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21"/>
  <workbookPr/>
  <mc:AlternateContent xmlns:mc="http://schemas.openxmlformats.org/markup-compatibility/2006">
    <mc:Choice Requires="x15">
      <x15ac:absPath xmlns:x15ac="http://schemas.microsoft.com/office/spreadsheetml/2010/11/ac" url="https://d.docs.live.net/aa00bac75f91784b/Hou-ITPCAS/papers/2021/1-Global_T/Manuscript/20210725/"/>
    </mc:Choice>
  </mc:AlternateContent>
  <xr:revisionPtr revIDLastSave="6" documentId="11_22BEB5E1869788F8356A337E26A6FDF00D5CAB40" xr6:coauthVersionLast="47" xr6:coauthVersionMax="47" xr10:uidLastSave="{5C5793D7-FDD5-D04F-8FF4-2B245214A348}"/>
  <bookViews>
    <workbookView xWindow="0" yWindow="520" windowWidth="35840" windowHeight="20640" tabRatio="698" firstSheet="38" activeTab="46" xr2:uid="{00000000-000D-0000-FFFF-FFFF00000000}"/>
  </bookViews>
  <sheets>
    <sheet name="Metadata" sheetId="1" r:id="rId1"/>
    <sheet name="References" sheetId="151" r:id="rId2"/>
    <sheet name="3MPond" sheetId="60" r:id="rId3"/>
    <sheet name="Ajax Bog" sheetId="16" r:id="rId4"/>
    <sheet name="Akvaquak" sheetId="110" r:id="rId5"/>
    <sheet name="Andy" sheetId="17" r:id="rId6"/>
    <sheet name="Aweng Co" sheetId="3" r:id="rId7"/>
    <sheet name="Balikun" sheetId="89" r:id="rId8"/>
    <sheet name="Baiyinchagan" sheetId="111" r:id="rId9"/>
    <sheet name="Bangeojin" sheetId="112" r:id="rId10"/>
    <sheet name="Banks Island -12" sheetId="18" r:id="rId11"/>
    <sheet name="Basin Pond" sheetId="113" r:id="rId12"/>
    <sheet name="BC01" sheetId="19" r:id="rId13"/>
    <sheet name="Beringia A" sheetId="114" r:id="rId14"/>
    <sheet name="Beringia B" sheetId="115" r:id="rId15"/>
    <sheet name="Beringia C" sheetId="116" r:id="rId16"/>
    <sheet name="Beringia D" sheetId="117" r:id="rId17"/>
    <sheet name="Berkut" sheetId="61" r:id="rId18"/>
    <sheet name="Bjornfjelltjorn" sheetId="118" r:id="rId19"/>
    <sheet name="Braya Sø" sheetId="90" r:id="rId20"/>
    <sheet name="Breitnau-Neuhof" sheetId="20" r:id="rId21"/>
    <sheet name="Brurskardstjorni" sheetId="62" r:id="rId22"/>
    <sheet name="Burial Lake" sheetId="95" r:id="rId23"/>
    <sheet name="Chuna Lake" sheetId="21" r:id="rId24"/>
    <sheet name="Clarks Junction" sheetId="22" r:id="rId25"/>
    <sheet name="Clear Pond" sheetId="119" r:id="rId26"/>
    <sheet name="Congo River Basin" sheetId="101" r:id="rId27"/>
    <sheet name="Conroy Lake" sheetId="120" r:id="rId28"/>
    <sheet name="Dagze Co" sheetId="145" r:id="rId29"/>
    <sheet name="Daihai" sheetId="121" r:id="rId30"/>
    <sheet name="Dajiuhu(MAT)" sheetId="122" r:id="rId31"/>
    <sheet name="Dajiuhu(July)" sheetId="123" r:id="rId32"/>
    <sheet name="Dalmutladdo" sheetId="23" r:id="rId33"/>
    <sheet name="Dangxiong wetland" sheetId="6" r:id="rId34"/>
    <sheet name="Dark Lake" sheetId="124" r:id="rId35"/>
    <sheet name="Devils lake" sheetId="28" r:id="rId36"/>
    <sheet name="Egelsee" sheetId="63" r:id="rId37"/>
    <sheet name="Fanjingshan" sheetId="125" r:id="rId38"/>
    <sheet name="Flotatjonn" sheetId="24" r:id="rId39"/>
    <sheet name="Frozen Lake" sheetId="85" r:id="rId40"/>
    <sheet name="Gahai" sheetId="88" r:id="rId41"/>
    <sheet name="Gammelheimvatnet" sheetId="25" r:id="rId42"/>
    <sheet name="Gemini Inferiore" sheetId="64" r:id="rId43"/>
    <sheet name="Graechen See" sheetId="26" r:id="rId44"/>
    <sheet name="Grostjorn" sheetId="27" r:id="rId45"/>
    <sheet name="Hanging lake" sheetId="99" r:id="rId46"/>
    <sheet name="Hani peat" sheetId="5" r:id="rId47"/>
    <sheet name="Haugtjern" sheetId="29" r:id="rId48"/>
    <sheet name="Hell's Kitchen Lake" sheetId="126" r:id="rId49"/>
    <sheet name="Hinterburgsee" sheetId="30" r:id="rId50"/>
    <sheet name="Holebudalen-" sheetId="65" r:id="rId51"/>
    <sheet name="Holebudalen" sheetId="31" r:id="rId52"/>
    <sheet name="Holzmaar" sheetId="32" r:id="rId53"/>
    <sheet name="Homestead Scarp" sheetId="33" r:id="rId54"/>
    <sheet name="Hongyuan peat" sheetId="102" r:id="rId55"/>
    <sheet name="Hudson" sheetId="66" r:id="rId56"/>
    <sheet name="Hulun lake" sheetId="34" r:id="rId57"/>
    <sheet name="Iglutalik" sheetId="35" r:id="rId58"/>
    <sheet name="Isbenttjonn" sheetId="36" r:id="rId59"/>
    <sheet name="Keele" sheetId="37" r:id="rId60"/>
    <sheet name="Kharinei" sheetId="67" r:id="rId61"/>
    <sheet name="Komado Mire" sheetId="127" r:id="rId62"/>
    <sheet name="KP2" sheetId="128" r:id="rId63"/>
    <sheet name="Kyungpoho" sheetId="129" r:id="rId64"/>
    <sheet name="Lac Aurelie" sheetId="68" r:id="rId65"/>
    <sheet name="Lac Noir" sheetId="130" r:id="rId66"/>
    <sheet name="Lago de Ajo" sheetId="38" r:id="rId67"/>
    <sheet name="Lago Verdarolo" sheetId="69" r:id="rId68"/>
    <sheet name="Laihalampi" sheetId="39" r:id="rId69"/>
    <sheet name="Lake 4" sheetId="139" r:id="rId70"/>
    <sheet name="Lake 850" sheetId="70" r:id="rId71"/>
    <sheet name="Lake Bolshie Toroki" sheetId="40" r:id="rId72"/>
    <sheet name="Lake Cadagno" sheetId="4" r:id="rId73"/>
    <sheet name="Lake Challa" sheetId="7" r:id="rId74"/>
    <sheet name="Lake Malawi" sheetId="8" r:id="rId75"/>
    <sheet name="Lake Mackenzie" sheetId="9" r:id="rId76"/>
    <sheet name="Lake Nujulla" sheetId="97" r:id="rId77"/>
    <sheet name="Lake Rutundu" sheetId="103" r:id="rId78"/>
    <sheet name="Lake Silvaplana" sheetId="141" r:id="rId79"/>
    <sheet name="Lake Tanganyika" sheetId="10" r:id="rId80"/>
    <sheet name="Lake Turkana" sheetId="11" r:id="rId81"/>
    <sheet name="Lake Victoria " sheetId="12" r:id="rId82"/>
    <sheet name="Lake Mina" sheetId="131" r:id="rId83"/>
    <sheet name="Lake Moon" sheetId="41" r:id="rId84"/>
    <sheet name="Lake of the Clouds" sheetId="132" r:id="rId85"/>
    <sheet name="Lake Pieni-Kauro" sheetId="140" r:id="rId86"/>
    <sheet name="lake V57" sheetId="142" r:id="rId87"/>
    <sheet name="Lantian" sheetId="104" r:id="rId88"/>
    <sheet name="Linggo Co" sheetId="152" r:id="rId89"/>
    <sheet name="Little Pond" sheetId="42" r:id="rId90"/>
    <sheet name="Llet-Ti" sheetId="43" r:id="rId91"/>
    <sheet name="Longwoods" sheetId="44" r:id="rId92"/>
    <sheet name="Lyadhej-To lake" sheetId="71" r:id="rId93"/>
    <sheet name="Lyadhej-To" sheetId="45" r:id="rId94"/>
    <sheet name="Mangshan" sheetId="105" r:id="rId95"/>
    <sheet name="Meerfelder Maar" sheetId="46" r:id="rId96"/>
    <sheet name="Moose Lake" sheetId="72" r:id="rId97"/>
    <sheet name="Mount Honey" sheetId="47" r:id="rId98"/>
    <sheet name="North Crater Lake" sheetId="73" r:id="rId99"/>
    <sheet name="North Lake" sheetId="74" r:id="rId100"/>
    <sheet name="Oykjamyrtjorn" sheetId="100" r:id="rId101"/>
    <sheet name="Peatland Klukva" sheetId="48" r:id="rId102"/>
    <sheet name="Platypus Tarn" sheetId="75" r:id="rId103"/>
    <sheet name="Qigai Nuur" sheetId="133" r:id="rId104"/>
    <sheet name="Qinghai lake" sheetId="91" r:id="rId105"/>
    <sheet name="Qionghai" sheetId="147" r:id="rId106"/>
    <sheet name="Quartz Lake" sheetId="76" r:id="rId107"/>
    <sheet name="Rainbow" sheetId="77" r:id="rId108"/>
    <sheet name="Ratasjoen" sheetId="78" r:id="rId109"/>
    <sheet name="Redon" sheetId="86" r:id="rId110"/>
    <sheet name="Ruby Lake" sheetId="134" r:id="rId111"/>
    <sheet name="Sacred lake" sheetId="13" r:id="rId112"/>
    <sheet name="Saegistalsee" sheetId="49" r:id="rId113"/>
    <sheet name="Schwarzsee ob Soelden" sheetId="79" r:id="rId114"/>
    <sheet name="Screaming Lynx" sheetId="80" r:id="rId115"/>
    <sheet name="Seebergsee" sheetId="143" r:id="rId116"/>
    <sheet name="Sharkey" sheetId="50" r:id="rId117"/>
    <sheet name="Shuizhuyang" sheetId="106" r:id="rId118"/>
    <sheet name="Sihailongwan" sheetId="92" r:id="rId119"/>
    <sheet name="Sjuuodjijaure lake" sheetId="81" r:id="rId120"/>
    <sheet name="Sjuuodjijaure" sheetId="51" r:id="rId121"/>
    <sheet name="Spruce Pond" sheetId="52" r:id="rId122"/>
    <sheet name="Staroselsky Moch" sheetId="53" r:id="rId123"/>
    <sheet name="Steel" sheetId="54" r:id="rId124"/>
    <sheet name="Sungan" sheetId="93" r:id="rId125"/>
    <sheet name="Tana Lake" sheetId="14" r:id="rId126"/>
    <sheet name="Tashiro Mire" sheetId="135" r:id="rId127"/>
    <sheet name="Taul dintre Brazi" sheetId="82" r:id="rId128"/>
    <sheet name="Tengchongqinghai" sheetId="146" r:id="rId129"/>
    <sheet name="Tiancai lake" sheetId="107" r:id="rId130"/>
    <sheet name="Tibetanus" sheetId="55" r:id="rId131"/>
    <sheet name="Tigalmamine" sheetId="56" r:id="rId132"/>
    <sheet name="Trout Lake" sheetId="83" r:id="rId133"/>
    <sheet name="Tsuolbmajavri Lake" sheetId="84" r:id="rId134"/>
    <sheet name="Tsuolbmajavri" sheetId="136" r:id="rId135"/>
    <sheet name="Upper Fly Lake" sheetId="57" r:id="rId136"/>
    <sheet name="Vuoskkujavri" sheetId="98" r:id="rId137"/>
    <sheet name="White Pond" sheetId="15" r:id="rId138"/>
    <sheet name="Wonderkrater" sheetId="58" r:id="rId139"/>
    <sheet name="Xingyun lake" sheetId="59" r:id="rId140"/>
    <sheet name="Xiada Co" sheetId="108" r:id="rId141"/>
    <sheet name="Xiangride" sheetId="149" r:id="rId142"/>
    <sheet name="Ximenglongtan" sheetId="148" r:id="rId143"/>
    <sheet name="Yanshan" sheetId="137" r:id="rId144"/>
    <sheet name="Yongneup" sheetId="138" r:id="rId145"/>
    <sheet name="Yuanbao" sheetId="109" r:id="rId146"/>
    <sheet name="Zagoskin Lake" sheetId="96" r:id="rId147"/>
  </sheets>
  <definedNames>
    <definedName name="_xlnm._FilterDatabase" localSheetId="0" hidden="1">Metadata!$H$1:$L$197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9" i="138" l="1"/>
  <c r="J8" i="138"/>
  <c r="J7" i="138"/>
  <c r="J6" i="138"/>
  <c r="J5" i="138"/>
  <c r="J16" i="148"/>
  <c r="J15" i="148"/>
  <c r="J14" i="148"/>
  <c r="J13" i="148"/>
  <c r="J12" i="148"/>
  <c r="J11" i="148"/>
  <c r="J10" i="148"/>
  <c r="J9" i="148"/>
  <c r="J8" i="148"/>
  <c r="J7" i="148"/>
  <c r="J6" i="148"/>
  <c r="J5" i="148"/>
  <c r="J16" i="58"/>
  <c r="J15" i="58"/>
  <c r="J14" i="58"/>
  <c r="J13" i="58"/>
  <c r="J12" i="58"/>
  <c r="J11" i="58"/>
  <c r="J10" i="58"/>
  <c r="J9" i="58"/>
  <c r="J8" i="58"/>
  <c r="J7" i="58"/>
  <c r="J6" i="58"/>
  <c r="J5" i="58"/>
  <c r="K19" i="15"/>
  <c r="K18" i="15"/>
  <c r="K17" i="15"/>
  <c r="K16" i="15"/>
  <c r="K15" i="15"/>
  <c r="K14" i="15"/>
  <c r="K13" i="15"/>
  <c r="K12" i="15"/>
  <c r="K11" i="15"/>
  <c r="K10" i="15"/>
  <c r="K9" i="15"/>
  <c r="K8" i="15"/>
  <c r="K7" i="15"/>
  <c r="K6" i="15"/>
  <c r="K5" i="15"/>
  <c r="L11" i="57"/>
  <c r="L10" i="57"/>
  <c r="L9" i="57"/>
  <c r="L8" i="57"/>
  <c r="L7" i="57"/>
  <c r="L6" i="57"/>
  <c r="L5" i="57"/>
  <c r="L18" i="136"/>
  <c r="L17" i="136"/>
  <c r="L16" i="136"/>
  <c r="L15" i="136"/>
  <c r="L14" i="136"/>
  <c r="L13" i="136"/>
  <c r="L12" i="136"/>
  <c r="L11" i="136"/>
  <c r="L10" i="136"/>
  <c r="L9" i="136"/>
  <c r="L8" i="136"/>
  <c r="L7" i="136"/>
  <c r="L6" i="136"/>
  <c r="L5" i="136"/>
  <c r="L18" i="84"/>
  <c r="L17" i="84"/>
  <c r="L16" i="84"/>
  <c r="L15" i="84"/>
  <c r="L14" i="84"/>
  <c r="L13" i="84"/>
  <c r="L12" i="84"/>
  <c r="L11" i="84"/>
  <c r="L10" i="84"/>
  <c r="L9" i="84"/>
  <c r="L8" i="84"/>
  <c r="L7" i="84"/>
  <c r="L6" i="84"/>
  <c r="L5" i="84"/>
  <c r="L38" i="54"/>
  <c r="L37" i="54"/>
  <c r="L36" i="54"/>
  <c r="L34" i="54"/>
  <c r="L33" i="54"/>
  <c r="L32" i="54"/>
  <c r="L31" i="54"/>
  <c r="L30" i="54"/>
  <c r="L29" i="54"/>
  <c r="L28" i="54"/>
  <c r="L27" i="54"/>
  <c r="L26" i="54"/>
  <c r="L25" i="54"/>
  <c r="L24" i="54"/>
  <c r="L23" i="54"/>
  <c r="L22" i="54"/>
  <c r="L21" i="54"/>
  <c r="L20" i="54"/>
  <c r="L19" i="54"/>
  <c r="L18" i="54"/>
  <c r="L17" i="54"/>
  <c r="L16" i="54"/>
  <c r="L15" i="54"/>
  <c r="L14" i="54"/>
  <c r="L13" i="54"/>
  <c r="L12" i="54"/>
  <c r="L11" i="54"/>
  <c r="L10" i="54"/>
  <c r="L9" i="54"/>
  <c r="L8" i="54"/>
  <c r="L7" i="54"/>
  <c r="L6" i="54"/>
  <c r="L5" i="54"/>
  <c r="J15" i="51"/>
  <c r="I15" i="51"/>
  <c r="J14" i="51"/>
  <c r="I14" i="51"/>
  <c r="J13" i="51"/>
  <c r="I13" i="51"/>
  <c r="J12" i="51"/>
  <c r="I12" i="51"/>
  <c r="J11" i="51"/>
  <c r="I11" i="51"/>
  <c r="J10" i="51"/>
  <c r="I10" i="51"/>
  <c r="J9" i="51"/>
  <c r="I9" i="51"/>
  <c r="J8" i="51"/>
  <c r="I8" i="51"/>
  <c r="J7" i="51"/>
  <c r="I7" i="51"/>
  <c r="J6" i="51"/>
  <c r="I6" i="51"/>
  <c r="J5" i="51"/>
  <c r="I5" i="51"/>
  <c r="K15" i="81"/>
  <c r="J15" i="81"/>
  <c r="K14" i="81"/>
  <c r="J14" i="81"/>
  <c r="K13" i="81"/>
  <c r="J13" i="81"/>
  <c r="K12" i="81"/>
  <c r="J12" i="81"/>
  <c r="K11" i="81"/>
  <c r="J11" i="81"/>
  <c r="K10" i="81"/>
  <c r="J10" i="81"/>
  <c r="K9" i="81"/>
  <c r="J9" i="81"/>
  <c r="K8" i="81"/>
  <c r="J8" i="81"/>
  <c r="K7" i="81"/>
  <c r="J7" i="81"/>
  <c r="K6" i="81"/>
  <c r="J6" i="81"/>
  <c r="K5" i="81"/>
  <c r="J5" i="81"/>
  <c r="K10" i="106"/>
  <c r="J10" i="106"/>
  <c r="K9" i="106"/>
  <c r="J9" i="106"/>
  <c r="K8" i="106"/>
  <c r="J8" i="106"/>
  <c r="K7" i="106"/>
  <c r="J7" i="106"/>
  <c r="K6" i="106"/>
  <c r="J6" i="106"/>
  <c r="K5" i="106"/>
  <c r="J5" i="106"/>
  <c r="L14" i="50"/>
  <c r="L13" i="50"/>
  <c r="L12" i="50"/>
  <c r="L11" i="50"/>
  <c r="L10" i="50"/>
  <c r="L9" i="50"/>
  <c r="L8" i="50"/>
  <c r="L7" i="50"/>
  <c r="L6" i="50"/>
  <c r="J10" i="13"/>
  <c r="J9" i="13"/>
  <c r="J8" i="13"/>
  <c r="K20" i="147"/>
  <c r="K19" i="147"/>
  <c r="K18" i="147"/>
  <c r="K17" i="147"/>
  <c r="K16" i="147"/>
  <c r="K15" i="147"/>
  <c r="K14" i="147"/>
  <c r="K13" i="147"/>
  <c r="K12" i="147"/>
  <c r="K11" i="147"/>
  <c r="K10" i="147"/>
  <c r="K9" i="147"/>
  <c r="K8" i="147"/>
  <c r="K7" i="147"/>
  <c r="K6" i="147"/>
  <c r="L21" i="133"/>
  <c r="L20" i="133"/>
  <c r="L19" i="133"/>
  <c r="L18" i="133"/>
  <c r="L17" i="133"/>
  <c r="L16" i="133"/>
  <c r="L15" i="133"/>
  <c r="L14" i="133"/>
  <c r="L13" i="133"/>
  <c r="L12" i="133"/>
  <c r="L11" i="133"/>
  <c r="L10" i="133"/>
  <c r="L9" i="133"/>
  <c r="L8" i="133"/>
  <c r="L7" i="133"/>
  <c r="L6" i="133"/>
  <c r="K11" i="48"/>
  <c r="K10" i="48"/>
  <c r="K9" i="48"/>
  <c r="K8" i="48"/>
  <c r="K7" i="48"/>
  <c r="K6" i="48"/>
  <c r="K5" i="48"/>
  <c r="K16" i="9"/>
  <c r="K15" i="9"/>
  <c r="K14" i="9"/>
  <c r="K13" i="9"/>
  <c r="K12" i="9"/>
  <c r="K11" i="9"/>
  <c r="K10" i="9"/>
  <c r="K9" i="9"/>
  <c r="K8" i="9"/>
  <c r="K7" i="9"/>
  <c r="K6" i="9"/>
  <c r="K5" i="9"/>
  <c r="K15" i="4"/>
  <c r="J15" i="4"/>
  <c r="K14" i="4"/>
  <c r="J14" i="4"/>
  <c r="K13" i="4"/>
  <c r="J13" i="4"/>
  <c r="K12" i="4"/>
  <c r="J12" i="4"/>
  <c r="K11" i="4"/>
  <c r="J11" i="4"/>
  <c r="K10" i="4"/>
  <c r="J10" i="4"/>
  <c r="K9" i="4"/>
  <c r="J9" i="4"/>
  <c r="K8" i="4"/>
  <c r="J8" i="4"/>
  <c r="K7" i="4"/>
  <c r="J7" i="4"/>
  <c r="K6" i="4"/>
  <c r="J6" i="4"/>
  <c r="K5" i="4"/>
  <c r="J5" i="4"/>
  <c r="K10" i="39"/>
  <c r="K9" i="39"/>
  <c r="K8" i="39"/>
  <c r="K7" i="39"/>
  <c r="K6" i="39"/>
  <c r="K5" i="39"/>
  <c r="K6" i="130"/>
  <c r="J6" i="130"/>
  <c r="K5" i="130"/>
  <c r="J5" i="130"/>
  <c r="K6" i="129"/>
  <c r="K5" i="129"/>
  <c r="M9" i="127"/>
  <c r="L9" i="127"/>
  <c r="M8" i="127"/>
  <c r="L8" i="127"/>
  <c r="M7" i="127"/>
  <c r="L7" i="127"/>
  <c r="M6" i="127"/>
  <c r="L6" i="127"/>
  <c r="M5" i="127"/>
  <c r="L5" i="127"/>
  <c r="L33" i="63"/>
  <c r="L32" i="63"/>
  <c r="L31" i="63"/>
  <c r="L30" i="63"/>
  <c r="L29" i="63"/>
  <c r="L28" i="63"/>
  <c r="L27" i="63"/>
  <c r="L26" i="63"/>
  <c r="L25" i="63"/>
  <c r="L24" i="63"/>
  <c r="L23" i="63"/>
  <c r="L22" i="63"/>
  <c r="L21" i="63"/>
  <c r="L20" i="63"/>
  <c r="L19" i="63"/>
  <c r="L18" i="63"/>
  <c r="L17" i="63"/>
  <c r="L16" i="63"/>
  <c r="L15" i="63"/>
  <c r="L14" i="63"/>
  <c r="L13" i="63"/>
  <c r="L12" i="63"/>
  <c r="L11" i="63"/>
  <c r="L10" i="63"/>
  <c r="L9" i="63"/>
  <c r="L8" i="63"/>
  <c r="L7" i="63"/>
  <c r="L6" i="63"/>
  <c r="L5" i="63"/>
  <c r="K15" i="23"/>
  <c r="K14" i="23"/>
  <c r="K13" i="23"/>
  <c r="K12" i="23"/>
  <c r="K11" i="23"/>
  <c r="K10" i="23"/>
  <c r="K9" i="23"/>
  <c r="K8" i="23"/>
  <c r="K7" i="23"/>
  <c r="K6" i="23"/>
  <c r="K5" i="23"/>
  <c r="L12" i="121"/>
  <c r="K12" i="121"/>
  <c r="L11" i="121"/>
  <c r="K11" i="121"/>
  <c r="L10" i="121"/>
  <c r="K10" i="121"/>
  <c r="L9" i="121"/>
  <c r="K9" i="121"/>
  <c r="L8" i="121"/>
  <c r="K8" i="121"/>
  <c r="L7" i="121"/>
  <c r="K7" i="121"/>
  <c r="L6" i="121"/>
  <c r="K6" i="121"/>
  <c r="L5" i="121"/>
  <c r="K5" i="121"/>
  <c r="K16" i="101"/>
  <c r="K15" i="101"/>
  <c r="K14" i="101"/>
  <c r="K13" i="101"/>
  <c r="K12" i="101"/>
  <c r="K11" i="101"/>
  <c r="K10" i="101"/>
  <c r="K9" i="101"/>
  <c r="K8" i="101"/>
  <c r="K7" i="101"/>
  <c r="K6" i="101"/>
  <c r="L12" i="61"/>
  <c r="L11" i="61"/>
  <c r="L10" i="61"/>
  <c r="L9" i="61"/>
  <c r="L8" i="61"/>
  <c r="L7" i="61"/>
  <c r="L6" i="61"/>
  <c r="L5" i="61"/>
  <c r="L16" i="19"/>
  <c r="L15" i="19"/>
  <c r="L14" i="19"/>
  <c r="L13" i="19"/>
  <c r="L12" i="19"/>
  <c r="L11" i="19"/>
  <c r="L10" i="19"/>
  <c r="L9" i="19"/>
  <c r="L8" i="19"/>
  <c r="L7" i="19"/>
  <c r="L6" i="19"/>
  <c r="L5" i="19"/>
  <c r="K13" i="111"/>
  <c r="J13" i="111"/>
  <c r="K12" i="111"/>
  <c r="J12" i="111"/>
  <c r="K11" i="111"/>
  <c r="J11" i="111"/>
  <c r="K10" i="111"/>
  <c r="J10" i="111"/>
  <c r="K9" i="111"/>
  <c r="J9" i="111"/>
  <c r="K8" i="111"/>
  <c r="J8" i="111"/>
  <c r="K7" i="111"/>
  <c r="J7" i="111"/>
  <c r="K6" i="111"/>
  <c r="J6" i="111"/>
  <c r="K5" i="111"/>
  <c r="J5" i="111"/>
  <c r="L14" i="89"/>
  <c r="K14" i="89"/>
  <c r="L13" i="89"/>
  <c r="K13" i="89"/>
  <c r="L12" i="89"/>
  <c r="K12" i="89"/>
  <c r="L11" i="89"/>
  <c r="K11" i="89"/>
  <c r="L10" i="89"/>
  <c r="K10" i="89"/>
  <c r="L9" i="89"/>
  <c r="K9" i="89"/>
  <c r="L8" i="89"/>
  <c r="K8" i="89"/>
  <c r="L7" i="89"/>
  <c r="K7" i="89"/>
  <c r="L6" i="89"/>
  <c r="K6" i="89"/>
  <c r="L5" i="89"/>
  <c r="K5" i="89"/>
  <c r="L11" i="3"/>
  <c r="K11" i="3"/>
  <c r="L10" i="3"/>
  <c r="K10" i="3"/>
  <c r="L9" i="3"/>
  <c r="K9" i="3"/>
  <c r="L8" i="3"/>
  <c r="K8" i="3"/>
  <c r="L7" i="3"/>
  <c r="K7" i="3"/>
  <c r="L6" i="3"/>
  <c r="K6" i="3"/>
  <c r="L5" i="3"/>
  <c r="K5" i="3"/>
  <c r="K14" i="110"/>
  <c r="K13" i="110"/>
  <c r="K11" i="110"/>
  <c r="K10" i="110"/>
  <c r="K8" i="110"/>
  <c r="K7" i="110"/>
  <c r="K5" i="110"/>
  <c r="P138" i="1"/>
  <c r="O138" i="1"/>
  <c r="N124" i="1"/>
  <c r="M124" i="1"/>
  <c r="N123" i="1"/>
  <c r="M123" i="1"/>
  <c r="P113" i="1"/>
  <c r="O113" i="1"/>
  <c r="O99" i="1"/>
  <c r="P88" i="1"/>
  <c r="O88" i="1"/>
  <c r="N68" i="1"/>
  <c r="M68" i="1"/>
  <c r="N64" i="1"/>
  <c r="M64" i="1"/>
  <c r="N62" i="1"/>
  <c r="M62" i="1"/>
  <c r="N49" i="1"/>
  <c r="M49" i="1"/>
  <c r="N48" i="1"/>
  <c r="M48" i="1"/>
  <c r="O30" i="1"/>
  <c r="N30" i="1"/>
  <c r="M30" i="1"/>
  <c r="N23" i="1"/>
  <c r="M23" i="1"/>
  <c r="N19" i="1"/>
  <c r="M19" i="1"/>
  <c r="N16" i="1"/>
  <c r="M16" i="1"/>
</calcChain>
</file>

<file path=xl/sharedStrings.xml><?xml version="1.0" encoding="utf-8"?>
<sst xmlns="http://schemas.openxmlformats.org/spreadsheetml/2006/main" count="4764" uniqueCount="1315">
  <si>
    <t>Site Location</t>
  </si>
  <si>
    <t>Source and attribution</t>
  </si>
  <si>
    <t>Proxy record</t>
  </si>
  <si>
    <t>Time series</t>
  </si>
  <si>
    <t>Site Name</t>
  </si>
  <si>
    <t>Country Ocean</t>
  </si>
  <si>
    <t>Lat (°)</t>
  </si>
  <si>
    <t>Lon (°)</t>
  </si>
  <si>
    <t>Elevation(m)</t>
  </si>
  <si>
    <t>Reference</t>
  </si>
  <si>
    <t>Original data Citation</t>
  </si>
  <si>
    <t>Archive Type</t>
  </si>
  <si>
    <t>Proxy Type</t>
  </si>
  <si>
    <t>Proxy Detail</t>
  </si>
  <si>
    <t>Calibration Method</t>
  </si>
  <si>
    <t>Seasonality</t>
  </si>
  <si>
    <t>Max Year(BP)</t>
  </si>
  <si>
    <t>Min Year(BP)</t>
  </si>
  <si>
    <t>Ages Per kyr</t>
  </si>
  <si>
    <t>Resolution (yr)</t>
  </si>
  <si>
    <r>
      <rPr>
        <b/>
        <sz val="10"/>
        <rFont val="Arial"/>
        <family val="2"/>
      </rPr>
      <t>Additional</t>
    </r>
    <r>
      <rPr>
        <b/>
        <vertAlign val="superscript"/>
        <sz val="10"/>
        <rFont val="Arial"/>
        <family val="2"/>
      </rPr>
      <t xml:space="preserve"> 14</t>
    </r>
    <r>
      <rPr>
        <b/>
        <sz val="10"/>
        <rFont val="Arial"/>
        <family val="2"/>
      </rPr>
      <t>C reference</t>
    </r>
  </si>
  <si>
    <t>Congo Basin</t>
  </si>
  <si>
    <t>Africa&gt;Central Africa&gt;Congo River basin</t>
  </si>
  <si>
    <t>Weijers et al.,2007</t>
  </si>
  <si>
    <t>https://www.ncdc.noaa.gov/paleo/study/6403</t>
  </si>
  <si>
    <t>Lake sediments</t>
  </si>
  <si>
    <t>bGDGTs</t>
  </si>
  <si>
    <t>MBT-CBT</t>
  </si>
  <si>
    <t>MBT = 0.122 + 0.187*CBT + 0.020*MAT</t>
  </si>
  <si>
    <t>annual</t>
  </si>
  <si>
    <t>Schefuß et al. (2005)</t>
  </si>
  <si>
    <t>Zagoskin Lake</t>
  </si>
  <si>
    <t>North America&gt;America&gt;Alaska</t>
  </si>
  <si>
    <t>Kurek et al., 2009a</t>
  </si>
  <si>
    <t>https://www.ncdc.noaa.gov/paleo/study/8706</t>
  </si>
  <si>
    <t>chironomid</t>
  </si>
  <si>
    <t>assemblage</t>
  </si>
  <si>
    <t>WAP-LS</t>
  </si>
  <si>
    <t>July</t>
  </si>
  <si>
    <t>Muhs et al. (2003)</t>
  </si>
  <si>
    <t>Akvaquak</t>
  </si>
  <si>
    <t>North America&gt;Canada&gt;eastern Baffin Island</t>
  </si>
  <si>
    <t>Fréchette, B. and Anne, d.V., 2009</t>
  </si>
  <si>
    <t>www.ncdc.noaa.gov/paleo/study/25890</t>
  </si>
  <si>
    <t>pollen</t>
  </si>
  <si>
    <t>MAT</t>
  </si>
  <si>
    <t>in original's publication</t>
  </si>
  <si>
    <t>Berkut</t>
  </si>
  <si>
    <t>Europe&gt;Eastern Europe&gt;Russian Federation</t>
  </si>
  <si>
    <t>Ilyashuk et al., 2005</t>
  </si>
  <si>
    <t>Original data</t>
  </si>
  <si>
    <t>WA-PLS</t>
  </si>
  <si>
    <t>summer</t>
  </si>
  <si>
    <t>lake V57</t>
  </si>
  <si>
    <t>North America&gt;Canada&gt;Victoria</t>
  </si>
  <si>
    <t>Porinchu et al., 2008</t>
  </si>
  <si>
    <t>https://www.ncdc.noaa.gov/paleo/study/6201</t>
  </si>
  <si>
    <t>Homestead Scarp</t>
  </si>
  <si>
    <t>Australia&gt;New Zealand&gt;New Zealand</t>
  </si>
  <si>
    <t>McGlone et al., 2010</t>
  </si>
  <si>
    <t>Peat</t>
  </si>
  <si>
    <t>Llet-Ti</t>
  </si>
  <si>
    <t>Väliranta et al., 2015</t>
  </si>
  <si>
    <t>Väliranta et al. (2006)</t>
  </si>
  <si>
    <t>Bangeojin</t>
  </si>
  <si>
    <t>Asia&gt;Eastern Asia&gt;Korea</t>
  </si>
  <si>
    <t>Park, 2011</t>
  </si>
  <si>
    <t>Digitalization</t>
  </si>
  <si>
    <t>PFT-MAT</t>
  </si>
  <si>
    <t>Jo et al. (1979)</t>
  </si>
  <si>
    <t>Longwoods</t>
  </si>
  <si>
    <t>Wilmshurst et al., 2007</t>
  </si>
  <si>
    <t>WMAT</t>
  </si>
  <si>
    <t>McGlone and Bathgate. (1983)</t>
  </si>
  <si>
    <t>Rainbow</t>
  </si>
  <si>
    <t>Clegg et al., 2011</t>
  </si>
  <si>
    <t>www.ncdc.noaa.gov/paleo/study/15444</t>
  </si>
  <si>
    <t>Iglutalik</t>
  </si>
  <si>
    <t>North America&gt;Canada&gt;Nunavut</t>
  </si>
  <si>
    <t>Kerwin et al., 2004</t>
  </si>
  <si>
    <t>Blake. (1972)</t>
  </si>
  <si>
    <t>Lake Mackenzie</t>
  </si>
  <si>
    <t>Australia&gt;New Zealand&gt;Australia</t>
  </si>
  <si>
    <t>Woltering et al., 2014</t>
  </si>
  <si>
    <t>MBT'-CBT</t>
  </si>
  <si>
    <t>MBT'-CBT, Peterse et al., 2012 10.1016/j.gca.2012.08.011</t>
  </si>
  <si>
    <t>White Pond</t>
  </si>
  <si>
    <t>North America&gt;America&gt;South Carolina</t>
  </si>
  <si>
    <t>Krause et al., 2018</t>
  </si>
  <si>
    <t>www.ncdc.noaa.gov/paleo/study/25170</t>
  </si>
  <si>
    <t>Lake 4</t>
  </si>
  <si>
    <t>Rolland et al., 2017</t>
  </si>
  <si>
    <t>https://www.ncdc.noaa.gov/paleo/study/14188</t>
  </si>
  <si>
    <t>August</t>
  </si>
  <si>
    <t>Kharinei</t>
  </si>
  <si>
    <t>Jones et al., 2011</t>
  </si>
  <si>
    <t>Mount Honey</t>
  </si>
  <si>
    <t>Basin Pond</t>
  </si>
  <si>
    <t>North America&gt;America&gt;Minnesota</t>
  </si>
  <si>
    <t>Gajewski, 1988</t>
  </si>
  <si>
    <t>https://www.ncdc.noaa.gov/paleo/study/6221</t>
  </si>
  <si>
    <t>-</t>
  </si>
  <si>
    <t>Gajewski et al. (1987)</t>
  </si>
  <si>
    <t>Lake Bolshie Toroki</t>
  </si>
  <si>
    <t>Zhilich et al., 2017</t>
  </si>
  <si>
    <t>KP2</t>
  </si>
  <si>
    <t>Seppä et al., 2009</t>
  </si>
  <si>
    <t>WAPLS</t>
  </si>
  <si>
    <t>Seppä et al. (2008)</t>
  </si>
  <si>
    <t>Laihalampi</t>
  </si>
  <si>
    <t>Europe&gt;Northern Europe&gt;Scandinavia&gt;Finland</t>
  </si>
  <si>
    <t>Giesecke et al., 2008</t>
  </si>
  <si>
    <t>Heikkila and Seppä. (2003)</t>
  </si>
  <si>
    <t>Conroy Lake</t>
  </si>
  <si>
    <t>Lyadhej-To</t>
  </si>
  <si>
    <t>Andreev et al., 2005</t>
  </si>
  <si>
    <t>BMA</t>
  </si>
  <si>
    <t>Trout Lake</t>
  </si>
  <si>
    <t>North America&gt;Canada&gt;Yukon Territory</t>
  </si>
  <si>
    <t>Irvine et al., 2012</t>
  </si>
  <si>
    <t>Lake Braya Sø</t>
  </si>
  <si>
    <t>North America&gt;Greenland</t>
  </si>
  <si>
    <t>D'Andrea et al., 2011</t>
  </si>
  <si>
    <t>www.ncdc.noaa.gov/paleo/study/11176</t>
  </si>
  <si>
    <t>alkenone</t>
  </si>
  <si>
    <t>UK37</t>
  </si>
  <si>
    <r>
      <rPr>
        <sz val="10"/>
        <rFont val="Arial"/>
        <family val="2"/>
      </rPr>
      <t>Lake water temperature T = 40.8* UK37+31.8, r2=0.96, n=34, RMSE=1.3</t>
    </r>
    <r>
      <rPr>
        <sz val="10"/>
        <rFont val="宋体"/>
        <family val="3"/>
        <charset val="134"/>
      </rPr>
      <t>℃</t>
    </r>
  </si>
  <si>
    <t>Summer</t>
  </si>
  <si>
    <t>McGowan et al. (2003)</t>
  </si>
  <si>
    <t>Lac Noir</t>
  </si>
  <si>
    <t>North America&gt;Canada&gt;Quebec</t>
  </si>
  <si>
    <t>Paquette and Gajewski, 2013</t>
  </si>
  <si>
    <t>https://www.ncdc.noaa.gov/paleo/study/18735</t>
  </si>
  <si>
    <t>warm season</t>
  </si>
  <si>
    <t>Grostjorn</t>
  </si>
  <si>
    <t>Europe&gt;Northern Europe&gt;Scandinavia&gt;Norway</t>
  </si>
  <si>
    <t>Eide et al. (2006)</t>
  </si>
  <si>
    <t>Lake Pieni-Kauro</t>
  </si>
  <si>
    <t>Luoto and Helama, 2010</t>
  </si>
  <si>
    <t>North Lake</t>
  </si>
  <si>
    <t>Axford et al., 2013</t>
  </si>
  <si>
    <t>WA and WA-PLS</t>
  </si>
  <si>
    <t>Mangshan</t>
  </si>
  <si>
    <t>Asia&gt;Eastern Asia&gt;China</t>
  </si>
  <si>
    <t>Peterse et al., 2011; Yang et al., 2014</t>
  </si>
  <si>
    <t>Loess</t>
  </si>
  <si>
    <r>
      <rPr>
        <sz val="10"/>
        <rFont val="Arial"/>
        <family val="2"/>
      </rPr>
      <t>Original calibration follows Weijers et al., 2007, MBT = 0.122 + 0.187*CBT + 0.020*MAT(n=114; r</t>
    </r>
    <r>
      <rPr>
        <vertAlign val="superscript"/>
        <sz val="10"/>
        <rFont val="Arial"/>
        <family val="2"/>
      </rPr>
      <t>2</t>
    </r>
    <r>
      <rPr>
        <sz val="10"/>
        <rFont val="Arial"/>
        <family val="2"/>
      </rPr>
      <t>=0.77) ; this paper used the Chinese SSM calibration MAAT=20.9-13.4*</t>
    </r>
    <r>
      <rPr>
        <i/>
        <sz val="10"/>
        <rFont val="Arial"/>
        <family val="2"/>
      </rPr>
      <t>f</t>
    </r>
    <r>
      <rPr>
        <sz val="10"/>
        <rFont val="Arial"/>
        <family val="2"/>
      </rPr>
      <t>(</t>
    </r>
    <r>
      <rPr>
        <sz val="10"/>
        <rFont val="Microsoft YaHei"/>
        <family val="2"/>
        <charset val="134"/>
      </rPr>
      <t>Ⅱ</t>
    </r>
    <r>
      <rPr>
        <sz val="10"/>
        <rFont val="Arial"/>
        <family val="2"/>
      </rPr>
      <t>) -17.2*</t>
    </r>
    <r>
      <rPr>
        <i/>
        <sz val="10"/>
        <rFont val="Arial"/>
        <family val="2"/>
      </rPr>
      <t>f</t>
    </r>
    <r>
      <rPr>
        <sz val="10"/>
        <rFont val="Arial"/>
        <family val="2"/>
      </rPr>
      <t>(</t>
    </r>
    <r>
      <rPr>
        <sz val="10"/>
        <rFont val="Microsoft YaHei"/>
        <family val="2"/>
        <charset val="134"/>
      </rPr>
      <t>Ⅲ</t>
    </r>
    <r>
      <rPr>
        <sz val="10"/>
        <rFont val="Arial"/>
        <family val="2"/>
      </rPr>
      <t xml:space="preserve">)-17.5* </t>
    </r>
    <r>
      <rPr>
        <i/>
        <sz val="10"/>
        <rFont val="Arial"/>
        <family val="2"/>
      </rPr>
      <t>f</t>
    </r>
    <r>
      <rPr>
        <sz val="10"/>
        <rFont val="Arial"/>
        <family val="2"/>
      </rPr>
      <t>(</t>
    </r>
    <r>
      <rPr>
        <sz val="10"/>
        <rFont val="Microsoft YaHei"/>
        <family val="2"/>
        <charset val="134"/>
      </rPr>
      <t>Ⅱ</t>
    </r>
    <r>
      <rPr>
        <sz val="10"/>
        <rFont val="Arial"/>
        <family val="2"/>
      </rPr>
      <t>b)+11.2*</t>
    </r>
    <r>
      <rPr>
        <i/>
        <sz val="10"/>
        <rFont val="Arial"/>
        <family val="2"/>
      </rPr>
      <t>f</t>
    </r>
    <r>
      <rPr>
        <sz val="10"/>
        <rFont val="Arial"/>
        <family val="2"/>
      </rPr>
      <t>(</t>
    </r>
    <r>
      <rPr>
        <sz val="10"/>
        <rFont val="Microsoft YaHei"/>
        <family val="2"/>
        <charset val="134"/>
      </rPr>
      <t>Ⅰ</t>
    </r>
    <r>
      <rPr>
        <sz val="10"/>
        <rFont val="Arial"/>
        <family val="2"/>
      </rPr>
      <t>b) (r</t>
    </r>
    <r>
      <rPr>
        <vertAlign val="superscript"/>
        <sz val="10"/>
        <rFont val="Arial"/>
        <family val="2"/>
      </rPr>
      <t>2</t>
    </r>
    <r>
      <rPr>
        <sz val="10"/>
        <rFont val="Arial"/>
        <family val="2"/>
      </rPr>
      <t>=0.87, n=120, RMSE=1.7</t>
    </r>
    <r>
      <rPr>
        <sz val="10"/>
        <rFont val="SimSun"/>
        <family val="3"/>
        <charset val="134"/>
      </rPr>
      <t>℃</t>
    </r>
    <r>
      <rPr>
        <sz val="10"/>
        <rFont val="Arial"/>
        <family val="2"/>
      </rPr>
      <t>,</t>
    </r>
    <r>
      <rPr>
        <i/>
        <sz val="10"/>
        <rFont val="Arial"/>
        <family val="2"/>
      </rPr>
      <t>p</t>
    </r>
    <r>
      <rPr>
        <sz val="10"/>
        <rFont val="Arial"/>
        <family val="2"/>
      </rPr>
      <t>&lt;0.001) follows Yang et al., 2014</t>
    </r>
  </si>
  <si>
    <t>Banks Island -12</t>
  </si>
  <si>
    <t>North America&gt;Canada&gt;Northwest Territories</t>
  </si>
  <si>
    <t>Gajewski et al., 2000</t>
  </si>
  <si>
    <t>Screaming Lynx</t>
  </si>
  <si>
    <t>Spruce Pond</t>
  </si>
  <si>
    <t>North America&gt;America&gt;New York</t>
  </si>
  <si>
    <t>Shuman et al., 2016</t>
  </si>
  <si>
    <t>summer/annual</t>
  </si>
  <si>
    <t>Maenza-Gmelch. (1997)</t>
  </si>
  <si>
    <t>BC01</t>
  </si>
  <si>
    <t>Peros et al., 2010</t>
  </si>
  <si>
    <t>Peatland Klukva</t>
  </si>
  <si>
    <t>Novenko et al., 2015</t>
  </si>
  <si>
    <t>Staroselsky Moch</t>
  </si>
  <si>
    <t>Novenko et al., 2018</t>
  </si>
  <si>
    <t>MAT; 2 Calibration method</t>
  </si>
  <si>
    <t>Payne et al. (2015)</t>
  </si>
  <si>
    <t>Kyungpoho</t>
  </si>
  <si>
    <t>Yoon et al. (2008)</t>
  </si>
  <si>
    <t>Beringia A</t>
  </si>
  <si>
    <t>North America&gt;America&gt;eastern Beringia</t>
  </si>
  <si>
    <t>Viau et al., 2008</t>
  </si>
  <si>
    <t>https://www.ncdc.noaa.gov/paleo/study/8689</t>
  </si>
  <si>
    <t>Lake/Bog/Pond</t>
  </si>
  <si>
    <t>Lantian</t>
  </si>
  <si>
    <t>Gao et al., 2012; Yang et al., 2014</t>
  </si>
  <si>
    <t>in original's publication, revised by Sun et al. (2010)</t>
  </si>
  <si>
    <t>Gammelheimvatnet</t>
  </si>
  <si>
    <t>Birks and Peglar (unpublished)</t>
  </si>
  <si>
    <t>Quartz Lake</t>
  </si>
  <si>
    <t>Wooller et al., 2012</t>
  </si>
  <si>
    <t>Devils Lake</t>
  </si>
  <si>
    <t>North America&gt;America&gt;Wisconsin</t>
  </si>
  <si>
    <t>Baker et al. (1992)</t>
  </si>
  <si>
    <t>Beringia B</t>
  </si>
  <si>
    <t>Little Pond</t>
  </si>
  <si>
    <t>North America&gt;America&gt;Massachusetts</t>
  </si>
  <si>
    <t>Marsicek et al., 2013</t>
  </si>
  <si>
    <t>Oswald et al. (2007)</t>
  </si>
  <si>
    <t>Sharkey</t>
  </si>
  <si>
    <t>Camill et al. (2003)</t>
  </si>
  <si>
    <t>Dark Lake</t>
  </si>
  <si>
    <t>Gajewski et al. (1985)</t>
  </si>
  <si>
    <t>Ruby Lake</t>
  </si>
  <si>
    <t>Meerfelder Maar</t>
  </si>
  <si>
    <t>Europe&gt;Western Europe&gt;Germany</t>
  </si>
  <si>
    <t>Litt et al., 2009</t>
  </si>
  <si>
    <t>PDF</t>
  </si>
  <si>
    <t>Haugtjern</t>
  </si>
  <si>
    <t>Vouskku (Vuoskkujavri)</t>
  </si>
  <si>
    <t>Europe&gt;Northern Europe&gt;Scandinavia&gt;Sweden</t>
  </si>
  <si>
    <t>Larocque et al., 2004</t>
  </si>
  <si>
    <t>https://www.ncdc.noaa.gov/paleo/study/6349</t>
  </si>
  <si>
    <t>Bigler et al. (2002)</t>
  </si>
  <si>
    <t>Dalmutladdo</t>
  </si>
  <si>
    <t>Bjune et al., 2004</t>
  </si>
  <si>
    <t>Lake Turkana</t>
  </si>
  <si>
    <t>Africa&gt;Eastern Africa&gt;Kenya</t>
  </si>
  <si>
    <t>Morrissey et al., 2017</t>
  </si>
  <si>
    <t>www.ncdc.noaa.gov/paleo/study/16589</t>
  </si>
  <si>
    <t>iGDGTs</t>
  </si>
  <si>
    <t>TEX86</t>
  </si>
  <si>
    <t>GDGT index2 = TEX-H-86. SST = 68.4 x GDGT index2 + 38.6 (r2 = 0.87; n = 255; p &lt; 0.0001); Kim et al., 2010; 10.1016/j.gca.2010.05.027</t>
  </si>
  <si>
    <t>Morrissey and Scholz. (2014)</t>
  </si>
  <si>
    <t>Lake Mina</t>
  </si>
  <si>
    <t>St. Jacques et al., 2008</t>
  </si>
  <si>
    <t>https://www.ncdc.noaa.gov/paleo/study/16761</t>
  </si>
  <si>
    <t>May</t>
  </si>
  <si>
    <t>Steel</t>
  </si>
  <si>
    <t>Wright et al. (2004)</t>
  </si>
  <si>
    <t>Holzmaar</t>
  </si>
  <si>
    <t>Moose Lake</t>
  </si>
  <si>
    <t>Clegg et al., 2010</t>
  </si>
  <si>
    <t>Lac Aurelie</t>
  </si>
  <si>
    <t>Bajolle et al., 2018</t>
  </si>
  <si>
    <t>www.ncdc.noaa.gov/paleo/study/24370</t>
  </si>
  <si>
    <t>El-Guellab et al. (2015)</t>
  </si>
  <si>
    <t>Lake Moon</t>
  </si>
  <si>
    <t>North America&gt;America&gt;North Dakota</t>
  </si>
  <si>
    <t>Marsicek et al., 2018</t>
  </si>
  <si>
    <t>Laird et al. (1996)</t>
  </si>
  <si>
    <t>Burial lake</t>
  </si>
  <si>
    <t>Lake of the Clouds</t>
  </si>
  <si>
    <t>Swain. (1973)</t>
  </si>
  <si>
    <t>Chuna Lake</t>
  </si>
  <si>
    <t>Solovieva et al., 2005</t>
  </si>
  <si>
    <t>Solovieva and Jones. (2002)</t>
  </si>
  <si>
    <t>Hell's Kitchen Lake</t>
  </si>
  <si>
    <t>Swain. (1978)</t>
  </si>
  <si>
    <t>Hanging Lake</t>
  </si>
  <si>
    <t>Kurek et al., 2009b</t>
  </si>
  <si>
    <t>https://www.ncdc.noaa.gov/paleo/study/8705</t>
  </si>
  <si>
    <t>Lake Malawi</t>
  </si>
  <si>
    <t>Africa&gt;Eastern Africa&gt;Lake Malawi</t>
  </si>
  <si>
    <t>Johnson et al., 2016</t>
  </si>
  <si>
    <t>www.ncdc.noaa.gov/paleo/study/21890</t>
  </si>
  <si>
    <t>T = 49.032*TEX86-10.989 (r2= 0.88; n=16); Castaneda and Schouten, 2011; 10.1016/j.quascirev.2015.07.020</t>
  </si>
  <si>
    <t>Bjørnfjelltjørn</t>
  </si>
  <si>
    <t>Bjune et al., 2010</t>
  </si>
  <si>
    <t>Brooks and Birks (unpublished data)</t>
  </si>
  <si>
    <t>Clear Pond</t>
  </si>
  <si>
    <t>Tsuolbmajavri</t>
  </si>
  <si>
    <t>Seppä and Birks, 2001</t>
  </si>
  <si>
    <t>Seppä and Weckström. (1999)</t>
  </si>
  <si>
    <t>Korhola et al., 2002</t>
  </si>
  <si>
    <t>Hulun lake</t>
  </si>
  <si>
    <t>Wen et al., 2010</t>
  </si>
  <si>
    <t>Clarks Junction</t>
  </si>
  <si>
    <t>McGlone et al. (2004)</t>
  </si>
  <si>
    <t>Tibetanus</t>
  </si>
  <si>
    <t>Hammarlund et al., 2002</t>
  </si>
  <si>
    <t>Barnekow. (1999)</t>
  </si>
  <si>
    <t>Oykjamyrtjorn</t>
  </si>
  <si>
    <t>Bjune et al., 2005</t>
  </si>
  <si>
    <t>https://www.ncdc.noaa.gov/paleo/study/15444</t>
  </si>
  <si>
    <t>Tashiro Mire</t>
  </si>
  <si>
    <t>Asia&gt;Eastern Asia&gt;Japan</t>
  </si>
  <si>
    <t>Yoshida and Takeuti, 2009</t>
  </si>
  <si>
    <t>warmest</t>
  </si>
  <si>
    <t>Yoshida. (2006)</t>
  </si>
  <si>
    <t>Hudson</t>
  </si>
  <si>
    <t>Ajax Bog</t>
  </si>
  <si>
    <t>Yongneup</t>
  </si>
  <si>
    <t>Chang et al. (1987)</t>
  </si>
  <si>
    <t>Beringia C</t>
  </si>
  <si>
    <t>Beringia D</t>
  </si>
  <si>
    <t>Sihailongwan</t>
  </si>
  <si>
    <t>Chu et al., 2011</t>
  </si>
  <si>
    <t>UK'37</t>
  </si>
  <si>
    <r>
      <rPr>
        <sz val="10"/>
        <rFont val="Arial"/>
        <family val="2"/>
      </rPr>
      <t>Growing season temperature UK'37=0.0011 * T2-0.0157 * T+0.1057 ; R2 = 0.99 (culture experiment, 10-22</t>
    </r>
    <r>
      <rPr>
        <sz val="10"/>
        <rFont val="宋体"/>
        <family val="3"/>
        <charset val="134"/>
      </rPr>
      <t>℃</t>
    </r>
    <r>
      <rPr>
        <sz val="10"/>
        <rFont val="Arial"/>
        <family val="2"/>
      </rPr>
      <t>); Sun et al., 2007</t>
    </r>
  </si>
  <si>
    <t>Growing season</t>
  </si>
  <si>
    <t>Egelsee</t>
  </si>
  <si>
    <t>Europe&gt;Western Europe&gt;Switzerland</t>
  </si>
  <si>
    <t>Larocquetobler et al., 2010</t>
  </si>
  <si>
    <t>Lake Tanganyika</t>
  </si>
  <si>
    <t>Africa&gt;Eastern Africa&gt;Lake Tanganyika</t>
  </si>
  <si>
    <t>Tierney et al., 2008</t>
  </si>
  <si>
    <t>www.ncdc.noaa.gov/paleo/study/6206</t>
  </si>
  <si>
    <r>
      <rPr>
        <sz val="10"/>
        <rFont val="Arial"/>
        <family val="2"/>
      </rPr>
      <t>TEX86 = 0.017*LST+0.25 (r</t>
    </r>
    <r>
      <rPr>
        <vertAlign val="superscript"/>
        <sz val="10"/>
        <rFont val="Arial"/>
        <family val="2"/>
      </rPr>
      <t>2</t>
    </r>
    <r>
      <rPr>
        <sz val="10"/>
        <rFont val="Arial"/>
        <family val="2"/>
      </rPr>
      <t>= 0.96); Powers et al., 2005; 10.1029/2004GL022014</t>
    </r>
  </si>
  <si>
    <t>Isbenttjonn</t>
  </si>
  <si>
    <t>Sjuuodjijaure</t>
  </si>
  <si>
    <t>Rosén et al., 2003</t>
  </si>
  <si>
    <t>WA-inv</t>
  </si>
  <si>
    <t>Lake 850</t>
  </si>
  <si>
    <t>Shemesh et al., 2001</t>
  </si>
  <si>
    <t>Yanshan</t>
  </si>
  <si>
    <t>Xu et al., 2004</t>
  </si>
  <si>
    <t>PRS</t>
  </si>
  <si>
    <t>Lake Challa</t>
  </si>
  <si>
    <t>Sinninghe Damsté et al., 2012</t>
  </si>
  <si>
    <t>10.1594/PANGAEA.880136</t>
  </si>
  <si>
    <t>MBT-CBT and BrGDGT Fractional Abundance</t>
  </si>
  <si>
    <t>Two calibrations used, both given equal weight in interpretations: Tierney et al., 2010, 10.1016/j.gca.2010.06.002; Pearson et al., 2011, 10.1016/j.gca.2011.07.042</t>
  </si>
  <si>
    <t>Blaauw et al. (2011)</t>
  </si>
  <si>
    <t>Flotatjonn</t>
  </si>
  <si>
    <t>Hani peat</t>
  </si>
  <si>
    <t>Zheng et al., 2017</t>
  </si>
  <si>
    <t>MBT'-5Me</t>
  </si>
  <si>
    <t>annual peat (°C) = 52.18 * MBT'-5Me - 23.05 (n = 96, R2 = 0.76, RMSE = 4.7°C), Naafs et al., 2017; 10.1016/j.gca.2017.01.038</t>
  </si>
  <si>
    <t>Platypus Tarn</t>
  </si>
  <si>
    <t>Rees et al., 2010</t>
  </si>
  <si>
    <t>Breitnau-Neuhof</t>
  </si>
  <si>
    <t>Roesch. (1989)</t>
  </si>
  <si>
    <t>Lake Nujulla</t>
  </si>
  <si>
    <t>Larocque et al. (2004)</t>
  </si>
  <si>
    <t>Shuizhuyang</t>
  </si>
  <si>
    <t>Wang et al., 2017</t>
  </si>
  <si>
    <t>MAAT=0.81-5.67*CBT+31.0*MBT',follows Peterse et al., 2012</t>
  </si>
  <si>
    <t>in original's publication, combined with Yue et al. (2012)</t>
  </si>
  <si>
    <t>Komado Mire</t>
  </si>
  <si>
    <t>warmest/annual</t>
  </si>
  <si>
    <t>Yoshida et al. (2008)</t>
  </si>
  <si>
    <t>Wonderkrater</t>
  </si>
  <si>
    <t>Africa&gt;Southern Africa&gt;South Africa</t>
  </si>
  <si>
    <t>Truc et al., 2013</t>
  </si>
  <si>
    <t>Scott et al. (2003)</t>
  </si>
  <si>
    <t>Lake Victoria</t>
  </si>
  <si>
    <t>Africa&gt;Eastern Africa&gt;Lake Victoria</t>
  </si>
  <si>
    <t>Berke et al., 2012</t>
  </si>
  <si>
    <t>www.ncdc.noaa.gov/paleo/study/16618</t>
  </si>
  <si>
    <t>Ximenglongtan</t>
  </si>
  <si>
    <t>Ning et al., 2019</t>
  </si>
  <si>
    <r>
      <rPr>
        <sz val="10"/>
        <rFont val="Arial"/>
        <family val="2"/>
      </rPr>
      <t>MAAT=-8.57+31.45*MBT'</t>
    </r>
    <r>
      <rPr>
        <vertAlign val="subscript"/>
        <sz val="10"/>
        <rFont val="Arial"/>
        <family val="2"/>
      </rPr>
      <t>5ME</t>
    </r>
    <r>
      <rPr>
        <sz val="10"/>
        <rFont val="Arial"/>
        <family val="2"/>
      </rPr>
      <t>,n=222, R2=0.66, RMSE=4.8 °C, for global soils, based on De Jonge et al.(2014)</t>
    </r>
  </si>
  <si>
    <t>Ning et al. (2017)</t>
  </si>
  <si>
    <t>Holebudalen</t>
  </si>
  <si>
    <t>Eide et al. (2009)</t>
  </si>
  <si>
    <t>Keele</t>
  </si>
  <si>
    <t>Szeicz et al. (1995)</t>
  </si>
  <si>
    <t>Ratasjoen</t>
  </si>
  <si>
    <t>Velle et al., 2005</t>
  </si>
  <si>
    <t>Velle et al. (2005)</t>
  </si>
  <si>
    <t>Frozen Lake</t>
  </si>
  <si>
    <t>North America&gt;Canada&gt;British Columbia</t>
  </si>
  <si>
    <t>Rosenberg et al., 2004</t>
  </si>
  <si>
    <t>Daihai</t>
  </si>
  <si>
    <t>Xu et al., 2003</t>
  </si>
  <si>
    <t>Xiao et al. (2004)</t>
  </si>
  <si>
    <t>Qigai Nuur</t>
  </si>
  <si>
    <t>Sun and Feng, 2013</t>
  </si>
  <si>
    <t>Brurskardstjorni</t>
  </si>
  <si>
    <t>Upper Fly Lake</t>
  </si>
  <si>
    <t>Bunbury et al., 2009</t>
  </si>
  <si>
    <t>Gemini Inferiore</t>
  </si>
  <si>
    <t>Europe&gt;Southern Europe&gt;Italy</t>
  </si>
  <si>
    <t>Samartin et al., 2017</t>
  </si>
  <si>
    <t>www.ncdc.noaa.gov/paleo/study/21030</t>
  </si>
  <si>
    <t>Baiyinchagan</t>
  </si>
  <si>
    <t>Jiang et al., 2010</t>
  </si>
  <si>
    <t>warmest month</t>
  </si>
  <si>
    <t>Jiang et al. (2006)</t>
  </si>
  <si>
    <t>Andy</t>
  </si>
  <si>
    <t>Szeicz et al.,1995</t>
  </si>
  <si>
    <t>Lago Verdarolo</t>
  </si>
  <si>
    <t>Qionghai</t>
  </si>
  <si>
    <t>Wang et al., 2020</t>
  </si>
  <si>
    <t>MAT=6.803-7.062*CBT+37.090*MBT, R2=0.62, RMSE=5.24 °C, after Sun et al.  (2011)</t>
  </si>
  <si>
    <t>in original's publication, combined with Wang et al. (2019a, 2019b)</t>
  </si>
  <si>
    <t>Hinterburgsee</t>
  </si>
  <si>
    <t>Heiri et al., 2003</t>
  </si>
  <si>
    <t>www.ncdc.noaa.gov/paleo/study/15854</t>
  </si>
  <si>
    <t>Heiri et al. (2003)</t>
  </si>
  <si>
    <t>Lago de Ajo</t>
  </si>
  <si>
    <t>Europe&gt;Southern Europe&gt;Spain</t>
  </si>
  <si>
    <t>Allen et al. (1996)</t>
  </si>
  <si>
    <t>Lake Balikun</t>
  </si>
  <si>
    <t>Zhao et al., 2017</t>
  </si>
  <si>
    <t>Early summer Lake Surface, Combined T = 44.598 * UK37 + 38.056; R2 = 0.66 (mordern water filters samples for Type 1) in this paper and T = 24.75 × UK37  + 23.51; R2=0.95( saline lake haptophyte species for Type 2) in Nakamura et al. 2014</t>
  </si>
  <si>
    <t>Zhao et al. (2015)</t>
  </si>
  <si>
    <t>Tigalmamine</t>
  </si>
  <si>
    <t>Africa&gt;Northern Africa&gt;Morocco</t>
  </si>
  <si>
    <t>Cheddadi et al., 1998</t>
  </si>
  <si>
    <t>Lamb et al. (1995)</t>
  </si>
  <si>
    <t>Xingyun lake</t>
  </si>
  <si>
    <t>Wu et al., 2018</t>
  </si>
  <si>
    <t>Graechen See</t>
  </si>
  <si>
    <t>Krisai et al., 2006</t>
  </si>
  <si>
    <t>Taul dintre Brazi</t>
  </si>
  <si>
    <t>Europe&gt;Eastern Europe&gt;Romania</t>
  </si>
  <si>
    <t>Toth et al., 2015</t>
  </si>
  <si>
    <t>Dajiuhu(MAT)</t>
  </si>
  <si>
    <t>Huang et al., 2013</t>
  </si>
  <si>
    <t>Li et al. (2013)</t>
  </si>
  <si>
    <t>Dajiuhu(July)</t>
  </si>
  <si>
    <t>Liu et al., 2000</t>
  </si>
  <si>
    <t>Lake Silvaplana</t>
  </si>
  <si>
    <t>Larocque-Tobler et al., 2010</t>
  </si>
  <si>
    <t>http://www.ncdc.noaa.gov/paleo/study/10427</t>
  </si>
  <si>
    <t>Seebergsee</t>
  </si>
  <si>
    <t>Larocque-Tobler et al., 2012</t>
  </si>
  <si>
    <t>http://www.ncdc.noaa.gov/paleo/study/12899</t>
  </si>
  <si>
    <t>Tana Lake</t>
  </si>
  <si>
    <t>Africa&gt;Eastern Africa&gt;Ethiopia</t>
  </si>
  <si>
    <t>Loomis et al., 2015</t>
  </si>
  <si>
    <t>Branched GDGT Fractional Abundance</t>
  </si>
  <si>
    <t>annual = 22.77 - 33.58 x f(GDGT-III) - 12.88 x f(GDGT-II) - 418.53 x f(GDGT-IIc) + 86.43 x f(GDGT-1b); r2 = 0.94; RMSE = 1.9°C; RMSEP = 2.1°C; Loomis et al., 2012 (this paper)</t>
  </si>
  <si>
    <t>Marshall et al. (2011)</t>
  </si>
  <si>
    <t>Tengchongqinghai</t>
  </si>
  <si>
    <t>Zhao et al., 2020</t>
  </si>
  <si>
    <t>Index1</t>
  </si>
  <si>
    <t>MAAT=12.18+19.11*Index1, R2=0.92,RMSE=2.49°C (combined the calibrations functions based on East African lakes and SW Chinese lakes)</t>
  </si>
  <si>
    <t>Lake Cadagno</t>
  </si>
  <si>
    <t>Niemann et al. 2012</t>
  </si>
  <si>
    <t>www.ncdc.noaa.gov/paleo/study/12909</t>
  </si>
  <si>
    <t>MBT = 0.122 + 0.187 * CBT + 0.020 * MAT (R2 = 0.77); Weijers et al., 2007; 10.1016/j.gca.2006.10.003</t>
  </si>
  <si>
    <t>Saegistalsee</t>
  </si>
  <si>
    <t>Wick et al., 2003</t>
  </si>
  <si>
    <t>Lotter and Birks. (2003)</t>
  </si>
  <si>
    <t>3MPond</t>
  </si>
  <si>
    <t>Pellatt et al., 2000</t>
  </si>
  <si>
    <t>North Crater Lake</t>
  </si>
  <si>
    <t>Palmer et al., 2002</t>
  </si>
  <si>
    <t>Yuanbao</t>
  </si>
  <si>
    <t>Jia et al., 2013; Yang et al., 2014</t>
  </si>
  <si>
    <t>Lai and Wintle. (2006); Lai et al. (2007)</t>
  </si>
  <si>
    <t>Fanjingshan</t>
  </si>
  <si>
    <t>Qiao et al., 1996</t>
  </si>
  <si>
    <t>Lake Redon</t>
  </si>
  <si>
    <t>Pla, S. and Catalan, J., 2004.</t>
  </si>
  <si>
    <t>https://www1.ncdc.noaa.gov/pub/data/paleo/pages2k/pages2k-temperature-v2-2017/data-current-version/Eur-CentralandEasternPyrenees.Pla.2004.txt</t>
  </si>
  <si>
    <t>chrysophyte</t>
  </si>
  <si>
    <t>winter/spring</t>
  </si>
  <si>
    <t>Pla. (1999)</t>
  </si>
  <si>
    <t>Sacred lake</t>
  </si>
  <si>
    <t>Loomis et al., 2012</t>
  </si>
  <si>
    <t>www.ncdc.noaa.gov/paleo/study/13676</t>
  </si>
  <si>
    <t>in original's publication, combined with Olago et al. (2001)</t>
  </si>
  <si>
    <t>Lake Sungan</t>
  </si>
  <si>
    <t>He et al., 2013</t>
  </si>
  <si>
    <r>
      <rPr>
        <sz val="10"/>
        <rFont val="Arial"/>
        <family val="2"/>
      </rPr>
      <t>Summer Lake Surface, UK'37=0.0011 * T</t>
    </r>
    <r>
      <rPr>
        <vertAlign val="superscript"/>
        <sz val="10"/>
        <rFont val="Arial"/>
        <family val="2"/>
      </rPr>
      <t>2</t>
    </r>
    <r>
      <rPr>
        <sz val="10"/>
        <rFont val="Arial"/>
        <family val="2"/>
      </rPr>
      <t>-0.0157 * T+0.1057 ; R2 = 0.99 (culture experiment, 10-22</t>
    </r>
    <r>
      <rPr>
        <sz val="10"/>
        <rFont val="Times New Roman"/>
        <family val="1"/>
      </rPr>
      <t>℃</t>
    </r>
    <r>
      <rPr>
        <sz val="10"/>
        <rFont val="Arial"/>
        <family val="2"/>
      </rPr>
      <t>); Sun et al., 2007</t>
    </r>
  </si>
  <si>
    <t>Schwarzsee ob Soelden</t>
  </si>
  <si>
    <t>Europe&gt;Western Europe&gt;Austria</t>
  </si>
  <si>
    <t>Ilyashuk et al., 2011</t>
  </si>
  <si>
    <t>www.ncdc.noaa.gov/paleo/study/28550</t>
  </si>
  <si>
    <t>WA</t>
  </si>
  <si>
    <t>Lake Gahai</t>
  </si>
  <si>
    <t>Xiangride</t>
  </si>
  <si>
    <t>Sun et al., 2019</t>
  </si>
  <si>
    <t>aeolian sediments</t>
  </si>
  <si>
    <t>MAAT=7.17+17.1*[Ia]+25.9*[Ib]+34.4*[Ic]-28.6*[IIa],n=222, R2=0.66, RMSE=4.6 °C, for global soils, based on De Jonge et al.(2014)</t>
  </si>
  <si>
    <t>Lake Rutundu</t>
  </si>
  <si>
    <t>Africa&gt;Northeast Africa&gt;Lake Rutundu</t>
  </si>
  <si>
    <t>Loomis et al., 2017</t>
  </si>
  <si>
    <r>
      <rPr>
        <sz val="10"/>
        <rFont val="Arial"/>
        <family val="2"/>
      </rPr>
      <t>MAAT=22.77-33.58*</t>
    </r>
    <r>
      <rPr>
        <sz val="10"/>
        <rFont val="宋体"/>
        <family val="3"/>
        <charset val="134"/>
      </rPr>
      <t>Ⅲ</t>
    </r>
    <r>
      <rPr>
        <sz val="10"/>
        <rFont val="Arial"/>
        <family val="2"/>
      </rPr>
      <t>a-12.88*</t>
    </r>
    <r>
      <rPr>
        <sz val="10"/>
        <rFont val="宋体"/>
        <family val="3"/>
        <charset val="134"/>
      </rPr>
      <t>Ⅱ</t>
    </r>
    <r>
      <rPr>
        <sz val="10"/>
        <rFont val="Arial"/>
        <family val="2"/>
      </rPr>
      <t>a-418.53*</t>
    </r>
    <r>
      <rPr>
        <sz val="10"/>
        <rFont val="宋体"/>
        <family val="3"/>
        <charset val="134"/>
      </rPr>
      <t>Ⅱ</t>
    </r>
    <r>
      <rPr>
        <sz val="10"/>
        <rFont val="Arial"/>
        <family val="2"/>
      </rPr>
      <t>c+86.43*</t>
    </r>
    <r>
      <rPr>
        <sz val="10"/>
        <rFont val="宋体"/>
        <family val="3"/>
        <charset val="134"/>
      </rPr>
      <t>Ⅰ</t>
    </r>
    <r>
      <rPr>
        <sz val="10"/>
        <rFont val="Arial"/>
        <family val="2"/>
      </rPr>
      <t>b, r</t>
    </r>
    <r>
      <rPr>
        <vertAlign val="superscript"/>
        <sz val="10"/>
        <rFont val="Arial"/>
        <family val="2"/>
      </rPr>
      <t>2</t>
    </r>
    <r>
      <rPr>
        <sz val="10"/>
        <rFont val="Arial"/>
        <family val="2"/>
      </rPr>
      <t>=0.94; RMSE=1.9</t>
    </r>
    <r>
      <rPr>
        <sz val="10"/>
        <rFont val="Times New Roman"/>
        <family val="1"/>
      </rPr>
      <t>℃</t>
    </r>
  </si>
  <si>
    <t>Qinghai lake</t>
  </si>
  <si>
    <t>Hou et al., 2016</t>
  </si>
  <si>
    <t>www.ncdc.noaa.gov/paleo/study/20518</t>
  </si>
  <si>
    <t>Summer Lake Surface T = 17.571 * UK37 + 20.849; R2 = 0.8059; this paper</t>
  </si>
  <si>
    <t>Hongyuan</t>
  </si>
  <si>
    <t>Zheng et al., 2015</t>
  </si>
  <si>
    <t>MAT(°C) = 0.81-5.67 * CBT + 31.0 * MBT' Peterse et al., 2012</t>
  </si>
  <si>
    <t>Zheng et al. (2014)</t>
  </si>
  <si>
    <t>Tiancai lake</t>
  </si>
  <si>
    <t>Feng et al., 2019</t>
  </si>
  <si>
    <r>
      <rPr>
        <sz val="10"/>
        <rFont val="Arial"/>
        <family val="2"/>
      </rPr>
      <t>MAAT = 14.74 - 34.46 * f(IIIa) + 27.49 * f(IIa) - 35.36 * f(IIb) - 60.36 * f(Ia)-95.91 * f(Ib); (r</t>
    </r>
    <r>
      <rPr>
        <vertAlign val="superscript"/>
        <sz val="10"/>
        <rFont val="Arial"/>
        <family val="2"/>
      </rPr>
      <t>2</t>
    </r>
    <r>
      <rPr>
        <sz val="10"/>
        <rFont val="Arial"/>
        <family val="2"/>
      </rPr>
      <t xml:space="preserve"> = 0.93; RMSE = 0.18°C, n=27)</t>
    </r>
  </si>
  <si>
    <t>Dangxiong wetland</t>
  </si>
  <si>
    <t>Cheung et al., 2017</t>
  </si>
  <si>
    <t>Xiada Co</t>
  </si>
  <si>
    <t>Li et al., 2019</t>
  </si>
  <si>
    <r>
      <rPr>
        <sz val="10"/>
        <rFont val="Arial"/>
        <family val="2"/>
      </rPr>
      <t>MAT=5.05+14.86*Index 1(n=222,r</t>
    </r>
    <r>
      <rPr>
        <vertAlign val="superscript"/>
        <sz val="10"/>
        <rFont val="Arial"/>
        <family val="2"/>
      </rPr>
      <t>2</t>
    </r>
    <r>
      <rPr>
        <sz val="10"/>
        <rFont val="Arial"/>
        <family val="2"/>
      </rPr>
      <t>=0.67;RMSE=4.7°C,p&lt;0.001),follows De Jonge et al., 2014</t>
    </r>
  </si>
  <si>
    <t>Aweng Co</t>
  </si>
  <si>
    <t>Li et al., 2017</t>
  </si>
  <si>
    <t>MBT'-CBT, Guenther et al., 2014 10.1016/j.orggeochem.2013.11.014</t>
  </si>
  <si>
    <t>Dagze co</t>
  </si>
  <si>
    <t>Li et al., 2015</t>
  </si>
  <si>
    <t>mean annual temperature, UK'37=0.03733*T+0.09799(R2=0.85, n=47, p&lt;0.01),combined with Chu et al., 2005</t>
  </si>
  <si>
    <t>Linggo Co</t>
  </si>
  <si>
    <t>He et al., 2020</t>
  </si>
  <si>
    <t>www.frontiersin.org/articles/10.3389/feart.2020.574206/full</t>
  </si>
  <si>
    <t>MAT=-3.84+9.84*CBT+5.92*MBT',follows Günther et al., 2014</t>
  </si>
  <si>
    <t>He et al. (2017)</t>
  </si>
  <si>
    <t>Site</t>
  </si>
  <si>
    <t>Weijers, J.W., Schefuss, E., Schouten, S. and Sinninghe Damste, J.S., 2007. Coupled thermal and hydrological evolution of tropical Africa over the last deglaciation. Science, 315(5819): 1701-4.</t>
  </si>
  <si>
    <t>Kurek, J., Cwynar, L.C., Ager, T.A., Abbott, M.B. and Edwards, M.E., 2009a. Late Quaternary paleoclimate of western Alaska inferred from fossil chironomids and its relation to vegetation histories. Quaternary Science Reviews, 28(9-10): 799-811.</t>
  </si>
  <si>
    <t>Fréchette, B. and Anne, d.V., 2009. Relationship between Holocene climate variations over southern Greenland and eastern Baffin Island and synoptic circulation pattern. Climate of the Past Discussions, 5: 879-910.</t>
  </si>
  <si>
    <t>Ilyashuk, E.A., Ilyashuk, B.P., Hammarlund, D. and Larocque, I., 2005. Holocene climatic and environmental changes inferred from midge records (Diptera: Chironomidae, Chaoboridae, Ceratopogonidae) at Lake Berkut, southern Kola Peninsula, Russia. The Holocene, 15(6): 897-914.</t>
  </si>
  <si>
    <t>Porinchu, D.F., MacDonald, G.M. and Rolland, N., 2008. A 2000 year midge-based paleotemperature reconstruction from the Canadian Arctic archipelago. Journal of Paleolimnology, 41(1): 177-188.</t>
  </si>
  <si>
    <t>McGlone, M.S., Turney, C.S.M., Wilmshurst, J.M., Renwick, J. and Pahnke, K., 2010. Divergent trends in land and ocean temperature in the Southern Ocean over the past 18,000 years. Nature Geoscience, 3(9): 622-626.</t>
  </si>
  <si>
    <t>Väliranta, M., Salonen, J.S., Heikkila, M., Amon, L., Helmens, K., Klimaschewski, A., Kuhry, P., Kultti, S., Poska, A., Shala, S., Veski, S. and Birks, H.H., 2015. Plant macrofossil evidence for an early onset of the Holocene summer thermal maximum in northernmost Europe. Nat Commun, 6: 6809.</t>
  </si>
  <si>
    <t>Park, J., 2011. A modern pollen–temperature calibration data set from Korea and quantitative temperature reconstructions for the Holocene. The Holocene, 21(7): 1125-1135.</t>
  </si>
  <si>
    <t>Wilmshurst, J.M., McGlone, M.S., Leathwick, J.R. and Newnham, R.M., 2007. A pre-deforestation pollen-climate calibration model for New Zealand and quantitative temperature reconstructions for the past 18 000 years BP. Journal of Quaternary Science, 22(5): 535-547.</t>
  </si>
  <si>
    <t>Clegg, B.F., Kelly, R., Clarke, G.H., Walker, I.R. and Hu, F.S., 2011. Nonlinear response of summer temperature to Holocene insolation forcing in Alaska. Proc Natl Acad Sci U S A, 108(48): 19299-304.</t>
  </si>
  <si>
    <t>Lake McKenzie</t>
  </si>
  <si>
    <t>Woltering, M., Atahan, P., Grice, K., Heijnis, H., Taffs, K. and Dodson, J., 2014. Glacial and Holocene terrestrial temperature variability in subtropical east Australia as inferred from branched GDGT distributions in a sediment core from Lake McKenzie. Quaternary Research, 82(01): 132-145.</t>
  </si>
  <si>
    <t>Krause, T.R., Russell, J.M., Zhang, R., Williams, J.W. and Jackson, S.T., 2018. Late Quaternary vegetation, climate, and fire history of the Southeast Atlantic Coastal Plain based on a 30,000-yr multi-proxy record from White Pond, South Carolina, USA. Quaternary Research: 1-20.</t>
  </si>
  <si>
    <t>Kerwin, M.W., Overpeck, J.T., Webb, R.S. and Anderson, K.H., 2004. Pollen-based summer temperature reconstructions for the eastern Canadian boreal forest, subarctic, and Arctic. Quaternary Science Reviews, 23(18-19): 1901-1924.</t>
  </si>
  <si>
    <t>Rolland, N., Larocque, I., Francus, P., Pienitz, R. and Laperrière, L., 2017. Evidence for a warmer period during the 12th and 13th centuries AD from chironomid assemblages in Southampton Island, Nunavut, Canada. Quaternary Research, 72(1): 27-37.</t>
  </si>
  <si>
    <t>Jones, V.J., Solovieva, N., Self, A.E., McGowan, S., Rosén, P., Salonen, J.S., Seppä, H., Väliranta, M., Parrott, E. and Brooks, S.J., 2011. The influence of Holocene tree-line advance and retreat on an arctic lake ecosystem: a multi-proxy study from Kharinei Lake, North Eastern European Russia. Journal of Paleolimnology, 46(1): 123-137.</t>
  </si>
  <si>
    <t>Gajewski, K., 1988. Late holocene climate changes in eastern North America estimated from pollen data. Quaternary Research, 29(3): 255-262.</t>
  </si>
  <si>
    <t>Zhilich, S., Rudaya, N., Krivonogov, S., Nazarova, L. and Pozdnyakov, D., 2017. Environmental dynamics of the Baraba forest-steppe (Siberia) over the last 8000 years and their impact on the types of economic life of the population. Quaternary Science Reviews, 163: 152-161.</t>
  </si>
  <si>
    <t>Seppä, H., Bjune, A.E., Telford, R.J., Birks, H.J.B. and Veski, S., 2009. Last nine-thousand years of temperature variability in Northern Europe. Clim. Past., 5: 523-535.</t>
  </si>
  <si>
    <t>Giesecke, T., Bjune, A.E., Chiverrell, R.C., Seppä, H., Ojala, A.E.K. and Birks, H.J.B., 2008. Exploring Holocene continentality changes in Fennoscandia using present and past tree distributions. Quaternary Science Reviews, 27(13-14): 1296-1308.</t>
  </si>
  <si>
    <t>Andreev, A.A., Tarasov, P.E., Ilyashuk, B.P., Ilyashuk, E.A., Cremer, H., Hermichen, W.-D., Wischer, F. and Hubberten, H.-W., 2005. Holocene environmental history recorded in Lake Lyadhej-To sediments, Polar Urals, Russia. Palaeogeography, Palaeoclimatology, Palaeoecology, 223(3-4): 181-203.</t>
  </si>
  <si>
    <t>Irvine, F., Cwynar, L.C., Vermaire, J.C. and Rees, A.B.H., 2012. Midge-inferred temperature reconstructions and vegetation change over the last ~15,000 years from Trout Lake, northern Yukon Territory, eastern Beringia. Journal of Paleolimnology, 48(1): 133-146.</t>
  </si>
  <si>
    <t>D'Andrea, W.J., Huang, Y., Fritz, S.C. and Anderson, N.J., 2011. Abrupt Holocene climate change as an important factor for human migration in West Greenland. Proc Natl Acad Sci U S A, 108(24): 9765-9.</t>
  </si>
  <si>
    <t>Paquette, N. and Gajewski, K., 2013. Climatic change causes abrupt changes in forest composition, inferred from a high-resolution pollen record, southwestern Quebec, Canada. Quaternary Science Reviews, 75: 169-180.</t>
  </si>
  <si>
    <t>Luoto, T.P. and Helama, S., 2010. Palaeoclimatological and palaeolimnological records from fossil midges and tree-rings: the role of the North Atlantic Oscillation in eastern Finland through the Medieval Climate Anomaly and Little Ice Age. Quaternary Science Reviews, 29(17-18): 2411-2423.</t>
  </si>
  <si>
    <t>Axford, Y., Losee, S., Briner, J.P., Francis, D.R., Langdon, P.G. and Walker, I.R., 2013. Holocene temperature history at the western Greenland Ice Sheet margin reconstructed from lake sediments. Quaternary Science Reviews, 59: 87-100.</t>
  </si>
  <si>
    <t>Mangshan loess</t>
  </si>
  <si>
    <t>Peterse, F., Prins, M.A., Beets, C.J., Troelstra, S.R., Zheng, H., Gu, Z., Schouten, S. and Damsté, J.S.S., 2011. Decoupled warming and monsoon precipitation in East Asia over the last deglaciation. Earth and Planetary Science Letters, 301(1-2): 256-264.</t>
  </si>
  <si>
    <t>Gajewski, K., Mott, R., Ritchie, J. and Hadden, K., 2000. Holocene vegetation history of Banks Island, Northwest Territories, Canada. Canadian Journal of Botany, 78: 430-436.</t>
  </si>
  <si>
    <t>Shuman, B.N. and Marsicek, J., 2016. The structure of Holocene climate change in mid-latitude North America. Quaternary Science Reviews, 141: 38-51.</t>
  </si>
  <si>
    <t>Peros, M., Gajewski, K., Paull, T., Ravindra, R. and Podritske, B., 2010. Multi-proxy record of postglacial environmental change, south-central Melville Island, Northwest Territories, Canada. Quaternary Research, 73(2): 247-258.</t>
  </si>
  <si>
    <t>Novenko, E.Y., Tsyganov, A.N., Volkova, E.M., Babeshko, K.V., Lavrentiev, N.V., Payne, R.J. and Mazei, Y.A., 2015. The Holocene paleoenvironmental history of central European Russia reconstructed from pollen, plant macrofossil, and testate amoeba analyses of the Klukva Peatland, Tula Region. Quaternary Research, 83(3): 459-468.</t>
  </si>
  <si>
    <t>Novenko, E.Y., Tsyganov, A.N. and Olchev, A.V., 2018. Palaeoecological data as a tool to predict possible future vegetation changes in the boreal forest zone of European Russia: a case study from the Central Forest Biosphere Reserve. IOP Conference Series: Earth and Environmental Science, 107: 012104.</t>
  </si>
  <si>
    <t>Viau, A.E., Hollings, P., Gajewski, K., Sawada, M.C. and Bunbury, J., 2008. Low- and high-frequency climate variability in eastern Beringia during the past 25 000 yearsThis article is one of a series of papers published in this Special Issue on the theme Polar Climate Stability Network. Canadian Journal of Earth Sciences, 45(11): 1435-1453.</t>
  </si>
  <si>
    <t>Lantian loess</t>
  </si>
  <si>
    <t>Gao, L., Nie, J., Clemens, S., Liu, W., Sun, J., Zech, R. and Huang, Y., 2012. The importance of solar insolation on the temperature variations for the past 110kyr on the Chinese Loess Plateau. Palaeogeography, Palaeoclimatology, Palaeoecology, 317-318: 128-133.</t>
  </si>
  <si>
    <t>Wooller, M.J., Kurek, J., Gaglioti, B.V., Cwynar, L.C., Bigelow, N., Reuther, J.D., Gelvin-Reymiller, C. and Smol, J.P., 2012. An ~11,200 year paleolimnological perspective for emerging archaeological findings at Quartz Lake, Alaska. Journal of Paleolimnology, 48(1): 83-99.</t>
  </si>
  <si>
    <t>Devils</t>
  </si>
  <si>
    <t>Marsicek, J.P., Shuman, B., Brewer, S., Foster, D.R. and Oswald, W.W., 2013. Moisture and temperature changes associated with the mid-Holocene Tsuga decline in the northeastern United States. Quaternary Science Reviews, 80: 129-142.</t>
  </si>
  <si>
    <t>Litt, T., Ohlwein, C., Kühl, N. and Brauer, A., 2009. Vegetation and climate history in the Westeifel Volcanic Field (Germany) during the past 11 000 years based on annually laminated lacustrine maar sediments. Boreas, 38: 679-690.</t>
  </si>
  <si>
    <t>Vouskku</t>
  </si>
  <si>
    <t>Larocque, I., R.I. Hall., 2004. Holocene temperature estimates and chironomid community composition in the Abisko Valley, northern Sweden. Quat. Sci. Rev. 23, 2453–2465.</t>
  </si>
  <si>
    <t>Bjune, A., Birks, H.J.B. and Seppä, H., 2004. Holocene vegetation and climate history on a continental-oceanic transect in northern Fennoscandia based on pollen and plant macrofossils. Boreas, 33(3): 211-223.</t>
  </si>
  <si>
    <t>Morrissey, A., Scholz, C.A. and Russell, J.M., 2017. Late Quaternary TEX86 paleotemperatures from the world’s largest desert lake, Lake Turkana, Kenya. Journal of Paleolimnology, 59(1): 103-117.</t>
  </si>
  <si>
    <t>St. Jacques, J.-M., Cumming, B.F. and Smol, J.P., 2008. A 900-year pollen-inferred temperature and effective moisture record from varved Lake Mina, west-central Minnesota, USA. Quaternary Science Reviews, 27(7-8): 781-796.</t>
  </si>
  <si>
    <t>Clegg, B.F., Clarke, G.H., Chipman, M.L., Chou, M., Walker, I.R., Tinner, W. and Hu, F.S., 2010. Six millennia of summer temperature variation based on midge analysis of lake sediments from Alaska. Quaternary Science Reviews, 29(23-24): 3308-3316.</t>
  </si>
  <si>
    <t>Lac Aurelie, Quebec</t>
  </si>
  <si>
    <t>Bajolle, L., Larocque-Tobler, I., Gandouin, E., Lavoie, M., Bergeron, Y. and Ali, A.A., 2018. Major postglacial summer temperature changes in the central coniferous boreal forest of Quebec (Canada) inferred using chironomid assemblages. Journal of Quaternary Science, 33(4): 409-420.</t>
  </si>
  <si>
    <t>Marsicek, J., Shuman, B.N., Bartlein, P.J., Shafer, S.L. and Brewer, S., 2018. Reconciling divergent trends and millennial variations in Holocene temperatures. Nature, 554(7690): 92-96.</t>
  </si>
  <si>
    <t>Burial lake, Alaska</t>
  </si>
  <si>
    <t>Solovieva, N., Tarasov, P.E. and MacDonald, G., 2005. Quantitative reconstruction of Holocene climate from the Chuna Lake pollen record, Kola Peninsula, northwest Russia. The Holocene, 15(1): 141-148.</t>
  </si>
  <si>
    <t>Johnson, T.C., Werne, J.P., Brown, E.T., Abbott, A., Berke, M., Steinman, B.A., Halbur, J., Contreras, S., Grosshuesch, S., Deino, A., Scholz, C.A., Lyons, R.P., Schouten, S. and Damste, J.S., 2016. A progressively wetter climate in southern East Africa over the past 1.3 million years. Nature, 537(7619): 220-224.</t>
  </si>
  <si>
    <t>Kurek, J., Cwynar, L. C., Vermaire, J. C. 2009b. A late Quaternary paleotemperature record from Hanging Lake, northern Yukon Territory, eastern Beringia. Quat. Res. 72, 246–257.</t>
  </si>
  <si>
    <t>Bjornfjelltjorn</t>
  </si>
  <si>
    <t>Bjune, A.E., Birks, H.J.B., Peglar, S.M. and Odland, A., 2010. Developing a modern pollen–climate calibration data set for Norway. Boreas, 39(4): 674-688.</t>
  </si>
  <si>
    <t>Tsuolbmajavri Lake</t>
  </si>
  <si>
    <t>Seppä, H., Birks, H. J. B., 2001. July mean temperature and annual precipitation trends during the Holocene in the Fennoscandian tree-line area: pollen-based climate reconstructions. The Holocene 11, 527–539.</t>
  </si>
  <si>
    <t>Korhola, A., Vasko, K., Toivonen, H.T.T. and Olander, H., 2002. Holocene temperature changes in northern Fennoscandia reconstructed from chironomids using Bayesian modelling. Quaternary Science Reviews, 21(16): 1841-1860.</t>
  </si>
  <si>
    <t>Hulunhu</t>
  </si>
  <si>
    <t>Wen, R., Xiao, J., Chang, Z., Zhai, D., Xu, Q., Li, Y. and Itoh, S., 2010. Holocene precipitation and temperature variations in the East Asian monsoonal margin from pollen data from Hulun Lake in northeastern Inner Mongolia, China. Boreas, 39(2): 262-272.</t>
  </si>
  <si>
    <t>Hammarlund, D., Barnekow, L., Birks, H.J.B., Buchardt, B. and Edwards, T.W.D., 2002. Holocene changes in atmospheric circulation recorded in the oxygen-isotope stratigraphy of lacustrine carbonates from northern Sweden. The Holocene, 12(3): 339-351.</t>
  </si>
  <si>
    <t>Yoshida, A. and Takeuti, S., 2009. Quantitative reconstruction of palaeoclimate from pollen profiles in northeastern Japan and the timing of a cold reversal event during the Last Termination. Journal of Quaternary Science, 24(8): 1006-1015.</t>
  </si>
  <si>
    <t>Bjune, A.E., Bakke, J., Nesje, A. and Birks, H.J.B., 2005. Holocene mean July temperature and winter precipitation in western Norvay inferred from palynological and glaciological lake-sediment proxies. The Holocene, 15(2): 177-189.</t>
  </si>
  <si>
    <t>Sihailongwan maar</t>
  </si>
  <si>
    <t>Chu, G., Sun, Q., Wang, X., Liu, M., Lin, Y., Xie, M., Shang, W. and Liu, J., 2011. Seasonal temperature variability during the past 1600 years recorded in historical documents and varved lake sediment profiles from northeastern China. The Holocene, 22(7): 785-792.</t>
  </si>
  <si>
    <t>Larocque-Tobler, I., Heiri, O. and Wehrli, M., 2010. Late Glacial and Holocene temperature changes at Egelsee, Switzerland, reconstructed using subfossil chironomids. Journal of Paleolimnology, 43(4): 649-666.</t>
  </si>
  <si>
    <t>Tierney, J.E., Russell, J.M., Huang, Y., Damste, J.S., Hopmans, E.C. and Cohen, A.S., 2008. Northern hemisphere controls on tropical southeast African climate during the past 60,000 years. Science, 322(5899): 252-5.</t>
  </si>
  <si>
    <t>Rosén, P., Segerström, U., Eriksson, L. and Renberg, I., 2003. Do Diatom, Chironomid, and Pollen Records Consistently Infer Holocene July Air Temperature? A Comparison Using Sediment Cores from Four Alpine Lakes in Northern Sweden. Arctic, Antarctic, and Alpine Research, 35(3): 279-290.</t>
  </si>
  <si>
    <t>Shemesh, A., Rosqvist, G., Rietti-Shati, M., Rubensdotter, L., Bigler, C., Yam, R. and Karlén, W., 2001. Holocene climatic change in Swedish Lapland inferred from an oxygen-isotope record of lacustrine biogenic silica. The Holocene, 11(4): 447-454.</t>
  </si>
  <si>
    <t>Xu, Q.H., Yang, X.L., Yang, Z.J., Liang, W.D., Sun, L.M., 2004. Reconstruction of Climate Changes of Yanshan Mountain Area since 5000a B.P. inferred from pollen data. Scientia Geographica Sinica, 24(3): 339-345(in Chinese with English abstract)</t>
  </si>
  <si>
    <t>Sinninghe Damsté, J.S., Ossebaar, J., Schouten, S. and Verschuren, D., 2012. Distribution of tetraether lipids in the 25-ka sedimentary record of Lake Challa: extracting reliable TEX86 and MBT/CBT palaeotemperatures from an equatorial African lake. Quaternary Science Reviews, 50: 43-54.</t>
  </si>
  <si>
    <t>Zheng, Y., Pancost, R.D., Liu, X., Wang, Z., Naafs, B.D.A., Xie, X., Liu, Z., Yu, X. and Yang, H., 2017. Atmospheric connections with the North Atlantic enhanced the deglacial warming in northeast China. Geology, 45(11): 1031-1034.</t>
  </si>
  <si>
    <t>Rees, A.B.H. and Cwynar, L.C., 2010. Evidence for early postglacial warming in Mount Field National Park, Tasmania. Quaternary Science Reviews, 29(3-4): 443-454.</t>
  </si>
  <si>
    <t>Shuizhuyang peat bog</t>
  </si>
  <si>
    <t>Wang, M., Zheng, Z., Man, M., Hu, J. and Gao, Q., 2017. Branched GDGT-based paleotemperature reconstruction of the last 30,000 years in humid monsoon region of Southeast China. Chemical Geology, 463: 94-102.</t>
  </si>
  <si>
    <t>Knmado Mire</t>
  </si>
  <si>
    <t>Yoshida, A., Takeuti, S. 2009. Quantitative reconstruction of palaeoclimate from pollen profiles in northeastern Japan and the timing of a cold reversal event during the Last Termination. Journal of Quaternary Science: Published for the Quaternary Research Association, 24(8), 1006-1015.</t>
  </si>
  <si>
    <t>Truc, L., Chevalier, M., Favier, C., Cheddadi, R., Meadows, M.E., Scott, L., Carr, A.S., Smith, G.F. and Chase, B.M., 2013. Quantification of climate change for the last 20,000years from Wonderkrater, South Africa: Implications for the long-term dynamics of the Intertropical Convergence Zone. Palaeogeography, Palaeoclimatology, Palaeoecology, 386: 575-587.</t>
  </si>
  <si>
    <t>Lake Victoria basin</t>
  </si>
  <si>
    <t>Berke, M.A., Johnson, T.C., Werne, J.P., Grice, K., Schouten, S. and Sinninghe Damsté, J.S., 2012. Molecular records of climate variability and vegetation response since the Late Pleistocene in the Lake Victoria basin, East Africa. Quaternary Science Reviews, 55: 59-74.</t>
  </si>
  <si>
    <t>Ning, D., Zhang, E., Shulmeister, J., Chang, J., Sun, W. and Ni, Z., 2019. Holocene mean annual air temperature (MAAT) reconstruction based on branched glycerol dialkyl glycerol tetraethers from Lake Ximenglongtan, southwestern China. Organic Geochemistry, 133: 65-76.</t>
  </si>
  <si>
    <t>Velle, G., Brooks, S.J., Birks, H.J.B. and Willassen, E., 2005. Chironomids as a tool for inferring Holocene climate: an assessment based on six sites in southern Scandinavia. Quaternary Science Reviews, 24(12-13): 1429-1462.</t>
  </si>
  <si>
    <t>Rosenberg, S.M., Walker, I.R., Mathewes, R.W. and Hallett, D.J., 2004. Midge-inferred Holocene climate history of two subalpine lakes in southern British Columbia, Canada. The Holocene, 14(2): 258-271.</t>
  </si>
  <si>
    <t>Xu, Q. H., Xiao, J. L.,  Nakamura, T.,  Yang, X. L., Yang,  Z. J,. Liang, W. D., Biro, I., and Yang, S. Y.,  2003. Quantitative reconstructed climatic changes of Daihai basin by pollen data. Mar. Geol. Quat. Geol., 23, 99–108 (in Chinese with English abstract)</t>
  </si>
  <si>
    <t>Sun, A. and Feng, Z., 2013. Holocene climatic reconstructions from the fossil pollen record at Qigai Nuur in the southern Mongolian Plateau. The Holocene, 23(10): 1391-1402.</t>
  </si>
  <si>
    <t>Bunbury, J. and Gajewski, K., 2009. Postglacial climates inferred from a lake at treeline, southwest Yukon Territory, Canada. Quaternary Science Reviews, 28(3-4): 354-369.</t>
  </si>
  <si>
    <t>Samartin, S., Heiri, O., Joos, F., Renssen, H., Franke, J., Brönnimann, S. and Tinner, W., 2017. Warm Mediterranean mid-Holocene summers inferred from fossil midge assemblages. Nature Geoscience, 10(3): 207-212.</t>
  </si>
  <si>
    <t>Jiang, W., Guiot, J., Chu, G., Wu, H., Yuan, B., HattÉ, C. and Guo, Z., 2010. An improved methodology of the modern analogues technique for palaeoclimate reconstruction in arid and semi-arid regions. Boreas, 39(1): 145-153.</t>
  </si>
  <si>
    <t>Szeicz, J.M., MacDonald, G.M. and Duk-Rodkin, A., 1995. Late Quaternary vegetation history of the central Mackenzie Mountains, Northwest Territories, Canada. Palaeogeography, Palaeoclimatology, Palaeoecology, 113(2): 351-371.</t>
  </si>
  <si>
    <t>Wang, G., Wang, Y., Wei, Z., He, W., Ma, X. and Zhang, T., 2020. Reconstruction of temperature and precipitation spanning the past 28 kyr based on branched tetraether lipids from Qionghai Lake, southwestern China. Palaeogeography, Palaeoclimatology, Palaeoecology: 110094.</t>
  </si>
  <si>
    <t>Oliver Heiri, André F. Lotter, Sonja Hausmann, and Felix Kienast. 2003. A chironomid-based Holocene summer air temperature reconstruction from the Swiss Alps. The Holocene, 13(4), 477-484.</t>
  </si>
  <si>
    <t>Zhao, J., An, C.B., Huang, Y., Morrill, C. and Chen, F.H., 2017. Contrasting early Holocene temperature variations between monsoonal East Asia and westerly dominated Central Asia. Quaternary Science Reviews, 178: 14-23.</t>
  </si>
  <si>
    <t>Cheddadi, R., Lamb, H.F., Guiot, J. and van der Kaars, S., 1998. Holocene climatic change in Morocco: a quantitative reconstruction from pollen data. Climate Dynamics, 14(12): 883-890.</t>
  </si>
  <si>
    <t>Wu, D., Chen, X., Lv, F., Brenner, M., Curtis, J., Zhou, A., Chen, J., Abbott, M., Yu, J. and Chen, F., 2018. Decoupled early Holocene summer temperature and monsoon precipitation in southwest China. Quaternary Science Reviews, 193: 54-67.</t>
  </si>
  <si>
    <t>Krisai, R., W. Mayer, C. Schroeck, and R. Tuerk. 2006. Das Gradenmoos in der Schobergruppe (NP Hohe Tauern, Kaerten) Vegetation und Entstehung. Carinthia II, 196/116:359-386.</t>
  </si>
  <si>
    <t>Tóth, M., Magyari, E.K., Buczkó, K., Braun, M., Panagiotopoulos, K. and Heiri, O., 2015. Chironomid-inferred Holocene temperature changes in the South Carpathians (Romania). The Holocene, 25(4): 569-582.</t>
  </si>
  <si>
    <t>Huang, K.Y., Wei, J.H., Chen, B.S., Zhang, H., Zheng, Z., Cao, L.L., Zheng, Y.W., 2013. Research progress of pollen-based quantitative paleoclimate reconstruction using Modern Analogue Technique. Quaternary Sciences, 33(6): 1069-1079 (in Chinese with English abstract)</t>
  </si>
  <si>
    <t>Liu, H.P., Tang, X.C., Liu, S.X. 2000.The construction and application of pollen-climate transfer function in Shennongjia Mountain region. Journal of Central China Normal University (Nature Sciences),34(4): 454-459 (in Chinese with English abstract)</t>
  </si>
  <si>
    <t>Larocque-Tobler, I., Grosjean, M., Heiri, O., Trachsel, M. and Kamenik, C., 2010. Thousand years of climate change reconstructed from chironomid subfossils preserved in varved lake Silvaplana, Engadine, Switzerland. Quaternary Science Reviews, 29(15-16): 1940-1949.</t>
  </si>
  <si>
    <t>Loomis, S.E., Russell, J.M. and Lamb, H.F., 2015. Northeast African temperature variability since the Late Pleistocene. Palaeogeography, Palaeoclimatology, Palaeoecology, 423: 80-90.</t>
  </si>
  <si>
    <t>Larocque-Tobler, I., Stewart, M.M., Quinlan, R., Trachsel, M., Kamenik, C. and Grosjean, M., 2012. A last millennium temperature reconstruction using chironomids preserved in sediments of anoxic Seebergsee (Switzerland): consensus at local, regional and Central European scales. Quaternary Science Reviews, 41: 49-56.</t>
  </si>
  <si>
    <t>Zhao, C., Rohling, E.J., Liu, Z., Yang, X., Zhang, E., Cheng, J., Liu, Z., An, Z., Yang, X., Feng, X., Sun, X., Zhang, C., Yan, T., Long, H., Yan, H., Yu, Z., Liu, W., Yu, S.-Y. and Shen, J., 2020. Possible obliquity-forced warmth in southern Asia during the last glacial stage. Science Bulletin.</t>
  </si>
  <si>
    <t>Niemann, H., A. Stadnitskaia, S.B. Wirth, A. Gilli, F.S. Anselmetti, J.S. Sinninghe Damsté, S. Schouten, E.C. Hopmans, and M.F. Lehmann. 2012. Bacterial GDGTs in Holocene sediments and catchment soils of a high Alpine lake: application of the MBT/CBT-paleothermometer. Climate of the Past, Vol. 8, pp. 889-906.</t>
  </si>
  <si>
    <t>Wick, L., van Leeuwen, J.F.N., van der Knaap, W.O. and Lotter, A.F., 2003. Holocene vegetation development in the catchment of Sägistalsee (1935 m asl), a small lake in the Swiss Alps. Journal of Paleolimnology, 30(3): 261-272.</t>
  </si>
  <si>
    <t>Pellatt, M., Smith, M., Mathewes, R., Walker, I. and Palmer, S., 2000. Holocene Treeline and Climate Change in the Subalpine Zone near Stoyoma Mountain, Cascade Mountains, Southwestern British Columbia, Canada. Arctic Antarctic and Alpine Research, 32: 73-83.</t>
  </si>
  <si>
    <t>Palmer, S., Walker, I., Heinrichs, M. and Scudder, G., 2002. Postglacial midge community change and Holocene palaeotemperaturereconstructions near treeline, southern British Columbia (Canada). Journal of Paleolimnology, 28(4): 469-490.</t>
  </si>
  <si>
    <t>Yuanbao loess</t>
  </si>
  <si>
    <t>Jia, G., Rao, Z., Zhang, J., Li, Z. and Chen, F., 2013. Tetraether biomarker records from a loess-paleosol sequence in the western Chinese Loess Plateau. Front Microbiol, 4: 199.</t>
  </si>
  <si>
    <t>Qiao Y.L., Chen, P.Y., Shen, C.M. 1996. Quantitative construction of vegetation and climate of Fanjingshan section Guizhou during last 10000 years. Geochimica, 25(5), 445-457 (in Chinese with English abstract)</t>
  </si>
  <si>
    <t>Pla, S., Catalan, J., 2004. Chrysophyte cysts from lake sediments reveal the submillennial winter/spring climate variability in the northwestern Mediterranean region throughout the Holocene. Climate Dynamics, 24(2-3): 263-278.</t>
  </si>
  <si>
    <t>Loomis, S.E., Russell, J.M., Ladd, B., Street-Perrott, F.A. and Sinninghe Damsté, J.S., 2012. Calibration and application of the branched GDGT temperature proxy on East African lake sediments. Earth and Planetary Science Letters, 357-358: 277-288.</t>
  </si>
  <si>
    <t>Sungan</t>
  </si>
  <si>
    <t>He, Y., Liu, W., Zhao, C., Wang, Z., Wang, H., Liu, Y., Qin, X., Hu, Q., An, Z. and Liu, Z., 2013. Solar influenced late Holocene temperature changes on the northern Tibetan Plateau. Chinese Science Bulletin, 58(9): 1053-1059.</t>
  </si>
  <si>
    <t>Ilyashuk, E.A., Koinig, K.A., Heiri, O., Ilyashuk, B.P. and Psenner, R., 2011. Holocene temperature variations at a high-altitude site in the Eastern Alps: a chironomid record from Schwarzsee ob Solden, Austria. Quat Sci Rev, 30(1-2): 176-191.</t>
  </si>
  <si>
    <t>Gahai</t>
  </si>
  <si>
    <t>Sun, W., Zhao, S., Pei, H. and Yang, H., 2019. The coupled evolution of mid- to late Holocene temperature and moisture in the southeast Qaidam Basin. Chemical Geology, 528: 119282.</t>
  </si>
  <si>
    <t>Loomis, S.E., Russell, J.M., Verschuren, D., Morrill, C., De, C.G., Sinninghe Damsté, J.S., Olago, D., Eggermont, H., Streetperrott, F.A. and Kelly, M.A., 2017. The tropical lapse rate steepened during the Last Glacial Maximum. Science Advances, 3(1): e1600815.</t>
  </si>
  <si>
    <t>Hou, J., Huang, Y., Zhao, J., Liu, Z., Colman, S. and An, Z., 2016. Large Holocene summer temperature oscillations and impact on the peopling of the northeastern Tibetan Plateau. Geophysical Research Letters, 43(3): 1323-1330.</t>
  </si>
  <si>
    <t>Hongyuan peat</t>
  </si>
  <si>
    <t>Zheng, Y., Li, Q., Wang, Z., Naafs, B.D.A., Yu, X. and Pancost, R.D., 2015. Peatland GDGT records of Holocene climatic and biogeochemical responses to the Asian Monsoon. Organic Geochemistry, 87: 86-95.</t>
  </si>
  <si>
    <t>Feng, X., Zhao, C., D'Andrea, W.J., Liang, J., Zhou, A. and Shen, J., 2019. Temperature fluctuations during the Common Era in subtropical southwestern China inferred from brGDGTs in a remote alpine lake. Earth and Planetary Science Letters, 510: 26-36.</t>
  </si>
  <si>
    <t>Cheung, M.-C., Zong, Y., Zheng, Z., Liu, Z. and Aitchison, J.C., 2017. Holocene temperature and precipitation variability on the central Tibetan Plateau revealed by multiple palaeo-climatic proxy records from an alpine wetland sequence. The Holocene, 27(11): 1669-1681.</t>
  </si>
  <si>
    <t>Li, X., Wang, M. and Hou, J., 2019. Centennial-scale climate variability during the past 2000 years derived from lacustrine sediment on the western Tibetan Plateau. Quaternary International(510): 65-75.</t>
  </si>
  <si>
    <t>Li, X., Wang, M., Zhang, Y., Lei, L. and Hou, J., 2017. Holocene climatic and environmental change on the western Tibetan Plateau revealed by glycerol dialkyl glycerol tetraethers and leaf wax deuterium-to-hydrogen ratios at Aweng Co. Quaternary Research, 87(03): 455-467.</t>
  </si>
  <si>
    <t>Li, X., Liang, J., Hou, J. and Zhang, W., 2015. Centennial-scale climate variability during the past 2000 years on the central Tibetan Plateau. The Holocene, 25(6): 892-899.</t>
  </si>
  <si>
    <t>He, Y., Hou, J., Wang, M., Li, X., Liang, J., Xie, S. and Jin, Y., 2020. Temperature Variation on the Central Tibetan Plateau Revealed by Glycerol Dialkyl Glycerol Tetraethers From the Sediment Record of Lake Linggo Co Since the Last Deglaciation. Frontiers in Earth Science, 8.</t>
  </si>
  <si>
    <t>3M Pond, Canada, Chironomid</t>
  </si>
  <si>
    <t>Data</t>
  </si>
  <si>
    <t>Ages</t>
  </si>
  <si>
    <t>Age (year BP)</t>
  </si>
  <si>
    <t>Temperature(°C)</t>
  </si>
  <si>
    <t>Depth(cm)</t>
  </si>
  <si>
    <t>Material dated</t>
  </si>
  <si>
    <r>
      <rPr>
        <vertAlign val="superscript"/>
        <sz val="10"/>
        <color theme="1"/>
        <rFont val="Arial"/>
        <family val="2"/>
      </rPr>
      <t>14</t>
    </r>
    <r>
      <rPr>
        <sz val="10"/>
        <color theme="1"/>
        <rFont val="Arial"/>
        <family val="2"/>
      </rPr>
      <t>C age (yr BP)</t>
    </r>
  </si>
  <si>
    <r>
      <rPr>
        <vertAlign val="superscript"/>
        <sz val="10"/>
        <color theme="1"/>
        <rFont val="Arial"/>
        <family val="2"/>
      </rPr>
      <t>14</t>
    </r>
    <r>
      <rPr>
        <sz val="10"/>
        <color theme="1"/>
        <rFont val="Arial"/>
        <family val="2"/>
      </rPr>
      <t>C error(yr)</t>
    </r>
  </si>
  <si>
    <t>conifer needles</t>
  </si>
  <si>
    <t>Mazama Ash</t>
  </si>
  <si>
    <t>n.a.</t>
  </si>
  <si>
    <t>Ajax Bog, New Zealand, Pollen</t>
  </si>
  <si>
    <t>Depth (cm)</t>
  </si>
  <si>
    <t>Lake Akvaquak, Eastern Baffin Island, Pollen</t>
  </si>
  <si>
    <t>Calibrated date(yr BP)</t>
  </si>
  <si>
    <t>1σ error</t>
  </si>
  <si>
    <t>Macroflora</t>
  </si>
  <si>
    <t>Humic acids</t>
  </si>
  <si>
    <t>Lake Andy, Central Mackenzie Mountains, Pollen</t>
  </si>
  <si>
    <t>gyttja</t>
  </si>
  <si>
    <t>clayey/gyttja</t>
  </si>
  <si>
    <t>wood frags</t>
  </si>
  <si>
    <t>Lake Aweng Co, Tibet Plateau, China, bGDGTs</t>
  </si>
  <si>
    <t>Material Dated</t>
  </si>
  <si>
    <t>Calibrated age (yr BP)</t>
  </si>
  <si>
    <t>Reservoir age</t>
  </si>
  <si>
    <t>Bulk sediment</t>
  </si>
  <si>
    <t>Lake Balikun, Traim Basin, China, UK'37</t>
  </si>
  <si>
    <r>
      <rPr>
        <sz val="10"/>
        <color theme="1"/>
        <rFont val="Arial"/>
        <family val="2"/>
      </rPr>
      <t>δ</t>
    </r>
    <r>
      <rPr>
        <vertAlign val="superscript"/>
        <sz val="10"/>
        <color indexed="8"/>
        <rFont val="Arial"/>
        <family val="2"/>
      </rPr>
      <t>13</t>
    </r>
    <r>
      <rPr>
        <sz val="10"/>
        <color theme="1"/>
        <rFont val="Arial"/>
        <family val="2"/>
      </rPr>
      <t>C(‰)</t>
    </r>
  </si>
  <si>
    <t>2σ error</t>
  </si>
  <si>
    <r>
      <rPr>
        <sz val="10"/>
        <color theme="1"/>
        <rFont val="Arial"/>
        <family val="2"/>
      </rPr>
      <t xml:space="preserve">Rseservoir-corrected </t>
    </r>
    <r>
      <rPr>
        <vertAlign val="superscript"/>
        <sz val="10"/>
        <color theme="1"/>
        <rFont val="Arial"/>
        <family val="2"/>
      </rPr>
      <t>14</t>
    </r>
    <r>
      <rPr>
        <sz val="10"/>
        <color theme="1"/>
        <rFont val="Arial"/>
        <family val="2"/>
      </rPr>
      <t>C age by 790 yr</t>
    </r>
  </si>
  <si>
    <t>Bulk clay</t>
  </si>
  <si>
    <t>Charcoal</t>
  </si>
  <si>
    <t>Charred seeds</t>
  </si>
  <si>
    <t>Plant macrofossils</t>
  </si>
  <si>
    <t>Lake, Baiyinchagan, northern China, pollen</t>
  </si>
  <si>
    <t>Total organic carbon</t>
  </si>
  <si>
    <t>TOC</t>
  </si>
  <si>
    <t>Potamogeton seeds</t>
  </si>
  <si>
    <t>A former lake, Bangeojin,east coast of Korea, pollen</t>
  </si>
  <si>
    <t>Lake, Banks Island-12, the Arctic Islands of Canada, pollen</t>
  </si>
  <si>
    <t>Gyttia</t>
  </si>
  <si>
    <t>Moss fragments</t>
  </si>
  <si>
    <t>Lake, basin pond, NE United States, pollen</t>
  </si>
  <si>
    <t>Lake, BC01, NW Canada, pollen</t>
  </si>
  <si>
    <t>δ13C(‰)</t>
  </si>
  <si>
    <t>Macro</t>
  </si>
  <si>
    <t>Bulk</t>
  </si>
  <si>
    <t>Lake, stacks for Beringia A , North America, pollen</t>
  </si>
  <si>
    <t>Temperature Anomaly (°C)</t>
  </si>
  <si>
    <t>Lake, stacks for Beringia B , North America, pollen</t>
  </si>
  <si>
    <t>Lake, stacks for Beringia C , North America, pollen</t>
  </si>
  <si>
    <t>Lake, stacks for Beringia D , North America, pollen</t>
  </si>
  <si>
    <t>Lake, Berkut, Russia, midge</t>
  </si>
  <si>
    <t>Pin. Bet</t>
  </si>
  <si>
    <t>Bry</t>
  </si>
  <si>
    <t>Pin, Emp</t>
  </si>
  <si>
    <t>Pin, Bet</t>
  </si>
  <si>
    <t>Unid. Bark</t>
  </si>
  <si>
    <t>Pin.</t>
  </si>
  <si>
    <t>Unid. bark</t>
  </si>
  <si>
    <t>Unid. twig</t>
  </si>
  <si>
    <t>Lake, Bjørnfjelltjørn, northwest Norway, pollen</t>
  </si>
  <si>
    <t>Lake, Braya So, West Greenland, Uk37</t>
  </si>
  <si>
    <t>Depth (mm)-top</t>
  </si>
  <si>
    <t>Depth (mm)-bottom</t>
  </si>
  <si>
    <t>Wood fragment</t>
  </si>
  <si>
    <t>Peat, Breitnau-Neuhof, Germany, pollen</t>
  </si>
  <si>
    <t>Lake, Brurskardstjorni, Norway, midge</t>
  </si>
  <si>
    <t>Lake, Burial, Alaska, midge</t>
  </si>
  <si>
    <t>Aquatic macrophytes</t>
  </si>
  <si>
    <t>Wood fragments</t>
  </si>
  <si>
    <t>Lake, Chuna, Kola Peninsula, pollen</t>
  </si>
  <si>
    <t>Sediment</t>
  </si>
  <si>
    <t>Moss</t>
  </si>
  <si>
    <t>Peat, Clarks Junction, southern New Zealand, pollen</t>
  </si>
  <si>
    <t>Lake, Clear Pond, eastern North Americad, pollen</t>
  </si>
  <si>
    <t>Lake, Congo River Basin, bGDGTs</t>
  </si>
  <si>
    <r>
      <rPr>
        <sz val="10"/>
        <color theme="1"/>
        <rFont val="Arial"/>
        <family val="2"/>
      </rPr>
      <t>Error (</t>
    </r>
    <r>
      <rPr>
        <vertAlign val="superscript"/>
        <sz val="10"/>
        <color theme="1"/>
        <rFont val="Arial"/>
        <family val="2"/>
      </rPr>
      <t>14</t>
    </r>
    <r>
      <rPr>
        <sz val="10"/>
        <color theme="1"/>
        <rFont val="Arial"/>
        <family val="2"/>
      </rPr>
      <t>C yr)</t>
    </r>
  </si>
  <si>
    <t>*</t>
  </si>
  <si>
    <t>Lake, Conroy, eastern North America, pollen</t>
  </si>
  <si>
    <t>Lake, Dagzo Co, Tibet Plateau, China, Uk'37</t>
  </si>
  <si>
    <r>
      <rPr>
        <vertAlign val="superscript"/>
        <sz val="10"/>
        <color rgb="FF000000"/>
        <rFont val="Arial"/>
        <family val="2"/>
      </rPr>
      <t>14</t>
    </r>
    <r>
      <rPr>
        <sz val="10"/>
        <color theme="1"/>
        <rFont val="Arial"/>
        <family val="2"/>
      </rPr>
      <t>C error (years)</t>
    </r>
  </si>
  <si>
    <t>Cal age(RA corrected)a</t>
  </si>
  <si>
    <t>Lake, Daihai, Northern China, pollen</t>
  </si>
  <si>
    <t>Organic matter</t>
  </si>
  <si>
    <t>Peat, Dajiuhu, eastern China, pollen</t>
  </si>
  <si>
    <t>33±2</t>
  </si>
  <si>
    <t>95±2</t>
  </si>
  <si>
    <t>Wood</t>
  </si>
  <si>
    <t>163±2</t>
  </si>
  <si>
    <t>193±2</t>
  </si>
  <si>
    <t>276±2</t>
  </si>
  <si>
    <t>312±2</t>
  </si>
  <si>
    <t>431±2</t>
  </si>
  <si>
    <t>Lake, Dajiuhu, eastern China, pollen</t>
  </si>
  <si>
    <t>Lake, Dalmutladdo, northern Fennoscandia, pollen</t>
  </si>
  <si>
    <r>
      <rPr>
        <i/>
        <sz val="10"/>
        <color theme="1"/>
        <rFont val="Arial"/>
        <family val="2"/>
      </rPr>
      <t>Betula</t>
    </r>
    <r>
      <rPr>
        <sz val="10"/>
        <color theme="1"/>
        <rFont val="Arial"/>
        <family val="2"/>
      </rPr>
      <t xml:space="preserve"> seeds, leaves, twig</t>
    </r>
  </si>
  <si>
    <t>Piece of wood</t>
  </si>
  <si>
    <r>
      <rPr>
        <i/>
        <sz val="10"/>
        <rFont val="Arial"/>
        <family val="2"/>
      </rPr>
      <t>Pinus</t>
    </r>
    <r>
      <rPr>
        <sz val="10"/>
        <rFont val="Arial"/>
        <family val="2"/>
      </rPr>
      <t xml:space="preserve"> needle</t>
    </r>
  </si>
  <si>
    <t>Scale, wood</t>
  </si>
  <si>
    <t>Indet.</t>
  </si>
  <si>
    <r>
      <rPr>
        <i/>
        <sz val="10"/>
        <color theme="1"/>
        <rFont val="Arial"/>
        <family val="2"/>
      </rPr>
      <t>Pinus</t>
    </r>
    <r>
      <rPr>
        <sz val="10"/>
        <color theme="1"/>
        <rFont val="Arial"/>
        <family val="2"/>
      </rPr>
      <t xml:space="preserve"> needle</t>
    </r>
  </si>
  <si>
    <r>
      <rPr>
        <i/>
        <sz val="10"/>
        <color theme="1"/>
        <rFont val="Arial"/>
        <family val="2"/>
      </rPr>
      <t>Pinus</t>
    </r>
    <r>
      <rPr>
        <sz val="10"/>
        <color theme="1"/>
        <rFont val="Arial"/>
        <family val="2"/>
      </rPr>
      <t xml:space="preserve"> needle, wood, seeds</t>
    </r>
  </si>
  <si>
    <r>
      <rPr>
        <i/>
        <sz val="10"/>
        <color theme="1"/>
        <rFont val="Arial"/>
        <family val="2"/>
      </rPr>
      <t>Betula</t>
    </r>
    <r>
      <rPr>
        <sz val="10"/>
        <color theme="1"/>
        <rFont val="Arial"/>
        <family val="2"/>
      </rPr>
      <t xml:space="preserve"> leaves and seeds, wood</t>
    </r>
  </si>
  <si>
    <r>
      <rPr>
        <i/>
        <sz val="10"/>
        <color theme="1"/>
        <rFont val="Arial"/>
        <family val="2"/>
      </rPr>
      <t>Betula</t>
    </r>
    <r>
      <rPr>
        <sz val="10"/>
        <color theme="1"/>
        <rFont val="Arial"/>
        <family val="2"/>
      </rPr>
      <t xml:space="preserve"> seeds, bark</t>
    </r>
  </si>
  <si>
    <r>
      <rPr>
        <sz val="10"/>
        <color theme="1"/>
        <rFont val="Arial"/>
        <family val="2"/>
      </rPr>
      <t xml:space="preserve">Bark, </t>
    </r>
    <r>
      <rPr>
        <i/>
        <sz val="10"/>
        <color theme="1"/>
        <rFont val="Arial"/>
        <family val="2"/>
      </rPr>
      <t>Betula</t>
    </r>
    <r>
      <rPr>
        <sz val="10"/>
        <color theme="1"/>
        <rFont val="Arial"/>
        <family val="2"/>
      </rPr>
      <t xml:space="preserve"> seeds</t>
    </r>
  </si>
  <si>
    <r>
      <rPr>
        <i/>
        <sz val="10"/>
        <color theme="1"/>
        <rFont val="Arial"/>
        <family val="2"/>
      </rPr>
      <t>Betula</t>
    </r>
    <r>
      <rPr>
        <sz val="10"/>
        <color theme="1"/>
        <rFont val="Arial"/>
        <family val="2"/>
      </rPr>
      <t xml:space="preserve"> leaves</t>
    </r>
  </si>
  <si>
    <t>Peat, Dangxiong wetland, Tibet Plateau, China, bGDGTs</t>
  </si>
  <si>
    <t>Plant fragments</t>
  </si>
  <si>
    <t>Lake, Dark, eastern North America, pollen</t>
  </si>
  <si>
    <t>Lake, Devils, North America, pollen</t>
  </si>
  <si>
    <t>organic lake sediment</t>
  </si>
  <si>
    <t>silty gyttja</t>
  </si>
  <si>
    <t>gyttja (2nd core)</t>
  </si>
  <si>
    <t>sediment and clay (2nd core)</t>
  </si>
  <si>
    <t>needles, wood, seeds, leaves</t>
  </si>
  <si>
    <t>Lake, Egelsee, Switzerland, midge</t>
  </si>
  <si>
    <r>
      <rPr>
        <sz val="10"/>
        <color theme="1"/>
        <rFont val="Arial"/>
        <family val="2"/>
      </rPr>
      <t>δ13C(‰</t>
    </r>
    <r>
      <rPr>
        <sz val="10"/>
        <color indexed="8"/>
        <rFont val="宋体"/>
        <family val="3"/>
        <charset val="134"/>
      </rPr>
      <t>）</t>
    </r>
  </si>
  <si>
    <r>
      <rPr>
        <i/>
        <sz val="10"/>
        <color theme="1"/>
        <rFont val="Arial"/>
        <family val="2"/>
      </rPr>
      <t>Abies</t>
    </r>
    <r>
      <rPr>
        <sz val="10"/>
        <color theme="1"/>
        <rFont val="Arial"/>
        <family val="2"/>
      </rPr>
      <t xml:space="preserve"> seed</t>
    </r>
  </si>
  <si>
    <r>
      <rPr>
        <i/>
        <sz val="10"/>
        <color theme="1"/>
        <rFont val="Arial"/>
        <family val="2"/>
      </rPr>
      <t>Abies</t>
    </r>
    <r>
      <rPr>
        <sz val="10"/>
        <color theme="1"/>
        <rFont val="Arial"/>
        <family val="2"/>
      </rPr>
      <t>, piece of cone</t>
    </r>
  </si>
  <si>
    <r>
      <rPr>
        <i/>
        <sz val="10"/>
        <color theme="1"/>
        <rFont val="Arial"/>
        <family val="2"/>
      </rPr>
      <t>Abies</t>
    </r>
    <r>
      <rPr>
        <sz val="10"/>
        <color theme="1"/>
        <rFont val="Arial"/>
        <family val="2"/>
      </rPr>
      <t xml:space="preserve"> needles</t>
    </r>
  </si>
  <si>
    <t>Fagus seed</t>
  </si>
  <si>
    <r>
      <rPr>
        <i/>
        <sz val="10"/>
        <color theme="1"/>
        <rFont val="Arial"/>
        <family val="2"/>
      </rPr>
      <t>Abies</t>
    </r>
    <r>
      <rPr>
        <sz val="10"/>
        <color theme="1"/>
        <rFont val="Arial"/>
        <family val="2"/>
      </rPr>
      <t xml:space="preserve"> seed and needles</t>
    </r>
  </si>
  <si>
    <r>
      <rPr>
        <i/>
        <sz val="10"/>
        <color theme="1"/>
        <rFont val="Arial"/>
        <family val="2"/>
      </rPr>
      <t xml:space="preserve">Abies </t>
    </r>
    <r>
      <rPr>
        <sz val="10"/>
        <color theme="1"/>
        <rFont val="Arial"/>
        <family val="2"/>
      </rPr>
      <t>seed</t>
    </r>
  </si>
  <si>
    <r>
      <rPr>
        <i/>
        <sz val="10"/>
        <color theme="1"/>
        <rFont val="Arial"/>
        <family val="2"/>
      </rPr>
      <t>Abies</t>
    </r>
    <r>
      <rPr>
        <sz val="10"/>
        <color theme="1"/>
        <rFont val="Arial"/>
        <family val="2"/>
      </rPr>
      <t xml:space="preserve"> piece of cone</t>
    </r>
  </si>
  <si>
    <r>
      <rPr>
        <i/>
        <sz val="10"/>
        <color theme="1"/>
        <rFont val="Arial"/>
        <family val="2"/>
      </rPr>
      <t>Abies</t>
    </r>
    <r>
      <rPr>
        <sz val="10"/>
        <color theme="1"/>
        <rFont val="Arial"/>
        <family val="2"/>
      </rPr>
      <t xml:space="preserve"> seed and needle</t>
    </r>
  </si>
  <si>
    <t>Leaf of terrestrial plant</t>
  </si>
  <si>
    <t>Seed of terrestrial plant</t>
  </si>
  <si>
    <r>
      <rPr>
        <i/>
        <sz val="10"/>
        <color theme="1"/>
        <rFont val="Arial"/>
        <family val="2"/>
      </rPr>
      <t>Quercus</t>
    </r>
    <r>
      <rPr>
        <sz val="10"/>
        <color theme="1"/>
        <rFont val="Arial"/>
        <family val="2"/>
      </rPr>
      <t xml:space="preserve"> permea seed</t>
    </r>
  </si>
  <si>
    <t>Twig of temesta plant</t>
  </si>
  <si>
    <t>Twig of temestnial plant</t>
  </si>
  <si>
    <t>Diverse</t>
  </si>
  <si>
    <t>Twig of terestrial plant</t>
  </si>
  <si>
    <t>Twig of temestnal plant</t>
  </si>
  <si>
    <t>Wood, terrestnal plan</t>
  </si>
  <si>
    <t>Lake, Fanjingshan, eastern China, pollen</t>
  </si>
  <si>
    <t>MAT(°C)</t>
  </si>
  <si>
    <t>Summer Temperature(°C)</t>
  </si>
  <si>
    <t>bulk sediments</t>
  </si>
  <si>
    <t>Lake, Flotatjonn, Norway, pollen</t>
  </si>
  <si>
    <t>Lake, Frozen, Canada, midge</t>
  </si>
  <si>
    <r>
      <rPr>
        <sz val="10"/>
        <color theme="1"/>
        <rFont val="Arial"/>
        <family val="2"/>
      </rPr>
      <t xml:space="preserve">conifer needle </t>
    </r>
    <r>
      <rPr>
        <i/>
        <sz val="10"/>
        <color theme="1"/>
        <rFont val="Arial"/>
        <family val="2"/>
      </rPr>
      <t>(Abies amabilis)</t>
    </r>
  </si>
  <si>
    <r>
      <rPr>
        <sz val="10"/>
        <color theme="1"/>
        <rFont val="Arial"/>
        <family val="2"/>
      </rPr>
      <t xml:space="preserve">conifer needle </t>
    </r>
    <r>
      <rPr>
        <i/>
        <sz val="10"/>
        <color theme="1"/>
        <rFont val="Arial"/>
        <family val="2"/>
      </rPr>
      <t>(Tsuga mertensiana)</t>
    </r>
  </si>
  <si>
    <t>Bridge River tephra</t>
  </si>
  <si>
    <t>twig fragment</t>
  </si>
  <si>
    <t>Mazama tephra</t>
  </si>
  <si>
    <t>conifer necdle (Abies amabilis)</t>
  </si>
  <si>
    <t>Lake, Gahai, Qaidam Basin, China, UK'37</t>
  </si>
  <si>
    <t>Lake, Gammelheimvatnet, Norway, pollen</t>
  </si>
  <si>
    <t>Lake, Gemini Inferiore, Italy, midge</t>
  </si>
  <si>
    <t>Leaves</t>
  </si>
  <si>
    <t>Needles</t>
  </si>
  <si>
    <t>Leaves, terr.seeds</t>
  </si>
  <si>
    <t>Bark, wood,needles</t>
  </si>
  <si>
    <t>Indet. branch,</t>
  </si>
  <si>
    <t>Indet leaves,wood bark,indet,CM</t>
  </si>
  <si>
    <t>Indet leaves, wood , indet,CM</t>
  </si>
  <si>
    <r>
      <rPr>
        <i/>
        <sz val="10"/>
        <color theme="1"/>
        <rFont val="Arial"/>
        <family val="2"/>
      </rPr>
      <t>Arctostaphylu suva-ursi</t>
    </r>
    <r>
      <rPr>
        <sz val="10"/>
        <color theme="1"/>
        <rFont val="Arial"/>
        <family val="2"/>
      </rPr>
      <t xml:space="preserve"> leavers terr.seed</t>
    </r>
  </si>
  <si>
    <t>Lake, Graechen See, Switzerland, pollen</t>
  </si>
  <si>
    <t>Lake, Grostjorn, Norway, pollen</t>
  </si>
  <si>
    <t>Lake, Hanging, Canada, midge</t>
  </si>
  <si>
    <t>Unidentified twig</t>
  </si>
  <si>
    <t>Twig fragments</t>
  </si>
  <si>
    <t>Chironomid chitin</t>
  </si>
  <si>
    <t>Peat, Hani, NE China, bGDGTs</t>
  </si>
  <si>
    <t>Modern</t>
  </si>
  <si>
    <t>Lake, Haugtjern, Norway, pollen</t>
  </si>
  <si>
    <t>Lake, Hell's Kitchen, Eastern North America, pollen</t>
  </si>
  <si>
    <t>Lake, Hinterburgsee, northern Swiss Alps, pollen</t>
  </si>
  <si>
    <t>Annual Temperature(°C)</t>
  </si>
  <si>
    <t>sediment/water interface</t>
  </si>
  <si>
    <t>Possibly slump</t>
  </si>
  <si>
    <t>Slump</t>
  </si>
  <si>
    <t>Detritus</t>
  </si>
  <si>
    <t>Turbidite</t>
  </si>
  <si>
    <t>Wood layre/detritus</t>
  </si>
  <si>
    <t>Pollen inferred age</t>
  </si>
  <si>
    <t>Lake, Holebudalen, Norway, midge</t>
  </si>
  <si>
    <t>Lake, Holebudalen, Norway, pollen</t>
  </si>
  <si>
    <t>Lake, Holzmaar, Germany, pollen</t>
  </si>
  <si>
    <t>varve counting</t>
  </si>
  <si>
    <t>Peat, Homestead Scarp, New Zealand, pollen</t>
  </si>
  <si>
    <t>peat</t>
  </si>
  <si>
    <t>plant fragments</t>
  </si>
  <si>
    <t>Peat, Hongyuan, Tibet Plateau, China, bGDGTs</t>
  </si>
  <si>
    <t>Lake, Hudson, Alaska, midge</t>
  </si>
  <si>
    <t>spruce needle</t>
  </si>
  <si>
    <t>wood (excluded from age model)</t>
  </si>
  <si>
    <t>wood</t>
  </si>
  <si>
    <t>charcoal</t>
  </si>
  <si>
    <t>terr. leaves &amp; wood</t>
  </si>
  <si>
    <t>Lake, Hulun, eastern China, pollen</t>
  </si>
  <si>
    <r>
      <rPr>
        <sz val="10"/>
        <color theme="1"/>
        <rFont val="Arial"/>
        <family val="2"/>
      </rPr>
      <t>δ</t>
    </r>
    <r>
      <rPr>
        <vertAlign val="superscript"/>
        <sz val="10"/>
        <color theme="1"/>
        <rFont val="Arial"/>
        <family val="2"/>
      </rPr>
      <t>13</t>
    </r>
    <r>
      <rPr>
        <sz val="10"/>
        <color theme="1"/>
        <rFont val="Arial"/>
        <family val="2"/>
      </rPr>
      <t>C(‰)</t>
    </r>
  </si>
  <si>
    <t>Lake, Iglutalik, NE Canada, pollen</t>
  </si>
  <si>
    <t>Lake, Isbenttjonn, Norway, pollen</t>
  </si>
  <si>
    <t>NA</t>
  </si>
  <si>
    <t>Lake, Keele, NWT Canada, pollen</t>
  </si>
  <si>
    <t>shells</t>
  </si>
  <si>
    <t>Lake, Kharinei, Russia, midge</t>
  </si>
  <si>
    <t>Mixed terrestrial plant matenial</t>
  </si>
  <si>
    <t>Betula bark, Picea needles</t>
  </si>
  <si>
    <t>Mixed terrestrial plant material</t>
  </si>
  <si>
    <t>Picea needles, Alnus catkin scale</t>
  </si>
  <si>
    <t>Wood, bark</t>
  </si>
  <si>
    <t>Peat, Komado Mire, Japan, pollen</t>
  </si>
  <si>
    <t>Summern Temperature(°C)</t>
  </si>
  <si>
    <t>Lake, KP2, Russia, pollen</t>
  </si>
  <si>
    <t>Twig</t>
  </si>
  <si>
    <t>Decalcified  sediment</t>
  </si>
  <si>
    <t>Wood fragmen</t>
  </si>
  <si>
    <t>Aquatic moss</t>
  </si>
  <si>
    <t>Leaf fragmen</t>
  </si>
  <si>
    <t>Bark fragmen</t>
  </si>
  <si>
    <t>Lake, Kyungpoho, Korea, pollen</t>
  </si>
  <si>
    <t>Lake, Lac Aurelie, Canada, midge</t>
  </si>
  <si>
    <t>Plant macroremains</t>
  </si>
  <si>
    <t>Lake, Lac Noir,Canada, pollen</t>
  </si>
  <si>
    <t>-27.2</t>
  </si>
  <si>
    <t>-26.5</t>
  </si>
  <si>
    <t>Lake, Lago de Ajo, Spain, pollen</t>
  </si>
  <si>
    <t>Lake, Lago Verdarolo, Italy, midge</t>
  </si>
  <si>
    <t>Needles, leaves</t>
  </si>
  <si>
    <t>Leaves, wood</t>
  </si>
  <si>
    <t>Wood, periderm</t>
  </si>
  <si>
    <t>Needles, indet. bud</t>
  </si>
  <si>
    <t>Leaves, indet. twig, wood</t>
  </si>
  <si>
    <t>Indet. CM, wood, bark, indet. leave fragments</t>
  </si>
  <si>
    <t>Lake, Laihalampi, Fennoscandia, pollen</t>
  </si>
  <si>
    <t>17-27</t>
  </si>
  <si>
    <t>Gyttja</t>
  </si>
  <si>
    <t>35-42</t>
  </si>
  <si>
    <t>61-68</t>
  </si>
  <si>
    <t>87-94</t>
  </si>
  <si>
    <t>113-120</t>
  </si>
  <si>
    <t>139-146</t>
  </si>
  <si>
    <t>Lake, 4, Canada, midge</t>
  </si>
  <si>
    <t>Humics</t>
  </si>
  <si>
    <t>Plant material</t>
  </si>
  <si>
    <t>Lake, 850, Sweden, midge</t>
  </si>
  <si>
    <t>Lake, Bolshie Toroki, SW Siberian, pollen</t>
  </si>
  <si>
    <t>Lake, Cadagno, Swiss Alps, bGDGTs</t>
  </si>
  <si>
    <t>terr. macrofossils</t>
  </si>
  <si>
    <t>Lake, Challa, Mt. Kilimanjaro, bGDGTs</t>
  </si>
  <si>
    <t>Depth</t>
  </si>
  <si>
    <t>Material</t>
  </si>
  <si>
    <r>
      <rPr>
        <sz val="10"/>
        <color theme="1"/>
        <rFont val="Arial"/>
        <family val="2"/>
      </rPr>
      <t xml:space="preserve">estimate of </t>
    </r>
    <r>
      <rPr>
        <vertAlign val="superscript"/>
        <sz val="10"/>
        <color indexed="8"/>
        <rFont val="Arial"/>
        <family val="2"/>
      </rPr>
      <t>14</t>
    </r>
    <r>
      <rPr>
        <sz val="10"/>
        <color theme="1"/>
        <rFont val="Arial"/>
        <family val="2"/>
      </rPr>
      <t>C age offset</t>
    </r>
  </si>
  <si>
    <t>210Pb</t>
  </si>
  <si>
    <t>255±23</t>
  </si>
  <si>
    <t>291±57</t>
  </si>
  <si>
    <t>-58±57</t>
  </si>
  <si>
    <t>158±46</t>
  </si>
  <si>
    <t>120±53</t>
  </si>
  <si>
    <t>205±47</t>
  </si>
  <si>
    <t>91±67</t>
  </si>
  <si>
    <t>340±45</t>
  </si>
  <si>
    <t>400±49</t>
  </si>
  <si>
    <t>381±60</t>
  </si>
  <si>
    <t>219±49</t>
  </si>
  <si>
    <t>213±77</t>
  </si>
  <si>
    <t>98±64</t>
  </si>
  <si>
    <t>448±86</t>
  </si>
  <si>
    <t>195±63</t>
  </si>
  <si>
    <t>323±59</t>
  </si>
  <si>
    <t>326±71</t>
  </si>
  <si>
    <t>444±106</t>
  </si>
  <si>
    <t>434±85</t>
  </si>
  <si>
    <t>432±118</t>
  </si>
  <si>
    <t>517±148</t>
  </si>
  <si>
    <t>374±126</t>
  </si>
  <si>
    <t>619±236</t>
  </si>
  <si>
    <t>135±172</t>
  </si>
  <si>
    <t>Lake, Malawi, eastern Africa, iGDGTs</t>
  </si>
  <si>
    <t>depth (m)</t>
  </si>
  <si>
    <t>Lake, Mackenzie, eastern Australia, bGDGTs</t>
  </si>
  <si>
    <t>Pollen</t>
  </si>
  <si>
    <t>Lake, Nujulla, Sweden, midge</t>
  </si>
  <si>
    <t>Terrestrial macroremain</t>
  </si>
  <si>
    <t>Lake, Rutundu, Northeast Africa, bGDGTs</t>
  </si>
  <si>
    <t>bulk</t>
  </si>
  <si>
    <t>Lake, Silvaplana, Switzerland, midge</t>
  </si>
  <si>
    <t>Lake, Tanganyika, Eastern Africa, iGDGTs</t>
  </si>
  <si>
    <t>stratigraphic tie point</t>
  </si>
  <si>
    <t>Lake, Turkana, Eastern Africa, iGDGTs</t>
  </si>
  <si>
    <t>Macrophyte</t>
  </si>
  <si>
    <t>Organic Mud</t>
  </si>
  <si>
    <t>Carbonate Mud</t>
  </si>
  <si>
    <t>Gastropod Shells</t>
  </si>
  <si>
    <t>Ostracode Shells</t>
  </si>
  <si>
    <t>Lake, Victoria, Eastern Africa, iGDGTs</t>
  </si>
  <si>
    <t>Sediment organic carbon</t>
  </si>
  <si>
    <t>Plant/wood fragment</t>
  </si>
  <si>
    <t>Bulk organic carbon</t>
  </si>
  <si>
    <t>Lake, Mina, North America, pollen</t>
  </si>
  <si>
    <t>Lake, Moon, America, pollen</t>
  </si>
  <si>
    <t>charcoal flakes</t>
  </si>
  <si>
    <t>charcoal flak</t>
  </si>
  <si>
    <t>Ambrosia seed</t>
  </si>
  <si>
    <r>
      <rPr>
        <i/>
        <sz val="10"/>
        <color theme="1"/>
        <rFont val="Arial"/>
        <family val="2"/>
      </rPr>
      <t xml:space="preserve">Picea </t>
    </r>
    <r>
      <rPr>
        <sz val="10"/>
        <color theme="1"/>
        <rFont val="Arial"/>
        <family val="2"/>
      </rPr>
      <t>needle</t>
    </r>
  </si>
  <si>
    <t>woody twig</t>
  </si>
  <si>
    <t>Lake, lake of the Clouds, North America, pollen</t>
  </si>
  <si>
    <t>Lake, Pieni-Kauro, Finland, midge</t>
  </si>
  <si>
    <t>Catkin scale</t>
  </si>
  <si>
    <t>Piece of tree</t>
  </si>
  <si>
    <t>Lake, V57, Canada, midge</t>
  </si>
  <si>
    <t>Lantian section, Central Loess Plateau, China, bGDGTs</t>
  </si>
  <si>
    <t>Lake, Linggo Co, Tibet Plateau, China, bGDGTs</t>
  </si>
  <si>
    <t>Plant macrofossil</t>
  </si>
  <si>
    <t>Lake, Little Pond, North America, pollen</t>
  </si>
  <si>
    <t>Depth( cm)</t>
  </si>
  <si>
    <t>Lake sediment</t>
  </si>
  <si>
    <t>Lake, Llet-Ti, NE European Russia, pollen</t>
  </si>
  <si>
    <t>Terrestrial material</t>
  </si>
  <si>
    <t>Peat, Longwoods, New Zealand, pollen</t>
  </si>
  <si>
    <t>Lake, Lyadhej-To, Russia, midge</t>
  </si>
  <si>
    <t>Non-identified macrofossils</t>
  </si>
  <si>
    <t>Non-identified macrofossil</t>
  </si>
  <si>
    <t>Shrub twig</t>
  </si>
  <si>
    <t>Moss remains</t>
  </si>
  <si>
    <t>Lake, Lyadhej-To, Russia, pollen</t>
  </si>
  <si>
    <t>Mangshan section, Central Loess Plateau, China, bGDGTs</t>
  </si>
  <si>
    <t>Lake, Meerfelder Maar, Germany, pollen</t>
  </si>
  <si>
    <t>Varve counting</t>
  </si>
  <si>
    <t>Lake, Moose, Alaska, midge</t>
  </si>
  <si>
    <t>24-25</t>
  </si>
  <si>
    <t>29-30</t>
  </si>
  <si>
    <t>lignified material</t>
  </si>
  <si>
    <t>34-36</t>
  </si>
  <si>
    <t>40-41</t>
  </si>
  <si>
    <t>51-52</t>
  </si>
  <si>
    <t>needle</t>
  </si>
  <si>
    <t>55-56</t>
  </si>
  <si>
    <t>78-79</t>
  </si>
  <si>
    <t>epithelium</t>
  </si>
  <si>
    <t>110-111</t>
  </si>
  <si>
    <t>130-131</t>
  </si>
  <si>
    <t>168-169</t>
  </si>
  <si>
    <t>Peat, Mount Honey, New Zealand, pollen</t>
  </si>
  <si>
    <t>Plant frag.</t>
  </si>
  <si>
    <t>Lake, North Crater, Canada, midge</t>
  </si>
  <si>
    <t>Lake, North, Greenland, midge</t>
  </si>
  <si>
    <t>Lake, Oykjamyrtjorn, Norway, midge</t>
  </si>
  <si>
    <t>Peat, Klukva, Russia, pollen</t>
  </si>
  <si>
    <t>Lake, Platypus Tarn, New Zealand, midge</t>
  </si>
  <si>
    <t>Leaves, twigs</t>
  </si>
  <si>
    <t>Bark</t>
  </si>
  <si>
    <t>Leaves, bark</t>
  </si>
  <si>
    <t>Twigs, leaves</t>
  </si>
  <si>
    <t>Bark, leaves, twigs</t>
  </si>
  <si>
    <t>Lake, Qigai Nuur, north China, pollen</t>
  </si>
  <si>
    <r>
      <rPr>
        <sz val="9"/>
        <color theme="1"/>
        <rFont val="Arial"/>
        <family val="2"/>
      </rPr>
      <t>δ</t>
    </r>
    <r>
      <rPr>
        <vertAlign val="superscript"/>
        <sz val="9"/>
        <color theme="1"/>
        <rFont val="Arial"/>
        <family val="2"/>
      </rPr>
      <t>13</t>
    </r>
    <r>
      <rPr>
        <sz val="9"/>
        <color theme="1"/>
        <rFont val="Arial"/>
        <family val="2"/>
      </rPr>
      <t>C(‰)</t>
    </r>
  </si>
  <si>
    <r>
      <rPr>
        <vertAlign val="superscript"/>
        <sz val="9"/>
        <color theme="1"/>
        <rFont val="Arial"/>
        <family val="2"/>
      </rPr>
      <t>14</t>
    </r>
    <r>
      <rPr>
        <sz val="9"/>
        <color theme="1"/>
        <rFont val="Arial"/>
        <family val="2"/>
      </rPr>
      <t>C age (yr BP)</t>
    </r>
  </si>
  <si>
    <r>
      <rPr>
        <vertAlign val="superscript"/>
        <sz val="9"/>
        <color theme="1"/>
        <rFont val="Arial"/>
        <family val="2"/>
      </rPr>
      <t>14</t>
    </r>
    <r>
      <rPr>
        <sz val="9"/>
        <color theme="1"/>
        <rFont val="Arial"/>
        <family val="2"/>
      </rPr>
      <t>C error(yr)</t>
    </r>
  </si>
  <si>
    <t>Lake, Qinghai, China, Uk'37</t>
  </si>
  <si>
    <t>age (yr)</t>
  </si>
  <si>
    <t>1σ (yr)</t>
  </si>
  <si>
    <t>reservoir Age (years)</t>
  </si>
  <si>
    <t>seed</t>
  </si>
  <si>
    <t>plant residue</t>
  </si>
  <si>
    <t>Lake, Qionghai, SW China, bGDGTs</t>
  </si>
  <si>
    <t>plant fragment</t>
  </si>
  <si>
    <t>1955CE</t>
  </si>
  <si>
    <t>&gt;43,500</t>
  </si>
  <si>
    <t>Lake, Quartz, Alaska, midge</t>
  </si>
  <si>
    <t>Charcoal/Birch Seeds</t>
  </si>
  <si>
    <t>Birch Seeds</t>
  </si>
  <si>
    <t>Birch Seeds and Spruce Seed</t>
  </si>
  <si>
    <t>Pant Macrofossils</t>
  </si>
  <si>
    <t>Birch Bracts and Birch Seeds</t>
  </si>
  <si>
    <t>Birch Seed</t>
  </si>
  <si>
    <t>Birch Seeds and Spruce Seeds</t>
  </si>
  <si>
    <t>Spruce Cone</t>
  </si>
  <si>
    <t>Plant Macrofossils</t>
  </si>
  <si>
    <t>Wood/Charcoal</t>
  </si>
  <si>
    <t>Lake, Rainbow, Alaska, midge</t>
  </si>
  <si>
    <t>birch bract, charcoal</t>
  </si>
  <si>
    <t>birch seed, terrestrial leaf</t>
  </si>
  <si>
    <t>birch seed, spruce needle fragment</t>
  </si>
  <si>
    <t>wood (twig)</t>
  </si>
  <si>
    <t>moss (aquatic/emergent)</t>
  </si>
  <si>
    <t>terrestrial leaf</t>
  </si>
  <si>
    <t>moss (emergent)</t>
  </si>
  <si>
    <t>Lake, Ratasjoen, Norway, midge</t>
  </si>
  <si>
    <t>plant macrofossils</t>
  </si>
  <si>
    <t>Lake, Redon, Pyrenees, assemblage of Chrysophyte cysts</t>
  </si>
  <si>
    <t>Lake, Ruby, North America, pollen</t>
  </si>
  <si>
    <t>Lake, Sacred, Eastern Africa, bGDGTs</t>
  </si>
  <si>
    <t>Calendar Age</t>
  </si>
  <si>
    <t>Calendar Error</t>
  </si>
  <si>
    <t>Estimated Age</t>
  </si>
  <si>
    <t>Estimated Error</t>
  </si>
  <si>
    <t>--</t>
  </si>
  <si>
    <t>Lake, Saegistalsee, Switzerland, pollen</t>
  </si>
  <si>
    <t>Sediment surface in 1996</t>
  </si>
  <si>
    <r>
      <rPr>
        <sz val="10"/>
        <color theme="1"/>
        <rFont val="Arial"/>
        <family val="2"/>
      </rPr>
      <t xml:space="preserve">Bulk sediment, </t>
    </r>
    <r>
      <rPr>
        <vertAlign val="superscript"/>
        <sz val="10"/>
        <color theme="1"/>
        <rFont val="Arial"/>
        <family val="2"/>
      </rPr>
      <t>137</t>
    </r>
    <r>
      <rPr>
        <sz val="10"/>
        <color theme="1"/>
        <rFont val="Arial"/>
        <family val="2"/>
      </rPr>
      <t>Cs peak 1963</t>
    </r>
  </si>
  <si>
    <r>
      <rPr>
        <i/>
        <sz val="10"/>
        <color theme="1"/>
        <rFont val="Arial"/>
        <family val="2"/>
      </rPr>
      <t>Salix</t>
    </r>
    <r>
      <rPr>
        <sz val="10"/>
        <color theme="1"/>
        <rFont val="Arial"/>
        <family val="2"/>
      </rPr>
      <t xml:space="preserve"> wood</t>
    </r>
  </si>
  <si>
    <t>Picea abies, Salix</t>
  </si>
  <si>
    <t>Picea abies. Dryas octopetala</t>
  </si>
  <si>
    <t>Picea abies, Alnus</t>
  </si>
  <si>
    <t>Picea abies</t>
  </si>
  <si>
    <t>Picea ables</t>
  </si>
  <si>
    <t>Pinus cembra</t>
  </si>
  <si>
    <t>Alnus. Pinus cembra</t>
  </si>
  <si>
    <t>Pinus cembra Abies alba</t>
  </si>
  <si>
    <t>Pinus cembra. Salix</t>
  </si>
  <si>
    <t>Pinus cembra, Abies alba</t>
  </si>
  <si>
    <t>Pinus cembra, Vaccinium</t>
  </si>
  <si>
    <t>Pinus cembra Vaccinium, Betula</t>
  </si>
  <si>
    <t>Lake, Schwarzsee ob Soelden, Eastern Alps, Austria, midge</t>
  </si>
  <si>
    <r>
      <rPr>
        <sz val="10"/>
        <color theme="1"/>
        <rFont val="Arial"/>
        <family val="2"/>
      </rPr>
      <t>δ13C(‰</t>
    </r>
    <r>
      <rPr>
        <sz val="10"/>
        <color indexed="8"/>
        <rFont val="UD Digi Kyokasho NK-B"/>
        <family val="1"/>
        <charset val="1"/>
      </rPr>
      <t>）</t>
    </r>
  </si>
  <si>
    <t>Moss remains and Unidentified twig/root</t>
  </si>
  <si>
    <t>Unidentified twig/root</t>
  </si>
  <si>
    <t>Moss remains and unidentified twig/ root</t>
  </si>
  <si>
    <t>Bud scale</t>
  </si>
  <si>
    <t>Lake, Screaming Lynx, Alaska, midge</t>
  </si>
  <si>
    <t>terr. Leaf</t>
  </si>
  <si>
    <t>wood, charcoal</t>
  </si>
  <si>
    <t>charred needles</t>
  </si>
  <si>
    <t>bark (excluded from age model)</t>
  </si>
  <si>
    <t>twig (excluded from age model)</t>
  </si>
  <si>
    <t>twig with bark (excluded from age model)</t>
  </si>
  <si>
    <t>charred needle</t>
  </si>
  <si>
    <t>needles</t>
  </si>
  <si>
    <t>twig</t>
  </si>
  <si>
    <t>Lake, Seebergsee, Switzerland, midge</t>
  </si>
  <si>
    <t>Lake, Sharkey, North America, pollen</t>
  </si>
  <si>
    <t>Ambrosia rise</t>
  </si>
  <si>
    <t>Grass spikelets</t>
  </si>
  <si>
    <t>Deciduous leaf</t>
  </si>
  <si>
    <t>Birch seed</t>
  </si>
  <si>
    <r>
      <rPr>
        <i/>
        <sz val="10"/>
        <color theme="1"/>
        <rFont val="Arial"/>
        <family val="2"/>
      </rPr>
      <t>Picea</t>
    </r>
    <r>
      <rPr>
        <sz val="10"/>
        <color theme="1"/>
        <rFont val="Arial"/>
        <family val="2"/>
      </rPr>
      <t xml:space="preserve"> needle</t>
    </r>
  </si>
  <si>
    <t>Picea needle</t>
  </si>
  <si>
    <t>Peat, Shuizhuyang, SE China, bGDGTs</t>
  </si>
  <si>
    <t>Black silt</t>
  </si>
  <si>
    <t>Lake, Sihailongwan, NE China, Uk'37</t>
  </si>
  <si>
    <t>Ages (varve counting)</t>
  </si>
  <si>
    <t>Min. varve age(yrs A.D.)</t>
  </si>
  <si>
    <t>Max. varve age(yrs A.D.)</t>
  </si>
  <si>
    <t>Mean varve age(yrs A.D.)</t>
  </si>
  <si>
    <t>NAN</t>
  </si>
  <si>
    <t>Lake, Sjuuodjijaure, Sweden, midge</t>
  </si>
  <si>
    <t>Terrestrial macrofossil</t>
  </si>
  <si>
    <t>Terrestnal macrofossil</t>
  </si>
  <si>
    <t>Bulk sedimen</t>
  </si>
  <si>
    <t>Lake, Sjuuodjijaure, Sweden, pollen</t>
  </si>
  <si>
    <t>Lake, Spruce Pond, America, pollen</t>
  </si>
  <si>
    <t>Tsuga arrival</t>
  </si>
  <si>
    <t>Pinus strobus arriva</t>
  </si>
  <si>
    <t>Picea arriva</t>
  </si>
  <si>
    <t>Peat, Staroselsky Moch, NE European Russia, pollen</t>
  </si>
  <si>
    <t>Bulk peat</t>
  </si>
  <si>
    <t>Lake, Steel, North America, pollen</t>
  </si>
  <si>
    <t>Leaf and bark</t>
  </si>
  <si>
    <t>2330*</t>
  </si>
  <si>
    <r>
      <rPr>
        <sz val="10"/>
        <color theme="1"/>
        <rFont val="Arial"/>
        <family val="2"/>
      </rPr>
      <t>1</t>
    </r>
    <r>
      <rPr>
        <i/>
        <sz val="10"/>
        <color theme="1"/>
        <rFont val="Arial"/>
        <family val="2"/>
      </rPr>
      <t>Betula</t>
    </r>
    <r>
      <rPr>
        <sz val="10"/>
        <color theme="1"/>
        <rFont val="Arial"/>
        <family val="2"/>
      </rPr>
      <t xml:space="preserve"> seed</t>
    </r>
  </si>
  <si>
    <t>1Cyperaceae sead</t>
  </si>
  <si>
    <r>
      <rPr>
        <sz val="10"/>
        <color theme="1"/>
        <rFont val="Arial"/>
        <family val="2"/>
      </rPr>
      <t xml:space="preserve">1 </t>
    </r>
    <r>
      <rPr>
        <i/>
        <sz val="10"/>
        <color theme="1"/>
        <rFont val="Arial"/>
        <family val="2"/>
      </rPr>
      <t>Betula</t>
    </r>
    <r>
      <rPr>
        <sz val="10"/>
        <color theme="1"/>
        <rFont val="Arial"/>
        <family val="2"/>
      </rPr>
      <t xml:space="preserve"> and 1 Cyperaceae sceds</t>
    </r>
  </si>
  <si>
    <t>2411.5*</t>
  </si>
  <si>
    <t>1polygonceaccae seed</t>
  </si>
  <si>
    <t>2428.6*</t>
  </si>
  <si>
    <r>
      <rPr>
        <sz val="10"/>
        <color theme="1"/>
        <rFont val="Arial"/>
        <family val="2"/>
      </rPr>
      <t xml:space="preserve">2 </t>
    </r>
    <r>
      <rPr>
        <i/>
        <sz val="10"/>
        <color theme="1"/>
        <rFont val="Arial"/>
        <family val="2"/>
      </rPr>
      <t>Betula Alnus</t>
    </r>
    <r>
      <rPr>
        <sz val="10"/>
        <color theme="1"/>
        <rFont val="Arial"/>
        <family val="2"/>
      </rPr>
      <t xml:space="preserve"> seeds</t>
    </r>
  </si>
  <si>
    <t>2448*</t>
  </si>
  <si>
    <r>
      <rPr>
        <sz val="10"/>
        <color theme="1"/>
        <rFont val="Arial"/>
        <family val="2"/>
      </rPr>
      <t xml:space="preserve">1 </t>
    </r>
    <r>
      <rPr>
        <i/>
        <sz val="10"/>
        <color theme="1"/>
        <rFont val="Arial"/>
        <family val="2"/>
      </rPr>
      <t>Alnus</t>
    </r>
    <r>
      <rPr>
        <sz val="10"/>
        <color theme="1"/>
        <rFont val="Arial"/>
        <family val="2"/>
      </rPr>
      <t xml:space="preserve"> seed</t>
    </r>
  </si>
  <si>
    <t>2556*</t>
  </si>
  <si>
    <t>Leaf fragments</t>
  </si>
  <si>
    <t>2586-A</t>
  </si>
  <si>
    <t>2586-B*</t>
  </si>
  <si>
    <r>
      <rPr>
        <sz val="10"/>
        <color theme="1"/>
        <rFont val="Arial"/>
        <family val="2"/>
      </rPr>
      <t>1</t>
    </r>
    <r>
      <rPr>
        <i/>
        <sz val="10"/>
        <color theme="1"/>
        <rFont val="Arial"/>
        <family val="2"/>
      </rPr>
      <t>Betuala</t>
    </r>
    <r>
      <rPr>
        <sz val="10"/>
        <color theme="1"/>
        <rFont val="Arial"/>
        <family val="2"/>
      </rPr>
      <t xml:space="preserve"> seed</t>
    </r>
  </si>
  <si>
    <t>2632*</t>
  </si>
  <si>
    <t>1bud</t>
  </si>
  <si>
    <t>2798*</t>
  </si>
  <si>
    <t>Charcoal. kaf fragment</t>
  </si>
  <si>
    <t>1 seed bract</t>
  </si>
  <si>
    <t>2 Cyperaceae seeds</t>
  </si>
  <si>
    <t>1 Cyperaceae seed</t>
  </si>
  <si>
    <t>2983*</t>
  </si>
  <si>
    <r>
      <rPr>
        <sz val="10"/>
        <color theme="1"/>
        <rFont val="Arial"/>
        <family val="2"/>
      </rPr>
      <t xml:space="preserve">3 </t>
    </r>
    <r>
      <rPr>
        <i/>
        <sz val="10"/>
        <color theme="1"/>
        <rFont val="Arial"/>
        <family val="2"/>
      </rPr>
      <t>Betula</t>
    </r>
    <r>
      <rPr>
        <sz val="10"/>
        <color theme="1"/>
        <rFont val="Arial"/>
        <family val="2"/>
      </rPr>
      <t xml:space="preserve"> seeds</t>
    </r>
  </si>
  <si>
    <t>3022*</t>
  </si>
  <si>
    <r>
      <rPr>
        <sz val="10"/>
        <color theme="1"/>
        <rFont val="Arial"/>
        <family val="2"/>
      </rPr>
      <t xml:space="preserve">1 </t>
    </r>
    <r>
      <rPr>
        <i/>
        <sz val="10"/>
        <color theme="1"/>
        <rFont val="Arial"/>
        <family val="2"/>
      </rPr>
      <t>Betula</t>
    </r>
    <r>
      <rPr>
        <sz val="10"/>
        <color theme="1"/>
        <rFont val="Arial"/>
        <family val="2"/>
      </rPr>
      <t xml:space="preserve"> seed</t>
    </r>
  </si>
  <si>
    <r>
      <rPr>
        <sz val="10"/>
        <color theme="1"/>
        <rFont val="Arial"/>
        <family val="2"/>
      </rPr>
      <t xml:space="preserve">2 </t>
    </r>
    <r>
      <rPr>
        <i/>
        <sz val="10"/>
        <color theme="1"/>
        <rFont val="Arial"/>
        <family val="2"/>
      </rPr>
      <t>Betula</t>
    </r>
    <r>
      <rPr>
        <sz val="10"/>
        <color theme="1"/>
        <rFont val="Arial"/>
        <family val="2"/>
      </rPr>
      <t xml:space="preserve"> seeds</t>
    </r>
  </si>
  <si>
    <t>3033*</t>
  </si>
  <si>
    <t>3046-A</t>
  </si>
  <si>
    <t>1 seed</t>
  </si>
  <si>
    <t>3046-B*</t>
  </si>
  <si>
    <t>Bark and bract</t>
  </si>
  <si>
    <t>N/A</t>
  </si>
  <si>
    <t>Bark and charcoal</t>
  </si>
  <si>
    <t>Lake, Sugan, Qaidam Basin, China, UK'37</t>
  </si>
  <si>
    <t>Lake, Tana, Eastern Africa, bGDGTs</t>
  </si>
  <si>
    <t>Charred material</t>
  </si>
  <si>
    <t>Organic sediment</t>
  </si>
  <si>
    <t>Lake, Tashiro Mire, Japan, pollen</t>
  </si>
  <si>
    <t>Lake, Taul dintre Brazi, Romania, midge</t>
  </si>
  <si>
    <t>Picea abies needles</t>
  </si>
  <si>
    <t>&gt;180 um fraction, plant macrofossil</t>
  </si>
  <si>
    <t>&gt;180 um fraction, particular organic matter</t>
  </si>
  <si>
    <t>Pinus mugo cone scale</t>
  </si>
  <si>
    <t>Pinus mugo shoot</t>
  </si>
  <si>
    <t>Pinus mugo cone</t>
  </si>
  <si>
    <t>&gt;180 um fraction, particular organic</t>
  </si>
  <si>
    <t>Pinus twig</t>
  </si>
  <si>
    <t>Picea abies needles and seed</t>
  </si>
  <si>
    <t>Pinus mugo needles</t>
  </si>
  <si>
    <t>Picea abies cone</t>
  </si>
  <si>
    <t>Pinus sp. needles</t>
  </si>
  <si>
    <t>Lake, Tengchongqinghai, SW China, bGDGTs</t>
  </si>
  <si>
    <t>Organic mattere</t>
  </si>
  <si>
    <t>Lake, Tiancai, SW China, bGDGTs</t>
  </si>
  <si>
    <t>Year(AD)</t>
  </si>
  <si>
    <t>Core top</t>
  </si>
  <si>
    <t>Lake, Tibetanus, Sweden, pollen</t>
  </si>
  <si>
    <r>
      <rPr>
        <sz val="10"/>
        <color theme="1"/>
        <rFont val="Arial"/>
        <family val="2"/>
      </rPr>
      <t xml:space="preserve">Leaf of </t>
    </r>
    <r>
      <rPr>
        <i/>
        <sz val="10"/>
        <color theme="1"/>
        <rFont val="Arial"/>
        <family val="2"/>
      </rPr>
      <t>Salix</t>
    </r>
  </si>
  <si>
    <r>
      <rPr>
        <sz val="10"/>
        <color theme="1"/>
        <rFont val="Arial"/>
        <family val="2"/>
      </rPr>
      <t xml:space="preserve">Leaves and twigs of </t>
    </r>
    <r>
      <rPr>
        <i/>
        <sz val="10"/>
        <color theme="1"/>
        <rFont val="Arial"/>
        <family val="2"/>
      </rPr>
      <t>Betula</t>
    </r>
    <r>
      <rPr>
        <sz val="10"/>
        <color theme="1"/>
        <rFont val="Arial"/>
        <family val="2"/>
      </rPr>
      <t xml:space="preserve"> and </t>
    </r>
    <r>
      <rPr>
        <i/>
        <sz val="10"/>
        <color theme="1"/>
        <rFont val="Arial"/>
        <family val="2"/>
      </rPr>
      <t>Salix</t>
    </r>
  </si>
  <si>
    <r>
      <rPr>
        <sz val="10"/>
        <color theme="1"/>
        <rFont val="Arial"/>
        <family val="2"/>
      </rPr>
      <t xml:space="preserve">Leaves of </t>
    </r>
    <r>
      <rPr>
        <i/>
        <sz val="10"/>
        <color theme="1"/>
        <rFont val="Arial"/>
        <family val="2"/>
      </rPr>
      <t>Betula</t>
    </r>
  </si>
  <si>
    <r>
      <rPr>
        <sz val="10"/>
        <color theme="1"/>
        <rFont val="Arial"/>
        <family val="2"/>
      </rPr>
      <t xml:space="preserve">Twigs of </t>
    </r>
    <r>
      <rPr>
        <i/>
        <sz val="10"/>
        <color theme="1"/>
        <rFont val="Arial"/>
        <family val="2"/>
      </rPr>
      <t>Betula</t>
    </r>
    <r>
      <rPr>
        <sz val="10"/>
        <color theme="1"/>
        <rFont val="Arial"/>
        <family val="2"/>
      </rPr>
      <t xml:space="preserve"> and </t>
    </r>
    <r>
      <rPr>
        <i/>
        <sz val="10"/>
        <color theme="1"/>
        <rFont val="Arial"/>
        <family val="2"/>
      </rPr>
      <t>Salix</t>
    </r>
  </si>
  <si>
    <r>
      <rPr>
        <sz val="10"/>
        <color theme="1"/>
        <rFont val="Arial"/>
        <family val="2"/>
      </rPr>
      <t xml:space="preserve">Needles of </t>
    </r>
    <r>
      <rPr>
        <i/>
        <sz val="10"/>
        <color theme="1"/>
        <rFont val="Arial"/>
        <family val="2"/>
      </rPr>
      <t>Pinus</t>
    </r>
  </si>
  <si>
    <r>
      <rPr>
        <sz val="10"/>
        <color theme="1"/>
        <rFont val="Arial"/>
        <family val="2"/>
      </rPr>
      <t xml:space="preserve">Needles and needle scales of </t>
    </r>
    <r>
      <rPr>
        <i/>
        <sz val="10"/>
        <color theme="1"/>
        <rFont val="Arial"/>
        <family val="2"/>
      </rPr>
      <t>Pinus</t>
    </r>
    <r>
      <rPr>
        <sz val="10"/>
        <color theme="1"/>
        <rFont val="Arial"/>
        <family val="2"/>
      </rPr>
      <t xml:space="preserve">, fruits and catkin scales of </t>
    </r>
    <r>
      <rPr>
        <i/>
        <sz val="10"/>
        <color theme="1"/>
        <rFont val="Arial"/>
        <family val="2"/>
      </rPr>
      <t>Betula</t>
    </r>
  </si>
  <si>
    <r>
      <rPr>
        <sz val="10"/>
        <color theme="1"/>
        <rFont val="Arial"/>
        <family val="2"/>
      </rPr>
      <t xml:space="preserve">Fruits and catkin scales of </t>
    </r>
    <r>
      <rPr>
        <i/>
        <sz val="10"/>
        <color theme="1"/>
        <rFont val="Arial"/>
        <family val="2"/>
      </rPr>
      <t>Betula</t>
    </r>
    <r>
      <rPr>
        <sz val="10"/>
        <color theme="1"/>
        <rFont val="Arial"/>
        <family val="2"/>
      </rPr>
      <t xml:space="preserve"> and leaves of </t>
    </r>
    <r>
      <rPr>
        <i/>
        <sz val="10"/>
        <color theme="1"/>
        <rFont val="Arial"/>
        <family val="2"/>
      </rPr>
      <t>Salix</t>
    </r>
  </si>
  <si>
    <r>
      <rPr>
        <sz val="10"/>
        <color theme="1"/>
        <rFont val="Arial"/>
        <family val="2"/>
      </rPr>
      <t xml:space="preserve">Leaves of </t>
    </r>
    <r>
      <rPr>
        <i/>
        <sz val="10"/>
        <color theme="1"/>
        <rFont val="Arial"/>
        <family val="2"/>
      </rPr>
      <t>Dryas,</t>
    </r>
    <r>
      <rPr>
        <sz val="10"/>
        <color theme="1"/>
        <rFont val="Arial"/>
        <family val="2"/>
      </rPr>
      <t xml:space="preserve"> fruits and catkin scales of </t>
    </r>
    <r>
      <rPr>
        <i/>
        <sz val="10"/>
        <color theme="1"/>
        <rFont val="Arial"/>
        <family val="2"/>
      </rPr>
      <t>Betula</t>
    </r>
  </si>
  <si>
    <t>Lake, Tigalmamine, Northern Africa, pollen</t>
  </si>
  <si>
    <t>Lake surface water</t>
  </si>
  <si>
    <t>TDIC</t>
  </si>
  <si>
    <t>Organic</t>
  </si>
  <si>
    <t>Calcite</t>
  </si>
  <si>
    <t>1755±140</t>
  </si>
  <si>
    <t>2840±100</t>
  </si>
  <si>
    <t>4415±100</t>
  </si>
  <si>
    <t>6865±140</t>
  </si>
  <si>
    <t>8240±90</t>
  </si>
  <si>
    <t>8920±90</t>
  </si>
  <si>
    <t>10220±250</t>
  </si>
  <si>
    <t>Rock and soil carbonates</t>
  </si>
  <si>
    <t>Lake, Trout Lake, Canada, midge</t>
  </si>
  <si>
    <t>Lake, Tsuolbmajavri, Sweden, midge</t>
  </si>
  <si>
    <t>clay gyttja</t>
  </si>
  <si>
    <r>
      <rPr>
        <i/>
        <sz val="10"/>
        <color theme="1"/>
        <rFont val="Arial"/>
        <family val="2"/>
      </rPr>
      <t>Drepanocladus</t>
    </r>
    <r>
      <rPr>
        <sz val="10"/>
        <color theme="1"/>
        <rFont val="Arial"/>
        <family val="2"/>
      </rPr>
      <t xml:space="preserve"> moss</t>
    </r>
  </si>
  <si>
    <t>Lake, Tsuolbmajavri, Sweden, pollen</t>
  </si>
  <si>
    <t>Lake, Upper Fly Lake, Canada, pollen</t>
  </si>
  <si>
    <t>Macrofossils</t>
  </si>
  <si>
    <t>Macrofossils, twig fragment</t>
  </si>
  <si>
    <t>Lake, Vuoskkujavri, Sweden, midge</t>
  </si>
  <si>
    <t>Pond, White, Southeast Atlantic Coastal Plain, bGDGTs</t>
  </si>
  <si>
    <t>Lake, Wonderkrater, South Africa, pollen</t>
  </si>
  <si>
    <t>Lake, Xingyun, SW China, pollen</t>
  </si>
  <si>
    <t>Leaf</t>
  </si>
  <si>
    <t>Plant remains</t>
  </si>
  <si>
    <t>Plant remain</t>
  </si>
  <si>
    <t>Bulk organic matter</t>
  </si>
  <si>
    <t>Lake, Xiada Co, Tibet Plateau, China, bGDGTs</t>
  </si>
  <si>
    <t>Calibrated age(yr BP)</t>
  </si>
  <si>
    <t>Cal age(RA corrected)</t>
  </si>
  <si>
    <t>Xiangride section, Qaidam Basin, China, bGDGTs</t>
  </si>
  <si>
    <t>Lake, Ximenglongtan, SW China, bGDGTs</t>
  </si>
  <si>
    <t>Peat, Yanshan, Northern China, pollen</t>
  </si>
  <si>
    <t>Peat, Yanshan, Korea, pollen</t>
  </si>
  <si>
    <t>Yuanbao section, Central Loess Plateau, China, bGDGTs</t>
  </si>
  <si>
    <t>Ages （OSL dating)</t>
  </si>
  <si>
    <t>Depth (m)</t>
  </si>
  <si>
    <t>K (%)</t>
  </si>
  <si>
    <t>U (ppm)</t>
  </si>
  <si>
    <t>Th (ppm)</t>
  </si>
  <si>
    <t>De (Gy)</t>
  </si>
  <si>
    <t>Dose rate (Gy/ka)</t>
  </si>
  <si>
    <t>Age (ka)</t>
  </si>
  <si>
    <t>error (ka)</t>
  </si>
  <si>
    <t>1.89±0.07</t>
  </si>
  <si>
    <t>2.53±0.04</t>
  </si>
  <si>
    <t>12.39±0.26</t>
  </si>
  <si>
    <t>1.47±0.20</t>
  </si>
  <si>
    <t>3.31±0.25</t>
  </si>
  <si>
    <t>1.87±0.06</t>
  </si>
  <si>
    <t>2.44±0.03</t>
  </si>
  <si>
    <t>11.03±0.13</t>
  </si>
  <si>
    <t>59±2</t>
  </si>
  <si>
    <t>3.38±0.25</t>
  </si>
  <si>
    <t>2.02±0.08</t>
  </si>
  <si>
    <t>2.43±0.05</t>
  </si>
  <si>
    <t>11.95±0.22</t>
  </si>
  <si>
    <t>10.2±0.2</t>
  </si>
  <si>
    <t>3.34±0.25</t>
  </si>
  <si>
    <t>1.71±0.12</t>
  </si>
  <si>
    <t>2.46±0.04</t>
  </si>
  <si>
    <t>12.18±0.19</t>
  </si>
  <si>
    <t>25.7±0.3</t>
  </si>
  <si>
    <t>3.10±0.25</t>
  </si>
  <si>
    <t>1.85±0.05</t>
  </si>
  <si>
    <t>2.43±0.06</t>
  </si>
  <si>
    <t>10.53±0.13</t>
  </si>
  <si>
    <t>60±2</t>
  </si>
  <si>
    <t>3.30±0.24</t>
  </si>
  <si>
    <t>1.88±0.12</t>
  </si>
  <si>
    <t>2.57±0.06</t>
  </si>
  <si>
    <t>11.71±0.26</t>
  </si>
  <si>
    <t>31.6±0.7</t>
  </si>
  <si>
    <t>3.22±0.26</t>
  </si>
  <si>
    <t>1.74±0.10</t>
  </si>
  <si>
    <t>2.39±0.05</t>
  </si>
  <si>
    <t>11.80±0.15</t>
  </si>
  <si>
    <t>44.2±1.2</t>
  </si>
  <si>
    <t>3.22±0.23</t>
  </si>
  <si>
    <t>1.90±0.06</t>
  </si>
  <si>
    <t>2.39±0.06</t>
  </si>
  <si>
    <t>11.94±0.,26</t>
  </si>
  <si>
    <t>46.3±1.4</t>
  </si>
  <si>
    <t>3.26±0.23</t>
  </si>
  <si>
    <t>2.58±0.05</t>
  </si>
  <si>
    <t>10.9±0.08</t>
  </si>
  <si>
    <t>65±2</t>
  </si>
  <si>
    <t>3.37±0.25</t>
  </si>
  <si>
    <t>1.80±0.11</t>
  </si>
  <si>
    <t>2.52±0.05</t>
  </si>
  <si>
    <t>11.39±0.15</t>
  </si>
  <si>
    <t>50.6±2.3</t>
  </si>
  <si>
    <t>3.30±0.26</t>
  </si>
  <si>
    <t>1.86±0.09</t>
  </si>
  <si>
    <t>2.41±0.07</t>
  </si>
  <si>
    <t>10.68±0.20</t>
  </si>
  <si>
    <t>48.2±1.2</t>
  </si>
  <si>
    <t>3.26±0.25</t>
  </si>
  <si>
    <t>1.81±0.05</t>
  </si>
  <si>
    <t>2.43±0.08</t>
  </si>
  <si>
    <t>10.79±0.29</t>
  </si>
  <si>
    <t>49.1±1.3</t>
  </si>
  <si>
    <t>3.22±0.25</t>
  </si>
  <si>
    <t>1.99±0.08</t>
  </si>
  <si>
    <t>2.7±0.04</t>
  </si>
  <si>
    <t>11.55±0.19</t>
  </si>
  <si>
    <t>71±5</t>
  </si>
  <si>
    <t>3.52±0.27</t>
  </si>
  <si>
    <t>1.72±0.12</t>
  </si>
  <si>
    <t>2.47±0.04</t>
  </si>
  <si>
    <t>10.78±0.23</t>
  </si>
  <si>
    <t>52.2±1.5</t>
  </si>
  <si>
    <t>3.14±0.25</t>
  </si>
  <si>
    <t>1.89±0.09</t>
  </si>
  <si>
    <t>2.52±0.09</t>
  </si>
  <si>
    <t>10.29±0.13</t>
  </si>
  <si>
    <t>55.3±1.8</t>
  </si>
  <si>
    <t>1.91±0.13</t>
  </si>
  <si>
    <t>2.49±0.06</t>
  </si>
  <si>
    <t>10.72±0.22</t>
  </si>
  <si>
    <t>57.0±1.4</t>
  </si>
  <si>
    <t>3.30±0.27</t>
  </si>
  <si>
    <t>1.88±0.06</t>
  </si>
  <si>
    <t>2.62±0.04</t>
  </si>
  <si>
    <t>10.88±0.15</t>
  </si>
  <si>
    <t>71±3</t>
  </si>
  <si>
    <t>3.32±0.25</t>
  </si>
  <si>
    <t>1.99±0.07</t>
  </si>
  <si>
    <t>2.81±0.03</t>
  </si>
  <si>
    <t>11.65±0.13</t>
  </si>
  <si>
    <t>75±2</t>
  </si>
  <si>
    <t>3.51±0.26</t>
  </si>
  <si>
    <t>2.02±0.07</t>
  </si>
  <si>
    <t>2.94±0.04</t>
  </si>
  <si>
    <t>11.51±0.21</t>
  </si>
  <si>
    <t>77±3</t>
  </si>
  <si>
    <t>3.55±0.27</t>
  </si>
  <si>
    <t>1.91±0.08</t>
  </si>
  <si>
    <t>2.97±0.07</t>
  </si>
  <si>
    <t>11.91±0.11</t>
  </si>
  <si>
    <t>85±3</t>
  </si>
  <si>
    <t>3.48±0.27</t>
  </si>
  <si>
    <t>2.86±0.07</t>
  </si>
  <si>
    <t>12.68±0.04</t>
  </si>
  <si>
    <t>86±3</t>
  </si>
  <si>
    <t>3.56±0.27</t>
  </si>
  <si>
    <t>2.04±0.07</t>
  </si>
  <si>
    <t>2.84±0.08</t>
  </si>
  <si>
    <t>12.16±0.28</t>
  </si>
  <si>
    <t>93±3</t>
  </si>
  <si>
    <t>2.00±0.06</t>
  </si>
  <si>
    <t>2.79±0.05</t>
  </si>
  <si>
    <t>11.64±0.07</t>
  </si>
  <si>
    <t>104±5</t>
  </si>
  <si>
    <t>3.46±0.26</t>
  </si>
  <si>
    <t>1.92±0.06</t>
  </si>
  <si>
    <t>2.75±0.07</t>
  </si>
  <si>
    <t>11.78±0.12</t>
  </si>
  <si>
    <t>114±6</t>
  </si>
  <si>
    <t>2.85±0.07</t>
  </si>
  <si>
    <t>11.23±0.21</t>
  </si>
  <si>
    <t>123±5</t>
  </si>
  <si>
    <t>3.43±0.26</t>
  </si>
  <si>
    <t>2.04±0.13</t>
  </si>
  <si>
    <t>2.87±0.04</t>
  </si>
  <si>
    <t>11.16±0.25</t>
  </si>
  <si>
    <t>123±6</t>
  </si>
  <si>
    <t>3.48±0.29</t>
  </si>
  <si>
    <t>2.03±0.16</t>
  </si>
  <si>
    <t>3.03±0.06</t>
  </si>
  <si>
    <t>11.09±0.21</t>
  </si>
  <si>
    <t>129±3</t>
  </si>
  <si>
    <t>3.49±0.30</t>
  </si>
  <si>
    <t>1.92±0.13</t>
  </si>
  <si>
    <t>2.93±0.04</t>
  </si>
  <si>
    <t>11.86±0.24</t>
  </si>
  <si>
    <t>145±3</t>
  </si>
  <si>
    <t>3.43±0.28</t>
  </si>
  <si>
    <t>2.07±0.13</t>
  </si>
  <si>
    <t>2.95±0.09</t>
  </si>
  <si>
    <t>11.75±0.24</t>
  </si>
  <si>
    <t>167±8</t>
  </si>
  <si>
    <t>3.55±0.30</t>
  </si>
  <si>
    <t>2.03±0.13</t>
  </si>
  <si>
    <t>2.76±0.08</t>
  </si>
  <si>
    <t>10.63±0.25</t>
  </si>
  <si>
    <t>173±9</t>
  </si>
  <si>
    <t>3.38±0.28</t>
  </si>
  <si>
    <t>Lake, Zagoskin, Alaska, midge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</si>
</sst>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0_ "/>
    <numFmt numFmtId="177" formatCode="0.0_);[Red]\(0.0\)"/>
    <numFmt numFmtId="182" formatCode="0_ "/>
    <numFmt numFmtId="183" formatCode="0.0_ "/>
    <numFmt numFmtId="184" formatCode="0.000_ "/>
    <numFmt numFmtId="185" formatCode="0.000"/>
    <numFmt numFmtId="186" formatCode="0.0"/>
    <numFmt numFmtId="187" formatCode="0.00_);[Red]\(0.00\)"/>
  </numFmts>
  <fonts count="45">
    <font>
      <sz val="12"/>
      <name val="宋体"/>
      <charset val="134"/>
    </font>
    <font>
      <sz val="10"/>
      <name val="Arial"/>
    </font>
    <font>
      <b/>
      <sz val="10"/>
      <name val="Arial"/>
    </font>
    <font>
      <sz val="10"/>
      <color theme="1"/>
      <name val="Arial"/>
    </font>
    <font>
      <vertAlign val="superscript"/>
      <sz val="10"/>
      <color theme="1"/>
      <name val="Arial"/>
    </font>
    <font>
      <sz val="10"/>
      <color rgb="FF000000"/>
      <name val="Arial"/>
    </font>
    <font>
      <i/>
      <sz val="10"/>
      <color theme="1"/>
      <name val="Arial"/>
    </font>
    <font>
      <sz val="10"/>
      <color rgb="FFFF0000"/>
      <name val="Arial"/>
    </font>
    <font>
      <sz val="9"/>
      <name val="Arial"/>
    </font>
    <font>
      <b/>
      <sz val="9"/>
      <name val="Arial"/>
    </font>
    <font>
      <sz val="9"/>
      <color theme="1"/>
      <name val="Arial"/>
    </font>
    <font>
      <vertAlign val="superscript"/>
      <sz val="9"/>
      <color theme="1"/>
      <name val="Arial"/>
    </font>
    <font>
      <sz val="10"/>
      <color indexed="8"/>
      <name val="Arial"/>
    </font>
    <font>
      <b/>
      <sz val="10"/>
      <color theme="1"/>
      <name val="Arial"/>
    </font>
    <font>
      <sz val="10"/>
      <name val="宋体"/>
      <charset val="134"/>
    </font>
    <font>
      <i/>
      <sz val="10"/>
      <name val="Arial"/>
    </font>
    <font>
      <vertAlign val="superscript"/>
      <sz val="10"/>
      <color rgb="FF000000"/>
      <name val="Arial"/>
    </font>
    <font>
      <b/>
      <sz val="10"/>
      <color indexed="8"/>
      <name val="Arial"/>
    </font>
    <font>
      <b/>
      <sz val="12"/>
      <name val="宋体"/>
      <charset val="134"/>
    </font>
    <font>
      <sz val="11"/>
      <name val="Arial"/>
    </font>
    <font>
      <b/>
      <sz val="11"/>
      <name val="Arial"/>
    </font>
    <font>
      <sz val="12"/>
      <color rgb="FFFF0000"/>
      <name val="宋体"/>
      <charset val="134"/>
    </font>
    <font>
      <b/>
      <sz val="12"/>
      <name val="Arial"/>
    </font>
    <font>
      <u/>
      <sz val="11"/>
      <color rgb="FF0000FF"/>
      <name val="宋体"/>
      <charset val="134"/>
      <scheme val="minor"/>
    </font>
    <font>
      <sz val="9"/>
      <name val="Geneva"/>
      <family val="2"/>
    </font>
    <font>
      <sz val="10"/>
      <color indexed="8"/>
      <name val="宋体"/>
      <family val="3"/>
      <charset val="134"/>
    </font>
    <font>
      <b/>
      <vertAlign val="superscript"/>
      <sz val="10"/>
      <name val="Arial"/>
      <family val="2"/>
    </font>
    <font>
      <vertAlign val="superscript"/>
      <sz val="10"/>
      <name val="Arial"/>
      <family val="2"/>
    </font>
    <font>
      <sz val="10"/>
      <name val="Microsoft YaHei"/>
      <family val="2"/>
      <charset val="134"/>
    </font>
    <font>
      <sz val="10"/>
      <name val="SimSun"/>
      <family val="3"/>
      <charset val="134"/>
    </font>
    <font>
      <vertAlign val="subscript"/>
      <sz val="10"/>
      <name val="Arial"/>
      <family val="2"/>
    </font>
    <font>
      <sz val="10"/>
      <name val="Times New Roman"/>
      <family val="1"/>
    </font>
    <font>
      <b/>
      <sz val="10"/>
      <name val="Arial"/>
      <family val="2"/>
    </font>
    <font>
      <sz val="10"/>
      <name val="Arial"/>
      <family val="2"/>
    </font>
    <font>
      <sz val="10"/>
      <name val="宋体"/>
      <family val="3"/>
      <charset val="134"/>
    </font>
    <font>
      <i/>
      <sz val="10"/>
      <name val="Arial"/>
      <family val="2"/>
    </font>
    <font>
      <vertAlign val="superscript"/>
      <sz val="10"/>
      <color theme="1"/>
      <name val="Arial"/>
      <family val="2"/>
    </font>
    <font>
      <sz val="10"/>
      <color theme="1"/>
      <name val="Arial"/>
      <family val="2"/>
    </font>
    <font>
      <vertAlign val="superscript"/>
      <sz val="10"/>
      <color indexed="8"/>
      <name val="Arial"/>
      <family val="2"/>
    </font>
    <font>
      <vertAlign val="superscript"/>
      <sz val="10"/>
      <color rgb="FF000000"/>
      <name val="Arial"/>
      <family val="2"/>
    </font>
    <font>
      <i/>
      <sz val="10"/>
      <color theme="1"/>
      <name val="Arial"/>
      <family val="2"/>
    </font>
    <font>
      <sz val="9"/>
      <color theme="1"/>
      <name val="Arial"/>
      <family val="2"/>
    </font>
    <font>
      <vertAlign val="superscript"/>
      <sz val="9"/>
      <color theme="1"/>
      <name val="Arial"/>
      <family val="2"/>
    </font>
    <font>
      <sz val="10"/>
      <color indexed="8"/>
      <name val="UD Digi Kyokasho NK-B"/>
      <family val="1"/>
      <charset val="1"/>
    </font>
    <font>
      <sz val="9"/>
      <name val="宋体"/>
      <family val="3"/>
      <charset val="134"/>
    </font>
  </fonts>
  <fills count="6">
    <fill>
      <patternFill patternType="none"/>
    </fill>
    <fill>
      <patternFill patternType="gray125"/>
    </fill>
    <fill>
      <patternFill patternType="solid">
        <fgColor theme="7" tint="0.79985961485641044"/>
        <bgColor indexed="64"/>
      </patternFill>
    </fill>
    <fill>
      <patternFill patternType="solid">
        <fgColor theme="0" tint="-4.9989318521683403E-2"/>
        <bgColor indexed="64"/>
      </patternFill>
    </fill>
    <fill>
      <patternFill patternType="solid">
        <fgColor theme="9" tint="0.79985961485641044"/>
        <bgColor indexed="64"/>
      </patternFill>
    </fill>
    <fill>
      <patternFill patternType="solid">
        <fgColor theme="8" tint="0.79985961485641044"/>
        <bgColor indexed="64"/>
      </patternFill>
    </fill>
  </fills>
  <borders count="3">
    <border>
      <left/>
      <right/>
      <top/>
      <bottom/>
      <diagonal/>
    </border>
    <border>
      <left/>
      <right/>
      <top/>
      <bottom style="medium">
        <color rgb="FFEBEBEB"/>
      </bottom>
      <diagonal/>
    </border>
    <border>
      <left style="thin">
        <color auto="1"/>
      </left>
      <right style="thin">
        <color auto="1"/>
      </right>
      <top style="thin">
        <color auto="1"/>
      </top>
      <bottom style="thin">
        <color auto="1"/>
      </bottom>
      <diagonal/>
    </border>
  </borders>
  <cellStyleXfs count="5">
    <xf numFmtId="0" fontId="0" fillId="0" borderId="0">
      <alignment vertical="center"/>
    </xf>
    <xf numFmtId="0" fontId="23" fillId="0" borderId="0" applyNumberFormat="0" applyFill="0" applyBorder="0" applyAlignment="0" applyProtection="0">
      <alignment vertical="center"/>
    </xf>
    <xf numFmtId="0" fontId="1" fillId="0" borderId="0"/>
    <xf numFmtId="0" fontId="24" fillId="0" borderId="0"/>
    <xf numFmtId="0" fontId="1" fillId="0" borderId="0"/>
  </cellStyleXfs>
  <cellXfs count="246">
    <xf numFmtId="0" fontId="0" fillId="0" borderId="0" xfId="0">
      <alignment vertical="center"/>
    </xf>
    <xf numFmtId="0" fontId="1" fillId="0" borderId="0" xfId="0" applyFont="1" applyAlignment="1">
      <alignment horizontal="left" vertical="top"/>
    </xf>
    <xf numFmtId="182" fontId="1" fillId="0" borderId="0" xfId="0" applyNumberFormat="1" applyFont="1" applyFill="1" applyBorder="1" applyAlignment="1">
      <alignment horizontal="center" vertical="center"/>
    </xf>
    <xf numFmtId="176" fontId="1" fillId="0" borderId="0" xfId="0" applyNumberFormat="1" applyFont="1" applyFill="1" applyBorder="1" applyAlignment="1">
      <alignment horizontal="center" vertical="center"/>
    </xf>
    <xf numFmtId="0" fontId="1" fillId="0" borderId="0" xfId="0" applyFont="1">
      <alignment vertical="center"/>
    </xf>
    <xf numFmtId="0" fontId="1" fillId="0" borderId="0" xfId="0" applyFont="1" applyFill="1" applyAlignment="1"/>
    <xf numFmtId="0" fontId="1" fillId="0" borderId="0" xfId="0" applyFont="1" applyAlignment="1">
      <alignment horizontal="center" vertical="center"/>
    </xf>
    <xf numFmtId="182" fontId="2" fillId="0" borderId="0" xfId="0" applyNumberFormat="1" applyFont="1" applyFill="1" applyAlignment="1">
      <alignment horizontal="left" vertical="top"/>
    </xf>
    <xf numFmtId="176" fontId="1" fillId="0" borderId="0" xfId="0" applyNumberFormat="1" applyFont="1" applyAlignment="1">
      <alignment horizontal="left" vertical="top"/>
    </xf>
    <xf numFmtId="0" fontId="1" fillId="0" borderId="0" xfId="0" applyFont="1" applyFill="1" applyAlignment="1">
      <alignment horizontal="left" vertical="top"/>
    </xf>
    <xf numFmtId="0" fontId="2" fillId="0" borderId="0" xfId="0" applyFont="1" applyAlignment="1">
      <alignment horizontal="center" vertical="center"/>
    </xf>
    <xf numFmtId="182" fontId="1" fillId="0" borderId="0" xfId="0" applyNumberFormat="1" applyFont="1" applyFill="1" applyAlignment="1">
      <alignment horizontal="center" vertical="center"/>
    </xf>
    <xf numFmtId="176" fontId="1" fillId="0" borderId="0" xfId="0" applyNumberFormat="1" applyFont="1" applyFill="1" applyAlignment="1">
      <alignment horizontal="center" vertical="center"/>
    </xf>
    <xf numFmtId="0" fontId="3" fillId="0" borderId="0" xfId="0" applyFont="1" applyFill="1" applyBorder="1" applyAlignment="1">
      <alignment horizontal="center" vertical="center"/>
    </xf>
    <xf numFmtId="0" fontId="4" fillId="0" borderId="0" xfId="0" applyFont="1" applyFill="1" applyBorder="1" applyAlignment="1">
      <alignment horizontal="center" vertical="center"/>
    </xf>
    <xf numFmtId="183" fontId="1" fillId="0" borderId="0" xfId="0" applyNumberFormat="1" applyFont="1" applyFill="1" applyBorder="1" applyAlignment="1">
      <alignment horizontal="center" vertical="center"/>
    </xf>
    <xf numFmtId="183" fontId="1" fillId="0" borderId="0" xfId="0" applyNumberFormat="1" applyFont="1" applyAlignment="1">
      <alignment horizontal="left" vertical="top"/>
    </xf>
    <xf numFmtId="183" fontId="1" fillId="0" borderId="0" xfId="0" applyNumberFormat="1" applyFont="1" applyFill="1" applyAlignment="1">
      <alignment horizontal="center" vertical="center"/>
    </xf>
    <xf numFmtId="0" fontId="3" fillId="0" borderId="0" xfId="0" applyFont="1" applyFill="1" applyBorder="1" applyAlignment="1">
      <alignment horizontal="left" vertical="center"/>
    </xf>
    <xf numFmtId="182" fontId="1" fillId="0" borderId="0" xfId="0" applyNumberFormat="1" applyFont="1" applyAlignment="1">
      <alignment horizontal="center" vertical="center"/>
    </xf>
    <xf numFmtId="176" fontId="1" fillId="0" borderId="0" xfId="0" applyNumberFormat="1" applyFont="1" applyAlignment="1">
      <alignment horizontal="center" vertical="center"/>
    </xf>
    <xf numFmtId="0" fontId="1" fillId="0" borderId="0" xfId="0" applyFont="1" applyFill="1">
      <alignment vertical="center"/>
    </xf>
    <xf numFmtId="0" fontId="1" fillId="0" borderId="0" xfId="0" applyFont="1" applyFill="1" applyAlignment="1">
      <alignment horizontal="center" vertical="center"/>
    </xf>
    <xf numFmtId="183" fontId="1" fillId="0" borderId="0" xfId="0" applyNumberFormat="1" applyFont="1" applyAlignment="1">
      <alignment horizontal="center" vertical="center"/>
    </xf>
    <xf numFmtId="0" fontId="2" fillId="0" borderId="0" xfId="0" applyFont="1" applyFill="1" applyAlignment="1">
      <alignment horizontal="left" vertical="center"/>
    </xf>
    <xf numFmtId="0" fontId="1" fillId="0" borderId="0" xfId="0" applyFont="1" applyFill="1" applyAlignment="1">
      <alignment horizontal="left" vertical="center"/>
    </xf>
    <xf numFmtId="182" fontId="2" fillId="0" borderId="0" xfId="0" applyNumberFormat="1" applyFont="1" applyFill="1" applyAlignment="1">
      <alignment horizontal="center" vertical="center"/>
    </xf>
    <xf numFmtId="176" fontId="3" fillId="0" borderId="0" xfId="0" applyNumberFormat="1" applyFont="1" applyFill="1" applyBorder="1" applyAlignment="1">
      <alignment horizontal="center" vertical="center"/>
    </xf>
    <xf numFmtId="0" fontId="1" fillId="0" borderId="0" xfId="0" applyFont="1" applyFill="1" applyBorder="1">
      <alignment vertical="center"/>
    </xf>
    <xf numFmtId="0" fontId="1" fillId="0" borderId="0" xfId="0" applyFont="1" applyFill="1" applyBorder="1" applyAlignment="1">
      <alignment horizontal="center" vertical="center"/>
    </xf>
    <xf numFmtId="183" fontId="1" fillId="0" borderId="0" xfId="0" applyNumberFormat="1" applyFont="1" applyFill="1">
      <alignment vertical="center"/>
    </xf>
    <xf numFmtId="183" fontId="1" fillId="0" borderId="0" xfId="0" applyNumberFormat="1" applyFont="1">
      <alignment vertical="center"/>
    </xf>
    <xf numFmtId="0" fontId="3" fillId="0" borderId="0" xfId="0" applyFont="1" applyFill="1" applyBorder="1" applyAlignment="1">
      <alignment horizontal="center" vertical="center" wrapText="1"/>
    </xf>
    <xf numFmtId="183" fontId="3" fillId="0" borderId="0" xfId="0" applyNumberFormat="1" applyFont="1" applyFill="1" applyBorder="1" applyAlignment="1">
      <alignment horizontal="center" vertical="center" wrapText="1"/>
    </xf>
    <xf numFmtId="183" fontId="3" fillId="0" borderId="0" xfId="0" applyNumberFormat="1" applyFont="1" applyFill="1" applyBorder="1" applyAlignment="1">
      <alignment horizontal="center" vertical="center"/>
    </xf>
    <xf numFmtId="183" fontId="1" fillId="0" borderId="0" xfId="0" applyNumberFormat="1" applyFont="1" applyFill="1" applyBorder="1">
      <alignment vertical="center"/>
    </xf>
    <xf numFmtId="182" fontId="3" fillId="0" borderId="0" xfId="0" applyNumberFormat="1" applyFont="1" applyFill="1" applyBorder="1" applyAlignment="1">
      <alignment horizontal="center" vertical="center"/>
    </xf>
    <xf numFmtId="0" fontId="2" fillId="0" borderId="0" xfId="0" applyFont="1" applyFill="1" applyAlignment="1">
      <alignment horizontal="left" vertical="top"/>
    </xf>
    <xf numFmtId="0" fontId="3" fillId="0" borderId="0" xfId="0" applyFont="1" applyFill="1" applyBorder="1" applyAlignment="1">
      <alignment vertical="center"/>
    </xf>
    <xf numFmtId="0" fontId="2" fillId="0" borderId="0" xfId="0" applyFont="1" applyFill="1" applyAlignment="1">
      <alignment horizontal="left"/>
    </xf>
    <xf numFmtId="0" fontId="1" fillId="0" borderId="0" xfId="0" applyFont="1" applyFill="1" applyAlignment="1">
      <alignment horizontal="left"/>
    </xf>
    <xf numFmtId="0" fontId="1" fillId="0" borderId="0" xfId="0" applyFont="1" applyAlignment="1">
      <alignment horizontal="center" vertical="center" wrapText="1"/>
    </xf>
    <xf numFmtId="183" fontId="1" fillId="0" borderId="0" xfId="0" applyNumberFormat="1" applyFont="1" applyAlignment="1">
      <alignment horizontal="center" vertical="center" wrapText="1"/>
    </xf>
    <xf numFmtId="0" fontId="1" fillId="0" borderId="1" xfId="0" applyFont="1" applyBorder="1" applyAlignment="1">
      <alignment horizontal="center" vertical="center" wrapText="1"/>
    </xf>
    <xf numFmtId="183" fontId="1" fillId="0" borderId="1" xfId="0" applyNumberFormat="1" applyFont="1" applyBorder="1" applyAlignment="1">
      <alignment horizontal="center" vertical="center" wrapText="1"/>
    </xf>
    <xf numFmtId="0" fontId="5" fillId="0" borderId="0" xfId="0" applyFont="1" applyBorder="1" applyAlignment="1">
      <alignment horizontal="center" vertical="top" wrapText="1"/>
    </xf>
    <xf numFmtId="0" fontId="3" fillId="0" borderId="0" xfId="0" applyFont="1" applyFill="1" applyAlignment="1">
      <alignment horizontal="left" vertical="center"/>
    </xf>
    <xf numFmtId="0" fontId="1" fillId="0" borderId="0" xfId="2" applyFont="1" applyFill="1" applyBorder="1" applyAlignment="1">
      <alignment horizontal="center" vertical="center"/>
    </xf>
    <xf numFmtId="0" fontId="6" fillId="0" borderId="0" xfId="0" applyFont="1" applyFill="1" applyBorder="1" applyAlignment="1">
      <alignment horizontal="center" vertical="center"/>
    </xf>
    <xf numFmtId="183" fontId="3" fillId="0" borderId="0" xfId="0" applyNumberFormat="1" applyFont="1" applyFill="1" applyBorder="1" applyAlignment="1">
      <alignment horizontal="left" vertical="center"/>
    </xf>
    <xf numFmtId="0" fontId="3" fillId="0" borderId="0" xfId="0" applyNumberFormat="1" applyFont="1" applyFill="1" applyBorder="1" applyAlignment="1">
      <alignment horizontal="left" vertical="center"/>
    </xf>
    <xf numFmtId="3" fontId="3" fillId="0" borderId="0" xfId="0" applyNumberFormat="1" applyFont="1" applyFill="1" applyBorder="1" applyAlignment="1">
      <alignment horizontal="center" vertical="center"/>
    </xf>
    <xf numFmtId="0" fontId="3" fillId="0" borderId="0" xfId="0" applyFont="1" applyFill="1" applyAlignment="1">
      <alignment horizontal="center" vertical="center"/>
    </xf>
    <xf numFmtId="0" fontId="3" fillId="0" borderId="0" xfId="0" applyFont="1" applyFill="1" applyBorder="1" applyAlignment="1">
      <alignment horizontal="center"/>
    </xf>
    <xf numFmtId="185" fontId="3" fillId="0" borderId="0" xfId="0" applyNumberFormat="1" applyFont="1" applyFill="1" applyBorder="1" applyAlignment="1">
      <alignment horizontal="center"/>
    </xf>
    <xf numFmtId="185" fontId="3" fillId="0" borderId="0" xfId="0" applyNumberFormat="1" applyFont="1" applyFill="1" applyAlignment="1">
      <alignment horizontal="center"/>
    </xf>
    <xf numFmtId="182" fontId="3" fillId="0" borderId="0" xfId="0" applyNumberFormat="1" applyFont="1" applyFill="1" applyBorder="1" applyAlignment="1">
      <alignment horizontal="center"/>
    </xf>
    <xf numFmtId="0" fontId="1" fillId="0" borderId="0" xfId="0" applyFont="1" applyAlignment="1">
      <alignment vertical="center"/>
    </xf>
    <xf numFmtId="182" fontId="1" fillId="0" borderId="0" xfId="0" applyNumberFormat="1" applyFont="1">
      <alignment vertical="center"/>
    </xf>
    <xf numFmtId="176" fontId="3" fillId="0" borderId="0" xfId="0" applyNumberFormat="1" applyFont="1" applyFill="1" applyAlignment="1">
      <alignment horizontal="center" vertical="center"/>
    </xf>
    <xf numFmtId="176" fontId="1" fillId="0" borderId="0" xfId="0" applyNumberFormat="1" applyFont="1" applyBorder="1" applyAlignment="1">
      <alignment horizontal="center" vertical="center"/>
    </xf>
    <xf numFmtId="182" fontId="1" fillId="0" borderId="0" xfId="0" applyNumberFormat="1" applyFont="1" applyBorder="1" applyAlignment="1">
      <alignment horizontal="center" vertical="center"/>
    </xf>
    <xf numFmtId="0" fontId="1" fillId="0" borderId="0" xfId="0" applyFont="1" applyBorder="1">
      <alignment vertical="center"/>
    </xf>
    <xf numFmtId="182" fontId="2" fillId="0" borderId="0" xfId="0" applyNumberFormat="1" applyFont="1" applyAlignment="1">
      <alignment horizontal="left" vertical="top"/>
    </xf>
    <xf numFmtId="182" fontId="1" fillId="0" borderId="0" xfId="0" applyNumberFormat="1" applyFont="1" applyAlignment="1">
      <alignment horizontal="left" vertical="top"/>
    </xf>
    <xf numFmtId="176" fontId="5" fillId="0" borderId="0" xfId="0" applyNumberFormat="1" applyFont="1" applyFill="1" applyBorder="1" applyAlignment="1">
      <alignment horizontal="center" vertical="center"/>
    </xf>
    <xf numFmtId="182" fontId="5" fillId="0" borderId="0" xfId="0" applyNumberFormat="1" applyFont="1" applyFill="1" applyBorder="1" applyAlignment="1">
      <alignment horizontal="center" vertical="center"/>
    </xf>
    <xf numFmtId="176" fontId="1" fillId="0" borderId="0" xfId="0" applyNumberFormat="1" applyFont="1" applyFill="1" applyBorder="1" applyAlignment="1">
      <alignment horizontal="center" vertical="center" wrapText="1"/>
    </xf>
    <xf numFmtId="0" fontId="1" fillId="0" borderId="0" xfId="0" applyFont="1" applyFill="1" applyBorder="1" applyAlignment="1">
      <alignment horizontal="center" vertical="top" wrapText="1"/>
    </xf>
    <xf numFmtId="0" fontId="1" fillId="0" borderId="0" xfId="0" applyFont="1" applyFill="1" applyBorder="1" applyAlignment="1">
      <alignment horizontal="center" vertical="center" wrapText="1"/>
    </xf>
    <xf numFmtId="0" fontId="1" fillId="0" borderId="0" xfId="0" applyFont="1" applyFill="1" applyBorder="1" applyAlignment="1">
      <alignment horizontal="left" vertical="top" wrapText="1" indent="1"/>
    </xf>
    <xf numFmtId="0" fontId="1" fillId="0" borderId="0" xfId="0" applyFont="1" applyFill="1" applyBorder="1" applyAlignment="1">
      <alignment horizontal="left" vertical="top" wrapText="1"/>
    </xf>
    <xf numFmtId="0" fontId="3" fillId="0" borderId="0" xfId="0" applyFont="1" applyFill="1" applyAlignment="1">
      <alignment horizontal="center"/>
    </xf>
    <xf numFmtId="0" fontId="1" fillId="0" borderId="0" xfId="3" applyFont="1" applyAlignment="1">
      <alignment horizontal="center"/>
    </xf>
    <xf numFmtId="0" fontId="3" fillId="0" borderId="0" xfId="0" applyFont="1" applyFill="1" applyAlignment="1"/>
    <xf numFmtId="1" fontId="1" fillId="0" borderId="0" xfId="0" applyNumberFormat="1" applyFont="1" applyFill="1" applyBorder="1" applyAlignment="1">
      <alignment horizontal="center" vertical="center"/>
    </xf>
    <xf numFmtId="0" fontId="1" fillId="0" borderId="0" xfId="0" applyFont="1" applyFill="1" applyBorder="1" applyAlignment="1">
      <alignment horizontal="center"/>
    </xf>
    <xf numFmtId="176" fontId="3" fillId="0" borderId="0" xfId="0" applyNumberFormat="1" applyFont="1" applyFill="1" applyBorder="1" applyAlignment="1">
      <alignment horizontal="center"/>
    </xf>
    <xf numFmtId="182" fontId="7" fillId="0" borderId="0" xfId="0" applyNumberFormat="1" applyFont="1" applyFill="1" applyBorder="1" applyAlignment="1">
      <alignment horizontal="left" vertical="top"/>
    </xf>
    <xf numFmtId="0" fontId="1" fillId="0" borderId="0" xfId="0" applyFont="1" applyFill="1" applyAlignment="1">
      <alignment horizontal="center"/>
    </xf>
    <xf numFmtId="1" fontId="1" fillId="0" borderId="0" xfId="3" applyNumberFormat="1" applyFont="1" applyFill="1" applyAlignment="1" applyProtection="1">
      <alignment horizontal="center"/>
      <protection locked="0"/>
    </xf>
    <xf numFmtId="0" fontId="1" fillId="0" borderId="0" xfId="0" applyFont="1" applyFill="1" applyAlignment="1" applyProtection="1">
      <alignment horizontal="center"/>
      <protection locked="0"/>
    </xf>
    <xf numFmtId="3" fontId="3" fillId="0" borderId="0" xfId="0" applyNumberFormat="1" applyFont="1" applyFill="1" applyBorder="1" applyAlignment="1">
      <alignment horizontal="left" vertical="center"/>
    </xf>
    <xf numFmtId="182" fontId="8" fillId="0" borderId="0" xfId="0" applyNumberFormat="1" applyFont="1">
      <alignment vertical="center"/>
    </xf>
    <xf numFmtId="176" fontId="8" fillId="0" borderId="0" xfId="0" applyNumberFormat="1" applyFont="1">
      <alignment vertical="center"/>
    </xf>
    <xf numFmtId="0" fontId="8" fillId="0" borderId="0" xfId="0" applyFont="1">
      <alignment vertical="center"/>
    </xf>
    <xf numFmtId="0" fontId="8" fillId="0" borderId="0" xfId="0" applyFont="1" applyAlignment="1">
      <alignment horizontal="center" vertical="center"/>
    </xf>
    <xf numFmtId="0" fontId="9" fillId="0" borderId="0" xfId="0" applyFont="1" applyFill="1" applyAlignment="1">
      <alignment horizontal="left" vertical="top"/>
    </xf>
    <xf numFmtId="176" fontId="8" fillId="0" borderId="0" xfId="0" applyNumberFormat="1" applyFont="1" applyAlignment="1">
      <alignment horizontal="center" vertical="center"/>
    </xf>
    <xf numFmtId="183" fontId="8" fillId="0" borderId="0" xfId="0" applyNumberFormat="1" applyFont="1" applyAlignment="1">
      <alignment horizontal="center" vertical="center"/>
    </xf>
    <xf numFmtId="0" fontId="8" fillId="0" borderId="0" xfId="0" applyFont="1" applyFill="1" applyAlignment="1">
      <alignment horizontal="left" vertical="top"/>
    </xf>
    <xf numFmtId="182" fontId="8" fillId="0" borderId="0" xfId="0" applyNumberFormat="1" applyFont="1" applyFill="1" applyAlignment="1">
      <alignment horizontal="center" vertical="center"/>
    </xf>
    <xf numFmtId="176" fontId="8" fillId="0" borderId="0" xfId="0" applyNumberFormat="1" applyFont="1" applyFill="1" applyAlignment="1">
      <alignment horizontal="center" vertical="center"/>
    </xf>
    <xf numFmtId="0" fontId="10" fillId="0" borderId="0" xfId="0" applyFont="1" applyFill="1" applyBorder="1" applyAlignment="1">
      <alignment horizontal="center" vertical="center"/>
    </xf>
    <xf numFmtId="183" fontId="10" fillId="0" borderId="0" xfId="0" applyNumberFormat="1" applyFont="1" applyFill="1" applyBorder="1" applyAlignment="1">
      <alignment horizontal="center" vertical="center"/>
    </xf>
    <xf numFmtId="182" fontId="8" fillId="0" borderId="0" xfId="0" applyNumberFormat="1" applyFont="1" applyAlignment="1">
      <alignment horizontal="center" vertical="center"/>
    </xf>
    <xf numFmtId="0" fontId="10" fillId="0" borderId="0" xfId="0" applyFont="1" applyFill="1" applyBorder="1" applyAlignment="1">
      <alignment horizontal="left" vertical="center"/>
    </xf>
    <xf numFmtId="0" fontId="11" fillId="0" borderId="0" xfId="0" applyFont="1" applyFill="1" applyBorder="1" applyAlignment="1">
      <alignment horizontal="center" vertical="center"/>
    </xf>
    <xf numFmtId="0" fontId="8" fillId="0" borderId="0" xfId="0" applyFont="1" applyFill="1" applyAlignment="1">
      <alignment horizontal="center" vertical="center"/>
    </xf>
    <xf numFmtId="176" fontId="3" fillId="0" borderId="0" xfId="0" applyNumberFormat="1" applyFont="1" applyFill="1" applyBorder="1" applyAlignment="1">
      <alignment horizontal="left" vertical="center"/>
    </xf>
    <xf numFmtId="182" fontId="12" fillId="0" borderId="0" xfId="0" applyNumberFormat="1" applyFont="1" applyFill="1" applyBorder="1" applyAlignment="1" applyProtection="1">
      <alignment horizontal="center" vertical="center"/>
    </xf>
    <xf numFmtId="176" fontId="12" fillId="0" borderId="0" xfId="0" applyNumberFormat="1" applyFont="1" applyFill="1" applyBorder="1" applyAlignment="1" applyProtection="1">
      <alignment horizontal="center" vertical="center"/>
    </xf>
    <xf numFmtId="183" fontId="12" fillId="0" borderId="0" xfId="0" applyNumberFormat="1" applyFont="1" applyFill="1" applyBorder="1" applyAlignment="1" applyProtection="1">
      <alignment horizontal="center" vertical="center"/>
    </xf>
    <xf numFmtId="0" fontId="13" fillId="0" borderId="0" xfId="0" applyFont="1" applyFill="1" applyBorder="1" applyAlignment="1">
      <alignment horizontal="center" vertical="center"/>
    </xf>
    <xf numFmtId="184" fontId="3" fillId="0" borderId="0" xfId="0" applyNumberFormat="1" applyFont="1" applyFill="1" applyBorder="1" applyAlignment="1">
      <alignment horizontal="center" vertical="center"/>
    </xf>
    <xf numFmtId="17" fontId="3" fillId="0" borderId="0" xfId="0" applyNumberFormat="1" applyFont="1" applyFill="1" applyBorder="1" applyAlignment="1">
      <alignment horizontal="left" vertical="center"/>
    </xf>
    <xf numFmtId="182" fontId="1" fillId="0" borderId="0" xfId="0" applyNumberFormat="1" applyFont="1" applyBorder="1">
      <alignment vertical="center"/>
    </xf>
    <xf numFmtId="182" fontId="1" fillId="0" borderId="0" xfId="4" applyNumberFormat="1" applyFont="1" applyAlignment="1">
      <alignment horizontal="center"/>
    </xf>
    <xf numFmtId="183" fontId="1" fillId="0" borderId="0" xfId="4" applyNumberFormat="1" applyFont="1" applyAlignment="1">
      <alignment horizontal="center"/>
    </xf>
    <xf numFmtId="0" fontId="7" fillId="0" borderId="0" xfId="0" applyFont="1">
      <alignment vertical="center"/>
    </xf>
    <xf numFmtId="3" fontId="1" fillId="0" borderId="0" xfId="0" applyNumberFormat="1" applyFont="1" applyFill="1" applyBorder="1" applyAlignment="1">
      <alignment horizontal="center" vertical="center"/>
    </xf>
    <xf numFmtId="186" fontId="1" fillId="0" borderId="0" xfId="0" applyNumberFormat="1" applyFont="1" applyAlignment="1">
      <alignment horizontal="center" vertical="center"/>
    </xf>
    <xf numFmtId="176" fontId="1" fillId="0" borderId="0" xfId="0" applyNumberFormat="1" applyFont="1">
      <alignment vertical="center"/>
    </xf>
    <xf numFmtId="0" fontId="1" fillId="0" borderId="0" xfId="4" applyFont="1" applyAlignment="1">
      <alignment horizontal="center" vertical="center"/>
    </xf>
    <xf numFmtId="183" fontId="1" fillId="0" borderId="0" xfId="4" applyNumberFormat="1" applyFont="1" applyAlignment="1">
      <alignment horizontal="center" vertical="center"/>
    </xf>
    <xf numFmtId="183" fontId="1" fillId="0" borderId="0" xfId="0" applyNumberFormat="1" applyFont="1" applyFill="1" applyBorder="1" applyAlignment="1">
      <alignment horizontal="center" vertical="top" wrapText="1"/>
    </xf>
    <xf numFmtId="0" fontId="1" fillId="0" borderId="0" xfId="0" applyFont="1" applyFill="1" applyBorder="1" applyAlignment="1">
      <alignment horizontal="center" wrapText="1"/>
    </xf>
    <xf numFmtId="0" fontId="1" fillId="0" borderId="0" xfId="0" applyFont="1" applyFill="1" applyBorder="1" applyAlignment="1">
      <alignment horizontal="center" vertical="top"/>
    </xf>
    <xf numFmtId="0" fontId="2" fillId="0" borderId="0" xfId="0" applyFont="1" applyFill="1" applyAlignment="1">
      <alignment horizontal="center" vertical="center"/>
    </xf>
    <xf numFmtId="0" fontId="1" fillId="0" borderId="0" xfId="0" applyFont="1" applyBorder="1" applyAlignment="1">
      <alignment horizontal="center" vertical="center"/>
    </xf>
    <xf numFmtId="183" fontId="5" fillId="0" borderId="0" xfId="0" applyNumberFormat="1" applyFont="1" applyFill="1" applyBorder="1" applyAlignment="1">
      <alignment horizontal="center" vertical="center" wrapText="1"/>
    </xf>
    <xf numFmtId="0" fontId="1" fillId="0" borderId="0" xfId="0" applyFont="1" applyAlignment="1">
      <alignment vertical="top"/>
    </xf>
    <xf numFmtId="0" fontId="3" fillId="0" borderId="0" xfId="0" applyFont="1" applyFill="1" applyBorder="1" applyAlignment="1"/>
    <xf numFmtId="1" fontId="1" fillId="0" borderId="0" xfId="0" applyNumberFormat="1" applyFont="1" applyFill="1" applyAlignment="1">
      <alignment horizontal="center" vertical="center"/>
    </xf>
    <xf numFmtId="186" fontId="1" fillId="0" borderId="0" xfId="0" applyNumberFormat="1" applyFont="1" applyFill="1" applyAlignment="1">
      <alignment horizontal="center" vertical="center"/>
    </xf>
    <xf numFmtId="0" fontId="3" fillId="0" borderId="0" xfId="0" applyFont="1" applyFill="1" applyBorder="1" applyAlignment="1">
      <alignment vertical="center" wrapText="1"/>
    </xf>
    <xf numFmtId="10" fontId="3" fillId="0" borderId="0" xfId="0" applyNumberFormat="1" applyFont="1" applyFill="1" applyBorder="1" applyAlignment="1">
      <alignment vertical="center"/>
    </xf>
    <xf numFmtId="183" fontId="1" fillId="0" borderId="0" xfId="0" applyNumberFormat="1" applyFont="1" applyBorder="1">
      <alignment vertical="center"/>
    </xf>
    <xf numFmtId="177" fontId="3" fillId="0" borderId="0"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0" fontId="1" fillId="0" borderId="0" xfId="0" applyFont="1" applyFill="1" applyBorder="1" applyAlignment="1" applyProtection="1">
      <alignment horizontal="center"/>
      <protection locked="0"/>
    </xf>
    <xf numFmtId="0" fontId="1" fillId="0" borderId="0" xfId="0" applyFont="1" applyAlignment="1">
      <alignment vertical="center" wrapText="1"/>
    </xf>
    <xf numFmtId="177" fontId="1" fillId="0" borderId="0" xfId="0" applyNumberFormat="1" applyFont="1" applyAlignment="1">
      <alignment horizontal="center" vertical="center"/>
    </xf>
    <xf numFmtId="182" fontId="1" fillId="0" borderId="0" xfId="2" applyNumberFormat="1" applyFont="1" applyFill="1" applyBorder="1" applyAlignment="1">
      <alignment horizontal="center" vertical="center"/>
    </xf>
    <xf numFmtId="1" fontId="1" fillId="0" borderId="0" xfId="2" applyNumberFormat="1" applyFont="1" applyFill="1" applyBorder="1" applyAlignment="1">
      <alignment horizontal="center" vertical="center"/>
    </xf>
    <xf numFmtId="186" fontId="1" fillId="0" borderId="0" xfId="2" applyNumberFormat="1" applyFont="1" applyFill="1" applyBorder="1" applyAlignment="1">
      <alignment horizontal="center" vertical="center"/>
    </xf>
    <xf numFmtId="183" fontId="3" fillId="0" borderId="0" xfId="0" applyNumberFormat="1" applyFont="1" applyFill="1" applyBorder="1" applyAlignment="1">
      <alignment vertical="center"/>
    </xf>
    <xf numFmtId="2" fontId="1" fillId="0" borderId="0" xfId="2" applyNumberFormat="1" applyFont="1" applyFill="1" applyBorder="1" applyAlignment="1">
      <alignment horizontal="center" vertical="center"/>
    </xf>
    <xf numFmtId="0" fontId="14" fillId="0" borderId="0" xfId="0" applyFont="1">
      <alignment vertical="center"/>
    </xf>
    <xf numFmtId="183" fontId="1" fillId="0" borderId="0" xfId="0" applyNumberFormat="1" applyFont="1" applyBorder="1" applyAlignment="1">
      <alignment horizontal="center" vertical="center"/>
    </xf>
    <xf numFmtId="187" fontId="1" fillId="0" borderId="0" xfId="0" applyNumberFormat="1" applyFont="1" applyFill="1" applyAlignment="1">
      <alignment horizontal="center" vertical="center"/>
    </xf>
    <xf numFmtId="177" fontId="1" fillId="0" borderId="0" xfId="0" applyNumberFormat="1" applyFont="1">
      <alignment vertical="center"/>
    </xf>
    <xf numFmtId="177" fontId="1" fillId="0" borderId="0" xfId="0" applyNumberFormat="1" applyFont="1" applyFill="1" applyAlignment="1">
      <alignment horizontal="center" vertical="center"/>
    </xf>
    <xf numFmtId="46" fontId="3" fillId="0" borderId="0" xfId="0" applyNumberFormat="1" applyFont="1" applyFill="1" applyBorder="1" applyAlignment="1">
      <alignment horizontal="left" vertical="center"/>
    </xf>
    <xf numFmtId="0" fontId="15" fillId="0" borderId="0" xfId="0" applyFont="1" applyAlignment="1">
      <alignment horizontal="center" vertical="center"/>
    </xf>
    <xf numFmtId="184" fontId="1" fillId="0" borderId="0" xfId="0" applyNumberFormat="1" applyFont="1">
      <alignment vertical="center"/>
    </xf>
    <xf numFmtId="184" fontId="1" fillId="0" borderId="0" xfId="0" applyNumberFormat="1" applyFont="1" applyAlignment="1">
      <alignment horizontal="center" vertical="center"/>
    </xf>
    <xf numFmtId="0" fontId="16" fillId="0" borderId="0" xfId="0" applyFont="1" applyFill="1" applyBorder="1" applyAlignment="1">
      <alignment horizontal="center" vertical="center"/>
    </xf>
    <xf numFmtId="0" fontId="3" fillId="0" borderId="0" xfId="0" applyFont="1" applyFill="1" applyBorder="1" applyAlignment="1">
      <alignment horizontal="justify" vertical="center"/>
    </xf>
    <xf numFmtId="0" fontId="4" fillId="0" borderId="0" xfId="0" applyFont="1" applyFill="1" applyBorder="1" applyAlignment="1">
      <alignment horizontal="center" vertical="center" wrapText="1"/>
    </xf>
    <xf numFmtId="183" fontId="1" fillId="0" borderId="0" xfId="0" applyNumberFormat="1" applyFont="1" applyFill="1" applyAlignment="1">
      <alignment horizontal="center"/>
    </xf>
    <xf numFmtId="176" fontId="1" fillId="0" borderId="0" xfId="0" applyNumberFormat="1" applyFont="1" applyFill="1" applyAlignment="1">
      <alignment horizontal="center"/>
    </xf>
    <xf numFmtId="1" fontId="1" fillId="0" borderId="0" xfId="0" applyNumberFormat="1" applyFont="1" applyFill="1" applyBorder="1" applyAlignment="1">
      <alignment horizontal="center"/>
    </xf>
    <xf numFmtId="0" fontId="1" fillId="0" borderId="0" xfId="0" applyFont="1" applyFill="1" applyBorder="1" applyAlignment="1"/>
    <xf numFmtId="1" fontId="1" fillId="0" borderId="0" xfId="0" applyNumberFormat="1" applyFont="1" applyFill="1" applyAlignment="1">
      <alignment horizontal="left"/>
    </xf>
    <xf numFmtId="2" fontId="1" fillId="0" borderId="0" xfId="0" applyNumberFormat="1" applyFont="1" applyFill="1" applyAlignment="1">
      <alignment horizontal="center" vertical="center"/>
    </xf>
    <xf numFmtId="186" fontId="1" fillId="0" borderId="0" xfId="0" applyNumberFormat="1" applyFont="1" applyFill="1" applyAlignment="1">
      <alignment horizontal="center"/>
    </xf>
    <xf numFmtId="184" fontId="1" fillId="0" borderId="0" xfId="0" applyNumberFormat="1" applyFont="1" applyFill="1" applyAlignment="1">
      <alignment horizontal="center" vertical="center"/>
    </xf>
    <xf numFmtId="0" fontId="1" fillId="0" borderId="0" xfId="0" applyNumberFormat="1" applyFont="1" applyAlignment="1">
      <alignment horizontal="center" vertical="center"/>
    </xf>
    <xf numFmtId="0" fontId="2" fillId="0" borderId="0" xfId="0" applyFont="1">
      <alignment vertical="center"/>
    </xf>
    <xf numFmtId="176" fontId="2" fillId="0" borderId="0" xfId="0" applyNumberFormat="1" applyFont="1" applyFill="1" applyAlignment="1">
      <alignment horizontal="center" vertical="center"/>
    </xf>
    <xf numFmtId="0" fontId="12" fillId="0" borderId="0" xfId="0" applyNumberFormat="1" applyFont="1" applyFill="1" applyBorder="1" applyAlignment="1" applyProtection="1">
      <alignment horizontal="center" vertical="center"/>
    </xf>
    <xf numFmtId="0" fontId="7" fillId="0" borderId="0" xfId="0" applyFont="1" applyFill="1" applyAlignment="1">
      <alignment vertical="center"/>
    </xf>
    <xf numFmtId="0" fontId="2" fillId="0" borderId="0" xfId="0" applyFont="1" applyFill="1" applyBorder="1" applyAlignment="1">
      <alignment horizontal="left" vertical="top"/>
    </xf>
    <xf numFmtId="176" fontId="1" fillId="0" borderId="0" xfId="0" applyNumberFormat="1" applyFont="1" applyFill="1" applyBorder="1" applyAlignment="1">
      <alignment horizontal="right" vertical="top"/>
    </xf>
    <xf numFmtId="182" fontId="1" fillId="0" borderId="0" xfId="0" applyNumberFormat="1" applyFont="1" applyFill="1" applyBorder="1" applyAlignment="1">
      <alignment horizontal="center" vertical="top"/>
    </xf>
    <xf numFmtId="0" fontId="1" fillId="0" borderId="0" xfId="0" applyFont="1" applyFill="1" applyBorder="1" applyAlignment="1">
      <alignment horizontal="left" vertical="top"/>
    </xf>
    <xf numFmtId="182" fontId="1" fillId="0" borderId="0" xfId="0" applyNumberFormat="1" applyFont="1" applyFill="1" applyBorder="1" applyAlignment="1">
      <alignment horizontal="left" vertical="top"/>
    </xf>
    <xf numFmtId="176" fontId="1" fillId="0" borderId="0" xfId="0" applyNumberFormat="1" applyFont="1" applyFill="1" applyBorder="1" applyAlignment="1">
      <alignment horizontal="left" vertical="top"/>
    </xf>
    <xf numFmtId="0" fontId="18" fillId="0" borderId="0" xfId="0" applyFont="1" applyFill="1" applyAlignment="1">
      <alignment vertical="center"/>
    </xf>
    <xf numFmtId="0" fontId="0" fillId="0" borderId="0" xfId="0" applyFill="1" applyAlignment="1">
      <alignment vertical="center"/>
    </xf>
    <xf numFmtId="0" fontId="19" fillId="0" borderId="0" xfId="0" applyFont="1" applyFill="1" applyAlignment="1">
      <alignment horizontal="left" vertical="top"/>
    </xf>
    <xf numFmtId="0" fontId="0" fillId="0" borderId="0" xfId="0" applyFill="1">
      <alignment vertical="center"/>
    </xf>
    <xf numFmtId="0" fontId="20" fillId="0" borderId="0" xfId="0" applyFont="1" applyFill="1" applyAlignment="1">
      <alignment horizontal="left" vertical="center"/>
    </xf>
    <xf numFmtId="0" fontId="19" fillId="0" borderId="0" xfId="0" applyFont="1" applyFill="1" applyAlignment="1">
      <alignment horizontal="left" vertical="center"/>
    </xf>
    <xf numFmtId="0" fontId="19" fillId="0" borderId="0" xfId="0" applyFont="1" applyFill="1" applyBorder="1" applyAlignment="1">
      <alignment horizontal="left" vertical="center"/>
    </xf>
    <xf numFmtId="0" fontId="19" fillId="0" borderId="0" xfId="0" applyFont="1" applyFill="1" applyAlignment="1">
      <alignment vertical="center"/>
    </xf>
    <xf numFmtId="0" fontId="1" fillId="0" borderId="0" xfId="0" applyFont="1" applyFill="1" applyAlignment="1">
      <alignment vertical="center"/>
    </xf>
    <xf numFmtId="0" fontId="7" fillId="0" borderId="0" xfId="0" applyFont="1" applyFill="1" applyAlignment="1">
      <alignment horizontal="left" vertical="top"/>
    </xf>
    <xf numFmtId="0" fontId="21" fillId="0" borderId="0" xfId="0" applyFont="1" applyFill="1">
      <alignment vertical="center"/>
    </xf>
    <xf numFmtId="176" fontId="1" fillId="0" borderId="0" xfId="0" applyNumberFormat="1" applyFont="1" applyFill="1" applyAlignment="1">
      <alignment horizontal="left" vertical="top"/>
    </xf>
    <xf numFmtId="182" fontId="1" fillId="0" borderId="0" xfId="0" applyNumberFormat="1" applyFont="1" applyFill="1" applyAlignment="1">
      <alignment horizontal="left" vertical="top"/>
    </xf>
    <xf numFmtId="176" fontId="2" fillId="2" borderId="2" xfId="0" applyNumberFormat="1" applyFont="1" applyFill="1" applyBorder="1" applyAlignment="1">
      <alignment horizontal="left" vertical="center"/>
    </xf>
    <xf numFmtId="0" fontId="2" fillId="2" borderId="2" xfId="0" applyFont="1" applyFill="1" applyBorder="1" applyAlignment="1">
      <alignment horizontal="left" vertical="center"/>
    </xf>
    <xf numFmtId="182" fontId="2" fillId="2" borderId="2" xfId="0" applyNumberFormat="1" applyFont="1" applyFill="1" applyBorder="1" applyAlignment="1">
      <alignment horizontal="left" vertical="center"/>
    </xf>
    <xf numFmtId="0" fontId="2" fillId="3" borderId="2" xfId="0" applyFont="1" applyFill="1" applyBorder="1" applyAlignment="1">
      <alignment horizontal="left" vertical="center"/>
    </xf>
    <xf numFmtId="0" fontId="2" fillId="4" borderId="2" xfId="0" applyFont="1" applyFill="1" applyBorder="1" applyAlignment="1">
      <alignment horizontal="left" vertical="center"/>
    </xf>
    <xf numFmtId="0" fontId="1" fillId="0" borderId="0" xfId="1" applyFont="1" applyFill="1" applyBorder="1" applyAlignment="1">
      <alignment horizontal="left" vertical="top"/>
    </xf>
    <xf numFmtId="0" fontId="1" fillId="0" borderId="0" xfId="0" applyFont="1" applyFill="1" applyBorder="1" applyAlignment="1">
      <alignment horizontal="left" vertical="top"/>
    </xf>
    <xf numFmtId="176" fontId="1" fillId="0" borderId="0" xfId="0" applyNumberFormat="1" applyFont="1" applyFill="1" applyAlignment="1">
      <alignment horizontal="right" vertical="top"/>
    </xf>
    <xf numFmtId="182" fontId="1" fillId="0" borderId="0" xfId="0" applyNumberFormat="1" applyFont="1" applyFill="1" applyAlignment="1">
      <alignment horizontal="center" vertical="top"/>
    </xf>
    <xf numFmtId="0" fontId="1" fillId="0" borderId="0" xfId="1" applyFont="1" applyFill="1" applyAlignment="1">
      <alignment horizontal="left" vertical="top"/>
    </xf>
    <xf numFmtId="0" fontId="1" fillId="0" borderId="0" xfId="0" applyFont="1" applyFill="1" applyBorder="1" applyAlignment="1">
      <alignment horizontal="left" vertical="top"/>
    </xf>
    <xf numFmtId="0" fontId="1" fillId="0" borderId="0" xfId="0" applyFont="1" applyFill="1" applyBorder="1" applyAlignment="1">
      <alignment horizontal="left" vertical="center"/>
    </xf>
    <xf numFmtId="0" fontId="1" fillId="0" borderId="0" xfId="0" applyFont="1" applyFill="1" applyBorder="1" applyAlignment="1">
      <alignment horizontal="left" vertical="center" wrapText="1"/>
    </xf>
    <xf numFmtId="176" fontId="1" fillId="0" borderId="0" xfId="0" applyNumberFormat="1" applyFont="1" applyFill="1" applyBorder="1" applyAlignment="1">
      <alignment horizontal="right" vertical="center"/>
    </xf>
    <xf numFmtId="0" fontId="1" fillId="0" borderId="0" xfId="0" applyFont="1" applyFill="1" applyBorder="1" applyAlignment="1">
      <alignment horizontal="left" vertical="center"/>
    </xf>
    <xf numFmtId="0" fontId="1" fillId="0" borderId="0" xfId="1" applyFont="1" applyFill="1" applyBorder="1" applyAlignment="1">
      <alignment horizontal="left" vertical="center"/>
    </xf>
    <xf numFmtId="0" fontId="1" fillId="0" borderId="0" xfId="0" applyFont="1" applyFill="1" applyAlignment="1">
      <alignment horizontal="left" vertical="top"/>
    </xf>
    <xf numFmtId="182" fontId="2" fillId="5" borderId="2" xfId="0" applyNumberFormat="1" applyFont="1" applyFill="1" applyBorder="1" applyAlignment="1">
      <alignment horizontal="left" vertical="center"/>
    </xf>
    <xf numFmtId="176" fontId="2" fillId="5" borderId="2" xfId="0" applyNumberFormat="1" applyFont="1" applyFill="1" applyBorder="1" applyAlignment="1">
      <alignment horizontal="left" vertical="center"/>
    </xf>
    <xf numFmtId="176" fontId="1" fillId="0" borderId="0" xfId="0" applyNumberFormat="1" applyFont="1" applyFill="1" applyBorder="1" applyAlignment="1">
      <alignment horizontal="left" vertical="center"/>
    </xf>
    <xf numFmtId="182" fontId="1" fillId="0" borderId="0" xfId="0" applyNumberFormat="1" applyFont="1" applyFill="1" applyBorder="1" applyAlignment="1">
      <alignment horizontal="left" vertical="center"/>
    </xf>
    <xf numFmtId="1" fontId="1" fillId="0" borderId="0" xfId="0" applyNumberFormat="1" applyFont="1" applyFill="1" applyBorder="1" applyAlignment="1">
      <alignment horizontal="left"/>
    </xf>
    <xf numFmtId="0" fontId="2" fillId="5" borderId="2" xfId="0" applyFont="1" applyFill="1" applyBorder="1" applyAlignment="1">
      <alignment horizontal="left" vertical="center"/>
    </xf>
    <xf numFmtId="0" fontId="1" fillId="0" borderId="0" xfId="0" applyFont="1" applyFill="1" applyBorder="1" applyAlignment="1">
      <alignment horizontal="left" vertical="top" wrapText="1"/>
    </xf>
    <xf numFmtId="0" fontId="1" fillId="0" borderId="0" xfId="0" applyFont="1" applyFill="1" applyBorder="1" applyAlignment="1">
      <alignment horizontal="left"/>
    </xf>
    <xf numFmtId="176" fontId="1" fillId="0" borderId="0" xfId="0" applyNumberFormat="1" applyFont="1" applyFill="1" applyBorder="1" applyAlignment="1">
      <alignment horizontal="right"/>
    </xf>
    <xf numFmtId="176" fontId="2" fillId="0" borderId="0" xfId="0" applyNumberFormat="1" applyFont="1" applyFill="1" applyBorder="1" applyAlignment="1">
      <alignment horizontal="left" vertical="top"/>
    </xf>
    <xf numFmtId="182" fontId="2" fillId="0" borderId="0" xfId="0" applyNumberFormat="1" applyFont="1" applyFill="1" applyBorder="1" applyAlignment="1">
      <alignment horizontal="left" vertical="top"/>
    </xf>
    <xf numFmtId="0" fontId="1" fillId="0" borderId="0" xfId="0" quotePrefix="1" applyFont="1" applyAlignment="1">
      <alignment horizontal="center" vertical="center"/>
    </xf>
    <xf numFmtId="0" fontId="3" fillId="0" borderId="0" xfId="0" quotePrefix="1" applyFont="1" applyFill="1" applyBorder="1" applyAlignment="1">
      <alignment horizontal="center" vertical="center"/>
    </xf>
    <xf numFmtId="0" fontId="1" fillId="0" borderId="0" xfId="0" quotePrefix="1" applyFont="1" applyFill="1" applyAlignment="1">
      <alignment horizontal="center" vertical="center"/>
    </xf>
    <xf numFmtId="0" fontId="1" fillId="0" borderId="0" xfId="0" quotePrefix="1" applyFont="1" applyFill="1" applyBorder="1" applyAlignment="1">
      <alignment horizontal="center" vertical="center"/>
    </xf>
    <xf numFmtId="1" fontId="1" fillId="0" borderId="0" xfId="0" quotePrefix="1" applyNumberFormat="1" applyFont="1" applyFill="1" applyBorder="1" applyAlignment="1">
      <alignment horizontal="center" vertical="center"/>
    </xf>
    <xf numFmtId="176" fontId="3" fillId="0" borderId="0" xfId="0" quotePrefix="1" applyNumberFormat="1" applyFont="1" applyFill="1" applyBorder="1" applyAlignment="1">
      <alignment horizontal="center" vertical="center"/>
    </xf>
    <xf numFmtId="0" fontId="22" fillId="2" borderId="2" xfId="0" applyFont="1" applyFill="1" applyBorder="1" applyAlignment="1">
      <alignment horizontal="left" vertical="center"/>
    </xf>
    <xf numFmtId="176" fontId="2" fillId="2" borderId="2" xfId="0" applyNumberFormat="1" applyFont="1" applyFill="1" applyBorder="1" applyAlignment="1">
      <alignment horizontal="left" vertical="center"/>
    </xf>
    <xf numFmtId="182" fontId="22" fillId="2" borderId="2" xfId="0" applyNumberFormat="1" applyFont="1" applyFill="1" applyBorder="1" applyAlignment="1">
      <alignment horizontal="left" vertical="center"/>
    </xf>
    <xf numFmtId="0" fontId="22" fillId="3" borderId="2" xfId="0" applyFont="1" applyFill="1" applyBorder="1" applyAlignment="1">
      <alignment horizontal="left" vertical="center"/>
    </xf>
    <xf numFmtId="0" fontId="1" fillId="3" borderId="2" xfId="0" applyFont="1" applyFill="1" applyBorder="1" applyAlignment="1">
      <alignment horizontal="left" vertical="center"/>
    </xf>
    <xf numFmtId="0" fontId="22" fillId="4" borderId="2" xfId="0" applyFont="1" applyFill="1" applyBorder="1" applyAlignment="1">
      <alignment horizontal="left" vertical="center"/>
    </xf>
    <xf numFmtId="0" fontId="2" fillId="4" borderId="2" xfId="0" applyFont="1" applyFill="1" applyBorder="1" applyAlignment="1">
      <alignment horizontal="left" vertical="center"/>
    </xf>
    <xf numFmtId="182" fontId="22" fillId="5" borderId="2" xfId="0" applyNumberFormat="1" applyFont="1" applyFill="1" applyBorder="1" applyAlignment="1">
      <alignment horizontal="left" vertical="center"/>
    </xf>
    <xf numFmtId="176" fontId="22" fillId="5" borderId="2" xfId="0" applyNumberFormat="1" applyFont="1" applyFill="1" applyBorder="1" applyAlignment="1">
      <alignment horizontal="left" vertical="center"/>
    </xf>
    <xf numFmtId="0" fontId="22" fillId="5" borderId="2" xfId="0" applyFont="1" applyFill="1" applyBorder="1" applyAlignment="1">
      <alignment horizontal="left" vertical="center"/>
    </xf>
    <xf numFmtId="0" fontId="2" fillId="0" borderId="0" xfId="0" applyFont="1" applyFill="1" applyBorder="1" applyAlignment="1">
      <alignment horizontal="center" vertical="top"/>
    </xf>
    <xf numFmtId="182" fontId="2" fillId="0" borderId="0" xfId="0" applyNumberFormat="1" applyFont="1" applyFill="1" applyBorder="1" applyAlignment="1">
      <alignment horizontal="center" vertical="top"/>
    </xf>
    <xf numFmtId="182" fontId="2" fillId="0" borderId="0" xfId="0" applyNumberFormat="1" applyFont="1" applyAlignment="1">
      <alignment horizontal="center" vertical="center"/>
    </xf>
    <xf numFmtId="0" fontId="2" fillId="0" borderId="0" xfId="0" applyFont="1" applyAlignment="1">
      <alignment horizontal="center" vertical="center"/>
    </xf>
    <xf numFmtId="0" fontId="17" fillId="0" borderId="0" xfId="0" applyNumberFormat="1" applyFont="1" applyFill="1" applyBorder="1" applyAlignment="1" applyProtection="1">
      <alignment horizontal="center" vertical="center"/>
    </xf>
    <xf numFmtId="0" fontId="2" fillId="0" borderId="0" xfId="0" applyFont="1" applyFill="1" applyAlignment="1">
      <alignment horizontal="center" vertical="center"/>
    </xf>
    <xf numFmtId="0" fontId="2" fillId="0" borderId="0" xfId="0" applyFont="1" applyBorder="1" applyAlignment="1">
      <alignment horizontal="center" vertical="center"/>
    </xf>
    <xf numFmtId="182" fontId="13" fillId="0" borderId="0" xfId="0" applyNumberFormat="1" applyFont="1" applyFill="1" applyBorder="1" applyAlignment="1">
      <alignment horizontal="center" vertical="center"/>
    </xf>
    <xf numFmtId="0" fontId="2" fillId="0" borderId="0" xfId="0" applyFont="1" applyFill="1" applyBorder="1" applyAlignment="1">
      <alignment horizontal="center" vertical="center"/>
    </xf>
    <xf numFmtId="183" fontId="2" fillId="0" borderId="0" xfId="0" applyNumberFormat="1" applyFont="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alignment horizontal="center" vertical="center"/>
    </xf>
    <xf numFmtId="0" fontId="1" fillId="0" borderId="0" xfId="0" applyFont="1" applyAlignment="1">
      <alignment horizontal="center" vertical="center"/>
    </xf>
    <xf numFmtId="182" fontId="2" fillId="0" borderId="0" xfId="0" applyNumberFormat="1" applyFont="1" applyFill="1" applyAlignment="1">
      <alignment horizontal="center" vertical="center"/>
    </xf>
    <xf numFmtId="176" fontId="2" fillId="0" borderId="0" xfId="0" applyNumberFormat="1" applyFont="1" applyAlignment="1">
      <alignment horizontal="center" vertical="center"/>
    </xf>
    <xf numFmtId="0" fontId="1" fillId="0" borderId="0" xfId="0" applyFont="1" applyFill="1" applyAlignment="1">
      <alignment horizontal="center" vertical="center"/>
    </xf>
    <xf numFmtId="182" fontId="9" fillId="0" borderId="0" xfId="0" applyNumberFormat="1" applyFont="1" applyFill="1" applyAlignment="1">
      <alignment horizontal="center" vertical="center"/>
    </xf>
    <xf numFmtId="0" fontId="9" fillId="0" borderId="0" xfId="0" applyFont="1" applyAlignment="1">
      <alignment horizontal="center" vertical="center"/>
    </xf>
    <xf numFmtId="176" fontId="2" fillId="0" borderId="0" xfId="0" applyNumberFormat="1" applyFont="1" applyBorder="1" applyAlignment="1">
      <alignment horizontal="center" vertical="center"/>
    </xf>
    <xf numFmtId="0" fontId="2" fillId="0" borderId="0" xfId="0" applyNumberFormat="1" applyFont="1" applyAlignment="1">
      <alignment horizontal="center" vertical="center"/>
    </xf>
  </cellXfs>
  <cellStyles count="5">
    <cellStyle name="Normal 2" xfId="2" xr:uid="{00000000-0005-0000-0000-00002A000000}"/>
    <cellStyle name="Normal_Workbook2" xfId="3" xr:uid="{00000000-0005-0000-0000-000032000000}"/>
    <cellStyle name="常规" xfId="0" builtinId="0"/>
    <cellStyle name="常规_Sheet1" xfId="4" xr:uid="{00000000-0005-0000-0000-000033000000}"/>
    <cellStyle name="超链接" xfId="1" builtinId="8"/>
  </cellStyles>
  <dxfs count="0"/>
  <tableStyles count="0" defaultTableStyle="TableStyleMedium2" defaultPivotStyle="PivotStyleLight16"/>
  <colors>
    <mruColors>
      <color rgb="FF333333"/>
      <color rgb="FFFFF2CC"/>
      <color rgb="FFE2EFDA"/>
      <color rgb="FFD9E1F2"/>
      <color rgb="FFFFE699"/>
      <color rgb="FF9BC2E6"/>
      <color rgb="FF2E2E2E"/>
      <color rgb="FFC6E0B4"/>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styles" Target="style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ncdc.noaa.gov/paleo/study/15444" TargetMode="External"/><Relationship Id="rId18" Type="http://schemas.openxmlformats.org/officeDocument/2006/relationships/hyperlink" Target="http://www.ncdc.noaa.gov/paleo/study/15444" TargetMode="External"/><Relationship Id="rId26" Type="http://schemas.openxmlformats.org/officeDocument/2006/relationships/hyperlink" Target="http://www.ncdc.noaa.gov/paleo/study/15444" TargetMode="External"/><Relationship Id="rId39" Type="http://schemas.openxmlformats.org/officeDocument/2006/relationships/hyperlink" Target="http://www.ncdc.noaa.gov/paleo/study/20518" TargetMode="External"/><Relationship Id="rId21" Type="http://schemas.openxmlformats.org/officeDocument/2006/relationships/hyperlink" Target="http://www.ncdc.noaa.gov/paleo/study/15444" TargetMode="External"/><Relationship Id="rId34" Type="http://schemas.openxmlformats.org/officeDocument/2006/relationships/hyperlink" Target="http://www.ncdc.noaa.gov/paleo/study/15444" TargetMode="External"/><Relationship Id="rId42" Type="http://schemas.openxmlformats.org/officeDocument/2006/relationships/hyperlink" Target="https://www.ncdc.noaa.gov/paleo/study/8705" TargetMode="External"/><Relationship Id="rId47" Type="http://schemas.openxmlformats.org/officeDocument/2006/relationships/hyperlink" Target="https://www.ncdc.noaa.gov/paleo/study/6403" TargetMode="External"/><Relationship Id="rId50" Type="http://schemas.openxmlformats.org/officeDocument/2006/relationships/hyperlink" Target="https://www.ncdc.noaa.gov/paleo/study/6221" TargetMode="External"/><Relationship Id="rId7" Type="http://schemas.openxmlformats.org/officeDocument/2006/relationships/hyperlink" Target="http://www.ncdc.noaa.gov/paleo/study/15444" TargetMode="External"/><Relationship Id="rId2" Type="http://schemas.openxmlformats.org/officeDocument/2006/relationships/hyperlink" Target="http://www.ncdc.noaa.gov/paleo/study/6206" TargetMode="External"/><Relationship Id="rId16" Type="http://schemas.openxmlformats.org/officeDocument/2006/relationships/hyperlink" Target="http://www.ncdc.noaa.gov/paleo/study/15444" TargetMode="External"/><Relationship Id="rId29" Type="http://schemas.openxmlformats.org/officeDocument/2006/relationships/hyperlink" Target="http://www.ncdc.noaa.gov/paleo/study/15444" TargetMode="External"/><Relationship Id="rId11" Type="http://schemas.openxmlformats.org/officeDocument/2006/relationships/hyperlink" Target="http://www.ncdc.noaa.gov/paleo/study/15444" TargetMode="External"/><Relationship Id="rId24" Type="http://schemas.openxmlformats.org/officeDocument/2006/relationships/hyperlink" Target="http://www.ncdc.noaa.gov/paleo/study/21030" TargetMode="External"/><Relationship Id="rId32" Type="http://schemas.openxmlformats.org/officeDocument/2006/relationships/hyperlink" Target="http://www.ncdc.noaa.gov/paleo/study/15444" TargetMode="External"/><Relationship Id="rId37" Type="http://schemas.openxmlformats.org/officeDocument/2006/relationships/hyperlink" Target="http://www.ncdc.noaa.gov/paleo/study/15444" TargetMode="External"/><Relationship Id="rId40" Type="http://schemas.openxmlformats.org/officeDocument/2006/relationships/hyperlink" Target="https://www1.ncdc.noaa.gov/pub/data/paleo/pages2k/pages2k-temperature-v2-2017/data-current-version/Eur-CentralandEasternPyrenees.Pla.2004.txt" TargetMode="External"/><Relationship Id="rId45" Type="http://schemas.openxmlformats.org/officeDocument/2006/relationships/hyperlink" Target="https://www.ncdc.noaa.gov/paleo/study/6349" TargetMode="External"/><Relationship Id="rId5" Type="http://schemas.openxmlformats.org/officeDocument/2006/relationships/hyperlink" Target="http://www.ncdc.noaa.gov/paleo/study/13676" TargetMode="External"/><Relationship Id="rId15" Type="http://schemas.openxmlformats.org/officeDocument/2006/relationships/hyperlink" Target="http://www.ncdc.noaa.gov/paleo/study/15444" TargetMode="External"/><Relationship Id="rId23" Type="http://schemas.openxmlformats.org/officeDocument/2006/relationships/hyperlink" Target="http://www.ncdc.noaa.gov/paleo/study/24370" TargetMode="External"/><Relationship Id="rId28" Type="http://schemas.openxmlformats.org/officeDocument/2006/relationships/hyperlink" Target="http://www.ncdc.noaa.gov/paleo/study/15444" TargetMode="External"/><Relationship Id="rId36" Type="http://schemas.openxmlformats.org/officeDocument/2006/relationships/hyperlink" Target="http://www.ncdc.noaa.gov/paleo/study/12909" TargetMode="External"/><Relationship Id="rId49" Type="http://schemas.openxmlformats.org/officeDocument/2006/relationships/hyperlink" Target="http://www.ncdc.noaa.gov/paleo/study/25890" TargetMode="External"/><Relationship Id="rId10" Type="http://schemas.openxmlformats.org/officeDocument/2006/relationships/hyperlink" Target="http://www.ncdc.noaa.gov/paleo/study/15444" TargetMode="External"/><Relationship Id="rId19" Type="http://schemas.openxmlformats.org/officeDocument/2006/relationships/hyperlink" Target="http://www.ncdc.noaa.gov/paleo/study/15444" TargetMode="External"/><Relationship Id="rId31" Type="http://schemas.openxmlformats.org/officeDocument/2006/relationships/hyperlink" Target="http://www.ncdc.noaa.gov/paleo/study/28550" TargetMode="External"/><Relationship Id="rId44" Type="http://schemas.openxmlformats.org/officeDocument/2006/relationships/hyperlink" Target="https://www.ncdc.noaa.gov/paleo/study/6349" TargetMode="External"/><Relationship Id="rId52" Type="http://schemas.openxmlformats.org/officeDocument/2006/relationships/hyperlink" Target="https://www.ncdc.noaa.gov/paleo/study/6221" TargetMode="External"/><Relationship Id="rId4" Type="http://schemas.openxmlformats.org/officeDocument/2006/relationships/hyperlink" Target="http://www.ncdc.noaa.gov/paleo/study/16618" TargetMode="External"/><Relationship Id="rId9" Type="http://schemas.openxmlformats.org/officeDocument/2006/relationships/hyperlink" Target="http://www.ncdc.noaa.gov/paleo/study/15444" TargetMode="External"/><Relationship Id="rId14" Type="http://schemas.openxmlformats.org/officeDocument/2006/relationships/hyperlink" Target="http://www.ncdc.noaa.gov/paleo/study/15444" TargetMode="External"/><Relationship Id="rId22" Type="http://schemas.openxmlformats.org/officeDocument/2006/relationships/hyperlink" Target="http://www.ncdc.noaa.gov/paleo/study/15444" TargetMode="External"/><Relationship Id="rId27" Type="http://schemas.openxmlformats.org/officeDocument/2006/relationships/hyperlink" Target="http://www.ncdc.noaa.gov/paleo/study/15444" TargetMode="External"/><Relationship Id="rId30" Type="http://schemas.openxmlformats.org/officeDocument/2006/relationships/hyperlink" Target="http://www.ncdc.noaa.gov/paleo/study/15444" TargetMode="External"/><Relationship Id="rId35" Type="http://schemas.openxmlformats.org/officeDocument/2006/relationships/hyperlink" Target="http://www.ncdc.noaa.gov/paleo/study/15444" TargetMode="External"/><Relationship Id="rId43" Type="http://schemas.openxmlformats.org/officeDocument/2006/relationships/hyperlink" Target="https://www.ncdc.noaa.gov/paleo/study/8706" TargetMode="External"/><Relationship Id="rId48" Type="http://schemas.openxmlformats.org/officeDocument/2006/relationships/hyperlink" Target="http://www.frontiersin.org/articles/10.3389/feart.2020.574206/full" TargetMode="External"/><Relationship Id="rId8" Type="http://schemas.openxmlformats.org/officeDocument/2006/relationships/hyperlink" Target="http://www.ncdc.noaa.gov/paleo/study/15444" TargetMode="External"/><Relationship Id="rId51" Type="http://schemas.openxmlformats.org/officeDocument/2006/relationships/hyperlink" Target="https://www.ncdc.noaa.gov/paleo/study/6221" TargetMode="External"/><Relationship Id="rId3" Type="http://schemas.openxmlformats.org/officeDocument/2006/relationships/hyperlink" Target="http://www.ncdc.noaa.gov/paleo/study/16589" TargetMode="External"/><Relationship Id="rId12" Type="http://schemas.openxmlformats.org/officeDocument/2006/relationships/hyperlink" Target="http://www.ncdc.noaa.gov/paleo/study/15444" TargetMode="External"/><Relationship Id="rId17" Type="http://schemas.openxmlformats.org/officeDocument/2006/relationships/hyperlink" Target="http://www.ncdc.noaa.gov/paleo/study/15444" TargetMode="External"/><Relationship Id="rId25" Type="http://schemas.openxmlformats.org/officeDocument/2006/relationships/hyperlink" Target="http://www.ncdc.noaa.gov/paleo/study/15444" TargetMode="External"/><Relationship Id="rId33" Type="http://schemas.openxmlformats.org/officeDocument/2006/relationships/hyperlink" Target="http://www.ncdc.noaa.gov/paleo/study/15444" TargetMode="External"/><Relationship Id="rId38" Type="http://schemas.openxmlformats.org/officeDocument/2006/relationships/hyperlink" Target="http://www.ncdc.noaa.gov/paleo/study/15444" TargetMode="External"/><Relationship Id="rId46" Type="http://schemas.openxmlformats.org/officeDocument/2006/relationships/hyperlink" Target="http://www.ncdc.noaa.gov/paleo/study/11176" TargetMode="External"/><Relationship Id="rId20" Type="http://schemas.openxmlformats.org/officeDocument/2006/relationships/hyperlink" Target="http://www.ncdc.noaa.gov/paleo/study/21030" TargetMode="External"/><Relationship Id="rId41" Type="http://schemas.openxmlformats.org/officeDocument/2006/relationships/hyperlink" Target="https://www.ncdc.noaa.gov/paleo/study/8706" TargetMode="External"/><Relationship Id="rId1" Type="http://schemas.openxmlformats.org/officeDocument/2006/relationships/hyperlink" Target="http://www.ncdc.noaa.gov/paleo/study/21890" TargetMode="External"/><Relationship Id="rId6" Type="http://schemas.openxmlformats.org/officeDocument/2006/relationships/hyperlink" Target="http://www.ncdc.noaa.gov/paleo/study/2517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197"/>
  <sheetViews>
    <sheetView workbookViewId="0">
      <pane ySplit="2" topLeftCell="A4" activePane="bottomLeft" state="frozen"/>
      <selection pane="bottomLeft" activeCell="A119" sqref="A119"/>
    </sheetView>
  </sheetViews>
  <sheetFormatPr baseColWidth="10" defaultColWidth="9" defaultRowHeight="13"/>
  <cols>
    <col min="1" max="1" width="20" style="9" customWidth="1"/>
    <col min="2" max="2" width="38.5" style="9" customWidth="1"/>
    <col min="3" max="3" width="6.5" style="180" customWidth="1"/>
    <col min="4" max="4" width="8.5" style="180" bestFit="1" customWidth="1"/>
    <col min="5" max="5" width="11.33203125" style="181" customWidth="1"/>
    <col min="6" max="6" width="28.33203125" style="9" customWidth="1"/>
    <col min="7" max="7" width="33.1640625" style="9" customWidth="1"/>
    <col min="8" max="8" width="14.1640625" style="9" customWidth="1"/>
    <col min="9" max="9" width="13.5" style="9" customWidth="1"/>
    <col min="10" max="10" width="13.1640625" style="9" customWidth="1"/>
    <col min="11" max="11" width="32.83203125" style="9" customWidth="1"/>
    <col min="12" max="12" width="11.83203125" style="9" customWidth="1"/>
    <col min="13" max="13" width="11.33203125" style="181" customWidth="1"/>
    <col min="14" max="14" width="11" style="181" customWidth="1"/>
    <col min="15" max="15" width="14.33203125" style="180" customWidth="1"/>
    <col min="16" max="16" width="14.33203125" style="181" customWidth="1"/>
    <col min="17" max="17" width="50.6640625" style="9" customWidth="1"/>
    <col min="18" max="16384" width="9" style="57"/>
  </cols>
  <sheetData>
    <row r="1" spans="1:17" s="177" customFormat="1" ht="21" customHeight="1">
      <c r="A1" s="216" t="s">
        <v>0</v>
      </c>
      <c r="B1" s="216"/>
      <c r="C1" s="217"/>
      <c r="D1" s="217"/>
      <c r="E1" s="218"/>
      <c r="F1" s="219" t="s">
        <v>1</v>
      </c>
      <c r="G1" s="220"/>
      <c r="H1" s="221" t="s">
        <v>2</v>
      </c>
      <c r="I1" s="221"/>
      <c r="J1" s="222"/>
      <c r="K1" s="222"/>
      <c r="L1" s="221"/>
      <c r="M1" s="223" t="s">
        <v>3</v>
      </c>
      <c r="N1" s="223"/>
      <c r="O1" s="224"/>
      <c r="P1" s="223"/>
      <c r="Q1" s="225"/>
    </row>
    <row r="2" spans="1:17" s="177" customFormat="1" ht="15">
      <c r="A2" s="183" t="s">
        <v>4</v>
      </c>
      <c r="B2" s="183" t="s">
        <v>5</v>
      </c>
      <c r="C2" s="182" t="s">
        <v>6</v>
      </c>
      <c r="D2" s="182" t="s">
        <v>7</v>
      </c>
      <c r="E2" s="184" t="s">
        <v>8</v>
      </c>
      <c r="F2" s="185" t="s">
        <v>9</v>
      </c>
      <c r="G2" s="185" t="s">
        <v>10</v>
      </c>
      <c r="H2" s="186" t="s">
        <v>11</v>
      </c>
      <c r="I2" s="186" t="s">
        <v>12</v>
      </c>
      <c r="J2" s="186" t="s">
        <v>13</v>
      </c>
      <c r="K2" s="186" t="s">
        <v>14</v>
      </c>
      <c r="L2" s="186" t="s">
        <v>15</v>
      </c>
      <c r="M2" s="199" t="s">
        <v>16</v>
      </c>
      <c r="N2" s="199" t="s">
        <v>17</v>
      </c>
      <c r="O2" s="200" t="s">
        <v>18</v>
      </c>
      <c r="P2" s="199" t="s">
        <v>19</v>
      </c>
      <c r="Q2" s="204" t="s">
        <v>20</v>
      </c>
    </row>
    <row r="3" spans="1:17" s="162" customFormat="1" ht="14">
      <c r="A3" s="166" t="s">
        <v>21</v>
      </c>
      <c r="B3" s="71" t="s">
        <v>22</v>
      </c>
      <c r="C3" s="164">
        <v>-5.5883333333333303</v>
      </c>
      <c r="D3" s="164">
        <v>11.2216666666667</v>
      </c>
      <c r="E3" s="165">
        <v>0</v>
      </c>
      <c r="F3" s="166" t="s">
        <v>23</v>
      </c>
      <c r="G3" s="187" t="s">
        <v>24</v>
      </c>
      <c r="H3" s="166" t="s">
        <v>25</v>
      </c>
      <c r="I3" s="166" t="s">
        <v>26</v>
      </c>
      <c r="J3" s="166" t="s">
        <v>27</v>
      </c>
      <c r="K3" s="166" t="s">
        <v>28</v>
      </c>
      <c r="L3" s="166" t="s">
        <v>29</v>
      </c>
      <c r="M3" s="167">
        <v>25790</v>
      </c>
      <c r="N3" s="167">
        <v>30</v>
      </c>
      <c r="O3" s="168">
        <v>0.58229813664596297</v>
      </c>
      <c r="P3" s="167">
        <v>189</v>
      </c>
      <c r="Q3" s="166" t="s">
        <v>30</v>
      </c>
    </row>
    <row r="4" spans="1:17" s="162" customFormat="1">
      <c r="A4" s="188" t="s">
        <v>31</v>
      </c>
      <c r="B4" s="9" t="s">
        <v>32</v>
      </c>
      <c r="C4" s="189">
        <v>63.448</v>
      </c>
      <c r="D4" s="189">
        <v>-162.10499999999999</v>
      </c>
      <c r="E4" s="190">
        <v>7</v>
      </c>
      <c r="F4" s="9" t="s">
        <v>33</v>
      </c>
      <c r="G4" s="187" t="s">
        <v>34</v>
      </c>
      <c r="H4" s="9" t="s">
        <v>25</v>
      </c>
      <c r="I4" s="9" t="s">
        <v>35</v>
      </c>
      <c r="J4" s="9" t="s">
        <v>36</v>
      </c>
      <c r="K4" s="9" t="s">
        <v>37</v>
      </c>
      <c r="L4" s="9" t="s">
        <v>38</v>
      </c>
      <c r="M4" s="181">
        <v>33100</v>
      </c>
      <c r="N4" s="181">
        <v>5550</v>
      </c>
      <c r="O4" s="180">
        <v>0.4</v>
      </c>
      <c r="P4" s="181">
        <v>353</v>
      </c>
      <c r="Q4" s="9" t="s">
        <v>39</v>
      </c>
    </row>
    <row r="5" spans="1:17" s="162" customFormat="1" ht="14">
      <c r="A5" s="188" t="s">
        <v>40</v>
      </c>
      <c r="B5" s="71" t="s">
        <v>41</v>
      </c>
      <c r="C5" s="164">
        <v>66.78</v>
      </c>
      <c r="D5" s="164">
        <v>-63.95</v>
      </c>
      <c r="E5" s="165">
        <v>17</v>
      </c>
      <c r="F5" s="166" t="s">
        <v>42</v>
      </c>
      <c r="G5" s="187" t="s">
        <v>43</v>
      </c>
      <c r="H5" s="166" t="s">
        <v>25</v>
      </c>
      <c r="I5" s="166" t="s">
        <v>44</v>
      </c>
      <c r="J5" s="9" t="s">
        <v>36</v>
      </c>
      <c r="K5" s="9" t="s">
        <v>45</v>
      </c>
      <c r="L5" s="166" t="s">
        <v>38</v>
      </c>
      <c r="M5" s="167">
        <v>8334</v>
      </c>
      <c r="N5" s="167">
        <v>10</v>
      </c>
      <c r="O5" s="168">
        <v>0.60067275348390203</v>
      </c>
      <c r="P5" s="167">
        <v>189.18181818181799</v>
      </c>
      <c r="Q5" s="166" t="s">
        <v>46</v>
      </c>
    </row>
    <row r="6" spans="1:17" s="162" customFormat="1">
      <c r="A6" s="188" t="s">
        <v>47</v>
      </c>
      <c r="B6" s="166" t="s">
        <v>48</v>
      </c>
      <c r="C6" s="164">
        <v>66.34</v>
      </c>
      <c r="D6" s="164">
        <v>36.659999999999997</v>
      </c>
      <c r="E6" s="165">
        <v>25</v>
      </c>
      <c r="F6" s="166" t="s">
        <v>49</v>
      </c>
      <c r="G6" s="9" t="s">
        <v>50</v>
      </c>
      <c r="H6" s="9" t="s">
        <v>25</v>
      </c>
      <c r="I6" s="166" t="s">
        <v>35</v>
      </c>
      <c r="J6" s="9" t="s">
        <v>36</v>
      </c>
      <c r="K6" s="9" t="s">
        <v>51</v>
      </c>
      <c r="L6" s="166" t="s">
        <v>52</v>
      </c>
      <c r="M6" s="167">
        <v>10118</v>
      </c>
      <c r="N6" s="167">
        <v>14</v>
      </c>
      <c r="O6" s="168">
        <v>0.79176563740000006</v>
      </c>
      <c r="P6" s="167">
        <v>237</v>
      </c>
      <c r="Q6" s="166" t="s">
        <v>46</v>
      </c>
    </row>
    <row r="7" spans="1:17" s="162" customFormat="1" ht="14">
      <c r="A7" s="188" t="s">
        <v>53</v>
      </c>
      <c r="B7" s="71" t="s">
        <v>54</v>
      </c>
      <c r="C7" s="164">
        <v>68.656999999999996</v>
      </c>
      <c r="D7" s="164">
        <v>-105.357</v>
      </c>
      <c r="E7" s="165">
        <v>27</v>
      </c>
      <c r="F7" s="166" t="s">
        <v>55</v>
      </c>
      <c r="G7" s="187" t="s">
        <v>56</v>
      </c>
      <c r="H7" s="166" t="s">
        <v>25</v>
      </c>
      <c r="I7" s="166" t="s">
        <v>35</v>
      </c>
      <c r="J7" s="9" t="s">
        <v>36</v>
      </c>
      <c r="K7" s="9" t="s">
        <v>51</v>
      </c>
      <c r="L7" s="166" t="s">
        <v>38</v>
      </c>
      <c r="M7" s="167">
        <v>1918</v>
      </c>
      <c r="N7" s="167">
        <v>-50</v>
      </c>
      <c r="O7" s="168">
        <v>1.5246691467951501</v>
      </c>
      <c r="P7" s="167">
        <v>76</v>
      </c>
      <c r="Q7" s="166" t="s">
        <v>46</v>
      </c>
    </row>
    <row r="8" spans="1:17" s="162" customFormat="1">
      <c r="A8" s="188" t="s">
        <v>57</v>
      </c>
      <c r="B8" s="166" t="s">
        <v>58</v>
      </c>
      <c r="C8" s="164">
        <v>-52.5518</v>
      </c>
      <c r="D8" s="164">
        <v>169.13800000000001</v>
      </c>
      <c r="E8" s="165">
        <v>30</v>
      </c>
      <c r="F8" s="166" t="s">
        <v>59</v>
      </c>
      <c r="G8" s="166" t="s">
        <v>50</v>
      </c>
      <c r="H8" s="9" t="s">
        <v>60</v>
      </c>
      <c r="I8" s="166" t="s">
        <v>44</v>
      </c>
      <c r="J8" s="166" t="s">
        <v>36</v>
      </c>
      <c r="K8" s="166" t="s">
        <v>45</v>
      </c>
      <c r="L8" s="9" t="s">
        <v>52</v>
      </c>
      <c r="M8" s="167">
        <v>12246.9</v>
      </c>
      <c r="N8" s="167">
        <v>-39</v>
      </c>
      <c r="O8" s="168">
        <v>1.4120774149999999</v>
      </c>
      <c r="P8" s="167">
        <v>52.82</v>
      </c>
      <c r="Q8" s="166" t="s">
        <v>46</v>
      </c>
    </row>
    <row r="9" spans="1:17" s="162" customFormat="1">
      <c r="A9" s="188" t="s">
        <v>61</v>
      </c>
      <c r="B9" s="166" t="s">
        <v>48</v>
      </c>
      <c r="C9" s="164">
        <v>66.52</v>
      </c>
      <c r="D9" s="164">
        <v>59.3</v>
      </c>
      <c r="E9" s="165">
        <v>50</v>
      </c>
      <c r="F9" s="166" t="s">
        <v>62</v>
      </c>
      <c r="G9" s="187" t="s">
        <v>50</v>
      </c>
      <c r="H9" s="191" t="s">
        <v>25</v>
      </c>
      <c r="I9" s="166" t="s">
        <v>44</v>
      </c>
      <c r="J9" s="9" t="s">
        <v>36</v>
      </c>
      <c r="K9" s="9" t="s">
        <v>51</v>
      </c>
      <c r="L9" s="9" t="s">
        <v>52</v>
      </c>
      <c r="M9" s="167">
        <v>12836</v>
      </c>
      <c r="N9" s="167">
        <v>-90</v>
      </c>
      <c r="O9" s="168">
        <v>0.5789909016</v>
      </c>
      <c r="P9" s="167">
        <v>97.3</v>
      </c>
      <c r="Q9" s="166" t="s">
        <v>63</v>
      </c>
    </row>
    <row r="10" spans="1:17" s="162" customFormat="1" ht="14">
      <c r="A10" s="188" t="s">
        <v>64</v>
      </c>
      <c r="B10" s="71" t="s">
        <v>65</v>
      </c>
      <c r="C10" s="164">
        <v>35.479999999999997</v>
      </c>
      <c r="D10" s="164">
        <v>129.43</v>
      </c>
      <c r="E10" s="165">
        <v>54</v>
      </c>
      <c r="F10" s="166" t="s">
        <v>66</v>
      </c>
      <c r="G10" s="191" t="s">
        <v>67</v>
      </c>
      <c r="H10" s="166" t="s">
        <v>25</v>
      </c>
      <c r="I10" s="166" t="s">
        <v>44</v>
      </c>
      <c r="J10" s="9" t="s">
        <v>36</v>
      </c>
      <c r="K10" s="9" t="s">
        <v>68</v>
      </c>
      <c r="L10" s="166" t="s">
        <v>29</v>
      </c>
      <c r="M10" s="167">
        <v>4856.2340999999997</v>
      </c>
      <c r="N10" s="167">
        <v>52</v>
      </c>
      <c r="O10" s="168">
        <v>0.62439947002088603</v>
      </c>
      <c r="P10" s="167">
        <v>102.22588310638299</v>
      </c>
      <c r="Q10" s="166" t="s">
        <v>69</v>
      </c>
    </row>
    <row r="11" spans="1:17" s="162" customFormat="1">
      <c r="A11" s="188" t="s">
        <v>70</v>
      </c>
      <c r="B11" s="166" t="s">
        <v>58</v>
      </c>
      <c r="C11" s="164">
        <v>-46.23</v>
      </c>
      <c r="D11" s="164">
        <v>167.83</v>
      </c>
      <c r="E11" s="165">
        <v>60</v>
      </c>
      <c r="F11" s="166" t="s">
        <v>71</v>
      </c>
      <c r="G11" s="9" t="s">
        <v>50</v>
      </c>
      <c r="H11" s="9" t="s">
        <v>60</v>
      </c>
      <c r="I11" s="166" t="s">
        <v>44</v>
      </c>
      <c r="J11" s="166" t="s">
        <v>36</v>
      </c>
      <c r="K11" s="166" t="s">
        <v>72</v>
      </c>
      <c r="L11" s="166" t="s">
        <v>29</v>
      </c>
      <c r="M11" s="167">
        <v>16974.3</v>
      </c>
      <c r="N11" s="167">
        <v>914.46199999999999</v>
      </c>
      <c r="O11" s="168">
        <v>0.36083048020000003</v>
      </c>
      <c r="P11" s="167">
        <v>420.13499999999999</v>
      </c>
      <c r="Q11" s="166" t="s">
        <v>73</v>
      </c>
    </row>
    <row r="12" spans="1:17" s="172" customFormat="1" ht="15">
      <c r="A12" s="188" t="s">
        <v>74</v>
      </c>
      <c r="B12" s="166" t="s">
        <v>32</v>
      </c>
      <c r="C12" s="164">
        <v>60.716700000000003</v>
      </c>
      <c r="D12" s="164">
        <v>-150.80000000000001</v>
      </c>
      <c r="E12" s="165">
        <v>63</v>
      </c>
      <c r="F12" s="166" t="s">
        <v>75</v>
      </c>
      <c r="G12" s="187" t="s">
        <v>76</v>
      </c>
      <c r="H12" s="166" t="s">
        <v>25</v>
      </c>
      <c r="I12" s="166" t="s">
        <v>35</v>
      </c>
      <c r="J12" s="166" t="s">
        <v>36</v>
      </c>
      <c r="K12" s="166" t="s">
        <v>51</v>
      </c>
      <c r="L12" s="166" t="s">
        <v>52</v>
      </c>
      <c r="M12" s="167">
        <v>13505.544</v>
      </c>
      <c r="N12" s="167">
        <v>-54</v>
      </c>
      <c r="O12" s="168">
        <v>0.99552015930000004</v>
      </c>
      <c r="P12" s="167">
        <v>307.13900000000001</v>
      </c>
      <c r="Q12" s="166" t="s">
        <v>46</v>
      </c>
    </row>
    <row r="13" spans="1:17" s="172" customFormat="1" ht="15">
      <c r="A13" s="188" t="s">
        <v>77</v>
      </c>
      <c r="B13" s="166" t="s">
        <v>78</v>
      </c>
      <c r="C13" s="164">
        <v>66.14</v>
      </c>
      <c r="D13" s="164">
        <v>-66.08</v>
      </c>
      <c r="E13" s="165">
        <v>90</v>
      </c>
      <c r="F13" s="166" t="s">
        <v>79</v>
      </c>
      <c r="G13" s="191" t="s">
        <v>76</v>
      </c>
      <c r="H13" s="191" t="s">
        <v>25</v>
      </c>
      <c r="I13" s="166" t="s">
        <v>44</v>
      </c>
      <c r="J13" s="9" t="s">
        <v>36</v>
      </c>
      <c r="K13" s="9" t="s">
        <v>45</v>
      </c>
      <c r="L13" s="9" t="s">
        <v>52</v>
      </c>
      <c r="M13" s="167">
        <v>10268.932000000001</v>
      </c>
      <c r="N13" s="167">
        <v>-24</v>
      </c>
      <c r="O13" s="168">
        <v>0.48575390660000001</v>
      </c>
      <c r="P13" s="167">
        <v>121.5835</v>
      </c>
      <c r="Q13" s="166" t="s">
        <v>80</v>
      </c>
    </row>
    <row r="14" spans="1:17" s="162" customFormat="1">
      <c r="A14" s="188" t="s">
        <v>81</v>
      </c>
      <c r="B14" s="166" t="s">
        <v>82</v>
      </c>
      <c r="C14" s="164">
        <v>-25.447500000000002</v>
      </c>
      <c r="D14" s="164">
        <v>153.05330000000001</v>
      </c>
      <c r="E14" s="165">
        <v>90</v>
      </c>
      <c r="F14" s="166" t="s">
        <v>83</v>
      </c>
      <c r="G14" s="9" t="s">
        <v>67</v>
      </c>
      <c r="H14" s="166" t="s">
        <v>25</v>
      </c>
      <c r="I14" s="166" t="s">
        <v>26</v>
      </c>
      <c r="J14" s="9" t="s">
        <v>84</v>
      </c>
      <c r="K14" s="9" t="s">
        <v>85</v>
      </c>
      <c r="L14" s="166" t="s">
        <v>29</v>
      </c>
      <c r="M14" s="167">
        <v>37261</v>
      </c>
      <c r="N14" s="167">
        <v>-48</v>
      </c>
      <c r="O14" s="168">
        <v>0.33</v>
      </c>
      <c r="P14" s="167">
        <v>527</v>
      </c>
      <c r="Q14" s="166" t="s">
        <v>46</v>
      </c>
    </row>
    <row r="15" spans="1:17" s="162" customFormat="1">
      <c r="A15" s="188" t="s">
        <v>86</v>
      </c>
      <c r="B15" s="166" t="s">
        <v>87</v>
      </c>
      <c r="C15" s="164">
        <v>34.167999999999999</v>
      </c>
      <c r="D15" s="164">
        <v>-80.776700000000005</v>
      </c>
      <c r="E15" s="165">
        <v>90</v>
      </c>
      <c r="F15" s="166" t="s">
        <v>88</v>
      </c>
      <c r="G15" s="187" t="s">
        <v>89</v>
      </c>
      <c r="H15" s="187" t="s">
        <v>25</v>
      </c>
      <c r="I15" s="166" t="s">
        <v>26</v>
      </c>
      <c r="J15" s="9" t="s">
        <v>84</v>
      </c>
      <c r="K15" s="9" t="s">
        <v>85</v>
      </c>
      <c r="L15" s="166" t="s">
        <v>29</v>
      </c>
      <c r="M15" s="167">
        <v>20984.799999999999</v>
      </c>
      <c r="N15" s="167">
        <v>3974</v>
      </c>
      <c r="O15" s="168">
        <v>0.58333333330000003</v>
      </c>
      <c r="P15" s="167">
        <v>211.5</v>
      </c>
      <c r="Q15" s="166" t="s">
        <v>46</v>
      </c>
    </row>
    <row r="16" spans="1:17" s="162" customFormat="1" ht="14">
      <c r="A16" s="188" t="s">
        <v>90</v>
      </c>
      <c r="B16" s="71" t="s">
        <v>78</v>
      </c>
      <c r="C16" s="164">
        <v>65.099999999999994</v>
      </c>
      <c r="D16" s="164">
        <v>-83.79</v>
      </c>
      <c r="E16" s="165">
        <v>100</v>
      </c>
      <c r="F16" s="166" t="s">
        <v>91</v>
      </c>
      <c r="G16" s="187" t="s">
        <v>92</v>
      </c>
      <c r="H16" s="166" t="s">
        <v>25</v>
      </c>
      <c r="I16" s="166" t="s">
        <v>35</v>
      </c>
      <c r="J16" s="9" t="s">
        <v>36</v>
      </c>
      <c r="K16" s="9" t="s">
        <v>51</v>
      </c>
      <c r="L16" s="166" t="s">
        <v>93</v>
      </c>
      <c r="M16" s="167">
        <f>1950-634</f>
        <v>1316</v>
      </c>
      <c r="N16" s="167">
        <f>1950-1997</f>
        <v>-47</v>
      </c>
      <c r="O16" s="168">
        <v>3.6683785766691099</v>
      </c>
      <c r="P16" s="167">
        <v>50</v>
      </c>
      <c r="Q16" s="166" t="s">
        <v>46</v>
      </c>
    </row>
    <row r="17" spans="1:17" s="162" customFormat="1">
      <c r="A17" s="188" t="s">
        <v>94</v>
      </c>
      <c r="B17" s="9" t="s">
        <v>48</v>
      </c>
      <c r="C17" s="189">
        <v>67.362799999999993</v>
      </c>
      <c r="D17" s="189">
        <v>62.750700000000002</v>
      </c>
      <c r="E17" s="190">
        <v>108</v>
      </c>
      <c r="F17" s="9" t="s">
        <v>95</v>
      </c>
      <c r="G17" s="9" t="s">
        <v>50</v>
      </c>
      <c r="H17" s="9" t="s">
        <v>25</v>
      </c>
      <c r="I17" s="9" t="s">
        <v>35</v>
      </c>
      <c r="J17" s="9" t="s">
        <v>36</v>
      </c>
      <c r="K17" s="9" t="s">
        <v>51</v>
      </c>
      <c r="L17" s="166" t="s">
        <v>52</v>
      </c>
      <c r="M17" s="181">
        <v>11502.69</v>
      </c>
      <c r="N17" s="181">
        <v>-53</v>
      </c>
      <c r="O17" s="180">
        <v>1.817247863</v>
      </c>
      <c r="P17" s="181">
        <v>315.81599999999997</v>
      </c>
      <c r="Q17" s="166" t="s">
        <v>46</v>
      </c>
    </row>
    <row r="18" spans="1:17" s="162" customFormat="1">
      <c r="A18" s="188" t="s">
        <v>96</v>
      </c>
      <c r="B18" s="166" t="s">
        <v>58</v>
      </c>
      <c r="C18" s="164">
        <v>-52.5</v>
      </c>
      <c r="D18" s="164">
        <v>169.16249999999999</v>
      </c>
      <c r="E18" s="165">
        <v>120</v>
      </c>
      <c r="F18" s="166" t="s">
        <v>59</v>
      </c>
      <c r="G18" s="166" t="s">
        <v>50</v>
      </c>
      <c r="H18" s="9" t="s">
        <v>60</v>
      </c>
      <c r="I18" s="166" t="s">
        <v>44</v>
      </c>
      <c r="J18" s="9" t="s">
        <v>36</v>
      </c>
      <c r="K18" s="9" t="s">
        <v>45</v>
      </c>
      <c r="L18" s="166" t="s">
        <v>52</v>
      </c>
      <c r="M18" s="167">
        <v>12563</v>
      </c>
      <c r="N18" s="167">
        <v>-18</v>
      </c>
      <c r="O18" s="168">
        <v>1.3313455240000001</v>
      </c>
      <c r="P18" s="167">
        <v>114.08</v>
      </c>
      <c r="Q18" s="166" t="s">
        <v>46</v>
      </c>
    </row>
    <row r="19" spans="1:17" s="162" customFormat="1" ht="14">
      <c r="A19" s="188" t="s">
        <v>97</v>
      </c>
      <c r="B19" s="71" t="s">
        <v>98</v>
      </c>
      <c r="C19" s="164">
        <v>44.5</v>
      </c>
      <c r="D19" s="164">
        <v>-70.099999999999994</v>
      </c>
      <c r="E19" s="165">
        <v>124</v>
      </c>
      <c r="F19" s="166" t="s">
        <v>99</v>
      </c>
      <c r="G19" s="166" t="s">
        <v>100</v>
      </c>
      <c r="H19" s="166" t="s">
        <v>25</v>
      </c>
      <c r="I19" s="166" t="s">
        <v>44</v>
      </c>
      <c r="J19" s="9" t="s">
        <v>36</v>
      </c>
      <c r="K19" s="9" t="s">
        <v>45</v>
      </c>
      <c r="L19" s="166" t="s">
        <v>38</v>
      </c>
      <c r="M19" s="167">
        <f>1950-362</f>
        <v>1588</v>
      </c>
      <c r="N19" s="167">
        <f>1950-1960</f>
        <v>-10</v>
      </c>
      <c r="O19" s="201" t="s">
        <v>101</v>
      </c>
      <c r="P19" s="167">
        <v>31</v>
      </c>
      <c r="Q19" s="166" t="s">
        <v>102</v>
      </c>
    </row>
    <row r="20" spans="1:17" s="162" customFormat="1">
      <c r="A20" s="188" t="s">
        <v>103</v>
      </c>
      <c r="B20" s="166" t="s">
        <v>48</v>
      </c>
      <c r="C20" s="164">
        <v>55.39</v>
      </c>
      <c r="D20" s="164">
        <v>80.62</v>
      </c>
      <c r="E20" s="165">
        <v>128</v>
      </c>
      <c r="F20" s="166" t="s">
        <v>104</v>
      </c>
      <c r="G20" s="191" t="s">
        <v>50</v>
      </c>
      <c r="H20" s="191" t="s">
        <v>25</v>
      </c>
      <c r="I20" s="166" t="s">
        <v>44</v>
      </c>
      <c r="J20" s="9" t="s">
        <v>36</v>
      </c>
      <c r="K20" s="9" t="s">
        <v>51</v>
      </c>
      <c r="L20" s="9" t="s">
        <v>52</v>
      </c>
      <c r="M20" s="167">
        <v>7892.6</v>
      </c>
      <c r="N20" s="167">
        <v>-62</v>
      </c>
      <c r="O20" s="168">
        <v>0.50285369469999996</v>
      </c>
      <c r="P20" s="167">
        <v>101.6</v>
      </c>
      <c r="Q20" s="166" t="s">
        <v>46</v>
      </c>
    </row>
    <row r="21" spans="1:17" s="162" customFormat="1" ht="14">
      <c r="A21" s="188" t="s">
        <v>105</v>
      </c>
      <c r="B21" s="71" t="s">
        <v>48</v>
      </c>
      <c r="C21" s="164">
        <v>68.8</v>
      </c>
      <c r="D21" s="164">
        <v>35.32</v>
      </c>
      <c r="E21" s="165">
        <v>131</v>
      </c>
      <c r="F21" s="166" t="s">
        <v>106</v>
      </c>
      <c r="G21" s="187" t="s">
        <v>67</v>
      </c>
      <c r="H21" s="166" t="s">
        <v>25</v>
      </c>
      <c r="I21" s="166" t="s">
        <v>44</v>
      </c>
      <c r="J21" s="9" t="s">
        <v>36</v>
      </c>
      <c r="K21" s="9" t="s">
        <v>107</v>
      </c>
      <c r="L21" s="166" t="s">
        <v>38</v>
      </c>
      <c r="M21" s="167">
        <v>8997</v>
      </c>
      <c r="N21" s="167">
        <v>0</v>
      </c>
      <c r="O21" s="201">
        <v>0.89</v>
      </c>
      <c r="P21" s="167">
        <v>148</v>
      </c>
      <c r="Q21" s="166" t="s">
        <v>108</v>
      </c>
    </row>
    <row r="22" spans="1:17" s="162" customFormat="1">
      <c r="A22" s="188" t="s">
        <v>109</v>
      </c>
      <c r="B22" s="166" t="s">
        <v>110</v>
      </c>
      <c r="C22" s="164">
        <v>61.4833</v>
      </c>
      <c r="D22" s="164">
        <v>26.083300000000001</v>
      </c>
      <c r="E22" s="165">
        <v>137</v>
      </c>
      <c r="F22" s="166" t="s">
        <v>111</v>
      </c>
      <c r="G22" s="191" t="s">
        <v>50</v>
      </c>
      <c r="H22" s="191" t="s">
        <v>25</v>
      </c>
      <c r="I22" s="166" t="s">
        <v>44</v>
      </c>
      <c r="J22" s="9" t="s">
        <v>36</v>
      </c>
      <c r="K22" s="9" t="s">
        <v>51</v>
      </c>
      <c r="L22" s="166" t="s">
        <v>29</v>
      </c>
      <c r="M22" s="167">
        <v>11000</v>
      </c>
      <c r="N22" s="167">
        <v>0</v>
      </c>
      <c r="O22" s="168">
        <v>0.54545454550000005</v>
      </c>
      <c r="P22" s="167">
        <v>80.75</v>
      </c>
      <c r="Q22" s="166" t="s">
        <v>112</v>
      </c>
    </row>
    <row r="23" spans="1:17" s="162" customFormat="1" ht="14">
      <c r="A23" s="188" t="s">
        <v>113</v>
      </c>
      <c r="B23" s="71" t="s">
        <v>98</v>
      </c>
      <c r="C23" s="164">
        <v>46.3</v>
      </c>
      <c r="D23" s="164">
        <v>-67.900000000000006</v>
      </c>
      <c r="E23" s="165">
        <v>140</v>
      </c>
      <c r="F23" s="166" t="s">
        <v>99</v>
      </c>
      <c r="G23" s="166" t="s">
        <v>100</v>
      </c>
      <c r="H23" s="166" t="s">
        <v>25</v>
      </c>
      <c r="I23" s="166" t="s">
        <v>44</v>
      </c>
      <c r="J23" s="9" t="s">
        <v>36</v>
      </c>
      <c r="K23" s="9" t="s">
        <v>45</v>
      </c>
      <c r="L23" s="166" t="s">
        <v>38</v>
      </c>
      <c r="M23" s="167">
        <f>1950-10</f>
        <v>1940</v>
      </c>
      <c r="N23" s="167">
        <f>1950-1967</f>
        <v>-17</v>
      </c>
      <c r="O23" s="201" t="s">
        <v>101</v>
      </c>
      <c r="P23" s="167">
        <v>33</v>
      </c>
      <c r="Q23" s="166" t="s">
        <v>102</v>
      </c>
    </row>
    <row r="24" spans="1:17" s="162" customFormat="1">
      <c r="A24" s="192" t="s">
        <v>114</v>
      </c>
      <c r="B24" s="166" t="s">
        <v>48</v>
      </c>
      <c r="C24" s="164">
        <v>68.260000000000005</v>
      </c>
      <c r="D24" s="164">
        <v>65.8</v>
      </c>
      <c r="E24" s="165">
        <v>150</v>
      </c>
      <c r="F24" s="166" t="s">
        <v>115</v>
      </c>
      <c r="G24" s="187" t="s">
        <v>50</v>
      </c>
      <c r="H24" s="191" t="s">
        <v>25</v>
      </c>
      <c r="I24" s="166" t="s">
        <v>44</v>
      </c>
      <c r="J24" s="166" t="s">
        <v>36</v>
      </c>
      <c r="K24" s="166" t="s">
        <v>116</v>
      </c>
      <c r="L24" s="166" t="s">
        <v>52</v>
      </c>
      <c r="M24" s="167">
        <v>10888.064</v>
      </c>
      <c r="N24" s="167">
        <v>68.888999999999996</v>
      </c>
      <c r="O24" s="168">
        <v>1.2015703600000001</v>
      </c>
      <c r="P24" s="167">
        <v>171.55600000000001</v>
      </c>
      <c r="Q24" s="166" t="s">
        <v>46</v>
      </c>
    </row>
    <row r="25" spans="1:17" s="162" customFormat="1">
      <c r="A25" s="192" t="s">
        <v>114</v>
      </c>
      <c r="B25" s="166" t="s">
        <v>48</v>
      </c>
      <c r="C25" s="164">
        <v>68.260000000000005</v>
      </c>
      <c r="D25" s="164">
        <v>65.8</v>
      </c>
      <c r="E25" s="165">
        <v>150</v>
      </c>
      <c r="F25" s="166" t="s">
        <v>115</v>
      </c>
      <c r="G25" s="191" t="s">
        <v>50</v>
      </c>
      <c r="H25" s="191" t="s">
        <v>25</v>
      </c>
      <c r="I25" s="166" t="s">
        <v>35</v>
      </c>
      <c r="J25" s="166" t="s">
        <v>36</v>
      </c>
      <c r="K25" s="166" t="s">
        <v>51</v>
      </c>
      <c r="L25" s="166" t="s">
        <v>52</v>
      </c>
      <c r="M25" s="167">
        <v>10888.064</v>
      </c>
      <c r="N25" s="167">
        <v>68.888999999999996</v>
      </c>
      <c r="O25" s="168">
        <v>1.2015703600000001</v>
      </c>
      <c r="P25" s="167">
        <v>171.55600000000001</v>
      </c>
      <c r="Q25" s="166" t="s">
        <v>46</v>
      </c>
    </row>
    <row r="26" spans="1:17" s="162" customFormat="1">
      <c r="A26" s="188" t="s">
        <v>117</v>
      </c>
      <c r="B26" s="166" t="s">
        <v>118</v>
      </c>
      <c r="C26" s="164">
        <v>68.828000000000003</v>
      </c>
      <c r="D26" s="164">
        <v>-138.75</v>
      </c>
      <c r="E26" s="165">
        <v>150</v>
      </c>
      <c r="F26" s="166" t="s">
        <v>119</v>
      </c>
      <c r="G26" s="187" t="s">
        <v>76</v>
      </c>
      <c r="H26" s="187" t="s">
        <v>25</v>
      </c>
      <c r="I26" s="166" t="s">
        <v>35</v>
      </c>
      <c r="J26" s="166" t="s">
        <v>36</v>
      </c>
      <c r="K26" s="166" t="s">
        <v>51</v>
      </c>
      <c r="L26" s="166" t="s">
        <v>52</v>
      </c>
      <c r="M26" s="167">
        <v>15424.5</v>
      </c>
      <c r="N26" s="167">
        <v>63</v>
      </c>
      <c r="O26" s="168">
        <v>0.50263885399999997</v>
      </c>
      <c r="P26" s="167">
        <v>146.1</v>
      </c>
      <c r="Q26" s="166" t="s">
        <v>46</v>
      </c>
    </row>
    <row r="27" spans="1:17" s="162" customFormat="1" ht="14">
      <c r="A27" s="188" t="s">
        <v>120</v>
      </c>
      <c r="B27" s="166" t="s">
        <v>121</v>
      </c>
      <c r="C27" s="164">
        <v>66.987499999999997</v>
      </c>
      <c r="D27" s="164">
        <v>-50.7</v>
      </c>
      <c r="E27" s="165">
        <v>170</v>
      </c>
      <c r="F27" s="166" t="s">
        <v>122</v>
      </c>
      <c r="G27" s="187" t="s">
        <v>123</v>
      </c>
      <c r="H27" s="166" t="s">
        <v>25</v>
      </c>
      <c r="I27" s="166" t="s">
        <v>124</v>
      </c>
      <c r="J27" s="9" t="s">
        <v>125</v>
      </c>
      <c r="K27" s="9" t="s">
        <v>126</v>
      </c>
      <c r="L27" s="166" t="s">
        <v>127</v>
      </c>
      <c r="M27" s="167">
        <v>6119</v>
      </c>
      <c r="N27" s="167">
        <v>-55</v>
      </c>
      <c r="O27" s="168">
        <v>1.2958485363468499</v>
      </c>
      <c r="P27" s="167">
        <v>44</v>
      </c>
      <c r="Q27" s="166" t="s">
        <v>128</v>
      </c>
    </row>
    <row r="28" spans="1:17" s="178" customFormat="1" ht="14">
      <c r="A28" s="188" t="s">
        <v>129</v>
      </c>
      <c r="B28" s="71" t="s">
        <v>130</v>
      </c>
      <c r="C28" s="164">
        <v>45.8</v>
      </c>
      <c r="D28" s="164">
        <v>-75.099999999999994</v>
      </c>
      <c r="E28" s="165">
        <v>176</v>
      </c>
      <c r="F28" s="166" t="s">
        <v>131</v>
      </c>
      <c r="G28" s="187" t="s">
        <v>132</v>
      </c>
      <c r="H28" s="166" t="s">
        <v>25</v>
      </c>
      <c r="I28" s="166" t="s">
        <v>44</v>
      </c>
      <c r="J28" s="9" t="s">
        <v>36</v>
      </c>
      <c r="K28" s="9" t="s">
        <v>45</v>
      </c>
      <c r="L28" s="166" t="s">
        <v>133</v>
      </c>
      <c r="M28" s="167">
        <v>943</v>
      </c>
      <c r="N28" s="167">
        <v>-57</v>
      </c>
      <c r="O28" s="168">
        <v>2</v>
      </c>
      <c r="P28" s="167">
        <v>10</v>
      </c>
      <c r="Q28" s="166" t="s">
        <v>46</v>
      </c>
    </row>
    <row r="29" spans="1:17" s="162" customFormat="1">
      <c r="A29" s="188" t="s">
        <v>134</v>
      </c>
      <c r="B29" s="166" t="s">
        <v>135</v>
      </c>
      <c r="C29" s="164">
        <v>58.53</v>
      </c>
      <c r="D29" s="164">
        <v>7.73</v>
      </c>
      <c r="E29" s="165">
        <v>180</v>
      </c>
      <c r="F29" s="166" t="s">
        <v>106</v>
      </c>
      <c r="G29" s="187" t="s">
        <v>76</v>
      </c>
      <c r="H29" s="187" t="s">
        <v>25</v>
      </c>
      <c r="I29" s="166" t="s">
        <v>44</v>
      </c>
      <c r="J29" s="9" t="s">
        <v>36</v>
      </c>
      <c r="K29" s="9" t="s">
        <v>51</v>
      </c>
      <c r="L29" s="9" t="s">
        <v>52</v>
      </c>
      <c r="M29" s="167">
        <v>8914</v>
      </c>
      <c r="N29" s="167">
        <v>-47</v>
      </c>
      <c r="O29" s="168">
        <v>0.78116281659999998</v>
      </c>
      <c r="P29" s="167">
        <v>146.5</v>
      </c>
      <c r="Q29" s="166" t="s">
        <v>136</v>
      </c>
    </row>
    <row r="30" spans="1:17" s="162" customFormat="1" ht="14">
      <c r="A30" s="188" t="s">
        <v>137</v>
      </c>
      <c r="B30" s="71" t="s">
        <v>110</v>
      </c>
      <c r="C30" s="164">
        <v>64.28</v>
      </c>
      <c r="D30" s="164">
        <v>30.12</v>
      </c>
      <c r="E30" s="165">
        <v>188.4</v>
      </c>
      <c r="F30" s="166" t="s">
        <v>138</v>
      </c>
      <c r="G30" s="187" t="s">
        <v>92</v>
      </c>
      <c r="H30" s="166" t="s">
        <v>25</v>
      </c>
      <c r="I30" s="166" t="s">
        <v>35</v>
      </c>
      <c r="J30" s="9" t="s">
        <v>36</v>
      </c>
      <c r="K30" s="9" t="s">
        <v>51</v>
      </c>
      <c r="L30" s="166" t="s">
        <v>38</v>
      </c>
      <c r="M30" s="167">
        <f>1950-462</f>
        <v>1488</v>
      </c>
      <c r="N30" s="167">
        <f>1950-1979</f>
        <v>-29</v>
      </c>
      <c r="O30" s="168">
        <f>4/1.517</f>
        <v>2.6367831245880029</v>
      </c>
      <c r="P30" s="167">
        <v>44</v>
      </c>
      <c r="Q30" s="166" t="s">
        <v>46</v>
      </c>
    </row>
    <row r="31" spans="1:17" s="162" customFormat="1">
      <c r="A31" s="188" t="s">
        <v>139</v>
      </c>
      <c r="B31" s="166" t="s">
        <v>121</v>
      </c>
      <c r="C31" s="164">
        <v>69.241699999999994</v>
      </c>
      <c r="D31" s="164">
        <v>-50.026699999999998</v>
      </c>
      <c r="E31" s="165">
        <v>190</v>
      </c>
      <c r="F31" s="166" t="s">
        <v>140</v>
      </c>
      <c r="G31" s="187" t="s">
        <v>76</v>
      </c>
      <c r="H31" s="166" t="s">
        <v>25</v>
      </c>
      <c r="I31" s="166" t="s">
        <v>35</v>
      </c>
      <c r="J31" s="166" t="s">
        <v>36</v>
      </c>
      <c r="K31" s="166" t="s">
        <v>141</v>
      </c>
      <c r="L31" s="166" t="s">
        <v>52</v>
      </c>
      <c r="M31" s="167">
        <v>7101.53</v>
      </c>
      <c r="N31" s="167">
        <v>-56</v>
      </c>
      <c r="O31" s="168">
        <v>0.83827800929999996</v>
      </c>
      <c r="P31" s="167">
        <v>302.33</v>
      </c>
      <c r="Q31" s="166" t="s">
        <v>46</v>
      </c>
    </row>
    <row r="32" spans="1:17" s="162" customFormat="1" ht="13" customHeight="1">
      <c r="A32" s="188" t="s">
        <v>142</v>
      </c>
      <c r="B32" s="71" t="s">
        <v>143</v>
      </c>
      <c r="C32" s="164">
        <v>34.935000000000002</v>
      </c>
      <c r="D32" s="164">
        <v>113.37333333333299</v>
      </c>
      <c r="E32" s="165">
        <v>200</v>
      </c>
      <c r="F32" s="166" t="s">
        <v>144</v>
      </c>
      <c r="G32" s="187" t="s">
        <v>50</v>
      </c>
      <c r="H32" s="166" t="s">
        <v>145</v>
      </c>
      <c r="I32" s="166" t="s">
        <v>26</v>
      </c>
      <c r="J32" s="9" t="s">
        <v>27</v>
      </c>
      <c r="K32" s="166" t="s">
        <v>146</v>
      </c>
      <c r="L32" s="166" t="s">
        <v>29</v>
      </c>
      <c r="M32" s="167">
        <v>33600</v>
      </c>
      <c r="N32" s="167">
        <v>400</v>
      </c>
      <c r="O32" s="168" t="s">
        <v>101</v>
      </c>
      <c r="P32" s="167">
        <v>397</v>
      </c>
      <c r="Q32" s="166" t="s">
        <v>46</v>
      </c>
    </row>
    <row r="33" spans="1:17" s="162" customFormat="1">
      <c r="A33" s="188" t="s">
        <v>147</v>
      </c>
      <c r="B33" s="9" t="s">
        <v>148</v>
      </c>
      <c r="C33" s="189">
        <v>72.37</v>
      </c>
      <c r="D33" s="189">
        <v>-119.83</v>
      </c>
      <c r="E33" s="190">
        <v>220</v>
      </c>
      <c r="F33" s="9" t="s">
        <v>149</v>
      </c>
      <c r="G33" s="191" t="s">
        <v>50</v>
      </c>
      <c r="H33" s="191" t="s">
        <v>25</v>
      </c>
      <c r="I33" s="9" t="s">
        <v>44</v>
      </c>
      <c r="J33" s="9" t="s">
        <v>36</v>
      </c>
      <c r="K33" s="9" t="s">
        <v>45</v>
      </c>
      <c r="L33" s="9" t="s">
        <v>52</v>
      </c>
      <c r="M33" s="181">
        <v>10183</v>
      </c>
      <c r="N33" s="181">
        <v>175</v>
      </c>
      <c r="O33" s="180">
        <v>0.29976019180000002</v>
      </c>
      <c r="P33" s="181">
        <v>302.5</v>
      </c>
      <c r="Q33" s="166" t="s">
        <v>46</v>
      </c>
    </row>
    <row r="34" spans="1:17" s="162" customFormat="1">
      <c r="A34" s="188" t="s">
        <v>150</v>
      </c>
      <c r="B34" s="166" t="s">
        <v>32</v>
      </c>
      <c r="C34" s="164">
        <v>66.066699999999997</v>
      </c>
      <c r="D34" s="164">
        <v>-145.4</v>
      </c>
      <c r="E34" s="165">
        <v>223</v>
      </c>
      <c r="F34" s="166" t="s">
        <v>75</v>
      </c>
      <c r="G34" s="187" t="s">
        <v>76</v>
      </c>
      <c r="H34" s="166" t="s">
        <v>25</v>
      </c>
      <c r="I34" s="166" t="s">
        <v>35</v>
      </c>
      <c r="J34" s="166" t="s">
        <v>36</v>
      </c>
      <c r="K34" s="166" t="s">
        <v>51</v>
      </c>
      <c r="L34" s="166" t="s">
        <v>52</v>
      </c>
      <c r="M34" s="167">
        <v>10611</v>
      </c>
      <c r="N34" s="167">
        <v>-43</v>
      </c>
      <c r="O34" s="168">
        <v>1.3140604469999999</v>
      </c>
      <c r="P34" s="167">
        <v>55</v>
      </c>
      <c r="Q34" s="166" t="s">
        <v>46</v>
      </c>
    </row>
    <row r="35" spans="1:17" s="178" customFormat="1" ht="13" customHeight="1">
      <c r="A35" s="188" t="s">
        <v>151</v>
      </c>
      <c r="B35" s="166" t="s">
        <v>152</v>
      </c>
      <c r="C35" s="164">
        <v>41.24</v>
      </c>
      <c r="D35" s="164">
        <v>-74.2</v>
      </c>
      <c r="E35" s="165">
        <v>223</v>
      </c>
      <c r="F35" s="166" t="s">
        <v>153</v>
      </c>
      <c r="G35" s="166" t="s">
        <v>50</v>
      </c>
      <c r="H35" s="9" t="s">
        <v>25</v>
      </c>
      <c r="I35" s="166" t="s">
        <v>44</v>
      </c>
      <c r="J35" s="9" t="s">
        <v>36</v>
      </c>
      <c r="K35" s="9" t="s">
        <v>45</v>
      </c>
      <c r="L35" s="166" t="s">
        <v>154</v>
      </c>
      <c r="M35" s="167">
        <v>29248</v>
      </c>
      <c r="N35" s="167">
        <v>100</v>
      </c>
      <c r="O35" s="168">
        <v>0.67226890760000002</v>
      </c>
      <c r="P35" s="167">
        <v>60</v>
      </c>
      <c r="Q35" s="166" t="s">
        <v>155</v>
      </c>
    </row>
    <row r="36" spans="1:17" s="178" customFormat="1">
      <c r="A36" s="188" t="s">
        <v>156</v>
      </c>
      <c r="B36" s="166" t="s">
        <v>148</v>
      </c>
      <c r="C36" s="164">
        <v>75.180000000000007</v>
      </c>
      <c r="D36" s="164">
        <v>-111.92</v>
      </c>
      <c r="E36" s="165">
        <v>225</v>
      </c>
      <c r="F36" s="166" t="s">
        <v>157</v>
      </c>
      <c r="G36" s="187" t="s">
        <v>50</v>
      </c>
      <c r="H36" s="187" t="s">
        <v>25</v>
      </c>
      <c r="I36" s="166" t="s">
        <v>44</v>
      </c>
      <c r="J36" s="9" t="s">
        <v>36</v>
      </c>
      <c r="K36" s="9" t="s">
        <v>45</v>
      </c>
      <c r="L36" s="166" t="s">
        <v>38</v>
      </c>
      <c r="M36" s="167">
        <v>12934</v>
      </c>
      <c r="N36" s="167">
        <v>-43</v>
      </c>
      <c r="O36" s="168">
        <v>0.83035788420000001</v>
      </c>
      <c r="P36" s="167">
        <v>593.5</v>
      </c>
      <c r="Q36" s="166" t="s">
        <v>46</v>
      </c>
    </row>
    <row r="37" spans="1:17" s="178" customFormat="1">
      <c r="A37" s="188" t="s">
        <v>158</v>
      </c>
      <c r="B37" s="166" t="s">
        <v>48</v>
      </c>
      <c r="C37" s="164">
        <v>53.83</v>
      </c>
      <c r="D37" s="164">
        <v>36.25</v>
      </c>
      <c r="E37" s="165">
        <v>252</v>
      </c>
      <c r="F37" s="166" t="s">
        <v>159</v>
      </c>
      <c r="G37" s="187" t="s">
        <v>50</v>
      </c>
      <c r="H37" s="187" t="s">
        <v>60</v>
      </c>
      <c r="I37" s="166" t="s">
        <v>44</v>
      </c>
      <c r="J37" s="166" t="s">
        <v>36</v>
      </c>
      <c r="K37" s="166" t="s">
        <v>116</v>
      </c>
      <c r="L37" s="166" t="s">
        <v>29</v>
      </c>
      <c r="M37" s="167">
        <v>9450</v>
      </c>
      <c r="N37" s="167">
        <v>-16</v>
      </c>
      <c r="O37" s="168">
        <v>0.63384745399999998</v>
      </c>
      <c r="P37" s="167">
        <v>222</v>
      </c>
      <c r="Q37" s="166" t="s">
        <v>46</v>
      </c>
    </row>
    <row r="38" spans="1:17" s="178" customFormat="1">
      <c r="A38" s="188" t="s">
        <v>160</v>
      </c>
      <c r="B38" s="166" t="s">
        <v>48</v>
      </c>
      <c r="C38" s="164">
        <v>56.58</v>
      </c>
      <c r="D38" s="164">
        <v>32.92</v>
      </c>
      <c r="E38" s="165">
        <v>255</v>
      </c>
      <c r="F38" s="166" t="s">
        <v>161</v>
      </c>
      <c r="G38" s="191" t="s">
        <v>50</v>
      </c>
      <c r="H38" s="191" t="s">
        <v>60</v>
      </c>
      <c r="I38" s="166" t="s">
        <v>44</v>
      </c>
      <c r="J38" s="9" t="s">
        <v>36</v>
      </c>
      <c r="K38" s="9" t="s">
        <v>162</v>
      </c>
      <c r="L38" s="166" t="s">
        <v>29</v>
      </c>
      <c r="M38" s="167">
        <v>9792</v>
      </c>
      <c r="N38" s="167">
        <v>-19</v>
      </c>
      <c r="O38" s="168">
        <v>0.71348486389999999</v>
      </c>
      <c r="P38" s="167">
        <v>145</v>
      </c>
      <c r="Q38" s="166" t="s">
        <v>163</v>
      </c>
    </row>
    <row r="39" spans="1:17" s="9" customFormat="1" ht="14">
      <c r="A39" s="188" t="s">
        <v>164</v>
      </c>
      <c r="B39" s="71" t="s">
        <v>65</v>
      </c>
      <c r="C39" s="164">
        <v>37.872199999999999</v>
      </c>
      <c r="D39" s="164">
        <v>128.9</v>
      </c>
      <c r="E39" s="165">
        <v>266</v>
      </c>
      <c r="F39" s="166" t="s">
        <v>66</v>
      </c>
      <c r="G39" s="187" t="s">
        <v>67</v>
      </c>
      <c r="H39" s="166" t="s">
        <v>25</v>
      </c>
      <c r="I39" s="166" t="s">
        <v>44</v>
      </c>
      <c r="J39" s="9" t="s">
        <v>36</v>
      </c>
      <c r="K39" s="9" t="s">
        <v>68</v>
      </c>
      <c r="L39" s="166" t="s">
        <v>29</v>
      </c>
      <c r="M39" s="167">
        <v>6896.4013000000004</v>
      </c>
      <c r="N39" s="167">
        <v>42</v>
      </c>
      <c r="O39" s="168">
        <v>0.2917672017606</v>
      </c>
      <c r="P39" s="167">
        <v>114.24633451666701</v>
      </c>
      <c r="Q39" s="166" t="s">
        <v>165</v>
      </c>
    </row>
    <row r="40" spans="1:17" s="9" customFormat="1" ht="14">
      <c r="A40" s="188" t="s">
        <v>166</v>
      </c>
      <c r="B40" s="71" t="s">
        <v>167</v>
      </c>
      <c r="C40" s="164">
        <v>67.5</v>
      </c>
      <c r="D40" s="164">
        <v>-165</v>
      </c>
      <c r="E40" s="165">
        <v>276</v>
      </c>
      <c r="F40" s="166" t="s">
        <v>168</v>
      </c>
      <c r="G40" s="166" t="s">
        <v>169</v>
      </c>
      <c r="H40" s="166" t="s">
        <v>170</v>
      </c>
      <c r="I40" s="166" t="s">
        <v>44</v>
      </c>
      <c r="J40" s="9" t="s">
        <v>36</v>
      </c>
      <c r="K40" s="9" t="s">
        <v>45</v>
      </c>
      <c r="L40" s="166" t="s">
        <v>38</v>
      </c>
      <c r="M40" s="167">
        <v>25000</v>
      </c>
      <c r="N40" s="167">
        <v>0</v>
      </c>
      <c r="O40" s="201" t="s">
        <v>101</v>
      </c>
      <c r="P40" s="167">
        <v>101</v>
      </c>
      <c r="Q40" s="166" t="s">
        <v>46</v>
      </c>
    </row>
    <row r="41" spans="1:17" s="177" customFormat="1" ht="14" customHeight="1">
      <c r="A41" s="193" t="s">
        <v>171</v>
      </c>
      <c r="B41" s="194" t="s">
        <v>143</v>
      </c>
      <c r="C41" s="195">
        <v>34.200000000000003</v>
      </c>
      <c r="D41" s="195">
        <v>109.2</v>
      </c>
      <c r="E41" s="2">
        <v>278</v>
      </c>
      <c r="F41" s="196" t="s">
        <v>172</v>
      </c>
      <c r="G41" s="197" t="s">
        <v>50</v>
      </c>
      <c r="H41" s="196" t="s">
        <v>145</v>
      </c>
      <c r="I41" s="196" t="s">
        <v>26</v>
      </c>
      <c r="J41" s="25" t="s">
        <v>27</v>
      </c>
      <c r="K41" s="25" t="s">
        <v>146</v>
      </c>
      <c r="L41" s="196" t="s">
        <v>29</v>
      </c>
      <c r="M41" s="202">
        <v>44800</v>
      </c>
      <c r="N41" s="202">
        <v>2900</v>
      </c>
      <c r="O41" s="201" t="s">
        <v>101</v>
      </c>
      <c r="P41" s="202">
        <v>1611.5384615384601</v>
      </c>
      <c r="Q41" s="196" t="s">
        <v>173</v>
      </c>
    </row>
    <row r="42" spans="1:17" s="162" customFormat="1">
      <c r="A42" s="188" t="s">
        <v>174</v>
      </c>
      <c r="B42" s="9" t="s">
        <v>135</v>
      </c>
      <c r="C42" s="189">
        <v>68.47</v>
      </c>
      <c r="D42" s="189">
        <v>17.75</v>
      </c>
      <c r="E42" s="190">
        <v>290</v>
      </c>
      <c r="F42" s="9" t="s">
        <v>106</v>
      </c>
      <c r="G42" s="191" t="s">
        <v>76</v>
      </c>
      <c r="H42" s="191" t="s">
        <v>25</v>
      </c>
      <c r="I42" s="9" t="s">
        <v>44</v>
      </c>
      <c r="J42" s="9" t="s">
        <v>36</v>
      </c>
      <c r="K42" s="9" t="s">
        <v>51</v>
      </c>
      <c r="L42" s="9" t="s">
        <v>52</v>
      </c>
      <c r="M42" s="181">
        <v>8968.1</v>
      </c>
      <c r="N42" s="181">
        <v>-42</v>
      </c>
      <c r="O42" s="180">
        <v>0.88787670939999996</v>
      </c>
      <c r="P42" s="181">
        <v>131.18</v>
      </c>
      <c r="Q42" s="9" t="s">
        <v>175</v>
      </c>
    </row>
    <row r="43" spans="1:17" s="178" customFormat="1">
      <c r="A43" s="188" t="s">
        <v>176</v>
      </c>
      <c r="B43" s="166" t="s">
        <v>32</v>
      </c>
      <c r="C43" s="164">
        <v>64.206000000000003</v>
      </c>
      <c r="D43" s="164">
        <v>-145.81399999999999</v>
      </c>
      <c r="E43" s="165">
        <v>293</v>
      </c>
      <c r="F43" s="166" t="s">
        <v>177</v>
      </c>
      <c r="G43" s="187" t="s">
        <v>76</v>
      </c>
      <c r="H43" s="166" t="s">
        <v>25</v>
      </c>
      <c r="I43" s="166" t="s">
        <v>35</v>
      </c>
      <c r="J43" s="166" t="s">
        <v>36</v>
      </c>
      <c r="K43" s="166" t="s">
        <v>51</v>
      </c>
      <c r="L43" s="166" t="s">
        <v>52</v>
      </c>
      <c r="M43" s="167">
        <v>10949</v>
      </c>
      <c r="N43" s="167">
        <v>777</v>
      </c>
      <c r="O43" s="168">
        <v>1.376327173</v>
      </c>
      <c r="P43" s="167">
        <v>193.5</v>
      </c>
      <c r="Q43" s="166" t="s">
        <v>46</v>
      </c>
    </row>
    <row r="44" spans="1:17" s="162" customFormat="1">
      <c r="A44" s="198" t="s">
        <v>178</v>
      </c>
      <c r="B44" s="9" t="s">
        <v>179</v>
      </c>
      <c r="C44" s="189">
        <v>43.42</v>
      </c>
      <c r="D44" s="189">
        <v>-89.73</v>
      </c>
      <c r="E44" s="190">
        <v>294</v>
      </c>
      <c r="F44" s="9" t="s">
        <v>153</v>
      </c>
      <c r="G44" s="166" t="s">
        <v>50</v>
      </c>
      <c r="H44" s="9" t="s">
        <v>25</v>
      </c>
      <c r="I44" s="9" t="s">
        <v>44</v>
      </c>
      <c r="J44" s="9" t="s">
        <v>36</v>
      </c>
      <c r="K44" s="9" t="s">
        <v>45</v>
      </c>
      <c r="L44" s="9" t="s">
        <v>52</v>
      </c>
      <c r="M44" s="181">
        <v>10872</v>
      </c>
      <c r="N44" s="181">
        <v>7</v>
      </c>
      <c r="O44" s="180">
        <v>1.0839656470000001</v>
      </c>
      <c r="P44" s="181">
        <v>111.8</v>
      </c>
      <c r="Q44" s="9" t="s">
        <v>180</v>
      </c>
    </row>
    <row r="45" spans="1:17" s="178" customFormat="1" ht="14">
      <c r="A45" s="188" t="s">
        <v>181</v>
      </c>
      <c r="B45" s="71" t="s">
        <v>167</v>
      </c>
      <c r="C45" s="164">
        <v>67.5</v>
      </c>
      <c r="D45" s="164">
        <v>-137.5</v>
      </c>
      <c r="E45" s="165">
        <v>300</v>
      </c>
      <c r="F45" s="166" t="s">
        <v>168</v>
      </c>
      <c r="G45" s="166" t="s">
        <v>169</v>
      </c>
      <c r="H45" s="166" t="s">
        <v>170</v>
      </c>
      <c r="I45" s="166" t="s">
        <v>44</v>
      </c>
      <c r="J45" s="9" t="s">
        <v>36</v>
      </c>
      <c r="K45" s="9" t="s">
        <v>45</v>
      </c>
      <c r="L45" s="166" t="s">
        <v>38</v>
      </c>
      <c r="M45" s="167">
        <v>25000</v>
      </c>
      <c r="N45" s="167">
        <v>0</v>
      </c>
      <c r="O45" s="201" t="s">
        <v>101</v>
      </c>
      <c r="P45" s="167">
        <v>101</v>
      </c>
      <c r="Q45" s="166" t="s">
        <v>46</v>
      </c>
    </row>
    <row r="46" spans="1:17" s="178" customFormat="1">
      <c r="A46" s="188" t="s">
        <v>182</v>
      </c>
      <c r="B46" s="166" t="s">
        <v>183</v>
      </c>
      <c r="C46" s="164">
        <v>42.68</v>
      </c>
      <c r="D46" s="164">
        <v>-72.19</v>
      </c>
      <c r="E46" s="165">
        <v>302</v>
      </c>
      <c r="F46" s="166" t="s">
        <v>184</v>
      </c>
      <c r="G46" s="166" t="s">
        <v>50</v>
      </c>
      <c r="H46" s="9" t="s">
        <v>25</v>
      </c>
      <c r="I46" s="166" t="s">
        <v>44</v>
      </c>
      <c r="J46" s="9" t="s">
        <v>36</v>
      </c>
      <c r="K46" s="9" t="s">
        <v>45</v>
      </c>
      <c r="L46" s="166" t="s">
        <v>154</v>
      </c>
      <c r="M46" s="167">
        <v>14999.6</v>
      </c>
      <c r="N46" s="167">
        <v>-53</v>
      </c>
      <c r="O46" s="168">
        <v>0.49780137730000001</v>
      </c>
      <c r="P46" s="167">
        <v>155.696</v>
      </c>
      <c r="Q46" s="166" t="s">
        <v>185</v>
      </c>
    </row>
    <row r="47" spans="1:17" s="162" customFormat="1">
      <c r="A47" s="188" t="s">
        <v>186</v>
      </c>
      <c r="B47" s="166" t="s">
        <v>98</v>
      </c>
      <c r="C47" s="164">
        <v>44.59</v>
      </c>
      <c r="D47" s="164">
        <v>-93.41</v>
      </c>
      <c r="E47" s="165">
        <v>308</v>
      </c>
      <c r="F47" s="166" t="s">
        <v>153</v>
      </c>
      <c r="G47" s="9" t="s">
        <v>50</v>
      </c>
      <c r="H47" s="9" t="s">
        <v>25</v>
      </c>
      <c r="I47" s="166" t="s">
        <v>44</v>
      </c>
      <c r="J47" s="9" t="s">
        <v>36</v>
      </c>
      <c r="K47" s="9" t="s">
        <v>45</v>
      </c>
      <c r="L47" s="166" t="s">
        <v>154</v>
      </c>
      <c r="M47" s="167">
        <v>13038.3</v>
      </c>
      <c r="N47" s="167">
        <v>634</v>
      </c>
      <c r="O47" s="168">
        <v>0.79183529829999999</v>
      </c>
      <c r="P47" s="167">
        <v>31.1</v>
      </c>
      <c r="Q47" s="166" t="s">
        <v>187</v>
      </c>
    </row>
    <row r="48" spans="1:17" s="178" customFormat="1" ht="14">
      <c r="A48" s="188" t="s">
        <v>188</v>
      </c>
      <c r="B48" s="71" t="s">
        <v>179</v>
      </c>
      <c r="C48" s="164">
        <v>45.3</v>
      </c>
      <c r="D48" s="164">
        <v>-91.5</v>
      </c>
      <c r="E48" s="165">
        <v>334</v>
      </c>
      <c r="F48" s="166" t="s">
        <v>99</v>
      </c>
      <c r="G48" s="166" t="s">
        <v>100</v>
      </c>
      <c r="H48" s="166" t="s">
        <v>25</v>
      </c>
      <c r="I48" s="166" t="s">
        <v>44</v>
      </c>
      <c r="J48" s="9" t="s">
        <v>36</v>
      </c>
      <c r="K48" s="166" t="s">
        <v>45</v>
      </c>
      <c r="L48" s="166" t="s">
        <v>38</v>
      </c>
      <c r="M48" s="167">
        <f>1950-1044</f>
        <v>906</v>
      </c>
      <c r="N48" s="167">
        <f>1950-1950</f>
        <v>0</v>
      </c>
      <c r="O48" s="201" t="s">
        <v>101</v>
      </c>
      <c r="P48" s="167">
        <v>18</v>
      </c>
      <c r="Q48" s="166" t="s">
        <v>189</v>
      </c>
    </row>
    <row r="49" spans="1:17" s="162" customFormat="1" ht="14">
      <c r="A49" s="188" t="s">
        <v>190</v>
      </c>
      <c r="B49" s="71" t="s">
        <v>179</v>
      </c>
      <c r="C49" s="164">
        <v>45.3</v>
      </c>
      <c r="D49" s="164">
        <v>-91.5</v>
      </c>
      <c r="E49" s="165">
        <v>335</v>
      </c>
      <c r="F49" s="166" t="s">
        <v>99</v>
      </c>
      <c r="G49" s="166" t="s">
        <v>100</v>
      </c>
      <c r="H49" s="166" t="s">
        <v>25</v>
      </c>
      <c r="I49" s="166" t="s">
        <v>44</v>
      </c>
      <c r="J49" s="9" t="s">
        <v>36</v>
      </c>
      <c r="K49" s="9" t="s">
        <v>45</v>
      </c>
      <c r="L49" s="166" t="s">
        <v>38</v>
      </c>
      <c r="M49" s="167">
        <f>1950-1121</f>
        <v>829</v>
      </c>
      <c r="N49" s="167">
        <f>1950-1965</f>
        <v>-15</v>
      </c>
      <c r="O49" s="201" t="s">
        <v>101</v>
      </c>
      <c r="P49" s="167">
        <v>17</v>
      </c>
      <c r="Q49" s="166" t="s">
        <v>189</v>
      </c>
    </row>
    <row r="50" spans="1:17" s="178" customFormat="1">
      <c r="A50" s="188" t="s">
        <v>191</v>
      </c>
      <c r="B50" s="166" t="s">
        <v>192</v>
      </c>
      <c r="C50" s="164">
        <v>50.1</v>
      </c>
      <c r="D50" s="164">
        <v>6.75</v>
      </c>
      <c r="E50" s="165">
        <v>336.5</v>
      </c>
      <c r="F50" s="166" t="s">
        <v>193</v>
      </c>
      <c r="G50" s="191" t="s">
        <v>50</v>
      </c>
      <c r="H50" s="191" t="s">
        <v>25</v>
      </c>
      <c r="I50" s="166" t="s">
        <v>44</v>
      </c>
      <c r="J50" s="9" t="s">
        <v>36</v>
      </c>
      <c r="K50" s="9" t="s">
        <v>194</v>
      </c>
      <c r="L50" s="166" t="s">
        <v>154</v>
      </c>
      <c r="M50" s="167">
        <v>10990</v>
      </c>
      <c r="N50" s="167">
        <v>163</v>
      </c>
      <c r="O50" s="168" t="s">
        <v>101</v>
      </c>
      <c r="P50" s="167">
        <v>20</v>
      </c>
      <c r="Q50" s="166" t="s">
        <v>46</v>
      </c>
    </row>
    <row r="51" spans="1:17" s="178" customFormat="1">
      <c r="A51" s="188" t="s">
        <v>195</v>
      </c>
      <c r="B51" s="9" t="s">
        <v>135</v>
      </c>
      <c r="C51" s="189">
        <v>60.83</v>
      </c>
      <c r="D51" s="189">
        <v>10.88</v>
      </c>
      <c r="E51" s="190">
        <v>338</v>
      </c>
      <c r="F51" s="9" t="s">
        <v>106</v>
      </c>
      <c r="G51" s="191" t="s">
        <v>76</v>
      </c>
      <c r="H51" s="191" t="s">
        <v>25</v>
      </c>
      <c r="I51" s="9" t="s">
        <v>44</v>
      </c>
      <c r="J51" s="9" t="s">
        <v>36</v>
      </c>
      <c r="K51" s="9" t="s">
        <v>51</v>
      </c>
      <c r="L51" s="9" t="s">
        <v>52</v>
      </c>
      <c r="M51" s="181">
        <v>8959</v>
      </c>
      <c r="N51" s="181">
        <v>-23</v>
      </c>
      <c r="O51" s="180">
        <v>0.89067022929999995</v>
      </c>
      <c r="P51" s="181">
        <v>135.5</v>
      </c>
      <c r="Q51" s="9" t="s">
        <v>175</v>
      </c>
    </row>
    <row r="52" spans="1:17" s="178" customFormat="1">
      <c r="A52" s="188" t="s">
        <v>196</v>
      </c>
      <c r="B52" s="9" t="s">
        <v>197</v>
      </c>
      <c r="C52" s="189">
        <v>68.33</v>
      </c>
      <c r="D52" s="189">
        <v>19.100000000000001</v>
      </c>
      <c r="E52" s="190">
        <v>348</v>
      </c>
      <c r="F52" s="9" t="s">
        <v>198</v>
      </c>
      <c r="G52" s="187" t="s">
        <v>199</v>
      </c>
      <c r="H52" s="9" t="s">
        <v>25</v>
      </c>
      <c r="I52" s="9" t="s">
        <v>35</v>
      </c>
      <c r="J52" s="9" t="s">
        <v>36</v>
      </c>
      <c r="K52" s="9" t="s">
        <v>51</v>
      </c>
      <c r="L52" s="9" t="s">
        <v>38</v>
      </c>
      <c r="M52" s="181">
        <v>10042</v>
      </c>
      <c r="N52" s="181">
        <v>0</v>
      </c>
      <c r="O52" s="180">
        <v>0.98039215686274495</v>
      </c>
      <c r="P52" s="181">
        <v>176</v>
      </c>
      <c r="Q52" s="9" t="s">
        <v>200</v>
      </c>
    </row>
    <row r="53" spans="1:17" s="178" customFormat="1">
      <c r="A53" s="188" t="s">
        <v>201</v>
      </c>
      <c r="B53" s="9" t="s">
        <v>135</v>
      </c>
      <c r="C53" s="164">
        <v>69.17</v>
      </c>
      <c r="D53" s="164">
        <v>20.72</v>
      </c>
      <c r="E53" s="165">
        <v>355</v>
      </c>
      <c r="F53" s="166" t="s">
        <v>202</v>
      </c>
      <c r="G53" s="191" t="s">
        <v>76</v>
      </c>
      <c r="H53" s="191" t="s">
        <v>25</v>
      </c>
      <c r="I53" s="166" t="s">
        <v>44</v>
      </c>
      <c r="J53" s="9" t="s">
        <v>36</v>
      </c>
      <c r="K53" s="166" t="s">
        <v>51</v>
      </c>
      <c r="L53" s="9" t="s">
        <v>52</v>
      </c>
      <c r="M53" s="203">
        <v>10514</v>
      </c>
      <c r="N53" s="181">
        <v>0</v>
      </c>
      <c r="O53" s="168">
        <v>1.108424023</v>
      </c>
      <c r="P53" s="167">
        <v>148</v>
      </c>
      <c r="Q53" s="166" t="s">
        <v>46</v>
      </c>
    </row>
    <row r="54" spans="1:17" s="178" customFormat="1">
      <c r="A54" s="188" t="s">
        <v>203</v>
      </c>
      <c r="B54" s="166" t="s">
        <v>204</v>
      </c>
      <c r="C54" s="164">
        <v>2.7124999999999999</v>
      </c>
      <c r="D54" s="164">
        <v>36.536999999999999</v>
      </c>
      <c r="E54" s="165">
        <v>360</v>
      </c>
      <c r="F54" s="166" t="s">
        <v>205</v>
      </c>
      <c r="G54" s="187" t="s">
        <v>206</v>
      </c>
      <c r="H54" s="166" t="s">
        <v>25</v>
      </c>
      <c r="I54" s="166" t="s">
        <v>207</v>
      </c>
      <c r="J54" s="9" t="s">
        <v>208</v>
      </c>
      <c r="K54" s="9" t="s">
        <v>209</v>
      </c>
      <c r="L54" s="166" t="s">
        <v>29</v>
      </c>
      <c r="M54" s="167">
        <v>13170</v>
      </c>
      <c r="N54" s="167">
        <v>1445</v>
      </c>
      <c r="O54" s="168">
        <v>2.0469083155650298</v>
      </c>
      <c r="P54" s="167">
        <v>240</v>
      </c>
      <c r="Q54" s="166" t="s">
        <v>210</v>
      </c>
    </row>
    <row r="55" spans="1:17" s="162" customFormat="1" ht="14">
      <c r="A55" s="188" t="s">
        <v>211</v>
      </c>
      <c r="B55" s="71" t="s">
        <v>98</v>
      </c>
      <c r="C55" s="164">
        <v>45.89</v>
      </c>
      <c r="D55" s="164">
        <v>-95.477999999999994</v>
      </c>
      <c r="E55" s="165">
        <v>415</v>
      </c>
      <c r="F55" s="166" t="s">
        <v>212</v>
      </c>
      <c r="G55" s="191" t="s">
        <v>213</v>
      </c>
      <c r="H55" s="166" t="s">
        <v>25</v>
      </c>
      <c r="I55" s="166" t="s">
        <v>44</v>
      </c>
      <c r="J55" s="9" t="s">
        <v>36</v>
      </c>
      <c r="K55" s="9" t="s">
        <v>51</v>
      </c>
      <c r="L55" s="166" t="s">
        <v>214</v>
      </c>
      <c r="M55" s="167">
        <v>830</v>
      </c>
      <c r="N55" s="167">
        <v>50</v>
      </c>
      <c r="O55" s="168" t="s">
        <v>101</v>
      </c>
      <c r="P55" s="167">
        <v>4</v>
      </c>
      <c r="Q55" s="166" t="s">
        <v>46</v>
      </c>
    </row>
    <row r="56" spans="1:17" s="162" customFormat="1">
      <c r="A56" s="188" t="s">
        <v>215</v>
      </c>
      <c r="B56" s="166" t="s">
        <v>98</v>
      </c>
      <c r="C56" s="164">
        <v>46.97</v>
      </c>
      <c r="D56" s="164">
        <v>-94.68</v>
      </c>
      <c r="E56" s="165">
        <v>415</v>
      </c>
      <c r="F56" s="166" t="s">
        <v>153</v>
      </c>
      <c r="G56" s="9" t="s">
        <v>50</v>
      </c>
      <c r="H56" s="9" t="s">
        <v>25</v>
      </c>
      <c r="I56" s="166" t="s">
        <v>44</v>
      </c>
      <c r="J56" s="9" t="s">
        <v>36</v>
      </c>
      <c r="K56" s="9" t="s">
        <v>45</v>
      </c>
      <c r="L56" s="166" t="s">
        <v>154</v>
      </c>
      <c r="M56" s="167">
        <v>12300</v>
      </c>
      <c r="N56" s="167">
        <v>-51</v>
      </c>
      <c r="O56" s="168">
        <v>2.4894240970000001</v>
      </c>
      <c r="P56" s="167">
        <v>92.5</v>
      </c>
      <c r="Q56" s="166" t="s">
        <v>216</v>
      </c>
    </row>
    <row r="57" spans="1:17" s="177" customFormat="1">
      <c r="A57" s="198" t="s">
        <v>217</v>
      </c>
      <c r="B57" s="9" t="s">
        <v>192</v>
      </c>
      <c r="C57" s="189">
        <v>50.116700000000002</v>
      </c>
      <c r="D57" s="189">
        <v>6.8833000000000002</v>
      </c>
      <c r="E57" s="190">
        <v>425</v>
      </c>
      <c r="F57" s="9" t="s">
        <v>193</v>
      </c>
      <c r="G57" s="191" t="s">
        <v>50</v>
      </c>
      <c r="H57" s="191" t="s">
        <v>25</v>
      </c>
      <c r="I57" s="9" t="s">
        <v>44</v>
      </c>
      <c r="J57" s="9" t="s">
        <v>36</v>
      </c>
      <c r="K57" s="9" t="s">
        <v>194</v>
      </c>
      <c r="L57" s="9" t="s">
        <v>52</v>
      </c>
      <c r="M57" s="181">
        <v>10881</v>
      </c>
      <c r="N57" s="181">
        <v>-23</v>
      </c>
      <c r="O57" s="180" t="s">
        <v>101</v>
      </c>
      <c r="P57" s="181">
        <v>40</v>
      </c>
      <c r="Q57" s="166" t="s">
        <v>46</v>
      </c>
    </row>
    <row r="58" spans="1:17" s="178" customFormat="1">
      <c r="A58" s="188" t="s">
        <v>218</v>
      </c>
      <c r="B58" s="9" t="s">
        <v>32</v>
      </c>
      <c r="C58" s="189">
        <v>61.374200000000002</v>
      </c>
      <c r="D58" s="189">
        <v>-143.59880000000001</v>
      </c>
      <c r="E58" s="190">
        <v>437</v>
      </c>
      <c r="F58" s="9" t="s">
        <v>219</v>
      </c>
      <c r="G58" s="191" t="s">
        <v>76</v>
      </c>
      <c r="H58" s="9" t="s">
        <v>25</v>
      </c>
      <c r="I58" s="9" t="s">
        <v>35</v>
      </c>
      <c r="J58" s="9" t="s">
        <v>36</v>
      </c>
      <c r="K58" s="9" t="s">
        <v>51</v>
      </c>
      <c r="L58" s="9" t="s">
        <v>52</v>
      </c>
      <c r="M58" s="181">
        <v>6007.6639999999998</v>
      </c>
      <c r="N58" s="181">
        <v>-20</v>
      </c>
      <c r="O58" s="180">
        <v>1.659007857</v>
      </c>
      <c r="P58" s="181">
        <v>37.845999999999997</v>
      </c>
      <c r="Q58" s="166" t="s">
        <v>46</v>
      </c>
    </row>
    <row r="59" spans="1:17" s="178" customFormat="1">
      <c r="A59" s="198" t="s">
        <v>220</v>
      </c>
      <c r="B59" s="9" t="s">
        <v>130</v>
      </c>
      <c r="C59" s="189">
        <v>50.42</v>
      </c>
      <c r="D59" s="189">
        <v>-74.229699999999994</v>
      </c>
      <c r="E59" s="190">
        <v>440</v>
      </c>
      <c r="F59" s="9" t="s">
        <v>221</v>
      </c>
      <c r="G59" s="191" t="s">
        <v>222</v>
      </c>
      <c r="H59" s="9" t="s">
        <v>25</v>
      </c>
      <c r="I59" s="9" t="s">
        <v>35</v>
      </c>
      <c r="J59" s="9" t="s">
        <v>36</v>
      </c>
      <c r="K59" s="9" t="s">
        <v>51</v>
      </c>
      <c r="L59" s="166" t="s">
        <v>52</v>
      </c>
      <c r="M59" s="167">
        <v>8282.1200000000008</v>
      </c>
      <c r="N59" s="181">
        <v>-19</v>
      </c>
      <c r="O59" s="180">
        <v>0.72279403259999997</v>
      </c>
      <c r="P59" s="181">
        <v>47.03</v>
      </c>
      <c r="Q59" s="9" t="s">
        <v>223</v>
      </c>
    </row>
    <row r="60" spans="1:17" s="178" customFormat="1">
      <c r="A60" s="188" t="s">
        <v>224</v>
      </c>
      <c r="B60" s="166" t="s">
        <v>225</v>
      </c>
      <c r="C60" s="164">
        <v>46.86</v>
      </c>
      <c r="D60" s="164">
        <v>-98.16</v>
      </c>
      <c r="E60" s="165">
        <v>444</v>
      </c>
      <c r="F60" s="166" t="s">
        <v>226</v>
      </c>
      <c r="G60" s="166" t="s">
        <v>50</v>
      </c>
      <c r="H60" s="9" t="s">
        <v>25</v>
      </c>
      <c r="I60" s="166" t="s">
        <v>44</v>
      </c>
      <c r="J60" s="9" t="s">
        <v>36</v>
      </c>
      <c r="K60" s="9" t="s">
        <v>45</v>
      </c>
      <c r="L60" s="9" t="s">
        <v>52</v>
      </c>
      <c r="M60" s="167">
        <v>10880</v>
      </c>
      <c r="N60" s="167">
        <v>-32</v>
      </c>
      <c r="O60" s="168">
        <v>1.16356383</v>
      </c>
      <c r="P60" s="167">
        <v>80.5</v>
      </c>
      <c r="Q60" s="166" t="s">
        <v>227</v>
      </c>
    </row>
    <row r="61" spans="1:17" s="178" customFormat="1">
      <c r="A61" s="188" t="s">
        <v>228</v>
      </c>
      <c r="B61" s="9" t="s">
        <v>32</v>
      </c>
      <c r="C61" s="189">
        <v>68.4433333333333</v>
      </c>
      <c r="D61" s="189">
        <v>-159.16999999999999</v>
      </c>
      <c r="E61" s="190">
        <v>460</v>
      </c>
      <c r="F61" s="9" t="s">
        <v>33</v>
      </c>
      <c r="G61" s="187" t="s">
        <v>34</v>
      </c>
      <c r="H61" s="9" t="s">
        <v>25</v>
      </c>
      <c r="I61" s="9" t="s">
        <v>35</v>
      </c>
      <c r="J61" s="9" t="s">
        <v>36</v>
      </c>
      <c r="K61" s="9" t="s">
        <v>37</v>
      </c>
      <c r="L61" s="9" t="s">
        <v>38</v>
      </c>
      <c r="M61" s="181">
        <v>32780</v>
      </c>
      <c r="N61" s="181">
        <v>1850</v>
      </c>
      <c r="O61" s="180">
        <v>0.32</v>
      </c>
      <c r="P61" s="181">
        <v>352</v>
      </c>
      <c r="Q61" s="166" t="s">
        <v>46</v>
      </c>
    </row>
    <row r="62" spans="1:17" s="178" customFormat="1" ht="14">
      <c r="A62" s="188" t="s">
        <v>229</v>
      </c>
      <c r="B62" s="71" t="s">
        <v>98</v>
      </c>
      <c r="C62" s="164">
        <v>48</v>
      </c>
      <c r="D62" s="164">
        <v>-91</v>
      </c>
      <c r="E62" s="165">
        <v>462</v>
      </c>
      <c r="F62" s="166" t="s">
        <v>99</v>
      </c>
      <c r="G62" s="166" t="s">
        <v>100</v>
      </c>
      <c r="H62" s="166" t="s">
        <v>25</v>
      </c>
      <c r="I62" s="166" t="s">
        <v>44</v>
      </c>
      <c r="J62" s="9" t="s">
        <v>36</v>
      </c>
      <c r="K62" s="9" t="s">
        <v>45</v>
      </c>
      <c r="L62" s="166" t="s">
        <v>38</v>
      </c>
      <c r="M62" s="167">
        <f>1950-1030</f>
        <v>920</v>
      </c>
      <c r="N62" s="167">
        <f>1950-1970</f>
        <v>-20</v>
      </c>
      <c r="O62" s="201" t="s">
        <v>101</v>
      </c>
      <c r="P62" s="167">
        <v>10</v>
      </c>
      <c r="Q62" s="166" t="s">
        <v>230</v>
      </c>
    </row>
    <row r="63" spans="1:17" s="162" customFormat="1">
      <c r="A63" s="188" t="s">
        <v>231</v>
      </c>
      <c r="B63" s="9" t="s">
        <v>48</v>
      </c>
      <c r="C63" s="189">
        <v>67.95</v>
      </c>
      <c r="D63" s="189">
        <v>32.479999999999997</v>
      </c>
      <c r="E63" s="190">
        <v>475</v>
      </c>
      <c r="F63" s="9" t="s">
        <v>232</v>
      </c>
      <c r="G63" s="191" t="s">
        <v>76</v>
      </c>
      <c r="H63" s="191" t="s">
        <v>25</v>
      </c>
      <c r="I63" s="9" t="s">
        <v>44</v>
      </c>
      <c r="J63" s="9" t="s">
        <v>36</v>
      </c>
      <c r="K63" s="9" t="s">
        <v>45</v>
      </c>
      <c r="L63" s="9" t="s">
        <v>52</v>
      </c>
      <c r="M63" s="167">
        <v>8818.77</v>
      </c>
      <c r="N63" s="181">
        <v>0</v>
      </c>
      <c r="O63" s="180">
        <v>1.5875229769999999</v>
      </c>
      <c r="P63" s="181">
        <v>216.4615</v>
      </c>
      <c r="Q63" s="9" t="s">
        <v>233</v>
      </c>
    </row>
    <row r="64" spans="1:17" s="178" customFormat="1" ht="14">
      <c r="A64" s="188" t="s">
        <v>234</v>
      </c>
      <c r="B64" s="71" t="s">
        <v>179</v>
      </c>
      <c r="C64" s="164">
        <v>46.2</v>
      </c>
      <c r="D64" s="164">
        <v>-89.7</v>
      </c>
      <c r="E64" s="165">
        <v>488</v>
      </c>
      <c r="F64" s="166" t="s">
        <v>99</v>
      </c>
      <c r="G64" s="166" t="s">
        <v>100</v>
      </c>
      <c r="H64" s="166" t="s">
        <v>25</v>
      </c>
      <c r="I64" s="166" t="s">
        <v>44</v>
      </c>
      <c r="J64" s="9" t="s">
        <v>36</v>
      </c>
      <c r="K64" s="9" t="s">
        <v>45</v>
      </c>
      <c r="L64" s="166" t="s">
        <v>38</v>
      </c>
      <c r="M64" s="167">
        <f>1950--53</f>
        <v>2003</v>
      </c>
      <c r="N64" s="167">
        <f>1950-1960</f>
        <v>-10</v>
      </c>
      <c r="O64" s="201" t="s">
        <v>101</v>
      </c>
      <c r="P64" s="167">
        <v>22</v>
      </c>
      <c r="Q64" s="166" t="s">
        <v>235</v>
      </c>
    </row>
    <row r="65" spans="1:17" s="177" customFormat="1">
      <c r="A65" s="188" t="s">
        <v>236</v>
      </c>
      <c r="B65" s="9" t="s">
        <v>118</v>
      </c>
      <c r="C65" s="189">
        <v>68.38</v>
      </c>
      <c r="D65" s="189">
        <v>-138.38</v>
      </c>
      <c r="E65" s="190">
        <v>500</v>
      </c>
      <c r="F65" s="9" t="s">
        <v>237</v>
      </c>
      <c r="G65" s="9" t="s">
        <v>238</v>
      </c>
      <c r="H65" s="9" t="s">
        <v>25</v>
      </c>
      <c r="I65" s="9" t="s">
        <v>35</v>
      </c>
      <c r="J65" s="9" t="s">
        <v>36</v>
      </c>
      <c r="K65" s="9" t="s">
        <v>37</v>
      </c>
      <c r="L65" s="9" t="s">
        <v>38</v>
      </c>
      <c r="M65" s="181">
        <v>15380</v>
      </c>
      <c r="N65" s="181">
        <v>1120</v>
      </c>
      <c r="O65" s="180">
        <v>0.56100981767180902</v>
      </c>
      <c r="P65" s="181">
        <v>150</v>
      </c>
      <c r="Q65" s="166" t="s">
        <v>46</v>
      </c>
    </row>
    <row r="66" spans="1:17" s="178" customFormat="1" ht="14">
      <c r="A66" s="205" t="s">
        <v>239</v>
      </c>
      <c r="B66" s="71" t="s">
        <v>240</v>
      </c>
      <c r="C66" s="164">
        <v>-11.293900000000001</v>
      </c>
      <c r="D66" s="164">
        <v>34.437199999999997</v>
      </c>
      <c r="E66" s="165">
        <v>500</v>
      </c>
      <c r="F66" s="166" t="s">
        <v>241</v>
      </c>
      <c r="G66" s="187" t="s">
        <v>242</v>
      </c>
      <c r="H66" s="166" t="s">
        <v>25</v>
      </c>
      <c r="I66" s="166" t="s">
        <v>207</v>
      </c>
      <c r="J66" s="9" t="s">
        <v>208</v>
      </c>
      <c r="K66" s="9" t="s">
        <v>243</v>
      </c>
      <c r="L66" s="166" t="s">
        <v>29</v>
      </c>
      <c r="M66" s="167">
        <v>23880</v>
      </c>
      <c r="N66" s="167">
        <v>250</v>
      </c>
      <c r="O66" s="168">
        <v>0.42958873149999999</v>
      </c>
      <c r="P66" s="167">
        <v>236.95750000000001</v>
      </c>
      <c r="Q66" s="166" t="s">
        <v>46</v>
      </c>
    </row>
    <row r="67" spans="1:17" s="177" customFormat="1" ht="14">
      <c r="A67" s="188" t="s">
        <v>244</v>
      </c>
      <c r="B67" s="71" t="s">
        <v>135</v>
      </c>
      <c r="C67" s="164">
        <v>68.430000000000007</v>
      </c>
      <c r="D67" s="164">
        <v>18.07</v>
      </c>
      <c r="E67" s="165">
        <v>510</v>
      </c>
      <c r="F67" s="166" t="s">
        <v>245</v>
      </c>
      <c r="G67" s="187" t="s">
        <v>67</v>
      </c>
      <c r="H67" s="166" t="s">
        <v>25</v>
      </c>
      <c r="I67" s="166" t="s">
        <v>44</v>
      </c>
      <c r="J67" s="9" t="s">
        <v>36</v>
      </c>
      <c r="K67" s="9" t="s">
        <v>45</v>
      </c>
      <c r="L67" s="166" t="s">
        <v>38</v>
      </c>
      <c r="M67" s="167">
        <v>8860</v>
      </c>
      <c r="N67" s="167">
        <v>-45</v>
      </c>
      <c r="O67" s="201">
        <v>0.89837170129140898</v>
      </c>
      <c r="P67" s="9">
        <v>182</v>
      </c>
      <c r="Q67" s="166" t="s">
        <v>246</v>
      </c>
    </row>
    <row r="68" spans="1:17" s="177" customFormat="1" ht="14">
      <c r="A68" s="188" t="s">
        <v>247</v>
      </c>
      <c r="B68" s="71" t="s">
        <v>98</v>
      </c>
      <c r="C68" s="164">
        <v>33.799999999999997</v>
      </c>
      <c r="D68" s="164">
        <v>-79</v>
      </c>
      <c r="E68" s="165">
        <v>513</v>
      </c>
      <c r="F68" s="166" t="s">
        <v>99</v>
      </c>
      <c r="G68" s="9" t="s">
        <v>100</v>
      </c>
      <c r="H68" s="166" t="s">
        <v>25</v>
      </c>
      <c r="I68" s="166" t="s">
        <v>44</v>
      </c>
      <c r="J68" s="9" t="s">
        <v>36</v>
      </c>
      <c r="K68" s="9" t="s">
        <v>45</v>
      </c>
      <c r="L68" s="166" t="s">
        <v>38</v>
      </c>
      <c r="M68" s="167">
        <f>1950-52</f>
        <v>1898</v>
      </c>
      <c r="N68" s="167">
        <f>1950-1960</f>
        <v>-10</v>
      </c>
      <c r="O68" s="201" t="s">
        <v>101</v>
      </c>
      <c r="P68" s="167">
        <v>39</v>
      </c>
      <c r="Q68" s="166" t="s">
        <v>102</v>
      </c>
    </row>
    <row r="69" spans="1:17" s="177" customFormat="1">
      <c r="A69" s="192" t="s">
        <v>248</v>
      </c>
      <c r="B69" s="166" t="s">
        <v>197</v>
      </c>
      <c r="C69" s="189">
        <v>68.41</v>
      </c>
      <c r="D69" s="189">
        <v>22.05</v>
      </c>
      <c r="E69" s="165">
        <v>526</v>
      </c>
      <c r="F69" s="166" t="s">
        <v>249</v>
      </c>
      <c r="G69" s="187" t="s">
        <v>76</v>
      </c>
      <c r="H69" s="166" t="s">
        <v>25</v>
      </c>
      <c r="I69" s="166" t="s">
        <v>44</v>
      </c>
      <c r="J69" s="166" t="s">
        <v>36</v>
      </c>
      <c r="K69" s="166" t="s">
        <v>51</v>
      </c>
      <c r="L69" s="166" t="s">
        <v>52</v>
      </c>
      <c r="M69" s="167">
        <v>8967</v>
      </c>
      <c r="N69" s="167">
        <v>-45</v>
      </c>
      <c r="O69" s="168">
        <v>0.89</v>
      </c>
      <c r="P69" s="167">
        <v>67</v>
      </c>
      <c r="Q69" s="166" t="s">
        <v>250</v>
      </c>
    </row>
    <row r="70" spans="1:17" s="177" customFormat="1">
      <c r="A70" s="192" t="s">
        <v>248</v>
      </c>
      <c r="B70" s="166" t="s">
        <v>197</v>
      </c>
      <c r="C70" s="189">
        <v>68.41</v>
      </c>
      <c r="D70" s="189">
        <v>22.05</v>
      </c>
      <c r="E70" s="165">
        <v>526</v>
      </c>
      <c r="F70" s="166" t="s">
        <v>251</v>
      </c>
      <c r="G70" s="187" t="s">
        <v>76</v>
      </c>
      <c r="H70" s="166" t="s">
        <v>25</v>
      </c>
      <c r="I70" s="166" t="s">
        <v>35</v>
      </c>
      <c r="J70" s="166" t="s">
        <v>36</v>
      </c>
      <c r="K70" s="166" t="s">
        <v>51</v>
      </c>
      <c r="L70" s="166" t="s">
        <v>52</v>
      </c>
      <c r="M70" s="167">
        <v>10719.315000000001</v>
      </c>
      <c r="N70" s="167">
        <v>0</v>
      </c>
      <c r="O70" s="168">
        <v>0.74631634579999995</v>
      </c>
      <c r="P70" s="167">
        <v>72.320999999999998</v>
      </c>
      <c r="Q70" s="166" t="s">
        <v>250</v>
      </c>
    </row>
    <row r="71" spans="1:17" s="177" customFormat="1">
      <c r="A71" s="188" t="s">
        <v>252</v>
      </c>
      <c r="B71" s="166" t="s">
        <v>143</v>
      </c>
      <c r="C71" s="164">
        <v>49.13</v>
      </c>
      <c r="D71" s="164">
        <v>117.5</v>
      </c>
      <c r="E71" s="165">
        <v>545.29999999999995</v>
      </c>
      <c r="F71" s="166" t="s">
        <v>253</v>
      </c>
      <c r="G71" s="191" t="s">
        <v>50</v>
      </c>
      <c r="H71" s="191" t="s">
        <v>25</v>
      </c>
      <c r="I71" s="166" t="s">
        <v>44</v>
      </c>
      <c r="J71" s="9" t="s">
        <v>36</v>
      </c>
      <c r="K71" s="9" t="s">
        <v>51</v>
      </c>
      <c r="L71" s="166" t="s">
        <v>154</v>
      </c>
      <c r="M71" s="167">
        <v>11035</v>
      </c>
      <c r="N71" s="167">
        <v>-5</v>
      </c>
      <c r="O71" s="168">
        <v>1.177536232</v>
      </c>
      <c r="P71" s="167">
        <v>73.2</v>
      </c>
      <c r="Q71" s="166" t="s">
        <v>46</v>
      </c>
    </row>
    <row r="72" spans="1:17" s="178" customFormat="1">
      <c r="A72" s="188" t="s">
        <v>254</v>
      </c>
      <c r="B72" s="9" t="s">
        <v>58</v>
      </c>
      <c r="C72" s="189">
        <v>-45.72</v>
      </c>
      <c r="D72" s="189">
        <v>170.12</v>
      </c>
      <c r="E72" s="190">
        <v>560</v>
      </c>
      <c r="F72" s="9" t="s">
        <v>71</v>
      </c>
      <c r="G72" s="166" t="s">
        <v>50</v>
      </c>
      <c r="H72" s="9" t="s">
        <v>60</v>
      </c>
      <c r="I72" s="9" t="s">
        <v>44</v>
      </c>
      <c r="J72" s="9" t="s">
        <v>36</v>
      </c>
      <c r="K72" s="9" t="s">
        <v>45</v>
      </c>
      <c r="L72" s="9" t="s">
        <v>29</v>
      </c>
      <c r="M72" s="181">
        <v>16800</v>
      </c>
      <c r="N72" s="181">
        <v>944.72699999999998</v>
      </c>
      <c r="O72" s="180">
        <v>0.72363658500000005</v>
      </c>
      <c r="P72" s="181">
        <v>421.46</v>
      </c>
      <c r="Q72" s="9" t="s">
        <v>255</v>
      </c>
    </row>
    <row r="73" spans="1:17" s="177" customFormat="1">
      <c r="A73" s="188" t="s">
        <v>256</v>
      </c>
      <c r="B73" s="166" t="s">
        <v>197</v>
      </c>
      <c r="C73" s="164">
        <v>68.33</v>
      </c>
      <c r="D73" s="164">
        <v>18.7</v>
      </c>
      <c r="E73" s="165">
        <v>560</v>
      </c>
      <c r="F73" s="166" t="s">
        <v>257</v>
      </c>
      <c r="G73" s="191" t="s">
        <v>76</v>
      </c>
      <c r="H73" s="191" t="s">
        <v>25</v>
      </c>
      <c r="I73" s="166" t="s">
        <v>44</v>
      </c>
      <c r="J73" s="9" t="s">
        <v>36</v>
      </c>
      <c r="K73" s="9" t="s">
        <v>51</v>
      </c>
      <c r="L73" s="166" t="s">
        <v>52</v>
      </c>
      <c r="M73" s="167">
        <v>10237.5</v>
      </c>
      <c r="N73" s="167">
        <v>39.4</v>
      </c>
      <c r="O73" s="168">
        <v>1.0786322939999999</v>
      </c>
      <c r="P73" s="167">
        <v>236</v>
      </c>
      <c r="Q73" s="166" t="s">
        <v>258</v>
      </c>
    </row>
    <row r="74" spans="1:17" s="178" customFormat="1">
      <c r="A74" s="188" t="s">
        <v>259</v>
      </c>
      <c r="B74" s="9" t="s">
        <v>135</v>
      </c>
      <c r="C74" s="189">
        <v>59.82</v>
      </c>
      <c r="D74" s="189">
        <v>6</v>
      </c>
      <c r="E74" s="190">
        <v>570</v>
      </c>
      <c r="F74" s="9" t="s">
        <v>260</v>
      </c>
      <c r="G74" s="166" t="s">
        <v>261</v>
      </c>
      <c r="H74" s="9" t="s">
        <v>25</v>
      </c>
      <c r="I74" s="9" t="s">
        <v>35</v>
      </c>
      <c r="J74" s="9" t="s">
        <v>36</v>
      </c>
      <c r="K74" s="9" t="s">
        <v>51</v>
      </c>
      <c r="L74" s="9" t="s">
        <v>38</v>
      </c>
      <c r="M74" s="181">
        <v>13228</v>
      </c>
      <c r="N74" s="181">
        <v>141</v>
      </c>
      <c r="O74" s="180">
        <v>0.84</v>
      </c>
      <c r="P74" s="181">
        <v>242</v>
      </c>
      <c r="Q74" s="166" t="s">
        <v>46</v>
      </c>
    </row>
    <row r="75" spans="1:17" s="177" customFormat="1" ht="14">
      <c r="A75" s="188" t="s">
        <v>262</v>
      </c>
      <c r="B75" s="71" t="s">
        <v>263</v>
      </c>
      <c r="C75" s="164">
        <v>40.68</v>
      </c>
      <c r="D75" s="164">
        <v>114.92</v>
      </c>
      <c r="E75" s="165">
        <v>570</v>
      </c>
      <c r="F75" s="166" t="s">
        <v>264</v>
      </c>
      <c r="G75" s="187" t="s">
        <v>67</v>
      </c>
      <c r="H75" s="166" t="s">
        <v>25</v>
      </c>
      <c r="I75" s="166" t="s">
        <v>44</v>
      </c>
      <c r="J75" s="9" t="s">
        <v>36</v>
      </c>
      <c r="K75" s="9" t="s">
        <v>45</v>
      </c>
      <c r="L75" s="166" t="s">
        <v>265</v>
      </c>
      <c r="M75" s="167">
        <v>15000</v>
      </c>
      <c r="N75" s="167">
        <v>0</v>
      </c>
      <c r="O75" s="201" t="s">
        <v>101</v>
      </c>
      <c r="P75" s="167">
        <v>172.413793103448</v>
      </c>
      <c r="Q75" s="166" t="s">
        <v>266</v>
      </c>
    </row>
    <row r="76" spans="1:17" s="177" customFormat="1">
      <c r="A76" s="188" t="s">
        <v>267</v>
      </c>
      <c r="B76" s="9" t="s">
        <v>32</v>
      </c>
      <c r="C76" s="189">
        <v>61.9</v>
      </c>
      <c r="D76" s="189">
        <v>-145.66669999999999</v>
      </c>
      <c r="E76" s="190">
        <v>657</v>
      </c>
      <c r="F76" s="9" t="s">
        <v>75</v>
      </c>
      <c r="G76" s="187" t="s">
        <v>76</v>
      </c>
      <c r="H76" s="9" t="s">
        <v>25</v>
      </c>
      <c r="I76" s="9" t="s">
        <v>35</v>
      </c>
      <c r="J76" s="9" t="s">
        <v>36</v>
      </c>
      <c r="K76" s="9" t="s">
        <v>51</v>
      </c>
      <c r="L76" s="166" t="s">
        <v>52</v>
      </c>
      <c r="M76" s="181">
        <v>9574</v>
      </c>
      <c r="N76" s="181">
        <v>-28</v>
      </c>
      <c r="O76" s="180">
        <v>1.8746207800000001</v>
      </c>
      <c r="P76" s="181">
        <v>96.828000000000003</v>
      </c>
      <c r="Q76" s="166" t="s">
        <v>46</v>
      </c>
    </row>
    <row r="77" spans="1:17" s="162" customFormat="1">
      <c r="A77" s="188" t="s">
        <v>268</v>
      </c>
      <c r="B77" s="166" t="s">
        <v>58</v>
      </c>
      <c r="C77" s="164">
        <v>-46.42</v>
      </c>
      <c r="D77" s="164">
        <v>169.28</v>
      </c>
      <c r="E77" s="165">
        <v>680</v>
      </c>
      <c r="F77" s="166" t="s">
        <v>71</v>
      </c>
      <c r="G77" s="166" t="s">
        <v>50</v>
      </c>
      <c r="H77" s="166" t="s">
        <v>60</v>
      </c>
      <c r="I77" s="166" t="s">
        <v>44</v>
      </c>
      <c r="J77" s="166" t="s">
        <v>36</v>
      </c>
      <c r="K77" s="166" t="s">
        <v>72</v>
      </c>
      <c r="L77" s="166" t="s">
        <v>29</v>
      </c>
      <c r="M77" s="167">
        <v>14212</v>
      </c>
      <c r="N77" s="167">
        <v>784.66700000000003</v>
      </c>
      <c r="O77" s="168">
        <v>0.53498188599999996</v>
      </c>
      <c r="P77" s="167">
        <v>185.666</v>
      </c>
      <c r="Q77" s="166" t="s">
        <v>255</v>
      </c>
    </row>
    <row r="78" spans="1:17" s="177" customFormat="1" ht="14">
      <c r="A78" s="188" t="s">
        <v>269</v>
      </c>
      <c r="B78" s="71" t="s">
        <v>65</v>
      </c>
      <c r="C78" s="164">
        <v>38.29</v>
      </c>
      <c r="D78" s="164">
        <v>128.24809999999999</v>
      </c>
      <c r="E78" s="165">
        <v>683</v>
      </c>
      <c r="F78" s="166" t="s">
        <v>66</v>
      </c>
      <c r="G78" s="191" t="s">
        <v>67</v>
      </c>
      <c r="H78" s="166" t="s">
        <v>60</v>
      </c>
      <c r="I78" s="166" t="s">
        <v>44</v>
      </c>
      <c r="J78" s="9" t="s">
        <v>36</v>
      </c>
      <c r="K78" s="9" t="s">
        <v>51</v>
      </c>
      <c r="L78" s="166" t="s">
        <v>29</v>
      </c>
      <c r="M78" s="167">
        <v>7478.9168</v>
      </c>
      <c r="N78" s="167">
        <v>137.04107999999999</v>
      </c>
      <c r="O78" s="168">
        <v>0.68102487575205095</v>
      </c>
      <c r="P78" s="167">
        <v>209.76787771428599</v>
      </c>
      <c r="Q78" s="166" t="s">
        <v>270</v>
      </c>
    </row>
    <row r="79" spans="1:17" s="177" customFormat="1" ht="14">
      <c r="A79" s="188" t="s">
        <v>271</v>
      </c>
      <c r="B79" s="71" t="s">
        <v>167</v>
      </c>
      <c r="C79" s="164">
        <v>62.5</v>
      </c>
      <c r="D79" s="164">
        <v>-165</v>
      </c>
      <c r="E79" s="165">
        <v>686</v>
      </c>
      <c r="F79" s="166" t="s">
        <v>168</v>
      </c>
      <c r="G79" s="166" t="s">
        <v>169</v>
      </c>
      <c r="H79" s="166" t="s">
        <v>170</v>
      </c>
      <c r="I79" s="166" t="s">
        <v>44</v>
      </c>
      <c r="J79" s="9" t="s">
        <v>36</v>
      </c>
      <c r="K79" s="9" t="s">
        <v>45</v>
      </c>
      <c r="L79" s="166" t="s">
        <v>38</v>
      </c>
      <c r="M79" s="167">
        <v>19000</v>
      </c>
      <c r="N79" s="167">
        <v>0</v>
      </c>
      <c r="O79" s="201" t="s">
        <v>101</v>
      </c>
      <c r="P79" s="167">
        <v>124</v>
      </c>
      <c r="Q79" s="166" t="s">
        <v>46</v>
      </c>
    </row>
    <row r="80" spans="1:17" s="162" customFormat="1" ht="14">
      <c r="A80" s="188" t="s">
        <v>272</v>
      </c>
      <c r="B80" s="71" t="s">
        <v>167</v>
      </c>
      <c r="C80" s="164">
        <v>62.5</v>
      </c>
      <c r="D80" s="164">
        <v>-137.5</v>
      </c>
      <c r="E80" s="165">
        <v>722</v>
      </c>
      <c r="F80" s="166" t="s">
        <v>168</v>
      </c>
      <c r="G80" s="166" t="s">
        <v>169</v>
      </c>
      <c r="H80" s="166" t="s">
        <v>170</v>
      </c>
      <c r="I80" s="166" t="s">
        <v>44</v>
      </c>
      <c r="J80" s="9" t="s">
        <v>36</v>
      </c>
      <c r="K80" s="9" t="s">
        <v>45</v>
      </c>
      <c r="L80" s="166" t="s">
        <v>38</v>
      </c>
      <c r="M80" s="167">
        <v>22500</v>
      </c>
      <c r="N80" s="167">
        <v>0</v>
      </c>
      <c r="O80" s="201" t="s">
        <v>101</v>
      </c>
      <c r="P80" s="9">
        <v>101</v>
      </c>
      <c r="Q80" s="166" t="s">
        <v>46</v>
      </c>
    </row>
    <row r="81" spans="1:17" s="178" customFormat="1" ht="14">
      <c r="A81" s="188" t="s">
        <v>273</v>
      </c>
      <c r="B81" s="166" t="s">
        <v>143</v>
      </c>
      <c r="C81" s="164">
        <v>42.17</v>
      </c>
      <c r="D81" s="164">
        <v>126.36</v>
      </c>
      <c r="E81" s="165">
        <v>765</v>
      </c>
      <c r="F81" s="166" t="s">
        <v>274</v>
      </c>
      <c r="G81" s="166" t="s">
        <v>50</v>
      </c>
      <c r="H81" s="166" t="s">
        <v>25</v>
      </c>
      <c r="I81" s="166" t="s">
        <v>124</v>
      </c>
      <c r="J81" s="166" t="s">
        <v>275</v>
      </c>
      <c r="K81" s="166" t="s">
        <v>276</v>
      </c>
      <c r="L81" s="166" t="s">
        <v>277</v>
      </c>
      <c r="M81" s="167">
        <v>1558</v>
      </c>
      <c r="N81" s="167">
        <v>-52</v>
      </c>
      <c r="O81" s="168">
        <v>66.451372500310498</v>
      </c>
      <c r="P81" s="167">
        <v>19</v>
      </c>
      <c r="Q81" s="166" t="s">
        <v>46</v>
      </c>
    </row>
    <row r="82" spans="1:17" s="178" customFormat="1">
      <c r="A82" s="188" t="s">
        <v>278</v>
      </c>
      <c r="B82" s="9" t="s">
        <v>279</v>
      </c>
      <c r="C82" s="189">
        <v>47.18</v>
      </c>
      <c r="D82" s="189">
        <v>8.58</v>
      </c>
      <c r="E82" s="190">
        <v>770</v>
      </c>
      <c r="F82" s="9" t="s">
        <v>280</v>
      </c>
      <c r="G82" s="166" t="s">
        <v>50</v>
      </c>
      <c r="H82" s="9" t="s">
        <v>25</v>
      </c>
      <c r="I82" s="9" t="s">
        <v>35</v>
      </c>
      <c r="J82" s="9" t="s">
        <v>36</v>
      </c>
      <c r="K82" s="9" t="s">
        <v>51</v>
      </c>
      <c r="L82" s="166" t="s">
        <v>52</v>
      </c>
      <c r="M82" s="181">
        <v>15491.905000000001</v>
      </c>
      <c r="N82" s="181">
        <v>1548.8689999999999</v>
      </c>
      <c r="O82" s="180">
        <v>2.1814942830000001</v>
      </c>
      <c r="P82" s="181">
        <v>197.44499999999999</v>
      </c>
      <c r="Q82" s="166" t="s">
        <v>46</v>
      </c>
    </row>
    <row r="83" spans="1:17" s="178" customFormat="1" ht="15">
      <c r="A83" s="188" t="s">
        <v>281</v>
      </c>
      <c r="B83" s="166" t="s">
        <v>282</v>
      </c>
      <c r="C83" s="164">
        <v>-6.72</v>
      </c>
      <c r="D83" s="164">
        <v>29.83</v>
      </c>
      <c r="E83" s="165">
        <v>773</v>
      </c>
      <c r="F83" s="166" t="s">
        <v>283</v>
      </c>
      <c r="G83" s="187" t="s">
        <v>284</v>
      </c>
      <c r="H83" s="191" t="s">
        <v>25</v>
      </c>
      <c r="I83" s="166" t="s">
        <v>207</v>
      </c>
      <c r="J83" s="166" t="s">
        <v>208</v>
      </c>
      <c r="K83" s="166" t="s">
        <v>285</v>
      </c>
      <c r="L83" s="166" t="s">
        <v>29</v>
      </c>
      <c r="M83" s="167">
        <v>59454</v>
      </c>
      <c r="N83" s="167">
        <v>1313</v>
      </c>
      <c r="O83" s="168">
        <v>1.02928792</v>
      </c>
      <c r="P83" s="167">
        <v>182</v>
      </c>
      <c r="Q83" s="166" t="s">
        <v>46</v>
      </c>
    </row>
    <row r="84" spans="1:17" s="178" customFormat="1">
      <c r="A84" s="188" t="s">
        <v>286</v>
      </c>
      <c r="B84" s="166" t="s">
        <v>135</v>
      </c>
      <c r="C84" s="164">
        <v>59.77</v>
      </c>
      <c r="D84" s="164">
        <v>7.43</v>
      </c>
      <c r="E84" s="165">
        <v>787</v>
      </c>
      <c r="F84" s="166" t="s">
        <v>106</v>
      </c>
      <c r="G84" s="187" t="s">
        <v>76</v>
      </c>
      <c r="H84" s="191" t="s">
        <v>25</v>
      </c>
      <c r="I84" s="166" t="s">
        <v>44</v>
      </c>
      <c r="J84" s="9" t="s">
        <v>36</v>
      </c>
      <c r="K84" s="9" t="s">
        <v>51</v>
      </c>
      <c r="L84" s="9" t="s">
        <v>52</v>
      </c>
      <c r="M84" s="167">
        <v>8890.1</v>
      </c>
      <c r="N84" s="167">
        <v>-44</v>
      </c>
      <c r="O84" s="168">
        <v>0.78355869970000003</v>
      </c>
      <c r="P84" s="167">
        <v>143.34</v>
      </c>
      <c r="Q84" s="166" t="s">
        <v>175</v>
      </c>
    </row>
    <row r="85" spans="1:17" s="162" customFormat="1">
      <c r="A85" s="192" t="s">
        <v>287</v>
      </c>
      <c r="B85" s="166" t="s">
        <v>197</v>
      </c>
      <c r="C85" s="164">
        <v>67.37</v>
      </c>
      <c r="D85" s="164">
        <v>18.07</v>
      </c>
      <c r="E85" s="165">
        <v>826</v>
      </c>
      <c r="F85" s="166" t="s">
        <v>288</v>
      </c>
      <c r="G85" s="191" t="s">
        <v>76</v>
      </c>
      <c r="H85" s="191" t="s">
        <v>25</v>
      </c>
      <c r="I85" s="166" t="s">
        <v>44</v>
      </c>
      <c r="J85" s="9" t="s">
        <v>36</v>
      </c>
      <c r="K85" s="9" t="s">
        <v>51</v>
      </c>
      <c r="L85" s="166" t="s">
        <v>52</v>
      </c>
      <c r="M85" s="167">
        <v>9317</v>
      </c>
      <c r="N85" s="167">
        <v>36</v>
      </c>
      <c r="O85" s="168">
        <v>1.1752433069999999</v>
      </c>
      <c r="P85" s="167">
        <v>185</v>
      </c>
      <c r="Q85" s="166" t="s">
        <v>46</v>
      </c>
    </row>
    <row r="86" spans="1:17" s="162" customFormat="1">
      <c r="A86" s="192" t="s">
        <v>287</v>
      </c>
      <c r="B86" s="166" t="s">
        <v>197</v>
      </c>
      <c r="C86" s="164">
        <v>67.37</v>
      </c>
      <c r="D86" s="164">
        <v>18.07</v>
      </c>
      <c r="E86" s="165">
        <v>826</v>
      </c>
      <c r="F86" s="166" t="s">
        <v>288</v>
      </c>
      <c r="G86" s="187" t="s">
        <v>76</v>
      </c>
      <c r="H86" s="191" t="s">
        <v>25</v>
      </c>
      <c r="I86" s="166" t="s">
        <v>35</v>
      </c>
      <c r="J86" s="9" t="s">
        <v>36</v>
      </c>
      <c r="K86" s="9" t="s">
        <v>289</v>
      </c>
      <c r="L86" s="166" t="s">
        <v>52</v>
      </c>
      <c r="M86" s="167">
        <v>9317</v>
      </c>
      <c r="N86" s="167">
        <v>0</v>
      </c>
      <c r="O86" s="168">
        <v>1.1852743240000001</v>
      </c>
      <c r="P86" s="167">
        <v>193.52799999999999</v>
      </c>
      <c r="Q86" s="166" t="s">
        <v>46</v>
      </c>
    </row>
    <row r="87" spans="1:17" s="162" customFormat="1">
      <c r="A87" s="188" t="s">
        <v>290</v>
      </c>
      <c r="B87" s="166" t="s">
        <v>197</v>
      </c>
      <c r="C87" s="164">
        <v>68.37</v>
      </c>
      <c r="D87" s="164">
        <v>19.12</v>
      </c>
      <c r="E87" s="165">
        <v>850</v>
      </c>
      <c r="F87" s="166" t="s">
        <v>291</v>
      </c>
      <c r="G87" s="187" t="s">
        <v>76</v>
      </c>
      <c r="H87" s="166" t="s">
        <v>25</v>
      </c>
      <c r="I87" s="166" t="s">
        <v>35</v>
      </c>
      <c r="J87" s="166" t="s">
        <v>36</v>
      </c>
      <c r="K87" s="166" t="s">
        <v>51</v>
      </c>
      <c r="L87" s="166" t="s">
        <v>52</v>
      </c>
      <c r="M87" s="167">
        <v>9266</v>
      </c>
      <c r="N87" s="167">
        <v>274</v>
      </c>
      <c r="O87" s="168">
        <v>0.52494138310000005</v>
      </c>
      <c r="P87" s="167">
        <v>76.813491999999997</v>
      </c>
      <c r="Q87" s="166" t="s">
        <v>46</v>
      </c>
    </row>
    <row r="88" spans="1:17" s="178" customFormat="1" ht="14">
      <c r="A88" s="188" t="s">
        <v>292</v>
      </c>
      <c r="B88" s="71" t="s">
        <v>143</v>
      </c>
      <c r="C88" s="164">
        <v>40.5</v>
      </c>
      <c r="D88" s="164">
        <v>117.75</v>
      </c>
      <c r="E88" s="165">
        <v>862</v>
      </c>
      <c r="F88" s="166" t="s">
        <v>293</v>
      </c>
      <c r="G88" s="187" t="s">
        <v>67</v>
      </c>
      <c r="H88" s="166" t="s">
        <v>60</v>
      </c>
      <c r="I88" s="166" t="s">
        <v>44</v>
      </c>
      <c r="J88" s="9" t="s">
        <v>36</v>
      </c>
      <c r="K88" s="9" t="s">
        <v>294</v>
      </c>
      <c r="L88" s="166" t="s">
        <v>38</v>
      </c>
      <c r="M88" s="167">
        <v>4600</v>
      </c>
      <c r="N88" s="167">
        <v>0</v>
      </c>
      <c r="O88" s="168">
        <f>3/4.6</f>
        <v>0.65217391304347827</v>
      </c>
      <c r="P88" s="167">
        <f>4600/33</f>
        <v>139.39393939393941</v>
      </c>
      <c r="Q88" s="166" t="s">
        <v>46</v>
      </c>
    </row>
    <row r="89" spans="1:17" s="162" customFormat="1">
      <c r="A89" s="188" t="s">
        <v>295</v>
      </c>
      <c r="B89" s="166" t="s">
        <v>204</v>
      </c>
      <c r="C89" s="164">
        <v>-3.3167</v>
      </c>
      <c r="D89" s="164">
        <v>37.700000000000003</v>
      </c>
      <c r="E89" s="165">
        <v>880</v>
      </c>
      <c r="F89" s="166" t="s">
        <v>296</v>
      </c>
      <c r="G89" s="187" t="s">
        <v>297</v>
      </c>
      <c r="H89" s="187" t="s">
        <v>25</v>
      </c>
      <c r="I89" s="166" t="s">
        <v>26</v>
      </c>
      <c r="J89" s="9" t="s">
        <v>298</v>
      </c>
      <c r="K89" s="177" t="s">
        <v>299</v>
      </c>
      <c r="L89" s="166" t="s">
        <v>29</v>
      </c>
      <c r="M89" s="167">
        <v>24896</v>
      </c>
      <c r="N89" s="167">
        <v>-49</v>
      </c>
      <c r="O89" s="168">
        <v>10.79</v>
      </c>
      <c r="P89" s="167">
        <v>55</v>
      </c>
      <c r="Q89" s="166" t="s">
        <v>300</v>
      </c>
    </row>
    <row r="90" spans="1:17" s="178" customFormat="1">
      <c r="A90" s="188" t="s">
        <v>301</v>
      </c>
      <c r="B90" s="9" t="s">
        <v>135</v>
      </c>
      <c r="C90" s="189">
        <v>59.67</v>
      </c>
      <c r="D90" s="189">
        <v>7.55</v>
      </c>
      <c r="E90" s="190">
        <v>890</v>
      </c>
      <c r="F90" s="9" t="s">
        <v>106</v>
      </c>
      <c r="G90" s="191" t="s">
        <v>76</v>
      </c>
      <c r="H90" s="191" t="s">
        <v>25</v>
      </c>
      <c r="I90" s="9" t="s">
        <v>44</v>
      </c>
      <c r="J90" s="9" t="s">
        <v>36</v>
      </c>
      <c r="K90" s="9" t="s">
        <v>51</v>
      </c>
      <c r="L90" s="9" t="s">
        <v>52</v>
      </c>
      <c r="M90" s="181">
        <v>9020.7099999999991</v>
      </c>
      <c r="N90" s="181">
        <v>-43.5</v>
      </c>
      <c r="O90" s="180">
        <v>0.55162005290000005</v>
      </c>
      <c r="P90" s="181">
        <v>181.125</v>
      </c>
      <c r="Q90" s="9" t="s">
        <v>175</v>
      </c>
    </row>
    <row r="91" spans="1:17" s="162" customFormat="1">
      <c r="A91" s="188" t="s">
        <v>302</v>
      </c>
      <c r="B91" s="166" t="s">
        <v>143</v>
      </c>
      <c r="C91" s="164">
        <v>42.216700000000003</v>
      </c>
      <c r="D91" s="164">
        <v>126.517</v>
      </c>
      <c r="E91" s="165">
        <v>910</v>
      </c>
      <c r="F91" s="166" t="s">
        <v>303</v>
      </c>
      <c r="G91" s="166" t="s">
        <v>50</v>
      </c>
      <c r="H91" s="166" t="s">
        <v>60</v>
      </c>
      <c r="I91" s="166" t="s">
        <v>26</v>
      </c>
      <c r="J91" s="166" t="s">
        <v>304</v>
      </c>
      <c r="K91" s="166" t="s">
        <v>305</v>
      </c>
      <c r="L91" s="166" t="s">
        <v>29</v>
      </c>
      <c r="M91" s="167">
        <v>16180</v>
      </c>
      <c r="N91" s="167">
        <v>0</v>
      </c>
      <c r="O91" s="168">
        <v>0.67</v>
      </c>
      <c r="P91" s="167">
        <v>154</v>
      </c>
      <c r="Q91" s="166" t="s">
        <v>46</v>
      </c>
    </row>
    <row r="92" spans="1:17" s="162" customFormat="1">
      <c r="A92" s="188" t="s">
        <v>306</v>
      </c>
      <c r="B92" s="9" t="s">
        <v>82</v>
      </c>
      <c r="C92" s="189">
        <v>-42.673400000000001</v>
      </c>
      <c r="D92" s="189">
        <v>146.58680000000001</v>
      </c>
      <c r="E92" s="190">
        <v>941</v>
      </c>
      <c r="F92" s="9" t="s">
        <v>307</v>
      </c>
      <c r="G92" s="9" t="s">
        <v>50</v>
      </c>
      <c r="H92" s="9" t="s">
        <v>25</v>
      </c>
      <c r="I92" s="9" t="s">
        <v>35</v>
      </c>
      <c r="J92" s="9" t="s">
        <v>36</v>
      </c>
      <c r="K92" s="9" t="s">
        <v>51</v>
      </c>
      <c r="L92" s="166" t="s">
        <v>52</v>
      </c>
      <c r="M92" s="181">
        <v>15862.851000000001</v>
      </c>
      <c r="N92" s="181">
        <v>31.369</v>
      </c>
      <c r="O92" s="180">
        <v>0.41775872279999998</v>
      </c>
      <c r="P92" s="181">
        <v>224.05099999999999</v>
      </c>
      <c r="Q92" s="166" t="s">
        <v>46</v>
      </c>
    </row>
    <row r="93" spans="1:17" s="179" customFormat="1" ht="15">
      <c r="A93" s="188" t="s">
        <v>308</v>
      </c>
      <c r="B93" s="9" t="s">
        <v>192</v>
      </c>
      <c r="C93" s="189">
        <v>47.93</v>
      </c>
      <c r="D93" s="189">
        <v>8.07</v>
      </c>
      <c r="E93" s="190">
        <v>986</v>
      </c>
      <c r="F93" s="9" t="s">
        <v>226</v>
      </c>
      <c r="G93" s="9" t="s">
        <v>50</v>
      </c>
      <c r="H93" s="9" t="s">
        <v>60</v>
      </c>
      <c r="I93" s="9" t="s">
        <v>44</v>
      </c>
      <c r="J93" s="9" t="s">
        <v>36</v>
      </c>
      <c r="K93" s="9" t="s">
        <v>45</v>
      </c>
      <c r="L93" s="9" t="s">
        <v>52</v>
      </c>
      <c r="M93" s="181">
        <v>10758.39</v>
      </c>
      <c r="N93" s="181">
        <v>198.81</v>
      </c>
      <c r="O93" s="180">
        <v>1.186321041</v>
      </c>
      <c r="P93" s="181">
        <v>132.29</v>
      </c>
      <c r="Q93" s="177" t="s">
        <v>309</v>
      </c>
    </row>
    <row r="94" spans="1:17" s="162" customFormat="1">
      <c r="A94" s="188" t="s">
        <v>310</v>
      </c>
      <c r="B94" s="9" t="s">
        <v>197</v>
      </c>
      <c r="C94" s="189">
        <v>68.400000000000006</v>
      </c>
      <c r="D94" s="189">
        <v>18.7</v>
      </c>
      <c r="E94" s="190">
        <v>999</v>
      </c>
      <c r="F94" s="9" t="s">
        <v>198</v>
      </c>
      <c r="G94" s="9" t="s">
        <v>199</v>
      </c>
      <c r="H94" s="9" t="s">
        <v>25</v>
      </c>
      <c r="I94" s="9" t="s">
        <v>35</v>
      </c>
      <c r="J94" s="9" t="s">
        <v>36</v>
      </c>
      <c r="K94" s="9" t="s">
        <v>51</v>
      </c>
      <c r="L94" s="9" t="s">
        <v>38</v>
      </c>
      <c r="M94" s="181">
        <v>9477</v>
      </c>
      <c r="N94" s="181">
        <v>0</v>
      </c>
      <c r="O94" s="180">
        <v>0.52494650799999998</v>
      </c>
      <c r="P94" s="181">
        <v>183.16</v>
      </c>
      <c r="Q94" s="9" t="s">
        <v>311</v>
      </c>
    </row>
    <row r="95" spans="1:17" s="177" customFormat="1">
      <c r="A95" s="188" t="s">
        <v>312</v>
      </c>
      <c r="B95" s="166" t="s">
        <v>143</v>
      </c>
      <c r="C95" s="164">
        <v>26.766666666666701</v>
      </c>
      <c r="D95" s="164">
        <v>119.033333333333</v>
      </c>
      <c r="E95" s="165">
        <v>1007</v>
      </c>
      <c r="F95" s="166" t="s">
        <v>313</v>
      </c>
      <c r="G95" s="166" t="s">
        <v>67</v>
      </c>
      <c r="H95" s="9" t="s">
        <v>60</v>
      </c>
      <c r="I95" s="166" t="s">
        <v>26</v>
      </c>
      <c r="J95" s="166" t="s">
        <v>84</v>
      </c>
      <c r="K95" s="166" t="s">
        <v>314</v>
      </c>
      <c r="L95" s="166" t="s">
        <v>29</v>
      </c>
      <c r="M95" s="167">
        <v>30000</v>
      </c>
      <c r="N95" s="181">
        <v>0</v>
      </c>
      <c r="O95" s="168">
        <v>0.266666666666667</v>
      </c>
      <c r="P95" s="167">
        <v>500</v>
      </c>
      <c r="Q95" s="166" t="s">
        <v>315</v>
      </c>
    </row>
    <row r="96" spans="1:17" s="177" customFormat="1" ht="14">
      <c r="A96" s="188" t="s">
        <v>316</v>
      </c>
      <c r="B96" s="71" t="s">
        <v>263</v>
      </c>
      <c r="C96" s="164">
        <v>37.216700000000003</v>
      </c>
      <c r="D96" s="164">
        <v>139.61670000000001</v>
      </c>
      <c r="E96" s="165">
        <v>1100</v>
      </c>
      <c r="F96" s="166" t="s">
        <v>264</v>
      </c>
      <c r="G96" s="187" t="s">
        <v>67</v>
      </c>
      <c r="H96" s="166" t="s">
        <v>60</v>
      </c>
      <c r="I96" s="166" t="s">
        <v>44</v>
      </c>
      <c r="J96" s="9" t="s">
        <v>36</v>
      </c>
      <c r="K96" s="9" t="s">
        <v>45</v>
      </c>
      <c r="L96" s="166" t="s">
        <v>317</v>
      </c>
      <c r="M96" s="167">
        <v>17500</v>
      </c>
      <c r="N96" s="167">
        <v>0</v>
      </c>
      <c r="O96" s="201">
        <v>0.29859589288527599</v>
      </c>
      <c r="P96" s="167">
        <v>279</v>
      </c>
      <c r="Q96" s="166" t="s">
        <v>318</v>
      </c>
    </row>
    <row r="97" spans="1:17" s="162" customFormat="1">
      <c r="A97" s="188" t="s">
        <v>319</v>
      </c>
      <c r="B97" s="166" t="s">
        <v>320</v>
      </c>
      <c r="C97" s="164">
        <v>-24.4391</v>
      </c>
      <c r="D97" s="164">
        <v>28.750699999999998</v>
      </c>
      <c r="E97" s="165">
        <v>1110</v>
      </c>
      <c r="F97" s="166" t="s">
        <v>321</v>
      </c>
      <c r="G97" s="9" t="s">
        <v>50</v>
      </c>
      <c r="H97" s="9" t="s">
        <v>25</v>
      </c>
      <c r="I97" s="166" t="s">
        <v>44</v>
      </c>
      <c r="J97" s="9" t="s">
        <v>36</v>
      </c>
      <c r="K97" s="9" t="s">
        <v>194</v>
      </c>
      <c r="L97" s="166" t="s">
        <v>154</v>
      </c>
      <c r="M97" s="167">
        <v>19575</v>
      </c>
      <c r="N97" s="167">
        <v>-29</v>
      </c>
      <c r="O97" s="168">
        <v>0.91445672960000002</v>
      </c>
      <c r="P97" s="167">
        <v>293</v>
      </c>
      <c r="Q97" s="166" t="s">
        <v>322</v>
      </c>
    </row>
    <row r="98" spans="1:17" s="178" customFormat="1">
      <c r="A98" s="188" t="s">
        <v>323</v>
      </c>
      <c r="B98" s="166" t="s">
        <v>324</v>
      </c>
      <c r="C98" s="164">
        <v>-1.2317</v>
      </c>
      <c r="D98" s="164">
        <v>33.198300000000003</v>
      </c>
      <c r="E98" s="165">
        <v>1133</v>
      </c>
      <c r="F98" s="166" t="s">
        <v>325</v>
      </c>
      <c r="G98" s="187" t="s">
        <v>326</v>
      </c>
      <c r="H98" s="166" t="s">
        <v>25</v>
      </c>
      <c r="I98" s="166" t="s">
        <v>207</v>
      </c>
      <c r="J98" s="9" t="s">
        <v>208</v>
      </c>
      <c r="K98" s="9" t="s">
        <v>209</v>
      </c>
      <c r="L98" s="166" t="s">
        <v>29</v>
      </c>
      <c r="M98" s="167">
        <v>15176.125</v>
      </c>
      <c r="N98" s="167">
        <v>1372.664</v>
      </c>
      <c r="O98" s="168">
        <v>1.129163508</v>
      </c>
      <c r="P98" s="167">
        <v>189.84</v>
      </c>
      <c r="Q98" s="166" t="s">
        <v>46</v>
      </c>
    </row>
    <row r="99" spans="1:17" s="178" customFormat="1" ht="14" customHeight="1">
      <c r="A99" s="198" t="s">
        <v>327</v>
      </c>
      <c r="B99" s="166" t="s">
        <v>143</v>
      </c>
      <c r="C99" s="189">
        <v>22.64</v>
      </c>
      <c r="D99" s="189">
        <v>99.6</v>
      </c>
      <c r="E99" s="190">
        <v>1140</v>
      </c>
      <c r="F99" s="9" t="s">
        <v>328</v>
      </c>
      <c r="G99" s="191" t="s">
        <v>67</v>
      </c>
      <c r="H99" s="166" t="s">
        <v>25</v>
      </c>
      <c r="I99" s="9" t="s">
        <v>26</v>
      </c>
      <c r="J99" s="9" t="s">
        <v>304</v>
      </c>
      <c r="K99" s="9" t="s">
        <v>329</v>
      </c>
      <c r="L99" s="9" t="s">
        <v>29</v>
      </c>
      <c r="M99" s="181">
        <v>9400</v>
      </c>
      <c r="N99" s="181">
        <v>0</v>
      </c>
      <c r="O99" s="180">
        <f>12/9.4</f>
        <v>1.2765957446808509</v>
      </c>
      <c r="P99" s="181">
        <v>88.679245283018901</v>
      </c>
      <c r="Q99" s="9" t="s">
        <v>330</v>
      </c>
    </row>
    <row r="100" spans="1:17" s="162" customFormat="1" ht="14">
      <c r="A100" s="192" t="s">
        <v>331</v>
      </c>
      <c r="B100" s="71" t="s">
        <v>135</v>
      </c>
      <c r="C100" s="164">
        <v>59.83</v>
      </c>
      <c r="D100" s="164">
        <v>6.98</v>
      </c>
      <c r="E100" s="165">
        <v>1144</v>
      </c>
      <c r="F100" s="166" t="s">
        <v>106</v>
      </c>
      <c r="G100" s="187" t="s">
        <v>76</v>
      </c>
      <c r="H100" s="166" t="s">
        <v>25</v>
      </c>
      <c r="I100" s="166" t="s">
        <v>44</v>
      </c>
      <c r="J100" s="9" t="s">
        <v>36</v>
      </c>
      <c r="K100" s="9" t="s">
        <v>51</v>
      </c>
      <c r="L100" s="166" t="s">
        <v>52</v>
      </c>
      <c r="M100" s="167">
        <v>10948.19</v>
      </c>
      <c r="N100" s="167">
        <v>-10</v>
      </c>
      <c r="O100" s="168">
        <v>0.63881844139999999</v>
      </c>
      <c r="P100" s="167">
        <v>263.21499999999997</v>
      </c>
      <c r="Q100" s="166" t="s">
        <v>332</v>
      </c>
    </row>
    <row r="101" spans="1:17" s="162" customFormat="1" ht="14">
      <c r="A101" s="192" t="s">
        <v>331</v>
      </c>
      <c r="B101" s="71" t="s">
        <v>135</v>
      </c>
      <c r="C101" s="164">
        <v>59.83</v>
      </c>
      <c r="D101" s="164">
        <v>6.98</v>
      </c>
      <c r="E101" s="165">
        <v>1144</v>
      </c>
      <c r="F101" s="166" t="s">
        <v>106</v>
      </c>
      <c r="G101" s="187" t="s">
        <v>76</v>
      </c>
      <c r="H101" s="166" t="s">
        <v>25</v>
      </c>
      <c r="I101" s="166" t="s">
        <v>35</v>
      </c>
      <c r="J101" s="9" t="s">
        <v>36</v>
      </c>
      <c r="K101" s="9" t="s">
        <v>51</v>
      </c>
      <c r="L101" s="166" t="s">
        <v>52</v>
      </c>
      <c r="M101" s="167">
        <v>10948.19</v>
      </c>
      <c r="N101" s="167">
        <v>-10</v>
      </c>
      <c r="O101" s="168">
        <v>0.63881844139999999</v>
      </c>
      <c r="P101" s="167">
        <v>263.21499999999997</v>
      </c>
      <c r="Q101" s="166" t="s">
        <v>332</v>
      </c>
    </row>
    <row r="102" spans="1:17" s="162" customFormat="1">
      <c r="A102" s="188" t="s">
        <v>333</v>
      </c>
      <c r="B102" s="166" t="s">
        <v>148</v>
      </c>
      <c r="C102" s="164">
        <v>64.17</v>
      </c>
      <c r="D102" s="164">
        <v>-127.62</v>
      </c>
      <c r="E102" s="165">
        <v>1150</v>
      </c>
      <c r="F102" s="166" t="s">
        <v>226</v>
      </c>
      <c r="G102" s="191" t="s">
        <v>50</v>
      </c>
      <c r="H102" s="191" t="s">
        <v>25</v>
      </c>
      <c r="I102" s="166" t="s">
        <v>44</v>
      </c>
      <c r="J102" s="9" t="s">
        <v>36</v>
      </c>
      <c r="K102" s="9" t="s">
        <v>45</v>
      </c>
      <c r="L102" s="166" t="s">
        <v>29</v>
      </c>
      <c r="M102" s="167">
        <v>10888</v>
      </c>
      <c r="N102" s="167">
        <v>0</v>
      </c>
      <c r="O102" s="168">
        <v>0.5</v>
      </c>
      <c r="P102" s="167">
        <v>275.39999999999998</v>
      </c>
      <c r="Q102" s="166" t="s">
        <v>334</v>
      </c>
    </row>
    <row r="103" spans="1:17" s="162" customFormat="1">
      <c r="A103" s="188" t="s">
        <v>335</v>
      </c>
      <c r="B103" s="206" t="s">
        <v>135</v>
      </c>
      <c r="C103" s="207">
        <v>62.27</v>
      </c>
      <c r="D103" s="207">
        <v>9.83</v>
      </c>
      <c r="E103" s="76">
        <v>1169</v>
      </c>
      <c r="F103" s="166" t="s">
        <v>336</v>
      </c>
      <c r="G103" s="187" t="s">
        <v>76</v>
      </c>
      <c r="H103" s="166" t="s">
        <v>25</v>
      </c>
      <c r="I103" s="166" t="s">
        <v>35</v>
      </c>
      <c r="J103" s="166" t="s">
        <v>36</v>
      </c>
      <c r="K103" s="166" t="s">
        <v>51</v>
      </c>
      <c r="L103" s="166" t="s">
        <v>52</v>
      </c>
      <c r="M103" s="167">
        <v>11620.88</v>
      </c>
      <c r="N103" s="167">
        <v>-49</v>
      </c>
      <c r="O103" s="168">
        <v>0.68552547239999995</v>
      </c>
      <c r="P103" s="167">
        <v>150.392</v>
      </c>
      <c r="Q103" s="166" t="s">
        <v>337</v>
      </c>
    </row>
    <row r="104" spans="1:17" s="162" customFormat="1">
      <c r="A104" s="188" t="s">
        <v>338</v>
      </c>
      <c r="B104" s="9" t="s">
        <v>339</v>
      </c>
      <c r="C104" s="189">
        <v>49.6</v>
      </c>
      <c r="D104" s="189">
        <v>-121.467</v>
      </c>
      <c r="E104" s="190">
        <v>1180</v>
      </c>
      <c r="F104" s="9" t="s">
        <v>340</v>
      </c>
      <c r="G104" s="9" t="s">
        <v>50</v>
      </c>
      <c r="H104" s="9" t="s">
        <v>25</v>
      </c>
      <c r="I104" s="9" t="s">
        <v>35</v>
      </c>
      <c r="J104" s="9" t="s">
        <v>36</v>
      </c>
      <c r="K104" s="9" t="s">
        <v>51</v>
      </c>
      <c r="L104" s="166" t="s">
        <v>52</v>
      </c>
      <c r="M104" s="181">
        <v>11426.52</v>
      </c>
      <c r="N104" s="181">
        <v>-128</v>
      </c>
      <c r="O104" s="180">
        <v>0.86546704279999997</v>
      </c>
      <c r="P104" s="181">
        <v>241.72499999999999</v>
      </c>
      <c r="Q104" s="166" t="s">
        <v>46</v>
      </c>
    </row>
    <row r="105" spans="1:17" s="162" customFormat="1" ht="14">
      <c r="A105" s="188" t="s">
        <v>341</v>
      </c>
      <c r="B105" s="71" t="s">
        <v>143</v>
      </c>
      <c r="C105" s="164">
        <v>40.590000000000003</v>
      </c>
      <c r="D105" s="164">
        <v>112.67</v>
      </c>
      <c r="E105" s="165">
        <v>1225</v>
      </c>
      <c r="F105" s="166" t="s">
        <v>342</v>
      </c>
      <c r="G105" s="187" t="s">
        <v>67</v>
      </c>
      <c r="H105" s="166" t="s">
        <v>25</v>
      </c>
      <c r="I105" s="166" t="s">
        <v>44</v>
      </c>
      <c r="J105" s="9" t="s">
        <v>36</v>
      </c>
      <c r="K105" s="9" t="s">
        <v>294</v>
      </c>
      <c r="L105" s="166" t="s">
        <v>38</v>
      </c>
      <c r="M105" s="167">
        <v>12000</v>
      </c>
      <c r="N105" s="167">
        <v>0</v>
      </c>
      <c r="O105" s="201">
        <v>0.67</v>
      </c>
      <c r="P105" s="167">
        <v>44.117647058823501</v>
      </c>
      <c r="Q105" s="166" t="s">
        <v>343</v>
      </c>
    </row>
    <row r="106" spans="1:17" s="178" customFormat="1" ht="14">
      <c r="A106" s="188" t="s">
        <v>344</v>
      </c>
      <c r="B106" s="71" t="s">
        <v>143</v>
      </c>
      <c r="C106" s="164">
        <v>39.578899999999997</v>
      </c>
      <c r="D106" s="164">
        <v>109.89400000000001</v>
      </c>
      <c r="E106" s="165">
        <v>1252</v>
      </c>
      <c r="F106" s="166" t="s">
        <v>345</v>
      </c>
      <c r="G106" s="166" t="s">
        <v>67</v>
      </c>
      <c r="H106" s="166" t="s">
        <v>25</v>
      </c>
      <c r="I106" s="166" t="s">
        <v>44</v>
      </c>
      <c r="J106" s="9" t="s">
        <v>36</v>
      </c>
      <c r="K106" s="9" t="s">
        <v>68</v>
      </c>
      <c r="L106" s="166" t="s">
        <v>29</v>
      </c>
      <c r="M106" s="167">
        <v>10700</v>
      </c>
      <c r="N106" s="167">
        <v>0</v>
      </c>
      <c r="O106" s="201">
        <v>1.5887850467289699</v>
      </c>
      <c r="P106" s="167">
        <v>48</v>
      </c>
      <c r="Q106" s="166" t="s">
        <v>46</v>
      </c>
    </row>
    <row r="107" spans="1:17" s="162" customFormat="1">
      <c r="A107" s="188" t="s">
        <v>346</v>
      </c>
      <c r="B107" s="9" t="s">
        <v>135</v>
      </c>
      <c r="C107" s="189">
        <v>61.42</v>
      </c>
      <c r="D107" s="189">
        <v>8.67</v>
      </c>
      <c r="E107" s="190">
        <v>1309</v>
      </c>
      <c r="F107" s="9" t="s">
        <v>336</v>
      </c>
      <c r="G107" s="191" t="s">
        <v>76</v>
      </c>
      <c r="H107" s="9" t="s">
        <v>25</v>
      </c>
      <c r="I107" s="9" t="s">
        <v>35</v>
      </c>
      <c r="J107" s="9" t="s">
        <v>36</v>
      </c>
      <c r="K107" s="9" t="s">
        <v>51</v>
      </c>
      <c r="L107" s="166" t="s">
        <v>38</v>
      </c>
      <c r="M107" s="181">
        <v>10900.42</v>
      </c>
      <c r="N107" s="181">
        <v>-27</v>
      </c>
      <c r="O107" s="180">
        <v>0.73210327779999995</v>
      </c>
      <c r="P107" s="181">
        <v>172.624</v>
      </c>
      <c r="Q107" s="9" t="s">
        <v>46</v>
      </c>
    </row>
    <row r="108" spans="1:17" s="162" customFormat="1">
      <c r="A108" s="188" t="s">
        <v>347</v>
      </c>
      <c r="B108" s="166" t="s">
        <v>118</v>
      </c>
      <c r="C108" s="164">
        <v>61.07</v>
      </c>
      <c r="D108" s="164">
        <v>-138.09</v>
      </c>
      <c r="E108" s="165">
        <v>1326</v>
      </c>
      <c r="F108" s="166" t="s">
        <v>348</v>
      </c>
      <c r="G108" s="191" t="s">
        <v>76</v>
      </c>
      <c r="H108" s="191" t="s">
        <v>25</v>
      </c>
      <c r="I108" s="166" t="s">
        <v>44</v>
      </c>
      <c r="J108" s="9" t="s">
        <v>36</v>
      </c>
      <c r="K108" s="9" t="s">
        <v>45</v>
      </c>
      <c r="L108" s="166" t="s">
        <v>52</v>
      </c>
      <c r="M108" s="167">
        <v>13416.791999999999</v>
      </c>
      <c r="N108" s="167">
        <v>0</v>
      </c>
      <c r="O108" s="168">
        <v>0.58333333330000003</v>
      </c>
      <c r="P108" s="167">
        <v>244.79650000000001</v>
      </c>
      <c r="Q108" s="166" t="s">
        <v>46</v>
      </c>
    </row>
    <row r="109" spans="1:17" s="162" customFormat="1">
      <c r="A109" s="188" t="s">
        <v>349</v>
      </c>
      <c r="B109" s="166" t="s">
        <v>350</v>
      </c>
      <c r="C109" s="164">
        <v>44.389400000000002</v>
      </c>
      <c r="D109" s="164">
        <v>10.047499999999999</v>
      </c>
      <c r="E109" s="165">
        <v>1349</v>
      </c>
      <c r="F109" s="166" t="s">
        <v>351</v>
      </c>
      <c r="G109" s="187" t="s">
        <v>352</v>
      </c>
      <c r="H109" s="166" t="s">
        <v>25</v>
      </c>
      <c r="I109" s="166" t="s">
        <v>35</v>
      </c>
      <c r="J109" s="166" t="s">
        <v>36</v>
      </c>
      <c r="K109" s="166" t="s">
        <v>51</v>
      </c>
      <c r="L109" s="166" t="s">
        <v>52</v>
      </c>
      <c r="M109" s="167">
        <v>14020</v>
      </c>
      <c r="N109" s="167">
        <v>-58</v>
      </c>
      <c r="O109" s="168">
        <v>0.91225742249999997</v>
      </c>
      <c r="P109" s="167">
        <v>140.5</v>
      </c>
      <c r="Q109" s="166" t="s">
        <v>46</v>
      </c>
    </row>
    <row r="110" spans="1:17" s="162" customFormat="1" ht="14">
      <c r="A110" s="188" t="s">
        <v>353</v>
      </c>
      <c r="B110" s="71" t="s">
        <v>143</v>
      </c>
      <c r="C110" s="164">
        <v>41.65</v>
      </c>
      <c r="D110" s="164">
        <v>115.21</v>
      </c>
      <c r="E110" s="165">
        <v>1355</v>
      </c>
      <c r="F110" s="166" t="s">
        <v>354</v>
      </c>
      <c r="G110" s="187" t="s">
        <v>67</v>
      </c>
      <c r="H110" s="166" t="s">
        <v>25</v>
      </c>
      <c r="I110" s="166" t="s">
        <v>44</v>
      </c>
      <c r="J110" s="9" t="s">
        <v>36</v>
      </c>
      <c r="K110" s="9" t="s">
        <v>68</v>
      </c>
      <c r="L110" s="166" t="s">
        <v>355</v>
      </c>
      <c r="M110" s="167">
        <v>12500</v>
      </c>
      <c r="N110" s="167">
        <v>0</v>
      </c>
      <c r="O110" s="168">
        <v>0.72</v>
      </c>
      <c r="P110" s="167">
        <v>138.888888888889</v>
      </c>
      <c r="Q110" s="166" t="s">
        <v>356</v>
      </c>
    </row>
    <row r="111" spans="1:17" s="162" customFormat="1">
      <c r="A111" s="188" t="s">
        <v>357</v>
      </c>
      <c r="B111" s="9" t="s">
        <v>148</v>
      </c>
      <c r="C111" s="164">
        <v>64.650000000000006</v>
      </c>
      <c r="D111" s="164">
        <v>-128.08000000000001</v>
      </c>
      <c r="E111" s="165">
        <v>1360</v>
      </c>
      <c r="F111" s="166" t="s">
        <v>358</v>
      </c>
      <c r="G111" s="191" t="s">
        <v>76</v>
      </c>
      <c r="H111" s="191" t="s">
        <v>25</v>
      </c>
      <c r="I111" s="9" t="s">
        <v>44</v>
      </c>
      <c r="J111" s="9" t="s">
        <v>36</v>
      </c>
      <c r="K111" s="9" t="s">
        <v>45</v>
      </c>
      <c r="L111" s="166" t="s">
        <v>29</v>
      </c>
      <c r="M111" s="167">
        <v>13192</v>
      </c>
      <c r="N111" s="181">
        <v>174</v>
      </c>
      <c r="O111" s="168">
        <v>0.40803835560000001</v>
      </c>
      <c r="P111" s="167">
        <v>174</v>
      </c>
      <c r="Q111" s="166" t="s">
        <v>46</v>
      </c>
    </row>
    <row r="112" spans="1:17" s="162" customFormat="1">
      <c r="A112" s="188" t="s">
        <v>359</v>
      </c>
      <c r="B112" s="9" t="s">
        <v>350</v>
      </c>
      <c r="C112" s="189">
        <v>44.36</v>
      </c>
      <c r="D112" s="189">
        <v>10.119999999999999</v>
      </c>
      <c r="E112" s="190">
        <v>1390</v>
      </c>
      <c r="F112" s="9" t="s">
        <v>351</v>
      </c>
      <c r="G112" s="191" t="s">
        <v>352</v>
      </c>
      <c r="H112" s="9" t="s">
        <v>25</v>
      </c>
      <c r="I112" s="9" t="s">
        <v>35</v>
      </c>
      <c r="J112" s="9" t="s">
        <v>36</v>
      </c>
      <c r="K112" s="9" t="s">
        <v>51</v>
      </c>
      <c r="L112" s="166" t="s">
        <v>52</v>
      </c>
      <c r="M112" s="181">
        <v>13720</v>
      </c>
      <c r="N112" s="181">
        <v>-59</v>
      </c>
      <c r="O112" s="180">
        <v>1.1609586199999999</v>
      </c>
      <c r="P112" s="181">
        <v>253.5</v>
      </c>
      <c r="Q112" s="166" t="s">
        <v>46</v>
      </c>
    </row>
    <row r="113" spans="1:17" s="178" customFormat="1">
      <c r="A113" s="198" t="s">
        <v>360</v>
      </c>
      <c r="B113" s="166" t="s">
        <v>143</v>
      </c>
      <c r="C113" s="189">
        <v>27.844999999999999</v>
      </c>
      <c r="D113" s="189">
        <v>102.336</v>
      </c>
      <c r="E113" s="190">
        <v>1508</v>
      </c>
      <c r="F113" s="9" t="s">
        <v>361</v>
      </c>
      <c r="G113" s="187" t="s">
        <v>67</v>
      </c>
      <c r="H113" s="166" t="s">
        <v>25</v>
      </c>
      <c r="I113" s="9" t="s">
        <v>26</v>
      </c>
      <c r="J113" s="9" t="s">
        <v>27</v>
      </c>
      <c r="K113" s="9" t="s">
        <v>362</v>
      </c>
      <c r="L113" s="166" t="s">
        <v>29</v>
      </c>
      <c r="M113" s="181">
        <v>27710</v>
      </c>
      <c r="N113" s="181">
        <v>-5</v>
      </c>
      <c r="O113" s="180">
        <f>16/27.71</f>
        <v>0.57740887766149407</v>
      </c>
      <c r="P113" s="181">
        <f>(M113-N113)/70</f>
        <v>395.92857142857144</v>
      </c>
      <c r="Q113" s="9" t="s">
        <v>363</v>
      </c>
    </row>
    <row r="114" spans="1:17" s="178" customFormat="1">
      <c r="A114" s="188" t="s">
        <v>364</v>
      </c>
      <c r="B114" s="166" t="s">
        <v>279</v>
      </c>
      <c r="C114" s="164">
        <v>46.717599999999997</v>
      </c>
      <c r="D114" s="164">
        <v>8.0677000000000003</v>
      </c>
      <c r="E114" s="165">
        <v>1515</v>
      </c>
      <c r="F114" s="166" t="s">
        <v>365</v>
      </c>
      <c r="G114" s="166" t="s">
        <v>366</v>
      </c>
      <c r="H114" s="9" t="s">
        <v>25</v>
      </c>
      <c r="I114" s="166" t="s">
        <v>44</v>
      </c>
      <c r="J114" s="9" t="s">
        <v>36</v>
      </c>
      <c r="K114" s="9" t="s">
        <v>45</v>
      </c>
      <c r="L114" s="166" t="s">
        <v>154</v>
      </c>
      <c r="M114" s="167">
        <v>12901</v>
      </c>
      <c r="N114" s="167">
        <v>-41</v>
      </c>
      <c r="O114" s="168">
        <v>1.411854596</v>
      </c>
      <c r="P114" s="167">
        <v>201</v>
      </c>
      <c r="Q114" s="166" t="s">
        <v>367</v>
      </c>
    </row>
    <row r="115" spans="1:17" s="177" customFormat="1">
      <c r="A115" s="188" t="s">
        <v>368</v>
      </c>
      <c r="B115" s="166" t="s">
        <v>369</v>
      </c>
      <c r="C115" s="164">
        <v>43.05</v>
      </c>
      <c r="D115" s="164">
        <v>-6.15</v>
      </c>
      <c r="E115" s="165">
        <v>1570</v>
      </c>
      <c r="F115" s="166" t="s">
        <v>226</v>
      </c>
      <c r="G115" s="9" t="s">
        <v>50</v>
      </c>
      <c r="H115" s="9" t="s">
        <v>25</v>
      </c>
      <c r="I115" s="166" t="s">
        <v>44</v>
      </c>
      <c r="J115" s="9" t="s">
        <v>36</v>
      </c>
      <c r="K115" s="9" t="s">
        <v>45</v>
      </c>
      <c r="L115" s="166" t="s">
        <v>154</v>
      </c>
      <c r="M115" s="167">
        <v>10922.51</v>
      </c>
      <c r="N115" s="167">
        <v>0</v>
      </c>
      <c r="O115" s="168">
        <v>0.50000291669999997</v>
      </c>
      <c r="P115" s="167">
        <v>128.37</v>
      </c>
      <c r="Q115" s="166" t="s">
        <v>370</v>
      </c>
    </row>
    <row r="116" spans="1:17" s="177" customFormat="1">
      <c r="A116" s="188" t="s">
        <v>371</v>
      </c>
      <c r="B116" s="166" t="s">
        <v>143</v>
      </c>
      <c r="C116" s="164">
        <v>43.664180555555603</v>
      </c>
      <c r="D116" s="164">
        <v>92.802811111111097</v>
      </c>
      <c r="E116" s="165">
        <v>1570</v>
      </c>
      <c r="F116" s="166" t="s">
        <v>372</v>
      </c>
      <c r="G116" s="166" t="s">
        <v>50</v>
      </c>
      <c r="H116" s="166" t="s">
        <v>25</v>
      </c>
      <c r="I116" s="166" t="s">
        <v>124</v>
      </c>
      <c r="J116" s="9" t="s">
        <v>125</v>
      </c>
      <c r="K116" s="9" t="s">
        <v>373</v>
      </c>
      <c r="L116" s="166" t="s">
        <v>127</v>
      </c>
      <c r="M116" s="167">
        <v>21202</v>
      </c>
      <c r="N116" s="167">
        <v>2728</v>
      </c>
      <c r="O116" s="168">
        <v>0.54130128829706603</v>
      </c>
      <c r="P116" s="167">
        <v>154</v>
      </c>
      <c r="Q116" s="167" t="s">
        <v>374</v>
      </c>
    </row>
    <row r="117" spans="1:17" s="162" customFormat="1">
      <c r="A117" s="188" t="s">
        <v>375</v>
      </c>
      <c r="B117" s="166" t="s">
        <v>376</v>
      </c>
      <c r="C117" s="164">
        <v>32.9</v>
      </c>
      <c r="D117" s="164">
        <v>-4.6500000000000004</v>
      </c>
      <c r="E117" s="165">
        <v>1630</v>
      </c>
      <c r="F117" s="166" t="s">
        <v>377</v>
      </c>
      <c r="G117" s="166" t="s">
        <v>50</v>
      </c>
      <c r="H117" s="9" t="s">
        <v>25</v>
      </c>
      <c r="I117" s="166" t="s">
        <v>44</v>
      </c>
      <c r="J117" s="9" t="s">
        <v>36</v>
      </c>
      <c r="K117" s="9" t="s">
        <v>45</v>
      </c>
      <c r="L117" s="166" t="s">
        <v>29</v>
      </c>
      <c r="M117" s="167">
        <v>12278</v>
      </c>
      <c r="N117" s="167">
        <v>-26</v>
      </c>
      <c r="O117" s="168">
        <v>0.58207217690000002</v>
      </c>
      <c r="P117" s="167">
        <v>111.511</v>
      </c>
      <c r="Q117" s="166" t="s">
        <v>378</v>
      </c>
    </row>
    <row r="118" spans="1:17" s="162" customFormat="1">
      <c r="A118" s="188" t="s">
        <v>379</v>
      </c>
      <c r="B118" s="166" t="s">
        <v>143</v>
      </c>
      <c r="C118" s="164">
        <v>24.34</v>
      </c>
      <c r="D118" s="164">
        <v>102.79</v>
      </c>
      <c r="E118" s="165">
        <v>1722</v>
      </c>
      <c r="F118" s="166" t="s">
        <v>380</v>
      </c>
      <c r="G118" s="9" t="s">
        <v>50</v>
      </c>
      <c r="H118" s="9" t="s">
        <v>25</v>
      </c>
      <c r="I118" s="166" t="s">
        <v>44</v>
      </c>
      <c r="J118" s="9" t="s">
        <v>36</v>
      </c>
      <c r="K118" s="9" t="s">
        <v>51</v>
      </c>
      <c r="L118" s="166" t="s">
        <v>52</v>
      </c>
      <c r="M118" s="167">
        <v>14192</v>
      </c>
      <c r="N118" s="167">
        <v>-27</v>
      </c>
      <c r="O118" s="168">
        <v>1.746071339</v>
      </c>
      <c r="P118" s="167">
        <v>206</v>
      </c>
      <c r="Q118" s="166" t="s">
        <v>46</v>
      </c>
    </row>
    <row r="119" spans="1:17" s="177" customFormat="1">
      <c r="A119" s="188" t="s">
        <v>381</v>
      </c>
      <c r="B119" s="9" t="s">
        <v>279</v>
      </c>
      <c r="C119" s="189">
        <v>46.2</v>
      </c>
      <c r="D119" s="189">
        <v>7.85</v>
      </c>
      <c r="E119" s="190">
        <v>1725</v>
      </c>
      <c r="F119" s="9" t="s">
        <v>382</v>
      </c>
      <c r="G119" s="9" t="s">
        <v>50</v>
      </c>
      <c r="H119" s="9" t="s">
        <v>25</v>
      </c>
      <c r="I119" s="9" t="s">
        <v>44</v>
      </c>
      <c r="J119" s="9" t="s">
        <v>36</v>
      </c>
      <c r="K119" s="9" t="s">
        <v>45</v>
      </c>
      <c r="L119" s="9" t="s">
        <v>29</v>
      </c>
      <c r="M119" s="181">
        <v>8318.67</v>
      </c>
      <c r="N119" s="181">
        <v>25.36</v>
      </c>
      <c r="O119" s="180">
        <v>1.3263702909999999</v>
      </c>
      <c r="P119" s="181">
        <v>92.61</v>
      </c>
      <c r="Q119" s="166" t="s">
        <v>46</v>
      </c>
    </row>
    <row r="120" spans="1:17" s="162" customFormat="1">
      <c r="A120" s="188" t="s">
        <v>383</v>
      </c>
      <c r="B120" s="166" t="s">
        <v>384</v>
      </c>
      <c r="C120" s="164">
        <v>45.3964</v>
      </c>
      <c r="D120" s="164">
        <v>22.901700000000002</v>
      </c>
      <c r="E120" s="165">
        <v>1740</v>
      </c>
      <c r="F120" s="166" t="s">
        <v>385</v>
      </c>
      <c r="G120" s="166" t="s">
        <v>50</v>
      </c>
      <c r="H120" s="166" t="s">
        <v>25</v>
      </c>
      <c r="I120" s="166" t="s">
        <v>35</v>
      </c>
      <c r="J120" s="166" t="s">
        <v>36</v>
      </c>
      <c r="K120" s="166" t="s">
        <v>51</v>
      </c>
      <c r="L120" s="166" t="s">
        <v>52</v>
      </c>
      <c r="M120" s="167">
        <v>12027.985000000001</v>
      </c>
      <c r="N120" s="167">
        <v>2050</v>
      </c>
      <c r="O120" s="168">
        <v>1.414427157</v>
      </c>
      <c r="P120" s="167">
        <v>85</v>
      </c>
      <c r="Q120" s="166" t="s">
        <v>46</v>
      </c>
    </row>
    <row r="121" spans="1:17" s="162" customFormat="1" ht="14">
      <c r="A121" s="192" t="s">
        <v>386</v>
      </c>
      <c r="B121" s="71" t="s">
        <v>143</v>
      </c>
      <c r="C121" s="164">
        <v>31.485299999999999</v>
      </c>
      <c r="D121" s="164">
        <v>110.00190000000001</v>
      </c>
      <c r="E121" s="165">
        <v>1751</v>
      </c>
      <c r="F121" s="166" t="s">
        <v>387</v>
      </c>
      <c r="G121" s="187" t="s">
        <v>67</v>
      </c>
      <c r="H121" s="166" t="s">
        <v>60</v>
      </c>
      <c r="I121" s="166" t="s">
        <v>44</v>
      </c>
      <c r="J121" s="9" t="s">
        <v>36</v>
      </c>
      <c r="K121" s="9" t="s">
        <v>45</v>
      </c>
      <c r="L121" s="166" t="s">
        <v>29</v>
      </c>
      <c r="M121" s="167">
        <v>22000</v>
      </c>
      <c r="N121" s="167">
        <v>0</v>
      </c>
      <c r="O121" s="201">
        <v>0.19178082191780799</v>
      </c>
      <c r="P121" s="167">
        <v>276.31578947368399</v>
      </c>
      <c r="Q121" s="166" t="s">
        <v>388</v>
      </c>
    </row>
    <row r="122" spans="1:17" s="162" customFormat="1" ht="14">
      <c r="A122" s="192" t="s">
        <v>389</v>
      </c>
      <c r="B122" s="71" t="s">
        <v>143</v>
      </c>
      <c r="C122" s="164">
        <v>31.485299999999999</v>
      </c>
      <c r="D122" s="164">
        <v>110.00190000000001</v>
      </c>
      <c r="E122" s="165">
        <v>1760</v>
      </c>
      <c r="F122" s="166" t="s">
        <v>390</v>
      </c>
      <c r="G122" s="187" t="s">
        <v>67</v>
      </c>
      <c r="H122" s="166" t="s">
        <v>25</v>
      </c>
      <c r="I122" s="166" t="s">
        <v>44</v>
      </c>
      <c r="J122" s="9" t="s">
        <v>36</v>
      </c>
      <c r="K122" s="9" t="s">
        <v>45</v>
      </c>
      <c r="L122" s="166" t="s">
        <v>38</v>
      </c>
      <c r="M122" s="167">
        <v>12500</v>
      </c>
      <c r="N122" s="167">
        <v>0</v>
      </c>
      <c r="O122" s="201">
        <v>0.56000000000000005</v>
      </c>
      <c r="P122" s="167">
        <v>73.529411764705898</v>
      </c>
      <c r="Q122" s="166" t="s">
        <v>46</v>
      </c>
    </row>
    <row r="123" spans="1:17" s="162" customFormat="1" ht="14">
      <c r="A123" s="188" t="s">
        <v>391</v>
      </c>
      <c r="B123" s="71" t="s">
        <v>279</v>
      </c>
      <c r="C123" s="164">
        <v>46.5</v>
      </c>
      <c r="D123" s="164">
        <v>9.8000000000000007</v>
      </c>
      <c r="E123" s="165">
        <v>1791</v>
      </c>
      <c r="F123" s="166" t="s">
        <v>392</v>
      </c>
      <c r="G123" s="187" t="s">
        <v>393</v>
      </c>
      <c r="H123" s="166" t="s">
        <v>25</v>
      </c>
      <c r="I123" s="166" t="s">
        <v>35</v>
      </c>
      <c r="J123" s="9" t="s">
        <v>36</v>
      </c>
      <c r="K123" s="9" t="s">
        <v>51</v>
      </c>
      <c r="L123" s="166" t="s">
        <v>38</v>
      </c>
      <c r="M123" s="167">
        <f>1950-1032</f>
        <v>918</v>
      </c>
      <c r="N123" s="167">
        <f>1950-1975</f>
        <v>-25</v>
      </c>
      <c r="O123" s="168" t="s">
        <v>101</v>
      </c>
      <c r="P123" s="167">
        <v>1</v>
      </c>
      <c r="Q123" s="166" t="s">
        <v>46</v>
      </c>
    </row>
    <row r="124" spans="1:17" s="177" customFormat="1" ht="14">
      <c r="A124" s="188" t="s">
        <v>394</v>
      </c>
      <c r="B124" s="71" t="s">
        <v>279</v>
      </c>
      <c r="C124" s="164">
        <v>46.15</v>
      </c>
      <c r="D124" s="164">
        <v>7.5</v>
      </c>
      <c r="E124" s="165">
        <v>1830</v>
      </c>
      <c r="F124" s="166" t="s">
        <v>395</v>
      </c>
      <c r="G124" s="187" t="s">
        <v>396</v>
      </c>
      <c r="H124" s="166" t="s">
        <v>25</v>
      </c>
      <c r="I124" s="166" t="s">
        <v>35</v>
      </c>
      <c r="J124" s="9" t="s">
        <v>36</v>
      </c>
      <c r="K124" s="9" t="s">
        <v>51</v>
      </c>
      <c r="L124" s="166" t="s">
        <v>38</v>
      </c>
      <c r="M124" s="167">
        <f>1950-1083</f>
        <v>867</v>
      </c>
      <c r="N124" s="167">
        <f>1950-2001</f>
        <v>-51</v>
      </c>
      <c r="O124" s="168" t="s">
        <v>101</v>
      </c>
      <c r="P124" s="167">
        <v>1</v>
      </c>
      <c r="Q124" s="166" t="s">
        <v>46</v>
      </c>
    </row>
    <row r="125" spans="1:17" s="178" customFormat="1">
      <c r="A125" s="188" t="s">
        <v>397</v>
      </c>
      <c r="B125" s="166" t="s">
        <v>398</v>
      </c>
      <c r="C125" s="164">
        <v>12</v>
      </c>
      <c r="D125" s="164">
        <v>37.299999999999997</v>
      </c>
      <c r="E125" s="165">
        <v>1830</v>
      </c>
      <c r="F125" s="166" t="s">
        <v>399</v>
      </c>
      <c r="G125" s="187" t="s">
        <v>67</v>
      </c>
      <c r="H125" s="187" t="s">
        <v>25</v>
      </c>
      <c r="I125" s="166" t="s">
        <v>26</v>
      </c>
      <c r="J125" s="9" t="s">
        <v>400</v>
      </c>
      <c r="K125" s="9" t="s">
        <v>401</v>
      </c>
      <c r="L125" s="166" t="s">
        <v>29</v>
      </c>
      <c r="M125" s="167">
        <v>16052.941000000001</v>
      </c>
      <c r="N125" s="167">
        <v>397.06299999999999</v>
      </c>
      <c r="O125" s="168">
        <v>0.86185075379999998</v>
      </c>
      <c r="P125" s="167">
        <v>208.98</v>
      </c>
      <c r="Q125" s="166" t="s">
        <v>402</v>
      </c>
    </row>
    <row r="126" spans="1:17" s="162" customFormat="1">
      <c r="A126" s="198" t="s">
        <v>403</v>
      </c>
      <c r="B126" s="166" t="s">
        <v>143</v>
      </c>
      <c r="C126" s="189">
        <v>25.13</v>
      </c>
      <c r="D126" s="189">
        <v>98.566999999999993</v>
      </c>
      <c r="E126" s="190">
        <v>1885</v>
      </c>
      <c r="F126" s="9" t="s">
        <v>404</v>
      </c>
      <c r="G126" s="187" t="s">
        <v>50</v>
      </c>
      <c r="H126" s="166" t="s">
        <v>25</v>
      </c>
      <c r="I126" s="9" t="s">
        <v>26</v>
      </c>
      <c r="J126" s="9" t="s">
        <v>405</v>
      </c>
      <c r="K126" s="9" t="s">
        <v>406</v>
      </c>
      <c r="L126" s="9" t="s">
        <v>29</v>
      </c>
      <c r="M126" s="181">
        <v>34535</v>
      </c>
      <c r="N126" s="181">
        <v>731</v>
      </c>
      <c r="O126" s="180">
        <v>0.38456987338776499</v>
      </c>
      <c r="P126" s="181">
        <v>285.61157024793403</v>
      </c>
      <c r="Q126" s="9" t="s">
        <v>46</v>
      </c>
    </row>
    <row r="127" spans="1:17" s="162" customFormat="1">
      <c r="A127" s="188" t="s">
        <v>407</v>
      </c>
      <c r="B127" s="166" t="s">
        <v>279</v>
      </c>
      <c r="C127" s="207">
        <v>46.550699999999999</v>
      </c>
      <c r="D127" s="207">
        <v>8.7139000000000006</v>
      </c>
      <c r="E127" s="76">
        <v>1921</v>
      </c>
      <c r="F127" s="166" t="s">
        <v>408</v>
      </c>
      <c r="G127" s="187" t="s">
        <v>409</v>
      </c>
      <c r="H127" s="187" t="s">
        <v>25</v>
      </c>
      <c r="I127" s="166" t="s">
        <v>26</v>
      </c>
      <c r="J127" s="9" t="s">
        <v>27</v>
      </c>
      <c r="K127" s="9" t="s">
        <v>410</v>
      </c>
      <c r="L127" s="166" t="s">
        <v>29</v>
      </c>
      <c r="M127" s="167">
        <v>10942</v>
      </c>
      <c r="N127" s="167">
        <v>-44</v>
      </c>
      <c r="O127" s="168">
        <v>1.001319922</v>
      </c>
      <c r="P127" s="167">
        <v>146</v>
      </c>
      <c r="Q127" s="166" t="s">
        <v>46</v>
      </c>
    </row>
    <row r="128" spans="1:17" s="162" customFormat="1">
      <c r="A128" s="188" t="s">
        <v>411</v>
      </c>
      <c r="B128" s="166" t="s">
        <v>279</v>
      </c>
      <c r="C128" s="164">
        <v>46.68</v>
      </c>
      <c r="D128" s="164">
        <v>7.98</v>
      </c>
      <c r="E128" s="165">
        <v>1940</v>
      </c>
      <c r="F128" s="166" t="s">
        <v>412</v>
      </c>
      <c r="G128" s="166" t="s">
        <v>50</v>
      </c>
      <c r="H128" s="9" t="s">
        <v>25</v>
      </c>
      <c r="I128" s="166" t="s">
        <v>44</v>
      </c>
      <c r="J128" s="9" t="s">
        <v>36</v>
      </c>
      <c r="K128" s="9" t="s">
        <v>45</v>
      </c>
      <c r="L128" s="166" t="s">
        <v>52</v>
      </c>
      <c r="M128" s="167">
        <v>8947.68</v>
      </c>
      <c r="N128" s="167">
        <v>-41</v>
      </c>
      <c r="O128" s="168">
        <v>1.2238186259999999</v>
      </c>
      <c r="P128" s="167">
        <v>35.1</v>
      </c>
      <c r="Q128" s="166" t="s">
        <v>413</v>
      </c>
    </row>
    <row r="129" spans="1:17" s="162" customFormat="1">
      <c r="A129" s="188" t="s">
        <v>414</v>
      </c>
      <c r="B129" s="166" t="s">
        <v>339</v>
      </c>
      <c r="C129" s="164">
        <v>49.9833</v>
      </c>
      <c r="D129" s="164">
        <v>-121.2167</v>
      </c>
      <c r="E129" s="165">
        <v>1950</v>
      </c>
      <c r="F129" s="166" t="s">
        <v>415</v>
      </c>
      <c r="G129" s="166" t="s">
        <v>50</v>
      </c>
      <c r="H129" s="166" t="s">
        <v>25</v>
      </c>
      <c r="I129" s="166" t="s">
        <v>35</v>
      </c>
      <c r="J129" s="166" t="s">
        <v>36</v>
      </c>
      <c r="K129" s="166" t="s">
        <v>51</v>
      </c>
      <c r="L129" s="166" t="s">
        <v>52</v>
      </c>
      <c r="M129" s="167">
        <v>11810</v>
      </c>
      <c r="N129" s="167">
        <v>-275</v>
      </c>
      <c r="O129" s="168">
        <v>0.24824162180000001</v>
      </c>
      <c r="P129" s="167">
        <v>366</v>
      </c>
      <c r="Q129" s="166" t="s">
        <v>46</v>
      </c>
    </row>
    <row r="130" spans="1:17" s="178" customFormat="1">
      <c r="A130" s="188" t="s">
        <v>416</v>
      </c>
      <c r="B130" s="9" t="s">
        <v>339</v>
      </c>
      <c r="C130" s="189">
        <v>49.07</v>
      </c>
      <c r="D130" s="189">
        <v>-120.02</v>
      </c>
      <c r="E130" s="190">
        <v>2120</v>
      </c>
      <c r="F130" s="9" t="s">
        <v>417</v>
      </c>
      <c r="G130" s="166" t="s">
        <v>50</v>
      </c>
      <c r="H130" s="9" t="s">
        <v>25</v>
      </c>
      <c r="I130" s="9" t="s">
        <v>35</v>
      </c>
      <c r="J130" s="9" t="s">
        <v>36</v>
      </c>
      <c r="K130" s="9" t="s">
        <v>51</v>
      </c>
      <c r="L130" s="166" t="s">
        <v>52</v>
      </c>
      <c r="M130" s="181">
        <v>12602.386</v>
      </c>
      <c r="N130" s="181">
        <v>7.3410000000000002</v>
      </c>
      <c r="O130" s="180">
        <v>0.66707474960000002</v>
      </c>
      <c r="P130" s="181">
        <v>219.184</v>
      </c>
      <c r="Q130" s="166" t="s">
        <v>46</v>
      </c>
    </row>
    <row r="131" spans="1:17" s="162" customFormat="1" ht="14" customHeight="1">
      <c r="A131" s="188" t="s">
        <v>418</v>
      </c>
      <c r="B131" s="71" t="s">
        <v>143</v>
      </c>
      <c r="C131" s="164">
        <v>35.633333333333297</v>
      </c>
      <c r="D131" s="164">
        <v>103.15</v>
      </c>
      <c r="E131" s="165">
        <v>2177</v>
      </c>
      <c r="F131" s="166" t="s">
        <v>419</v>
      </c>
      <c r="G131" s="187" t="s">
        <v>50</v>
      </c>
      <c r="H131" s="166" t="s">
        <v>145</v>
      </c>
      <c r="I131" s="166" t="s">
        <v>26</v>
      </c>
      <c r="J131" s="9" t="s">
        <v>27</v>
      </c>
      <c r="K131" s="25" t="s">
        <v>146</v>
      </c>
      <c r="L131" s="166" t="s">
        <v>29</v>
      </c>
      <c r="M131" s="167">
        <v>70000</v>
      </c>
      <c r="N131" s="167">
        <v>1114.9826</v>
      </c>
      <c r="O131" s="168">
        <v>0.59101654846335705</v>
      </c>
      <c r="P131" s="167">
        <v>1338.5598</v>
      </c>
      <c r="Q131" s="166" t="s">
        <v>420</v>
      </c>
    </row>
    <row r="132" spans="1:17" s="177" customFormat="1" ht="14">
      <c r="A132" s="188" t="s">
        <v>421</v>
      </c>
      <c r="B132" s="71" t="s">
        <v>143</v>
      </c>
      <c r="C132" s="164">
        <v>27.899899999999999</v>
      </c>
      <c r="D132" s="164">
        <v>108.70829999999999</v>
      </c>
      <c r="E132" s="165">
        <v>2200</v>
      </c>
      <c r="F132" s="166" t="s">
        <v>422</v>
      </c>
      <c r="G132" s="166" t="s">
        <v>67</v>
      </c>
      <c r="H132" s="166" t="s">
        <v>25</v>
      </c>
      <c r="I132" s="166" t="s">
        <v>44</v>
      </c>
      <c r="J132" s="9" t="s">
        <v>36</v>
      </c>
      <c r="K132" s="9" t="s">
        <v>45</v>
      </c>
      <c r="L132" s="166" t="s">
        <v>317</v>
      </c>
      <c r="M132" s="167">
        <v>10000</v>
      </c>
      <c r="N132" s="167">
        <v>0</v>
      </c>
      <c r="O132" s="201">
        <v>0.4</v>
      </c>
      <c r="P132" s="167">
        <v>89.285714285714306</v>
      </c>
      <c r="Q132" s="166" t="s">
        <v>46</v>
      </c>
    </row>
    <row r="133" spans="1:17" s="178" customFormat="1">
      <c r="A133" s="188" t="s">
        <v>423</v>
      </c>
      <c r="B133" s="166" t="s">
        <v>369</v>
      </c>
      <c r="C133" s="164">
        <v>42.5</v>
      </c>
      <c r="D133" s="164">
        <v>0.75</v>
      </c>
      <c r="E133" s="165">
        <v>2280</v>
      </c>
      <c r="F133" s="166" t="s">
        <v>424</v>
      </c>
      <c r="G133" s="187" t="s">
        <v>425</v>
      </c>
      <c r="H133" s="166" t="s">
        <v>25</v>
      </c>
      <c r="I133" s="166" t="s">
        <v>426</v>
      </c>
      <c r="J133" s="166" t="s">
        <v>36</v>
      </c>
      <c r="K133" s="166" t="s">
        <v>37</v>
      </c>
      <c r="L133" s="166" t="s">
        <v>427</v>
      </c>
      <c r="M133" s="167">
        <v>1372</v>
      </c>
      <c r="N133" s="167">
        <v>-44</v>
      </c>
      <c r="O133" s="168">
        <v>6.3559322033898296</v>
      </c>
      <c r="P133" s="167">
        <v>25</v>
      </c>
      <c r="Q133" s="166" t="s">
        <v>428</v>
      </c>
    </row>
    <row r="134" spans="1:17" s="178" customFormat="1">
      <c r="A134" s="188" t="s">
        <v>429</v>
      </c>
      <c r="B134" s="166" t="s">
        <v>204</v>
      </c>
      <c r="C134" s="164">
        <v>0.08</v>
      </c>
      <c r="D134" s="164">
        <v>37.53</v>
      </c>
      <c r="E134" s="165">
        <v>2350</v>
      </c>
      <c r="F134" s="166" t="s">
        <v>430</v>
      </c>
      <c r="G134" s="187" t="s">
        <v>431</v>
      </c>
      <c r="H134" s="187" t="s">
        <v>25</v>
      </c>
      <c r="I134" s="166" t="s">
        <v>26</v>
      </c>
      <c r="J134" s="9" t="s">
        <v>400</v>
      </c>
      <c r="K134" s="9" t="s">
        <v>401</v>
      </c>
      <c r="L134" s="166" t="s">
        <v>29</v>
      </c>
      <c r="M134" s="167">
        <v>47730</v>
      </c>
      <c r="N134" s="167">
        <v>63</v>
      </c>
      <c r="O134" s="168">
        <v>1.5079165619999999</v>
      </c>
      <c r="P134" s="167">
        <v>213</v>
      </c>
      <c r="Q134" s="166" t="s">
        <v>432</v>
      </c>
    </row>
    <row r="135" spans="1:17" s="178" customFormat="1" ht="15">
      <c r="A135" s="188" t="s">
        <v>433</v>
      </c>
      <c r="B135" s="166" t="s">
        <v>143</v>
      </c>
      <c r="C135" s="164">
        <v>38.866666666666703</v>
      </c>
      <c r="D135" s="164">
        <v>94.25</v>
      </c>
      <c r="E135" s="165">
        <v>2793</v>
      </c>
      <c r="F135" s="166" t="s">
        <v>434</v>
      </c>
      <c r="G135" s="166" t="s">
        <v>50</v>
      </c>
      <c r="H135" s="9" t="s">
        <v>25</v>
      </c>
      <c r="I135" s="166" t="s">
        <v>124</v>
      </c>
      <c r="J135" s="166" t="s">
        <v>275</v>
      </c>
      <c r="K135" s="166" t="s">
        <v>435</v>
      </c>
      <c r="L135" s="166" t="s">
        <v>127</v>
      </c>
      <c r="M135" s="167">
        <v>2144.8119999999999</v>
      </c>
      <c r="N135" s="167">
        <v>-55</v>
      </c>
      <c r="O135" s="168">
        <v>1.82</v>
      </c>
      <c r="P135" s="167">
        <v>16</v>
      </c>
      <c r="Q135" s="166" t="s">
        <v>46</v>
      </c>
    </row>
    <row r="136" spans="1:17" s="162" customFormat="1">
      <c r="A136" s="188" t="s">
        <v>436</v>
      </c>
      <c r="B136" s="9" t="s">
        <v>437</v>
      </c>
      <c r="C136" s="189">
        <v>46.97</v>
      </c>
      <c r="D136" s="189">
        <v>10.95</v>
      </c>
      <c r="E136" s="190">
        <v>2796</v>
      </c>
      <c r="F136" s="9" t="s">
        <v>438</v>
      </c>
      <c r="G136" s="191" t="s">
        <v>439</v>
      </c>
      <c r="H136" s="9" t="s">
        <v>25</v>
      </c>
      <c r="I136" s="9" t="s">
        <v>35</v>
      </c>
      <c r="J136" s="9" t="s">
        <v>36</v>
      </c>
      <c r="K136" s="9" t="s">
        <v>440</v>
      </c>
      <c r="L136" s="166" t="s">
        <v>52</v>
      </c>
      <c r="M136" s="181">
        <v>10140.294</v>
      </c>
      <c r="N136" s="181">
        <v>-36</v>
      </c>
      <c r="O136" s="180">
        <v>0.87919172970000004</v>
      </c>
      <c r="P136" s="181">
        <v>58.536000000000001</v>
      </c>
      <c r="Q136" s="166" t="s">
        <v>46</v>
      </c>
    </row>
    <row r="137" spans="1:17" s="162" customFormat="1" ht="15">
      <c r="A137" s="188" t="s">
        <v>441</v>
      </c>
      <c r="B137" s="166" t="s">
        <v>143</v>
      </c>
      <c r="C137" s="164">
        <v>37.133333333333297</v>
      </c>
      <c r="D137" s="164">
        <v>97.516666666666694</v>
      </c>
      <c r="E137" s="165">
        <v>2848</v>
      </c>
      <c r="F137" s="166" t="s">
        <v>434</v>
      </c>
      <c r="G137" s="9" t="s">
        <v>50</v>
      </c>
      <c r="H137" s="9" t="s">
        <v>25</v>
      </c>
      <c r="I137" s="166" t="s">
        <v>124</v>
      </c>
      <c r="J137" s="166" t="s">
        <v>275</v>
      </c>
      <c r="K137" s="166" t="s">
        <v>435</v>
      </c>
      <c r="L137" s="166" t="s">
        <v>127</v>
      </c>
      <c r="M137" s="167">
        <v>2541.4459999999999</v>
      </c>
      <c r="N137" s="181">
        <v>-12</v>
      </c>
      <c r="O137" s="168">
        <v>1.56685229949285</v>
      </c>
      <c r="P137" s="167">
        <v>6</v>
      </c>
      <c r="Q137" s="166" t="s">
        <v>46</v>
      </c>
    </row>
    <row r="138" spans="1:17" s="162" customFormat="1">
      <c r="A138" s="198" t="s">
        <v>442</v>
      </c>
      <c r="B138" s="166" t="s">
        <v>143</v>
      </c>
      <c r="C138" s="189">
        <v>36.015000000000001</v>
      </c>
      <c r="D138" s="189">
        <v>97.921000000000006</v>
      </c>
      <c r="E138" s="190">
        <v>2956</v>
      </c>
      <c r="F138" s="180" t="s">
        <v>443</v>
      </c>
      <c r="G138" s="191" t="s">
        <v>67</v>
      </c>
      <c r="H138" s="9" t="s">
        <v>444</v>
      </c>
      <c r="I138" s="9" t="s">
        <v>26</v>
      </c>
      <c r="J138" s="9" t="s">
        <v>400</v>
      </c>
      <c r="K138" s="9" t="s">
        <v>445</v>
      </c>
      <c r="L138" s="9" t="s">
        <v>29</v>
      </c>
      <c r="M138" s="181">
        <v>7100</v>
      </c>
      <c r="N138" s="181">
        <v>0</v>
      </c>
      <c r="O138" s="180">
        <f>8/7.1</f>
        <v>1.1267605633802817</v>
      </c>
      <c r="P138" s="181">
        <f>M138/50</f>
        <v>142</v>
      </c>
      <c r="Q138" s="9" t="s">
        <v>46</v>
      </c>
    </row>
    <row r="139" spans="1:17" s="162" customFormat="1" ht="14" customHeight="1">
      <c r="A139" s="188" t="s">
        <v>446</v>
      </c>
      <c r="B139" s="71" t="s">
        <v>447</v>
      </c>
      <c r="C139" s="164">
        <v>-0.05</v>
      </c>
      <c r="D139" s="164">
        <v>37.466666666666697</v>
      </c>
      <c r="E139" s="165">
        <v>3078</v>
      </c>
      <c r="F139" s="166" t="s">
        <v>448</v>
      </c>
      <c r="G139" s="187" t="s">
        <v>50</v>
      </c>
      <c r="H139" s="166" t="s">
        <v>25</v>
      </c>
      <c r="I139" s="166" t="s">
        <v>26</v>
      </c>
      <c r="J139" s="166" t="s">
        <v>400</v>
      </c>
      <c r="K139" s="9" t="s">
        <v>449</v>
      </c>
      <c r="L139" s="166" t="s">
        <v>29</v>
      </c>
      <c r="M139" s="167">
        <v>24330</v>
      </c>
      <c r="N139" s="167">
        <v>50</v>
      </c>
      <c r="O139" s="168">
        <v>1.03</v>
      </c>
      <c r="P139" s="167">
        <v>190</v>
      </c>
      <c r="Q139" s="166" t="s">
        <v>46</v>
      </c>
    </row>
    <row r="140" spans="1:17" s="177" customFormat="1">
      <c r="A140" s="188" t="s">
        <v>450</v>
      </c>
      <c r="B140" s="166" t="s">
        <v>143</v>
      </c>
      <c r="C140" s="164">
        <v>36.811305555555599</v>
      </c>
      <c r="D140" s="164">
        <v>100.137083333333</v>
      </c>
      <c r="E140" s="165">
        <v>3194</v>
      </c>
      <c r="F140" s="166" t="s">
        <v>451</v>
      </c>
      <c r="G140" s="187" t="s">
        <v>452</v>
      </c>
      <c r="H140" s="166" t="s">
        <v>25</v>
      </c>
      <c r="I140" s="166" t="s">
        <v>124</v>
      </c>
      <c r="J140" s="9" t="s">
        <v>125</v>
      </c>
      <c r="K140" s="9" t="s">
        <v>453</v>
      </c>
      <c r="L140" s="166" t="s">
        <v>127</v>
      </c>
      <c r="M140" s="167">
        <v>15629</v>
      </c>
      <c r="N140" s="167">
        <v>0</v>
      </c>
      <c r="O140" s="168">
        <v>3.6666666669999999</v>
      </c>
      <c r="P140" s="167">
        <v>146</v>
      </c>
      <c r="Q140" s="166" t="s">
        <v>46</v>
      </c>
    </row>
    <row r="141" spans="1:17" s="162" customFormat="1">
      <c r="A141" s="188" t="s">
        <v>454</v>
      </c>
      <c r="B141" s="166" t="s">
        <v>143</v>
      </c>
      <c r="C141" s="164">
        <v>32.766666666666701</v>
      </c>
      <c r="D141" s="164">
        <v>102.51666666666701</v>
      </c>
      <c r="E141" s="165">
        <v>3507</v>
      </c>
      <c r="F141" s="166" t="s">
        <v>455</v>
      </c>
      <c r="G141" s="9" t="s">
        <v>50</v>
      </c>
      <c r="H141" s="9" t="s">
        <v>60</v>
      </c>
      <c r="I141" s="166" t="s">
        <v>26</v>
      </c>
      <c r="J141" s="166" t="s">
        <v>84</v>
      </c>
      <c r="K141" s="166" t="s">
        <v>456</v>
      </c>
      <c r="L141" s="166" t="s">
        <v>29</v>
      </c>
      <c r="M141" s="167">
        <v>13219</v>
      </c>
      <c r="N141" s="167">
        <v>0</v>
      </c>
      <c r="O141" s="168">
        <v>0.83213556244799203</v>
      </c>
      <c r="P141" s="167">
        <v>103</v>
      </c>
      <c r="Q141" s="166" t="s">
        <v>457</v>
      </c>
    </row>
    <row r="142" spans="1:17" s="162" customFormat="1" ht="15">
      <c r="A142" s="188" t="s">
        <v>458</v>
      </c>
      <c r="B142" s="166" t="s">
        <v>143</v>
      </c>
      <c r="C142" s="164">
        <v>26.633333333333301</v>
      </c>
      <c r="D142" s="164">
        <v>99.716666666666697</v>
      </c>
      <c r="E142" s="165">
        <v>3898</v>
      </c>
      <c r="F142" s="166" t="s">
        <v>459</v>
      </c>
      <c r="G142" s="166" t="s">
        <v>50</v>
      </c>
      <c r="H142" s="9" t="s">
        <v>25</v>
      </c>
      <c r="I142" s="166" t="s">
        <v>26</v>
      </c>
      <c r="J142" s="166" t="s">
        <v>400</v>
      </c>
      <c r="K142" s="166" t="s">
        <v>460</v>
      </c>
      <c r="L142" s="166" t="s">
        <v>29</v>
      </c>
      <c r="M142" s="167">
        <v>1979</v>
      </c>
      <c r="N142" s="181">
        <v>-65</v>
      </c>
      <c r="O142" s="168">
        <v>2.5</v>
      </c>
      <c r="P142" s="167">
        <v>10.3232323390788</v>
      </c>
      <c r="Q142" s="166" t="s">
        <v>46</v>
      </c>
    </row>
    <row r="143" spans="1:17" s="162" customFormat="1">
      <c r="A143" s="188" t="s">
        <v>461</v>
      </c>
      <c r="B143" s="166" t="s">
        <v>143</v>
      </c>
      <c r="C143" s="164">
        <v>30.561900000000001</v>
      </c>
      <c r="D143" s="164">
        <v>91.177800000000005</v>
      </c>
      <c r="E143" s="165">
        <v>4280</v>
      </c>
      <c r="F143" s="166" t="s">
        <v>462</v>
      </c>
      <c r="G143" s="9" t="s">
        <v>67</v>
      </c>
      <c r="H143" s="9" t="s">
        <v>60</v>
      </c>
      <c r="I143" s="166" t="s">
        <v>26</v>
      </c>
      <c r="J143" s="9" t="s">
        <v>84</v>
      </c>
      <c r="K143" s="9" t="s">
        <v>85</v>
      </c>
      <c r="L143" s="166" t="s">
        <v>29</v>
      </c>
      <c r="M143" s="167">
        <v>9921</v>
      </c>
      <c r="N143" s="167">
        <v>243</v>
      </c>
      <c r="O143" s="168">
        <v>0.72</v>
      </c>
      <c r="P143" s="167">
        <v>146</v>
      </c>
      <c r="Q143" s="166" t="s">
        <v>46</v>
      </c>
    </row>
    <row r="144" spans="1:17" s="162" customFormat="1" ht="15">
      <c r="A144" s="188" t="s">
        <v>463</v>
      </c>
      <c r="B144" s="166" t="s">
        <v>143</v>
      </c>
      <c r="C144" s="164">
        <v>33.391944444444398</v>
      </c>
      <c r="D144" s="164">
        <v>79.363055555555505</v>
      </c>
      <c r="E144" s="165">
        <v>4358</v>
      </c>
      <c r="F144" s="166" t="s">
        <v>464</v>
      </c>
      <c r="G144" s="187" t="s">
        <v>50</v>
      </c>
      <c r="H144" s="166" t="s">
        <v>25</v>
      </c>
      <c r="I144" s="166" t="s">
        <v>26</v>
      </c>
      <c r="J144" s="166" t="s">
        <v>400</v>
      </c>
      <c r="K144" s="166" t="s">
        <v>465</v>
      </c>
      <c r="L144" s="166" t="s">
        <v>29</v>
      </c>
      <c r="M144" s="167">
        <v>1981.96</v>
      </c>
      <c r="N144" s="181">
        <v>-63</v>
      </c>
      <c r="O144" s="168">
        <v>2</v>
      </c>
      <c r="P144" s="167">
        <v>18.761101858670401</v>
      </c>
      <c r="Q144" s="166" t="s">
        <v>46</v>
      </c>
    </row>
    <row r="145" spans="1:17" s="162" customFormat="1">
      <c r="A145" s="188" t="s">
        <v>466</v>
      </c>
      <c r="B145" s="166" t="s">
        <v>143</v>
      </c>
      <c r="C145" s="164">
        <v>32.75</v>
      </c>
      <c r="D145" s="164">
        <v>81.67</v>
      </c>
      <c r="E145" s="165">
        <v>4427</v>
      </c>
      <c r="F145" s="166" t="s">
        <v>467</v>
      </c>
      <c r="G145" s="166" t="s">
        <v>50</v>
      </c>
      <c r="H145" s="166" t="s">
        <v>25</v>
      </c>
      <c r="I145" s="166" t="s">
        <v>26</v>
      </c>
      <c r="J145" s="9" t="s">
        <v>84</v>
      </c>
      <c r="K145" s="9" t="s">
        <v>468</v>
      </c>
      <c r="L145" s="166" t="s">
        <v>29</v>
      </c>
      <c r="M145" s="167">
        <v>12100</v>
      </c>
      <c r="N145" s="167">
        <v>-46</v>
      </c>
      <c r="O145" s="168">
        <v>0.49809065250000001</v>
      </c>
      <c r="P145" s="167">
        <v>184</v>
      </c>
      <c r="Q145" s="166" t="s">
        <v>46</v>
      </c>
    </row>
    <row r="146" spans="1:17" s="162" customFormat="1">
      <c r="A146" s="188" t="s">
        <v>469</v>
      </c>
      <c r="B146" s="166" t="s">
        <v>143</v>
      </c>
      <c r="C146" s="164">
        <v>31.9</v>
      </c>
      <c r="D146" s="164">
        <v>87.533333333333303</v>
      </c>
      <c r="E146" s="165">
        <v>4459</v>
      </c>
      <c r="F146" s="166" t="s">
        <v>470</v>
      </c>
      <c r="G146" s="166" t="s">
        <v>50</v>
      </c>
      <c r="H146" s="166" t="s">
        <v>25</v>
      </c>
      <c r="I146" s="166" t="s">
        <v>124</v>
      </c>
      <c r="J146" s="9" t="s">
        <v>275</v>
      </c>
      <c r="K146" s="9" t="s">
        <v>471</v>
      </c>
      <c r="L146" s="166" t="s">
        <v>29</v>
      </c>
      <c r="M146" s="167">
        <v>1932</v>
      </c>
      <c r="N146" s="167">
        <v>-52</v>
      </c>
      <c r="O146" s="168">
        <v>3.5282258064516099</v>
      </c>
      <c r="P146" s="167">
        <v>16</v>
      </c>
      <c r="Q146" s="166" t="s">
        <v>46</v>
      </c>
    </row>
    <row r="147" spans="1:17" s="162" customFormat="1" ht="14">
      <c r="A147" s="188" t="s">
        <v>472</v>
      </c>
      <c r="B147" s="71" t="s">
        <v>143</v>
      </c>
      <c r="C147" s="164">
        <v>33.85</v>
      </c>
      <c r="D147" s="189">
        <v>88.58</v>
      </c>
      <c r="E147" s="165">
        <v>5059</v>
      </c>
      <c r="F147" s="166" t="s">
        <v>473</v>
      </c>
      <c r="G147" s="191" t="s">
        <v>474</v>
      </c>
      <c r="H147" s="166" t="s">
        <v>25</v>
      </c>
      <c r="I147" s="166" t="s">
        <v>26</v>
      </c>
      <c r="J147" s="9" t="s">
        <v>84</v>
      </c>
      <c r="K147" s="9" t="s">
        <v>475</v>
      </c>
      <c r="L147" s="166" t="s">
        <v>29</v>
      </c>
      <c r="M147" s="167">
        <v>16108</v>
      </c>
      <c r="N147" s="167">
        <v>0</v>
      </c>
      <c r="O147" s="168">
        <v>0.5</v>
      </c>
      <c r="P147" s="167">
        <v>88.110382513661193</v>
      </c>
      <c r="Q147" s="166" t="s">
        <v>476</v>
      </c>
    </row>
    <row r="148" spans="1:17" s="162" customFormat="1">
      <c r="A148" s="163"/>
      <c r="B148" s="163"/>
      <c r="C148" s="208"/>
      <c r="D148" s="208"/>
      <c r="E148" s="209"/>
      <c r="F148" s="163"/>
      <c r="G148" s="163"/>
      <c r="H148" s="163"/>
      <c r="I148" s="163"/>
      <c r="J148" s="37"/>
      <c r="K148" s="37"/>
      <c r="L148" s="163"/>
      <c r="M148" s="209"/>
      <c r="N148" s="209"/>
      <c r="O148" s="208"/>
      <c r="P148" s="209"/>
      <c r="Q148" s="163"/>
    </row>
    <row r="149" spans="1:17" s="162" customFormat="1">
      <c r="A149" s="9"/>
      <c r="B149" s="9"/>
      <c r="C149" s="180"/>
      <c r="D149" s="180"/>
      <c r="E149" s="181"/>
      <c r="F149" s="9"/>
      <c r="G149" s="9"/>
      <c r="H149" s="9"/>
      <c r="I149" s="9"/>
      <c r="J149" s="9"/>
      <c r="K149" s="9"/>
      <c r="L149" s="9"/>
      <c r="M149" s="181"/>
      <c r="N149" s="181"/>
      <c r="O149" s="180"/>
      <c r="P149" s="181"/>
      <c r="Q149" s="9"/>
    </row>
    <row r="150" spans="1:17" s="177" customFormat="1">
      <c r="A150" s="9"/>
      <c r="B150" s="9"/>
      <c r="C150" s="180"/>
      <c r="D150" s="180"/>
      <c r="E150" s="181"/>
      <c r="F150" s="9"/>
      <c r="G150" s="191"/>
      <c r="H150" s="191"/>
      <c r="I150" s="9"/>
      <c r="J150" s="9"/>
      <c r="K150" s="9"/>
      <c r="L150" s="9"/>
      <c r="M150" s="181"/>
      <c r="N150" s="181"/>
      <c r="O150" s="180"/>
      <c r="P150" s="181"/>
      <c r="Q150" s="9"/>
    </row>
    <row r="151" spans="1:17" s="162" customFormat="1">
      <c r="A151" s="9"/>
      <c r="B151" s="9"/>
      <c r="C151" s="180"/>
      <c r="D151" s="180"/>
      <c r="E151" s="181"/>
      <c r="F151" s="9"/>
      <c r="G151" s="191"/>
      <c r="H151" s="191"/>
      <c r="I151" s="9"/>
      <c r="J151" s="9"/>
      <c r="K151" s="9"/>
      <c r="L151" s="9"/>
      <c r="M151" s="181"/>
      <c r="N151" s="181"/>
      <c r="O151" s="180"/>
      <c r="P151" s="181"/>
      <c r="Q151" s="9"/>
    </row>
    <row r="157" spans="1:17">
      <c r="B157" s="180"/>
    </row>
    <row r="159" spans="1:17">
      <c r="A159" s="166"/>
      <c r="B159" s="166"/>
      <c r="C159" s="168"/>
      <c r="D159" s="168"/>
      <c r="E159" s="167"/>
      <c r="F159" s="166"/>
      <c r="G159" s="166"/>
      <c r="H159" s="166"/>
      <c r="I159" s="166"/>
      <c r="L159" s="166"/>
      <c r="M159" s="167"/>
      <c r="N159" s="167"/>
      <c r="O159" s="168"/>
      <c r="P159" s="167"/>
      <c r="Q159" s="166"/>
    </row>
    <row r="160" spans="1:17">
      <c r="A160" s="166"/>
      <c r="B160" s="166"/>
      <c r="C160" s="168"/>
      <c r="D160" s="168"/>
      <c r="E160" s="167"/>
      <c r="F160" s="166"/>
      <c r="G160" s="166"/>
      <c r="H160" s="166"/>
      <c r="I160" s="166"/>
      <c r="L160" s="166"/>
      <c r="M160" s="167"/>
      <c r="N160" s="167"/>
      <c r="O160" s="168"/>
      <c r="P160" s="167"/>
      <c r="Q160" s="166"/>
    </row>
    <row r="161" spans="1:17">
      <c r="A161" s="166"/>
      <c r="B161" s="166"/>
      <c r="C161" s="168"/>
      <c r="D161" s="168"/>
      <c r="E161" s="167"/>
      <c r="F161" s="166"/>
      <c r="G161" s="166"/>
      <c r="H161" s="166"/>
      <c r="I161" s="166"/>
      <c r="L161" s="166"/>
      <c r="M161" s="167"/>
      <c r="N161" s="167"/>
      <c r="O161" s="168"/>
      <c r="P161" s="167"/>
      <c r="Q161" s="166"/>
    </row>
    <row r="162" spans="1:17">
      <c r="A162" s="166"/>
      <c r="B162" s="166"/>
      <c r="C162" s="168"/>
      <c r="D162" s="168"/>
      <c r="E162" s="167"/>
      <c r="F162" s="166"/>
      <c r="G162" s="166"/>
      <c r="H162" s="166"/>
      <c r="I162" s="166"/>
      <c r="L162" s="166"/>
      <c r="M162" s="167"/>
      <c r="N162" s="167"/>
      <c r="O162" s="168"/>
      <c r="P162" s="167"/>
      <c r="Q162" s="166"/>
    </row>
    <row r="163" spans="1:17">
      <c r="A163" s="166"/>
      <c r="B163" s="166"/>
      <c r="C163" s="168"/>
      <c r="D163" s="168"/>
      <c r="E163" s="167"/>
      <c r="F163" s="166"/>
      <c r="G163" s="166"/>
      <c r="H163" s="166"/>
      <c r="I163" s="166"/>
      <c r="L163" s="166"/>
      <c r="M163" s="167"/>
      <c r="N163" s="167"/>
      <c r="O163" s="168"/>
      <c r="P163" s="167"/>
      <c r="Q163" s="166"/>
    </row>
    <row r="164" spans="1:17">
      <c r="A164" s="166"/>
      <c r="B164" s="166"/>
      <c r="C164" s="168"/>
      <c r="D164" s="168"/>
      <c r="E164" s="167"/>
      <c r="F164" s="166"/>
      <c r="G164" s="166"/>
      <c r="H164" s="166"/>
      <c r="I164" s="166"/>
      <c r="L164" s="166"/>
      <c r="M164" s="167"/>
      <c r="N164" s="167"/>
      <c r="O164" s="168"/>
      <c r="P164" s="167"/>
      <c r="Q164" s="166"/>
    </row>
    <row r="165" spans="1:17">
      <c r="A165" s="166"/>
      <c r="B165" s="166"/>
      <c r="C165" s="168"/>
      <c r="D165" s="168"/>
      <c r="E165" s="167"/>
      <c r="F165" s="166"/>
      <c r="G165" s="166"/>
      <c r="H165" s="166"/>
      <c r="I165" s="166"/>
      <c r="L165" s="166"/>
      <c r="M165" s="167"/>
      <c r="N165" s="167"/>
      <c r="O165" s="168"/>
      <c r="P165" s="167"/>
      <c r="Q165" s="166"/>
    </row>
    <row r="166" spans="1:17">
      <c r="A166" s="166"/>
      <c r="B166" s="166"/>
      <c r="C166" s="168"/>
      <c r="D166" s="168"/>
      <c r="E166" s="167"/>
      <c r="F166" s="166"/>
      <c r="G166" s="166"/>
      <c r="H166" s="166"/>
      <c r="I166" s="166"/>
      <c r="L166" s="166"/>
      <c r="M166" s="167"/>
      <c r="N166" s="167"/>
      <c r="O166" s="168"/>
      <c r="P166" s="167"/>
      <c r="Q166" s="166"/>
    </row>
    <row r="167" spans="1:17">
      <c r="A167" s="166"/>
      <c r="B167" s="166"/>
      <c r="C167" s="168"/>
      <c r="D167" s="168"/>
      <c r="E167" s="167"/>
      <c r="F167" s="166"/>
      <c r="G167" s="166"/>
      <c r="H167" s="166"/>
      <c r="I167" s="166"/>
      <c r="L167" s="166"/>
      <c r="M167" s="167"/>
      <c r="N167" s="167"/>
      <c r="O167" s="168"/>
      <c r="P167" s="167"/>
      <c r="Q167" s="166"/>
    </row>
    <row r="168" spans="1:17">
      <c r="A168" s="166"/>
      <c r="B168" s="166"/>
      <c r="C168" s="168"/>
      <c r="D168" s="168"/>
      <c r="E168" s="167"/>
      <c r="F168" s="166"/>
      <c r="G168" s="166"/>
      <c r="H168" s="166"/>
      <c r="I168" s="166"/>
      <c r="L168" s="166"/>
      <c r="M168" s="167"/>
      <c r="N168" s="167"/>
      <c r="O168" s="168"/>
      <c r="P168" s="167"/>
      <c r="Q168" s="166"/>
    </row>
    <row r="169" spans="1:17">
      <c r="A169" s="166"/>
      <c r="B169" s="166"/>
      <c r="C169" s="168"/>
      <c r="D169" s="168"/>
      <c r="E169" s="167"/>
      <c r="F169" s="166"/>
      <c r="G169" s="166"/>
      <c r="H169" s="166"/>
      <c r="I169" s="166"/>
      <c r="L169" s="166"/>
      <c r="M169" s="167"/>
      <c r="N169" s="167"/>
      <c r="O169" s="168"/>
      <c r="P169" s="167"/>
      <c r="Q169" s="166"/>
    </row>
    <row r="170" spans="1:17">
      <c r="A170" s="166"/>
      <c r="B170" s="166"/>
      <c r="C170" s="168"/>
      <c r="D170" s="168"/>
      <c r="E170" s="167"/>
      <c r="F170" s="166"/>
      <c r="G170" s="166"/>
      <c r="H170" s="166"/>
      <c r="I170" s="166"/>
      <c r="L170" s="166"/>
      <c r="M170" s="167"/>
      <c r="N170" s="167"/>
      <c r="O170" s="168"/>
      <c r="P170" s="167"/>
      <c r="Q170" s="166"/>
    </row>
    <row r="171" spans="1:17">
      <c r="A171" s="166"/>
      <c r="B171" s="166"/>
      <c r="C171" s="168"/>
      <c r="D171" s="168"/>
      <c r="E171" s="167"/>
      <c r="F171" s="166"/>
      <c r="G171" s="166"/>
      <c r="H171" s="166"/>
      <c r="I171" s="166"/>
      <c r="L171" s="166"/>
      <c r="M171" s="167"/>
      <c r="N171" s="167"/>
      <c r="O171" s="168"/>
      <c r="P171" s="167"/>
      <c r="Q171" s="166"/>
    </row>
    <row r="172" spans="1:17">
      <c r="A172" s="166"/>
      <c r="B172" s="166"/>
      <c r="C172" s="168"/>
      <c r="D172" s="168"/>
      <c r="E172" s="167"/>
      <c r="F172" s="166"/>
      <c r="G172" s="166"/>
      <c r="H172" s="166"/>
      <c r="I172" s="166"/>
      <c r="L172" s="166"/>
      <c r="M172" s="167"/>
      <c r="N172" s="167"/>
      <c r="O172" s="168"/>
      <c r="P172" s="167"/>
      <c r="Q172" s="166"/>
    </row>
    <row r="173" spans="1:17">
      <c r="A173" s="166"/>
      <c r="B173" s="166"/>
      <c r="C173" s="168"/>
      <c r="D173" s="168"/>
      <c r="E173" s="167"/>
      <c r="F173" s="166"/>
      <c r="G173" s="166"/>
      <c r="H173" s="166"/>
      <c r="I173" s="166"/>
      <c r="L173" s="166"/>
      <c r="M173" s="167"/>
      <c r="N173" s="167"/>
      <c r="O173" s="168"/>
      <c r="P173" s="167"/>
      <c r="Q173" s="166"/>
    </row>
    <row r="174" spans="1:17">
      <c r="A174" s="166"/>
      <c r="B174" s="166"/>
      <c r="C174" s="168"/>
      <c r="D174" s="168"/>
      <c r="E174" s="167"/>
      <c r="F174" s="166"/>
      <c r="G174" s="166"/>
      <c r="H174" s="166"/>
      <c r="I174" s="166"/>
      <c r="L174" s="166"/>
      <c r="M174" s="167"/>
      <c r="N174" s="167"/>
      <c r="O174" s="168"/>
      <c r="P174" s="167"/>
      <c r="Q174" s="166"/>
    </row>
    <row r="175" spans="1:17">
      <c r="A175" s="166"/>
      <c r="B175" s="166"/>
      <c r="C175" s="168"/>
      <c r="D175" s="168"/>
      <c r="E175" s="167"/>
      <c r="F175" s="166"/>
      <c r="G175" s="166"/>
      <c r="H175" s="166"/>
      <c r="I175" s="166"/>
      <c r="L175" s="166"/>
      <c r="M175" s="167"/>
      <c r="N175" s="167"/>
      <c r="O175" s="168"/>
      <c r="P175" s="167"/>
      <c r="Q175" s="166"/>
    </row>
    <row r="176" spans="1:17">
      <c r="A176" s="166"/>
      <c r="B176" s="166"/>
      <c r="C176" s="168"/>
      <c r="D176" s="168"/>
      <c r="E176" s="167"/>
      <c r="F176" s="166"/>
      <c r="G176" s="166"/>
      <c r="H176" s="166"/>
      <c r="I176" s="166"/>
      <c r="L176" s="166"/>
      <c r="M176" s="167"/>
      <c r="N176" s="167"/>
      <c r="O176" s="168"/>
      <c r="P176" s="167"/>
      <c r="Q176" s="166"/>
    </row>
    <row r="177" spans="1:17">
      <c r="A177" s="166"/>
      <c r="B177" s="166"/>
      <c r="C177" s="168"/>
      <c r="D177" s="168"/>
      <c r="E177" s="167"/>
      <c r="F177" s="166"/>
      <c r="G177" s="166"/>
      <c r="H177" s="166"/>
      <c r="I177" s="166"/>
      <c r="L177" s="166"/>
      <c r="M177" s="167"/>
      <c r="N177" s="167"/>
      <c r="O177" s="168"/>
      <c r="P177" s="167"/>
      <c r="Q177" s="166"/>
    </row>
    <row r="178" spans="1:17">
      <c r="A178" s="166"/>
      <c r="B178" s="166"/>
      <c r="C178" s="168"/>
      <c r="D178" s="168"/>
      <c r="E178" s="167"/>
      <c r="F178" s="166"/>
      <c r="G178" s="166"/>
      <c r="H178" s="166"/>
      <c r="I178" s="166"/>
      <c r="L178" s="166"/>
      <c r="M178" s="167"/>
      <c r="N178" s="167"/>
      <c r="O178" s="168"/>
      <c r="P178" s="167"/>
      <c r="Q178" s="166"/>
    </row>
    <row r="179" spans="1:17">
      <c r="A179" s="166"/>
      <c r="B179" s="166"/>
      <c r="C179" s="168"/>
      <c r="D179" s="168"/>
      <c r="E179" s="167"/>
      <c r="F179" s="166"/>
      <c r="G179" s="166"/>
      <c r="H179" s="166"/>
      <c r="I179" s="166"/>
      <c r="L179" s="166"/>
      <c r="M179" s="167"/>
      <c r="N179" s="167"/>
      <c r="O179" s="168"/>
      <c r="P179" s="167"/>
      <c r="Q179" s="166"/>
    </row>
    <row r="180" spans="1:17">
      <c r="A180" s="166"/>
      <c r="B180" s="166"/>
      <c r="C180" s="168"/>
      <c r="D180" s="168"/>
      <c r="E180" s="167"/>
      <c r="F180" s="166"/>
      <c r="G180" s="166"/>
      <c r="H180" s="166"/>
      <c r="I180" s="166"/>
      <c r="L180" s="166"/>
      <c r="M180" s="167"/>
      <c r="N180" s="167"/>
      <c r="O180" s="168"/>
      <c r="P180" s="167"/>
      <c r="Q180" s="166"/>
    </row>
    <row r="181" spans="1:17">
      <c r="A181" s="166"/>
      <c r="B181" s="166"/>
      <c r="C181" s="168"/>
      <c r="D181" s="168"/>
      <c r="E181" s="167"/>
      <c r="F181" s="166"/>
      <c r="G181" s="166"/>
      <c r="H181" s="166"/>
      <c r="I181" s="166"/>
      <c r="L181" s="166"/>
      <c r="M181" s="167"/>
      <c r="N181" s="167"/>
      <c r="O181" s="168"/>
      <c r="P181" s="167"/>
      <c r="Q181" s="166"/>
    </row>
    <row r="182" spans="1:17">
      <c r="A182" s="166"/>
      <c r="B182" s="166"/>
      <c r="C182" s="168"/>
      <c r="D182" s="168"/>
      <c r="E182" s="167"/>
      <c r="F182" s="166"/>
      <c r="G182" s="166"/>
      <c r="H182" s="166"/>
      <c r="I182" s="166"/>
      <c r="L182" s="166"/>
      <c r="M182" s="167"/>
      <c r="N182" s="167"/>
      <c r="O182" s="168"/>
      <c r="P182" s="167"/>
      <c r="Q182" s="166"/>
    </row>
    <row r="183" spans="1:17">
      <c r="A183" s="166"/>
      <c r="B183" s="166"/>
      <c r="C183" s="168"/>
      <c r="D183" s="168"/>
      <c r="E183" s="167"/>
      <c r="F183" s="166"/>
      <c r="G183" s="166"/>
      <c r="H183" s="166"/>
      <c r="I183" s="166"/>
      <c r="L183" s="166"/>
      <c r="M183" s="167"/>
      <c r="N183" s="167"/>
      <c r="O183" s="168"/>
      <c r="P183" s="167"/>
      <c r="Q183" s="166"/>
    </row>
    <row r="184" spans="1:17">
      <c r="A184" s="166"/>
      <c r="B184" s="166"/>
      <c r="C184" s="168"/>
      <c r="D184" s="168"/>
      <c r="E184" s="167"/>
      <c r="F184" s="166"/>
      <c r="G184" s="166"/>
      <c r="H184" s="166"/>
      <c r="I184" s="166"/>
      <c r="L184" s="166"/>
      <c r="M184" s="167"/>
      <c r="N184" s="167"/>
      <c r="O184" s="168"/>
      <c r="P184" s="167"/>
      <c r="Q184" s="166"/>
    </row>
    <row r="185" spans="1:17">
      <c r="A185" s="166"/>
      <c r="B185" s="166"/>
      <c r="C185" s="168"/>
      <c r="D185" s="168"/>
      <c r="E185" s="167"/>
      <c r="F185" s="166"/>
      <c r="G185" s="166"/>
      <c r="H185" s="166"/>
      <c r="I185" s="166"/>
      <c r="L185" s="166"/>
      <c r="M185" s="167"/>
      <c r="N185" s="167"/>
      <c r="O185" s="168"/>
      <c r="P185" s="167"/>
      <c r="Q185" s="166"/>
    </row>
    <row r="186" spans="1:17">
      <c r="A186" s="166"/>
      <c r="B186" s="166"/>
      <c r="C186" s="168"/>
      <c r="D186" s="168"/>
      <c r="E186" s="167"/>
      <c r="F186" s="166"/>
      <c r="G186" s="166"/>
      <c r="H186" s="166"/>
      <c r="I186" s="166"/>
      <c r="L186" s="166"/>
      <c r="M186" s="167"/>
      <c r="N186" s="167"/>
      <c r="O186" s="168"/>
      <c r="P186" s="167"/>
      <c r="Q186" s="166"/>
    </row>
    <row r="187" spans="1:17">
      <c r="A187" s="166"/>
      <c r="B187" s="166"/>
      <c r="C187" s="168"/>
      <c r="D187" s="168"/>
      <c r="E187" s="167"/>
      <c r="F187" s="166"/>
      <c r="G187" s="166"/>
      <c r="H187" s="166"/>
      <c r="I187" s="166"/>
      <c r="L187" s="166"/>
      <c r="M187" s="167"/>
      <c r="N187" s="167"/>
      <c r="O187" s="168"/>
      <c r="P187" s="167"/>
      <c r="Q187" s="166"/>
    </row>
    <row r="188" spans="1:17">
      <c r="A188" s="166"/>
      <c r="B188" s="166"/>
      <c r="C188" s="168"/>
      <c r="D188" s="168"/>
      <c r="E188" s="167"/>
      <c r="F188" s="166"/>
      <c r="G188" s="166"/>
      <c r="H188" s="166"/>
      <c r="I188" s="166"/>
      <c r="L188" s="166"/>
      <c r="M188" s="167"/>
      <c r="N188" s="167"/>
      <c r="O188" s="168"/>
      <c r="P188" s="167"/>
      <c r="Q188" s="166"/>
    </row>
    <row r="189" spans="1:17">
      <c r="A189" s="166"/>
      <c r="B189" s="166"/>
      <c r="C189" s="168"/>
      <c r="D189" s="168"/>
      <c r="E189" s="167"/>
      <c r="F189" s="166"/>
      <c r="G189" s="166"/>
      <c r="H189" s="166"/>
      <c r="I189" s="166"/>
      <c r="L189" s="166"/>
      <c r="M189" s="167"/>
      <c r="N189" s="167"/>
      <c r="O189" s="168"/>
      <c r="P189" s="167"/>
      <c r="Q189" s="166"/>
    </row>
    <row r="190" spans="1:17">
      <c r="A190" s="166"/>
      <c r="B190" s="166"/>
      <c r="C190" s="168"/>
      <c r="D190" s="168"/>
      <c r="E190" s="167"/>
      <c r="F190" s="166"/>
      <c r="G190" s="166"/>
      <c r="H190" s="166"/>
      <c r="I190" s="166"/>
      <c r="L190" s="166"/>
      <c r="M190" s="167"/>
      <c r="N190" s="167"/>
      <c r="O190" s="168"/>
      <c r="P190" s="167"/>
      <c r="Q190" s="166"/>
    </row>
    <row r="191" spans="1:17">
      <c r="A191" s="166"/>
      <c r="B191" s="166"/>
      <c r="C191" s="168"/>
      <c r="D191" s="168"/>
      <c r="E191" s="167"/>
      <c r="F191" s="166"/>
      <c r="G191" s="166"/>
      <c r="H191" s="166"/>
      <c r="I191" s="166"/>
      <c r="L191" s="166"/>
      <c r="M191" s="167"/>
      <c r="N191" s="167"/>
      <c r="O191" s="168"/>
      <c r="P191" s="167"/>
      <c r="Q191" s="166"/>
    </row>
    <row r="192" spans="1:17">
      <c r="A192" s="166"/>
      <c r="B192" s="166"/>
      <c r="C192" s="168"/>
      <c r="D192" s="168"/>
      <c r="E192" s="167"/>
      <c r="F192" s="166"/>
      <c r="G192" s="166"/>
      <c r="H192" s="166"/>
      <c r="I192" s="166"/>
      <c r="L192" s="166"/>
      <c r="M192" s="167"/>
      <c r="N192" s="167"/>
      <c r="O192" s="168"/>
      <c r="P192" s="167"/>
      <c r="Q192" s="166"/>
    </row>
    <row r="193" spans="1:17">
      <c r="A193" s="166"/>
      <c r="B193" s="166"/>
      <c r="C193" s="168"/>
      <c r="D193" s="168"/>
      <c r="E193" s="167"/>
      <c r="F193" s="166"/>
      <c r="G193" s="166"/>
      <c r="H193" s="166"/>
      <c r="I193" s="166"/>
      <c r="L193" s="166"/>
      <c r="M193" s="167"/>
      <c r="N193" s="167"/>
      <c r="O193" s="168"/>
      <c r="P193" s="167"/>
      <c r="Q193" s="166"/>
    </row>
    <row r="194" spans="1:17">
      <c r="A194" s="166"/>
      <c r="B194" s="166"/>
      <c r="C194" s="168"/>
      <c r="D194" s="168"/>
      <c r="E194" s="167"/>
      <c r="F194" s="166"/>
      <c r="G194" s="166"/>
      <c r="H194" s="166"/>
      <c r="I194" s="166"/>
      <c r="L194" s="166"/>
      <c r="M194" s="167"/>
      <c r="N194" s="167"/>
      <c r="O194" s="168"/>
      <c r="P194" s="167"/>
      <c r="Q194" s="166"/>
    </row>
    <row r="195" spans="1:17">
      <c r="A195" s="166"/>
      <c r="B195" s="166"/>
      <c r="C195" s="168"/>
      <c r="D195" s="168"/>
      <c r="E195" s="167"/>
      <c r="F195" s="166"/>
      <c r="G195" s="166"/>
      <c r="H195" s="166"/>
      <c r="I195" s="166"/>
      <c r="L195" s="166"/>
      <c r="M195" s="167"/>
      <c r="N195" s="167"/>
      <c r="O195" s="168"/>
      <c r="P195" s="167"/>
      <c r="Q195" s="166"/>
    </row>
    <row r="196" spans="1:17">
      <c r="A196" s="166"/>
      <c r="B196" s="166"/>
      <c r="C196" s="168"/>
      <c r="D196" s="168"/>
      <c r="E196" s="167"/>
      <c r="F196" s="166"/>
      <c r="G196" s="166"/>
      <c r="H196" s="166"/>
      <c r="I196" s="166"/>
      <c r="L196" s="166"/>
      <c r="M196" s="167"/>
      <c r="N196" s="167"/>
      <c r="O196" s="168"/>
      <c r="P196" s="167"/>
      <c r="Q196" s="166"/>
    </row>
    <row r="197" spans="1:17">
      <c r="A197" s="166"/>
      <c r="B197" s="166"/>
      <c r="C197" s="168"/>
      <c r="D197" s="168"/>
      <c r="E197" s="167"/>
      <c r="F197" s="166"/>
      <c r="G197" s="166"/>
      <c r="H197" s="166"/>
      <c r="I197" s="166"/>
      <c r="L197" s="166"/>
      <c r="M197" s="167"/>
      <c r="N197" s="167"/>
      <c r="O197" s="168"/>
      <c r="P197" s="167"/>
      <c r="Q197" s="166"/>
    </row>
  </sheetData>
  <mergeCells count="4">
    <mergeCell ref="A1:E1"/>
    <mergeCell ref="F1:G1"/>
    <mergeCell ref="H1:L1"/>
    <mergeCell ref="M1:Q1"/>
  </mergeCells>
  <phoneticPr fontId="44" type="noConversion"/>
  <hyperlinks>
    <hyperlink ref="G66" r:id="rId1" xr:uid="{00000000-0004-0000-0000-000000000000}"/>
    <hyperlink ref="G83" r:id="rId2" xr:uid="{00000000-0004-0000-0000-000001000000}"/>
    <hyperlink ref="G54" r:id="rId3" tooltip="http://www.ncdc.noaa.gov/paleo/study/16589" xr:uid="{00000000-0004-0000-0000-000002000000}"/>
    <hyperlink ref="G98" r:id="rId4" xr:uid="{00000000-0004-0000-0000-000003000000}"/>
    <hyperlink ref="G134" r:id="rId5" xr:uid="{00000000-0004-0000-0000-000004000000}"/>
    <hyperlink ref="G15" r:id="rId6" xr:uid="{00000000-0004-0000-0000-000005000000}"/>
    <hyperlink ref="G111" r:id="rId7" xr:uid="{00000000-0004-0000-0000-000006000000}"/>
    <hyperlink ref="G63" r:id="rId8" xr:uid="{00000000-0004-0000-0000-000007000000}"/>
    <hyperlink ref="G53" r:id="rId9" xr:uid="{00000000-0004-0000-0000-000008000000}"/>
    <hyperlink ref="G90" r:id="rId10" xr:uid="{00000000-0004-0000-0000-000009000000}"/>
    <hyperlink ref="G42" r:id="rId11" xr:uid="{00000000-0004-0000-0000-00000A000000}"/>
    <hyperlink ref="G29" r:id="rId12" xr:uid="{00000000-0004-0000-0000-00000B000000}"/>
    <hyperlink ref="G51" r:id="rId13" xr:uid="{00000000-0004-0000-0000-00000C000000}"/>
    <hyperlink ref="G100" r:id="rId14" xr:uid="{00000000-0004-0000-0000-00000D000000}"/>
    <hyperlink ref="G13" r:id="rId15" xr:uid="{00000000-0004-0000-0000-00000E000000}"/>
    <hyperlink ref="G84" r:id="rId16" tooltip="http://www.ncdc.noaa.gov/paleo/study/15444" xr:uid="{00000000-0004-0000-0000-00000F000000}"/>
    <hyperlink ref="G73" r:id="rId17" xr:uid="{00000000-0004-0000-0000-000010000000}"/>
    <hyperlink ref="G108" r:id="rId18" xr:uid="{00000000-0004-0000-0000-000011000000}"/>
    <hyperlink ref="G107" r:id="rId19" xr:uid="{00000000-0004-0000-0000-000012000000}"/>
    <hyperlink ref="G109" r:id="rId20" xr:uid="{00000000-0004-0000-0000-000013000000}"/>
    <hyperlink ref="G101" r:id="rId21" xr:uid="{00000000-0004-0000-0000-000014000000}"/>
    <hyperlink ref="G76" r:id="rId22" xr:uid="{00000000-0004-0000-0000-000015000000}"/>
    <hyperlink ref="G59" r:id="rId23" xr:uid="{00000000-0004-0000-0000-000016000000}"/>
    <hyperlink ref="G112" r:id="rId24" xr:uid="{00000000-0004-0000-0000-000017000000}"/>
    <hyperlink ref="G87" r:id="rId25" xr:uid="{00000000-0004-0000-0000-000018000000}"/>
    <hyperlink ref="G58" r:id="rId26" xr:uid="{00000000-0004-0000-0000-000019000000}"/>
    <hyperlink ref="G31" r:id="rId27" xr:uid="{00000000-0004-0000-0000-00001A000000}"/>
    <hyperlink ref="G43" r:id="rId28" xr:uid="{00000000-0004-0000-0000-00001B000000}"/>
    <hyperlink ref="G12" r:id="rId29" xr:uid="{00000000-0004-0000-0000-00001C000000}"/>
    <hyperlink ref="G103" r:id="rId30" xr:uid="{00000000-0004-0000-0000-00001D000000}"/>
    <hyperlink ref="G136" r:id="rId31" xr:uid="{00000000-0004-0000-0000-00001E000000}"/>
    <hyperlink ref="G34" r:id="rId32" xr:uid="{00000000-0004-0000-0000-00001F000000}"/>
    <hyperlink ref="G26" r:id="rId33" xr:uid="{00000000-0004-0000-0000-000020000000}"/>
    <hyperlink ref="G69" r:id="rId34" xr:uid="{00000000-0004-0000-0000-000021000000}"/>
    <hyperlink ref="G85" r:id="rId35" xr:uid="{00000000-0004-0000-0000-000022000000}"/>
    <hyperlink ref="G127" r:id="rId36" xr:uid="{00000000-0004-0000-0000-000023000000}"/>
    <hyperlink ref="G86" r:id="rId37" xr:uid="{00000000-0004-0000-0000-000024000000}"/>
    <hyperlink ref="G70" r:id="rId38" xr:uid="{00000000-0004-0000-0000-000025000000}"/>
    <hyperlink ref="G140" r:id="rId39" xr:uid="{00000000-0004-0000-0000-000026000000}"/>
    <hyperlink ref="G133" r:id="rId40" xr:uid="{00000000-0004-0000-0000-000027000000}"/>
    <hyperlink ref="G61" r:id="rId41" tooltip="https://www.ncdc.noaa.gov/paleo/study/8706" xr:uid="{00000000-0004-0000-0000-000028000000}"/>
    <hyperlink ref="G65" r:id="rId42" tooltip="https://www.ncdc.noaa.gov/paleo/study/8705" xr:uid="{00000000-0004-0000-0000-000029000000}"/>
    <hyperlink ref="G4" r:id="rId43" xr:uid="{00000000-0004-0000-0000-00002A000000}"/>
    <hyperlink ref="G52" r:id="rId44" xr:uid="{00000000-0004-0000-0000-00002B000000}"/>
    <hyperlink ref="G94" r:id="rId45" tooltip="https://www.ncdc.noaa.gov/paleo/study/6349" xr:uid="{00000000-0004-0000-0000-00002C000000}"/>
    <hyperlink ref="G27" r:id="rId46" tooltip="http://www.ncdc.noaa.gov/paleo/study/11176" xr:uid="{00000000-0004-0000-0000-00002D000000}"/>
    <hyperlink ref="G3" r:id="rId47" xr:uid="{00000000-0004-0000-0000-00002E000000}"/>
    <hyperlink ref="G147" r:id="rId48" xr:uid="{00000000-0004-0000-0000-00002F000000}"/>
    <hyperlink ref="G5" r:id="rId49" xr:uid="{00000000-0004-0000-0000-000030000000}"/>
    <hyperlink ref="G48" r:id="rId50" xr:uid="{00000000-0004-0000-0000-000031000000}"/>
    <hyperlink ref="G64" r:id="rId51" xr:uid="{00000000-0004-0000-0000-000032000000}"/>
    <hyperlink ref="G62" r:id="rId52" xr:uid="{00000000-0004-0000-0000-000033000000}"/>
  </hyperlinks>
  <pageMargins left="0.75" right="0.75" top="1" bottom="1" header="0.51180555555555596" footer="0.51180555555555596"/>
  <pageSetup paperSize="9" orientation="portrait" horizontalDpi="300" verticalDpi="300"/>
  <headerFooter scaleWithDoc="0"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51"/>
  <sheetViews>
    <sheetView workbookViewId="0">
      <selection activeCell="A4" sqref="A4:B4"/>
    </sheetView>
  </sheetViews>
  <sheetFormatPr baseColWidth="10" defaultColWidth="9" defaultRowHeight="13"/>
  <cols>
    <col min="1" max="1" width="20.6640625" style="19" customWidth="1"/>
    <col min="2" max="2" width="13.6640625" style="20" customWidth="1"/>
    <col min="3" max="3" width="9" style="4"/>
    <col min="4" max="4" width="9.6640625" style="4" customWidth="1"/>
    <col min="5" max="5" width="10.33203125" style="4" customWidth="1"/>
    <col min="6" max="6" width="10.6640625" style="4" customWidth="1"/>
    <col min="7" max="7" width="12.83203125" style="4" customWidth="1"/>
    <col min="8" max="8" width="14.1640625" style="4" customWidth="1"/>
    <col min="9" max="9" width="11.1640625" style="4" customWidth="1"/>
    <col min="10" max="10" width="20.33203125" style="4" customWidth="1"/>
    <col min="11" max="11" width="7.83203125" style="4" customWidth="1"/>
    <col min="12" max="12" width="9" style="4"/>
    <col min="13" max="13" width="7.6640625" style="4" customWidth="1"/>
    <col min="14" max="16384" width="9" style="4"/>
  </cols>
  <sheetData>
    <row r="1" spans="1:15">
      <c r="A1" s="39" t="s">
        <v>644</v>
      </c>
      <c r="B1" s="12"/>
      <c r="C1" s="22"/>
      <c r="D1" s="22"/>
      <c r="E1" s="22"/>
      <c r="F1" s="6"/>
      <c r="G1" s="6"/>
      <c r="L1" s="6"/>
      <c r="M1" s="6"/>
      <c r="N1" s="6"/>
      <c r="O1" s="6"/>
    </row>
    <row r="2" spans="1:15">
      <c r="A2" s="40"/>
      <c r="B2" s="12"/>
      <c r="C2" s="22"/>
      <c r="D2" s="22"/>
      <c r="E2" s="22"/>
      <c r="F2" s="6"/>
      <c r="G2" s="6"/>
      <c r="L2" s="6"/>
      <c r="M2" s="6"/>
      <c r="N2" s="6"/>
      <c r="O2" s="6"/>
    </row>
    <row r="3" spans="1:15">
      <c r="A3" s="228" t="s">
        <v>605</v>
      </c>
      <c r="B3" s="228"/>
      <c r="F3" s="229" t="s">
        <v>606</v>
      </c>
      <c r="G3" s="229"/>
      <c r="H3" s="229"/>
      <c r="I3" s="229"/>
      <c r="J3" s="229"/>
      <c r="K3" s="229"/>
    </row>
    <row r="4" spans="1:15" ht="15">
      <c r="A4" s="11" t="s">
        <v>607</v>
      </c>
      <c r="B4" s="12" t="s">
        <v>608</v>
      </c>
      <c r="F4" s="13" t="s">
        <v>617</v>
      </c>
      <c r="G4" s="13" t="s">
        <v>610</v>
      </c>
      <c r="H4" s="14" t="s">
        <v>611</v>
      </c>
      <c r="I4" s="14" t="s">
        <v>612</v>
      </c>
      <c r="J4" s="6" t="s">
        <v>619</v>
      </c>
      <c r="K4" s="22" t="s">
        <v>634</v>
      </c>
    </row>
    <row r="5" spans="1:15">
      <c r="A5" s="61">
        <v>51.617593999999997</v>
      </c>
      <c r="B5" s="139">
        <v>8.9291666999999997</v>
      </c>
      <c r="F5" s="13">
        <v>100</v>
      </c>
      <c r="G5" s="13" t="s">
        <v>60</v>
      </c>
      <c r="H5" s="13">
        <v>770</v>
      </c>
      <c r="I5" s="13">
        <v>90</v>
      </c>
      <c r="J5" s="13">
        <v>716</v>
      </c>
      <c r="K5" s="13">
        <v>24</v>
      </c>
    </row>
    <row r="6" spans="1:15">
      <c r="A6" s="61">
        <v>155.21628000000001</v>
      </c>
      <c r="B6" s="139">
        <v>8.3020832999999996</v>
      </c>
      <c r="F6" s="13">
        <v>300</v>
      </c>
      <c r="G6" s="13" t="s">
        <v>60</v>
      </c>
      <c r="H6" s="13">
        <v>2350</v>
      </c>
      <c r="I6" s="13">
        <v>100</v>
      </c>
      <c r="J6" s="13">
        <v>2416</v>
      </c>
      <c r="K6" s="13">
        <v>235.5</v>
      </c>
    </row>
    <row r="7" spans="1:15">
      <c r="A7" s="61">
        <v>251.54489000000001</v>
      </c>
      <c r="B7" s="139">
        <v>7.3854167000000004</v>
      </c>
      <c r="F7" s="13">
        <v>500</v>
      </c>
      <c r="G7" s="13" t="s">
        <v>60</v>
      </c>
      <c r="H7" s="13">
        <v>4060</v>
      </c>
      <c r="I7" s="13">
        <v>120</v>
      </c>
      <c r="J7" s="13">
        <v>4568</v>
      </c>
      <c r="K7" s="13">
        <v>308.5</v>
      </c>
    </row>
    <row r="8" spans="1:15">
      <c r="A8" s="61">
        <v>317.88441</v>
      </c>
      <c r="B8" s="139">
        <v>6.6229167000000002</v>
      </c>
    </row>
    <row r="9" spans="1:15">
      <c r="A9" s="61">
        <v>525.08178999999996</v>
      </c>
      <c r="B9" s="139">
        <v>7.3020832999999996</v>
      </c>
    </row>
    <row r="10" spans="1:15">
      <c r="A10" s="61">
        <v>613.23154999999997</v>
      </c>
      <c r="B10" s="139">
        <v>7.6229167000000002</v>
      </c>
    </row>
    <row r="11" spans="1:15">
      <c r="A11" s="61">
        <v>675.93601999999998</v>
      </c>
      <c r="B11" s="139">
        <v>8.4312500000000004</v>
      </c>
    </row>
    <row r="12" spans="1:15">
      <c r="A12" s="61">
        <v>753.18065999999999</v>
      </c>
      <c r="B12" s="139">
        <v>8.2854167000000007</v>
      </c>
    </row>
    <row r="13" spans="1:15">
      <c r="A13" s="61">
        <v>824.97274000000004</v>
      </c>
      <c r="B13" s="139">
        <v>8.5124999999999993</v>
      </c>
    </row>
    <row r="14" spans="1:15">
      <c r="A14" s="61">
        <v>895.85604999999998</v>
      </c>
      <c r="B14" s="139">
        <v>8.7395832999999996</v>
      </c>
    </row>
    <row r="15" spans="1:15">
      <c r="A15" s="61">
        <v>1002.181</v>
      </c>
      <c r="B15" s="139">
        <v>8.7083332999999996</v>
      </c>
    </row>
    <row r="16" spans="1:15">
      <c r="A16" s="61">
        <v>1129.4075</v>
      </c>
      <c r="B16" s="139">
        <v>7.7145833000000001</v>
      </c>
    </row>
    <row r="17" spans="1:2">
      <c r="A17" s="61">
        <v>1264.8127999999999</v>
      </c>
      <c r="B17" s="139">
        <v>6.625</v>
      </c>
    </row>
    <row r="18" spans="1:2">
      <c r="A18" s="61">
        <v>1413.8495</v>
      </c>
      <c r="B18" s="139">
        <v>5.6979167000000004</v>
      </c>
    </row>
    <row r="19" spans="1:2">
      <c r="A19" s="61">
        <v>1470.1927000000001</v>
      </c>
      <c r="B19" s="139">
        <v>6.1208333000000001</v>
      </c>
    </row>
    <row r="20" spans="1:2">
      <c r="A20" s="61">
        <v>1534.7146</v>
      </c>
      <c r="B20" s="139">
        <v>7.1624999999999996</v>
      </c>
    </row>
    <row r="21" spans="1:2">
      <c r="A21" s="61">
        <v>1654.671</v>
      </c>
      <c r="B21" s="139">
        <v>7.4229167</v>
      </c>
    </row>
    <row r="22" spans="1:2">
      <c r="A22" s="61">
        <v>1669.2112</v>
      </c>
      <c r="B22" s="139">
        <v>9.1479166999999997</v>
      </c>
    </row>
    <row r="23" spans="1:2">
      <c r="A23" s="61">
        <v>1669.2112</v>
      </c>
      <c r="B23" s="139">
        <v>8.2687500000000007</v>
      </c>
    </row>
    <row r="24" spans="1:2">
      <c r="A24" s="61">
        <v>1782.8063</v>
      </c>
      <c r="B24" s="139">
        <v>8.8708332999999993</v>
      </c>
    </row>
    <row r="25" spans="1:2">
      <c r="A25" s="61">
        <v>1853.6895999999999</v>
      </c>
      <c r="B25" s="139">
        <v>8.2520833000000007</v>
      </c>
    </row>
    <row r="26" spans="1:2">
      <c r="A26" s="61">
        <v>1939.1130000000001</v>
      </c>
      <c r="B26" s="139">
        <v>8.0729167000000004</v>
      </c>
    </row>
    <row r="27" spans="1:2">
      <c r="A27" s="61">
        <v>2052.7080999999998</v>
      </c>
      <c r="B27" s="139">
        <v>7.65</v>
      </c>
    </row>
    <row r="28" spans="1:2">
      <c r="A28" s="19">
        <v>2123.5913999999998</v>
      </c>
      <c r="B28" s="23">
        <v>8.9520833</v>
      </c>
    </row>
    <row r="29" spans="1:2">
      <c r="A29" s="61">
        <v>2229.9164000000001</v>
      </c>
      <c r="B29" s="139">
        <v>7.1291666999999999</v>
      </c>
    </row>
    <row r="30" spans="1:2">
      <c r="A30" s="61">
        <v>2258.0880000000002</v>
      </c>
      <c r="B30" s="139">
        <v>8.0250000000000004</v>
      </c>
    </row>
    <row r="31" spans="1:2">
      <c r="A31" s="61">
        <v>2329.88</v>
      </c>
      <c r="B31" s="139">
        <v>9.5</v>
      </c>
    </row>
    <row r="32" spans="1:2">
      <c r="A32" s="61">
        <v>2471.6466999999998</v>
      </c>
      <c r="B32" s="139">
        <v>9.7166666999999993</v>
      </c>
    </row>
    <row r="33" spans="1:2">
      <c r="A33" s="61">
        <v>2598.8730999999998</v>
      </c>
      <c r="B33" s="139">
        <v>10.041667</v>
      </c>
    </row>
    <row r="34" spans="1:2">
      <c r="A34" s="61">
        <v>2684.2966000000001</v>
      </c>
      <c r="B34" s="139">
        <v>8.6270833000000007</v>
      </c>
    </row>
    <row r="35" spans="1:2">
      <c r="A35" s="61">
        <v>2805.1617999999999</v>
      </c>
      <c r="B35" s="139">
        <v>9.1145832999999996</v>
      </c>
    </row>
    <row r="36" spans="1:2">
      <c r="A36" s="61">
        <v>2890.5852</v>
      </c>
      <c r="B36" s="139">
        <v>9.8458333000000007</v>
      </c>
    </row>
    <row r="37" spans="1:2">
      <c r="A37" s="61">
        <v>3004.1803</v>
      </c>
      <c r="B37" s="139">
        <v>8.7249999999999996</v>
      </c>
    </row>
    <row r="38" spans="1:2">
      <c r="A38" s="61">
        <v>3124.1367</v>
      </c>
      <c r="B38" s="139">
        <v>10.106249999999999</v>
      </c>
    </row>
    <row r="39" spans="1:2">
      <c r="A39" s="61">
        <v>3188.6587</v>
      </c>
      <c r="B39" s="139">
        <v>9.3270833</v>
      </c>
    </row>
    <row r="40" spans="1:2">
      <c r="A40" s="61">
        <v>3323.1552000000001</v>
      </c>
      <c r="B40" s="139">
        <v>9.2604167000000004</v>
      </c>
    </row>
    <row r="41" spans="1:2">
      <c r="A41" s="61">
        <v>3564.8854999999999</v>
      </c>
      <c r="B41" s="139">
        <v>9.9937500000000004</v>
      </c>
    </row>
    <row r="42" spans="1:2">
      <c r="A42" s="61">
        <v>3762.9953</v>
      </c>
      <c r="B42" s="139">
        <v>9.6520832999999993</v>
      </c>
    </row>
    <row r="43" spans="1:2">
      <c r="A43" s="61">
        <v>3870.2289999999998</v>
      </c>
      <c r="B43" s="139">
        <v>8.0729167000000004</v>
      </c>
    </row>
    <row r="44" spans="1:2">
      <c r="A44" s="61">
        <v>3976.5540000000001</v>
      </c>
      <c r="B44" s="139">
        <v>9.4083333000000007</v>
      </c>
    </row>
    <row r="45" spans="1:2">
      <c r="A45" s="61">
        <v>4096.5104000000001</v>
      </c>
      <c r="B45" s="139">
        <v>9.9124999999999996</v>
      </c>
    </row>
    <row r="46" spans="1:2">
      <c r="A46" s="61">
        <v>4317.3391000000001</v>
      </c>
      <c r="B46" s="139">
        <v>8.7395832999999996</v>
      </c>
    </row>
    <row r="47" spans="1:2">
      <c r="A47" s="61">
        <v>4409.1239999999998</v>
      </c>
      <c r="B47" s="139">
        <v>9.9291666999999997</v>
      </c>
    </row>
    <row r="48" spans="1:2">
      <c r="A48" s="61">
        <v>4472.7371999999996</v>
      </c>
      <c r="B48" s="139">
        <v>9.1958333000000003</v>
      </c>
    </row>
    <row r="49" spans="1:2">
      <c r="A49" s="61">
        <v>4537.2592000000004</v>
      </c>
      <c r="B49" s="139">
        <v>8.5124999999999993</v>
      </c>
    </row>
    <row r="50" spans="1:2">
      <c r="A50" s="61">
        <v>4721.7375000000002</v>
      </c>
      <c r="B50" s="139">
        <v>8.7395832999999996</v>
      </c>
    </row>
    <row r="51" spans="1:2">
      <c r="A51" s="61">
        <v>4856.2340999999997</v>
      </c>
      <c r="B51" s="139">
        <v>8.4479167000000004</v>
      </c>
    </row>
  </sheetData>
  <mergeCells count="2">
    <mergeCell ref="A3:B3"/>
    <mergeCell ref="F3:K3"/>
  </mergeCells>
  <phoneticPr fontId="44" type="noConversion"/>
  <pageMargins left="0.75" right="0.75" top="1" bottom="1" header="0.5" footer="0.5"/>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L65"/>
  <sheetViews>
    <sheetView workbookViewId="0">
      <selection activeCell="A3" sqref="A3:B4"/>
    </sheetView>
  </sheetViews>
  <sheetFormatPr baseColWidth="10" defaultColWidth="9" defaultRowHeight="13"/>
  <cols>
    <col min="1" max="1" width="20.1640625" style="19" customWidth="1"/>
    <col min="2" max="2" width="13.6640625" style="20" customWidth="1"/>
    <col min="3" max="5" width="9" style="4"/>
    <col min="6" max="6" width="10.6640625" style="4" customWidth="1"/>
    <col min="7" max="7" width="16" style="4" customWidth="1"/>
    <col min="8" max="8" width="9.6640625" style="4" customWidth="1"/>
    <col min="9" max="9" width="14.1640625" style="4" customWidth="1"/>
    <col min="10" max="10" width="11.1640625" style="4" customWidth="1"/>
    <col min="11" max="11" width="20.33203125" style="4" customWidth="1"/>
    <col min="12" max="12" width="7.83203125" style="6" customWidth="1"/>
    <col min="13" max="16384" width="9" style="4"/>
  </cols>
  <sheetData>
    <row r="1" spans="1:12">
      <c r="A1" s="37" t="s">
        <v>945</v>
      </c>
      <c r="G1" s="6"/>
      <c r="H1" s="6"/>
      <c r="I1" s="6"/>
      <c r="J1" s="6"/>
      <c r="K1" s="6"/>
    </row>
    <row r="2" spans="1:12">
      <c r="A2" s="9"/>
      <c r="G2" s="6"/>
      <c r="H2" s="6"/>
      <c r="I2" s="6"/>
      <c r="J2" s="6"/>
      <c r="K2" s="6"/>
    </row>
    <row r="3" spans="1:12">
      <c r="A3" s="239" t="s">
        <v>605</v>
      </c>
      <c r="B3" s="239"/>
      <c r="F3" s="229" t="s">
        <v>606</v>
      </c>
      <c r="G3" s="229"/>
      <c r="H3" s="229"/>
      <c r="I3" s="229"/>
      <c r="J3" s="229"/>
      <c r="K3" s="229"/>
      <c r="L3" s="229"/>
    </row>
    <row r="4" spans="1:12" ht="15">
      <c r="A4" s="11" t="s">
        <v>607</v>
      </c>
      <c r="B4" s="12" t="s">
        <v>608</v>
      </c>
      <c r="F4" s="13" t="s">
        <v>617</v>
      </c>
      <c r="G4" s="13" t="s">
        <v>628</v>
      </c>
      <c r="H4" s="34" t="s">
        <v>723</v>
      </c>
      <c r="I4" s="14" t="s">
        <v>611</v>
      </c>
      <c r="J4" s="14" t="s">
        <v>612</v>
      </c>
      <c r="K4" s="6" t="s">
        <v>619</v>
      </c>
      <c r="L4" s="22" t="s">
        <v>634</v>
      </c>
    </row>
    <row r="5" spans="1:12">
      <c r="A5" s="19">
        <v>-56</v>
      </c>
      <c r="B5" s="23">
        <v>0</v>
      </c>
      <c r="F5" s="13">
        <v>23</v>
      </c>
      <c r="G5" s="13" t="s">
        <v>639</v>
      </c>
      <c r="H5" s="34">
        <v>-28.1</v>
      </c>
      <c r="I5" s="13">
        <v>2565</v>
      </c>
      <c r="J5" s="13">
        <v>15</v>
      </c>
      <c r="K5" s="13">
        <v>2680</v>
      </c>
      <c r="L5" s="6">
        <v>60</v>
      </c>
    </row>
    <row r="6" spans="1:12">
      <c r="A6" s="19">
        <v>-51</v>
      </c>
      <c r="B6" s="23">
        <v>-0.247</v>
      </c>
      <c r="F6" s="13">
        <v>40</v>
      </c>
      <c r="G6" s="13" t="s">
        <v>639</v>
      </c>
      <c r="H6" s="34">
        <v>-24</v>
      </c>
      <c r="I6" s="13">
        <v>3160</v>
      </c>
      <c r="J6" s="13">
        <v>20</v>
      </c>
      <c r="K6" s="13">
        <v>3400</v>
      </c>
      <c r="L6" s="6">
        <v>40</v>
      </c>
    </row>
    <row r="7" spans="1:12">
      <c r="A7" s="19">
        <v>-42</v>
      </c>
      <c r="B7" s="23">
        <v>-0.23100000000000001</v>
      </c>
      <c r="F7" s="13">
        <v>61</v>
      </c>
      <c r="G7" s="13" t="s">
        <v>639</v>
      </c>
      <c r="H7" s="34">
        <v>-24.9</v>
      </c>
      <c r="I7" s="13">
        <v>4200</v>
      </c>
      <c r="J7" s="13">
        <v>15</v>
      </c>
      <c r="K7" s="13">
        <v>4740</v>
      </c>
      <c r="L7" s="6">
        <v>90</v>
      </c>
    </row>
    <row r="8" spans="1:12">
      <c r="A8" s="19">
        <v>-38</v>
      </c>
      <c r="B8" s="23">
        <v>-0.123</v>
      </c>
      <c r="F8" s="13">
        <v>74</v>
      </c>
      <c r="G8" s="13" t="s">
        <v>639</v>
      </c>
      <c r="H8" s="34">
        <v>-28.6</v>
      </c>
      <c r="I8" s="13">
        <v>4715</v>
      </c>
      <c r="J8" s="13">
        <v>20</v>
      </c>
      <c r="K8" s="13">
        <v>5450</v>
      </c>
      <c r="L8" s="6">
        <v>130</v>
      </c>
    </row>
    <row r="9" spans="1:12">
      <c r="A9" s="19">
        <v>-28</v>
      </c>
      <c r="B9" s="23">
        <v>0.38800000000000001</v>
      </c>
      <c r="F9" s="13">
        <v>100</v>
      </c>
      <c r="G9" s="13" t="s">
        <v>639</v>
      </c>
      <c r="H9" s="34">
        <v>-28.8</v>
      </c>
      <c r="I9" s="13">
        <v>6185</v>
      </c>
      <c r="J9" s="13">
        <v>15</v>
      </c>
      <c r="K9" s="13">
        <v>7090</v>
      </c>
      <c r="L9" s="6">
        <v>80</v>
      </c>
    </row>
    <row r="10" spans="1:12">
      <c r="A10" s="19">
        <v>-7</v>
      </c>
      <c r="B10" s="23">
        <v>-0.81799999999999995</v>
      </c>
      <c r="F10" s="13">
        <v>103</v>
      </c>
      <c r="G10" s="13" t="s">
        <v>639</v>
      </c>
      <c r="H10" s="34">
        <v>-12.7</v>
      </c>
      <c r="I10" s="13">
        <v>7350</v>
      </c>
      <c r="J10" s="13">
        <v>20</v>
      </c>
      <c r="K10" s="13">
        <v>8160</v>
      </c>
      <c r="L10" s="6">
        <v>120</v>
      </c>
    </row>
    <row r="11" spans="1:12">
      <c r="A11" s="19">
        <v>0</v>
      </c>
      <c r="B11" s="23">
        <v>-0.55600000000000005</v>
      </c>
    </row>
    <row r="12" spans="1:12">
      <c r="A12" s="19">
        <v>25</v>
      </c>
      <c r="B12" s="23">
        <v>-1.121</v>
      </c>
    </row>
    <row r="13" spans="1:12">
      <c r="A13" s="19">
        <v>70</v>
      </c>
      <c r="B13" s="23">
        <v>-1.458</v>
      </c>
    </row>
    <row r="14" spans="1:12">
      <c r="A14" s="19">
        <v>298.22500000000002</v>
      </c>
      <c r="B14" s="23">
        <v>0.28999999999999998</v>
      </c>
    </row>
    <row r="15" spans="1:12">
      <c r="A15" s="19">
        <v>656.09500000000003</v>
      </c>
      <c r="B15" s="23">
        <v>0.44900000000000001</v>
      </c>
    </row>
    <row r="16" spans="1:12">
      <c r="A16" s="19">
        <v>1252.55</v>
      </c>
      <c r="B16" s="23">
        <v>0.32600000000000001</v>
      </c>
    </row>
    <row r="17" spans="1:2">
      <c r="A17" s="19">
        <v>1848.99</v>
      </c>
      <c r="B17" s="23">
        <v>0.56499999999999995</v>
      </c>
    </row>
    <row r="18" spans="1:2">
      <c r="A18" s="19">
        <v>2445.4499999999998</v>
      </c>
      <c r="B18" s="23">
        <v>0.30399999999999999</v>
      </c>
    </row>
    <row r="19" spans="1:2">
      <c r="A19" s="19">
        <v>2803.21</v>
      </c>
      <c r="B19" s="23">
        <v>0.24199999999999999</v>
      </c>
    </row>
    <row r="20" spans="1:2">
      <c r="A20" s="19">
        <v>3001.82</v>
      </c>
      <c r="B20" s="23">
        <v>1.45</v>
      </c>
    </row>
    <row r="21" spans="1:2">
      <c r="A21" s="19">
        <v>3200.43</v>
      </c>
      <c r="B21" s="23">
        <v>1.272</v>
      </c>
    </row>
    <row r="22" spans="1:2">
      <c r="A22" s="19">
        <v>3399.04</v>
      </c>
      <c r="B22" s="23">
        <v>1.24</v>
      </c>
    </row>
    <row r="23" spans="1:2">
      <c r="A23" s="19">
        <v>3727.17</v>
      </c>
      <c r="B23" s="23">
        <v>1.6220000000000001</v>
      </c>
    </row>
    <row r="24" spans="1:2">
      <c r="A24" s="19">
        <v>4055.34</v>
      </c>
      <c r="B24" s="23">
        <v>2.3340000000000001</v>
      </c>
    </row>
    <row r="25" spans="1:2">
      <c r="A25" s="19">
        <v>4383.51</v>
      </c>
      <c r="B25" s="23">
        <v>1.9370000000000001</v>
      </c>
    </row>
    <row r="26" spans="1:2">
      <c r="A26" s="19">
        <v>4711.68</v>
      </c>
      <c r="B26" s="23">
        <v>1.96</v>
      </c>
    </row>
    <row r="27" spans="1:2">
      <c r="A27" s="19">
        <v>4985.1899999999996</v>
      </c>
      <c r="B27" s="23">
        <v>1.7190000000000001</v>
      </c>
    </row>
    <row r="28" spans="1:2">
      <c r="A28" s="19">
        <v>5287.52</v>
      </c>
      <c r="B28" s="23">
        <v>2.863</v>
      </c>
    </row>
    <row r="29" spans="1:2">
      <c r="A29" s="19">
        <v>5589.86</v>
      </c>
      <c r="B29" s="23">
        <v>1.859</v>
      </c>
    </row>
    <row r="30" spans="1:2">
      <c r="A30" s="19">
        <v>5892.19</v>
      </c>
      <c r="B30" s="23">
        <v>2.5419999999999998</v>
      </c>
    </row>
    <row r="31" spans="1:2">
      <c r="A31" s="19">
        <v>6194.53</v>
      </c>
      <c r="B31" s="23">
        <v>1.2010000000000001</v>
      </c>
    </row>
    <row r="32" spans="1:2">
      <c r="A32" s="19">
        <v>6496.86</v>
      </c>
      <c r="B32" s="23">
        <v>1.5069999999999999</v>
      </c>
    </row>
    <row r="33" spans="1:2">
      <c r="A33" s="19">
        <v>6799.2</v>
      </c>
      <c r="B33" s="23">
        <v>1.048</v>
      </c>
    </row>
    <row r="34" spans="1:2">
      <c r="A34" s="19">
        <v>7101.53</v>
      </c>
      <c r="B34" s="23">
        <v>0.627</v>
      </c>
    </row>
    <row r="52" spans="5:12">
      <c r="E52" s="13"/>
      <c r="L52" s="13"/>
    </row>
    <row r="53" spans="5:12">
      <c r="E53" s="13"/>
      <c r="L53" s="13"/>
    </row>
    <row r="54" spans="5:12">
      <c r="E54" s="13"/>
      <c r="L54" s="13"/>
    </row>
    <row r="55" spans="5:12">
      <c r="E55" s="13"/>
      <c r="L55" s="13"/>
    </row>
    <row r="56" spans="5:12">
      <c r="E56" s="13"/>
      <c r="L56" s="13"/>
    </row>
    <row r="57" spans="5:12">
      <c r="E57" s="13"/>
      <c r="L57" s="13"/>
    </row>
    <row r="58" spans="5:12">
      <c r="E58" s="13"/>
      <c r="L58" s="13"/>
    </row>
    <row r="59" spans="5:12">
      <c r="E59" s="18"/>
      <c r="F59" s="18"/>
      <c r="G59" s="18"/>
      <c r="H59" s="18"/>
      <c r="I59" s="18"/>
      <c r="J59" s="18"/>
      <c r="K59" s="18"/>
      <c r="L59" s="13"/>
    </row>
    <row r="60" spans="5:12">
      <c r="L60" s="13"/>
    </row>
    <row r="61" spans="5:12">
      <c r="L61" s="13"/>
    </row>
    <row r="62" spans="5:12">
      <c r="L62" s="13"/>
    </row>
    <row r="63" spans="5:12">
      <c r="L63" s="13"/>
    </row>
    <row r="64" spans="5:12">
      <c r="L64" s="13"/>
    </row>
    <row r="65" spans="12:12">
      <c r="L65" s="13"/>
    </row>
  </sheetData>
  <mergeCells count="2">
    <mergeCell ref="A3:B3"/>
    <mergeCell ref="F3:L3"/>
  </mergeCells>
  <phoneticPr fontId="44" type="noConversion"/>
  <pageMargins left="0.7" right="0.7" top="0.75" bottom="0.75" header="0.3" footer="0.3"/>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M58"/>
  <sheetViews>
    <sheetView workbookViewId="0">
      <selection activeCell="A3" sqref="A3:B4"/>
    </sheetView>
  </sheetViews>
  <sheetFormatPr baseColWidth="10" defaultColWidth="9" defaultRowHeight="13"/>
  <cols>
    <col min="1" max="1" width="21.1640625" style="100" customWidth="1"/>
    <col min="2" max="2" width="13.6640625" style="101" customWidth="1"/>
    <col min="3" max="4" width="9" style="4"/>
    <col min="5" max="5" width="9.33203125" style="4" customWidth="1"/>
    <col min="6" max="6" width="10.1640625" style="6" customWidth="1"/>
    <col min="7" max="7" width="17.1640625" style="6" customWidth="1"/>
    <col min="8" max="8" width="14.1640625" style="6" customWidth="1"/>
    <col min="9" max="9" width="11.1640625" style="6" customWidth="1"/>
    <col min="10" max="10" width="20.33203125" style="6" customWidth="1"/>
    <col min="11" max="11" width="7.83203125" style="6" customWidth="1"/>
    <col min="12" max="12" width="12.6640625" style="4"/>
    <col min="13" max="16384" width="9" style="4"/>
  </cols>
  <sheetData>
    <row r="1" spans="1:12">
      <c r="A1" s="37" t="s">
        <v>946</v>
      </c>
      <c r="B1" s="20"/>
      <c r="F1" s="4"/>
      <c r="L1" s="6"/>
    </row>
    <row r="2" spans="1:12">
      <c r="A2" s="9"/>
      <c r="B2" s="20"/>
      <c r="F2" s="4"/>
      <c r="L2" s="6"/>
    </row>
    <row r="3" spans="1:12">
      <c r="A3" s="239" t="s">
        <v>605</v>
      </c>
      <c r="B3" s="239"/>
      <c r="F3" s="229" t="s">
        <v>606</v>
      </c>
      <c r="G3" s="229"/>
      <c r="H3" s="229"/>
      <c r="I3" s="229"/>
      <c r="J3" s="229"/>
      <c r="K3" s="229"/>
    </row>
    <row r="4" spans="1:12" ht="15">
      <c r="A4" s="11" t="s">
        <v>607</v>
      </c>
      <c r="B4" s="12" t="s">
        <v>608</v>
      </c>
      <c r="F4" s="13" t="s">
        <v>609</v>
      </c>
      <c r="G4" s="13" t="s">
        <v>628</v>
      </c>
      <c r="H4" s="14" t="s">
        <v>611</v>
      </c>
      <c r="I4" s="14" t="s">
        <v>612</v>
      </c>
      <c r="J4" s="6" t="s">
        <v>619</v>
      </c>
      <c r="K4" s="22" t="s">
        <v>634</v>
      </c>
    </row>
    <row r="5" spans="1:12">
      <c r="A5" s="100">
        <v>-51.0053805843256</v>
      </c>
      <c r="B5" s="102">
        <v>12.7445</v>
      </c>
      <c r="F5" s="13">
        <v>34.5</v>
      </c>
      <c r="G5" s="13" t="s">
        <v>639</v>
      </c>
      <c r="H5" s="13">
        <v>235</v>
      </c>
      <c r="I5" s="13">
        <v>45</v>
      </c>
      <c r="J5" s="13">
        <v>292.5</v>
      </c>
      <c r="K5" s="6">
        <v>151.5</v>
      </c>
    </row>
    <row r="6" spans="1:12">
      <c r="A6" s="100">
        <v>-11.665780498611401</v>
      </c>
      <c r="B6" s="102">
        <v>13.3415</v>
      </c>
      <c r="F6" s="13">
        <v>82.5</v>
      </c>
      <c r="G6" s="13" t="s">
        <v>639</v>
      </c>
      <c r="H6" s="13">
        <v>1530</v>
      </c>
      <c r="I6" s="13">
        <v>30</v>
      </c>
      <c r="J6" s="13">
        <v>1410</v>
      </c>
      <c r="K6" s="6">
        <v>62</v>
      </c>
    </row>
    <row r="7" spans="1:12">
      <c r="A7" s="100">
        <v>30.751602844821001</v>
      </c>
      <c r="B7" s="102">
        <v>13.535399999999999</v>
      </c>
      <c r="F7" s="13">
        <v>130.5</v>
      </c>
      <c r="G7" s="13" t="s">
        <v>639</v>
      </c>
      <c r="H7" s="13">
        <v>2830</v>
      </c>
      <c r="I7" s="13">
        <v>40</v>
      </c>
      <c r="J7" s="13">
        <v>2936</v>
      </c>
      <c r="K7" s="6">
        <v>48</v>
      </c>
    </row>
    <row r="8" spans="1:12">
      <c r="A8" s="100">
        <v>74.125110772302406</v>
      </c>
      <c r="B8" s="102">
        <v>13.385999999999999</v>
      </c>
      <c r="F8" s="13">
        <v>178.5</v>
      </c>
      <c r="G8" s="13" t="s">
        <v>639</v>
      </c>
      <c r="H8" s="13">
        <v>4590</v>
      </c>
      <c r="I8" s="13">
        <v>45</v>
      </c>
      <c r="J8" s="13">
        <v>5309</v>
      </c>
      <c r="K8" s="6">
        <v>71</v>
      </c>
    </row>
    <row r="9" spans="1:12">
      <c r="A9" s="100">
        <v>118.951389368929</v>
      </c>
      <c r="B9" s="102">
        <v>13.658799999999999</v>
      </c>
      <c r="F9" s="13">
        <v>201.5</v>
      </c>
      <c r="G9" s="13" t="s">
        <v>639</v>
      </c>
      <c r="H9" s="13">
        <v>5930</v>
      </c>
      <c r="I9" s="13">
        <v>50</v>
      </c>
      <c r="J9" s="13">
        <v>6745</v>
      </c>
      <c r="K9" s="6">
        <v>87</v>
      </c>
    </row>
    <row r="10" spans="1:12">
      <c r="A10" s="100">
        <v>267.113310024653</v>
      </c>
      <c r="B10" s="102">
        <v>12.6866</v>
      </c>
      <c r="F10" s="13">
        <v>217.5</v>
      </c>
      <c r="G10" s="13" t="s">
        <v>639</v>
      </c>
      <c r="H10" s="13">
        <v>6880</v>
      </c>
      <c r="I10" s="13">
        <v>50</v>
      </c>
      <c r="J10" s="13">
        <v>7681</v>
      </c>
      <c r="K10" s="6">
        <v>59</v>
      </c>
    </row>
    <row r="11" spans="1:12">
      <c r="A11" s="100">
        <v>397.795228274914</v>
      </c>
      <c r="B11" s="102">
        <v>12.0138</v>
      </c>
      <c r="F11" s="13">
        <v>227.5</v>
      </c>
      <c r="G11" s="13" t="s">
        <v>639</v>
      </c>
      <c r="H11" s="13">
        <v>7630</v>
      </c>
      <c r="I11" s="13">
        <v>55</v>
      </c>
      <c r="J11" s="13">
        <v>8407</v>
      </c>
      <c r="K11" s="6">
        <v>21</v>
      </c>
    </row>
    <row r="12" spans="1:12">
      <c r="A12" s="100">
        <v>531.71188352278796</v>
      </c>
      <c r="B12" s="102">
        <v>13.1616</v>
      </c>
      <c r="F12" s="13">
        <v>241.5</v>
      </c>
      <c r="G12" s="13" t="s">
        <v>639</v>
      </c>
      <c r="H12" s="13">
        <v>7990</v>
      </c>
      <c r="I12" s="13">
        <v>55</v>
      </c>
      <c r="J12" s="13">
        <v>8883</v>
      </c>
      <c r="K12" s="6">
        <v>142</v>
      </c>
    </row>
    <row r="13" spans="1:12">
      <c r="A13" s="100">
        <v>662.88904381559405</v>
      </c>
      <c r="B13" s="102">
        <v>13.2516</v>
      </c>
      <c r="F13" s="13">
        <v>302.5</v>
      </c>
      <c r="G13" s="13" t="s">
        <v>639</v>
      </c>
      <c r="H13" s="13">
        <v>10070</v>
      </c>
      <c r="I13" s="13">
        <v>50</v>
      </c>
      <c r="J13" s="13">
        <v>11604</v>
      </c>
      <c r="K13" s="6">
        <v>281</v>
      </c>
    </row>
    <row r="14" spans="1:12">
      <c r="A14" s="100">
        <v>828.86327037007197</v>
      </c>
      <c r="B14" s="102">
        <v>12.579800000000001</v>
      </c>
      <c r="F14" s="13">
        <v>332.5</v>
      </c>
      <c r="G14" s="13" t="s">
        <v>639</v>
      </c>
      <c r="H14" s="13">
        <v>10730</v>
      </c>
      <c r="I14" s="13">
        <v>60</v>
      </c>
      <c r="J14" s="13">
        <v>12864</v>
      </c>
      <c r="K14" s="6">
        <v>144</v>
      </c>
    </row>
    <row r="15" spans="1:12">
      <c r="A15" s="100">
        <v>1012.02666438671</v>
      </c>
      <c r="B15" s="102">
        <v>12.6608</v>
      </c>
      <c r="F15" s="13">
        <v>355</v>
      </c>
      <c r="G15" s="13" t="s">
        <v>639</v>
      </c>
      <c r="H15" s="13">
        <v>11170</v>
      </c>
      <c r="I15" s="13">
        <v>60</v>
      </c>
      <c r="J15" s="13">
        <v>13148</v>
      </c>
      <c r="K15" s="6">
        <v>80</v>
      </c>
    </row>
    <row r="16" spans="1:12">
      <c r="A16" s="100">
        <v>1212.4430840211</v>
      </c>
      <c r="B16" s="102">
        <v>12.5893</v>
      </c>
    </row>
    <row r="17" spans="1:13">
      <c r="A17" s="100">
        <v>1430.17738741312</v>
      </c>
      <c r="B17" s="102">
        <v>12.727600000000001</v>
      </c>
    </row>
    <row r="18" spans="1:13">
      <c r="A18" s="100">
        <v>1665.5444658205399</v>
      </c>
      <c r="B18" s="102">
        <v>13.285</v>
      </c>
    </row>
    <row r="19" spans="1:13">
      <c r="A19" s="100">
        <v>1919.4370162589901</v>
      </c>
      <c r="B19" s="102">
        <v>13.242000000000001</v>
      </c>
    </row>
    <row r="20" spans="1:13">
      <c r="A20" s="100">
        <v>2192.8291048390402</v>
      </c>
      <c r="B20" s="102">
        <v>12.1976</v>
      </c>
    </row>
    <row r="21" spans="1:13">
      <c r="A21" s="100">
        <v>2486.69479767127</v>
      </c>
      <c r="B21" s="102">
        <v>12.745100000000001</v>
      </c>
    </row>
    <row r="22" spans="1:13">
      <c r="A22" s="100">
        <v>2802.0081608662499</v>
      </c>
      <c r="B22" s="102">
        <v>12.8131</v>
      </c>
    </row>
    <row r="23" spans="1:13">
      <c r="A23" s="100">
        <v>3139.7395261042102</v>
      </c>
      <c r="B23" s="102">
        <v>12.760999999999999</v>
      </c>
    </row>
    <row r="24" spans="1:13">
      <c r="A24" s="100">
        <v>3317.1392636207502</v>
      </c>
      <c r="B24" s="102">
        <v>12.693300000000001</v>
      </c>
    </row>
    <row r="25" spans="1:13">
      <c r="A25" s="100">
        <v>3499.9254791657099</v>
      </c>
      <c r="B25" s="102">
        <v>12.635</v>
      </c>
    </row>
    <row r="26" spans="1:13">
      <c r="A26" s="100">
        <v>3687.7950358164599</v>
      </c>
      <c r="B26" s="102">
        <v>13.1511</v>
      </c>
    </row>
    <row r="27" spans="1:13">
      <c r="A27" s="100">
        <v>3880.4447966503699</v>
      </c>
      <c r="B27" s="102">
        <v>13.242699999999999</v>
      </c>
    </row>
    <row r="28" spans="1:13">
      <c r="A28" s="100">
        <v>4077.5716247448099</v>
      </c>
      <c r="B28" s="102">
        <v>12.912000000000001</v>
      </c>
      <c r="C28" s="18"/>
      <c r="D28" s="18"/>
      <c r="J28" s="13"/>
      <c r="K28" s="13"/>
      <c r="L28" s="38"/>
      <c r="M28" s="38"/>
    </row>
    <row r="29" spans="1:13">
      <c r="A29" s="100">
        <v>4278.8723831771304</v>
      </c>
      <c r="B29" s="102">
        <v>13.003</v>
      </c>
      <c r="C29" s="18"/>
      <c r="D29" s="18"/>
      <c r="J29" s="13"/>
      <c r="K29" s="13"/>
      <c r="L29" s="38"/>
      <c r="M29" s="38"/>
    </row>
    <row r="30" spans="1:13">
      <c r="A30" s="100">
        <v>4484.0439350247198</v>
      </c>
      <c r="B30" s="102">
        <v>12.5169</v>
      </c>
      <c r="C30" s="18"/>
      <c r="D30" s="18"/>
      <c r="J30" s="13"/>
      <c r="K30" s="13"/>
      <c r="L30" s="38"/>
      <c r="M30" s="38"/>
    </row>
    <row r="31" spans="1:13">
      <c r="A31" s="100">
        <v>4692.7831433649399</v>
      </c>
      <c r="B31" s="102">
        <v>12.450799999999999</v>
      </c>
      <c r="C31" s="18"/>
      <c r="D31" s="18"/>
      <c r="J31" s="13"/>
      <c r="K31" s="13"/>
      <c r="L31" s="38"/>
      <c r="M31" s="38"/>
    </row>
    <row r="32" spans="1:13">
      <c r="A32" s="100">
        <v>4904.7868712751597</v>
      </c>
      <c r="B32" s="102">
        <v>13.591200000000001</v>
      </c>
      <c r="C32" s="18"/>
      <c r="D32" s="18"/>
      <c r="J32" s="13"/>
      <c r="K32" s="13"/>
      <c r="L32" s="38"/>
      <c r="M32" s="38"/>
    </row>
    <row r="33" spans="1:13">
      <c r="A33" s="100">
        <v>5119.7519818327401</v>
      </c>
      <c r="B33" s="102">
        <v>13.3828</v>
      </c>
      <c r="C33" s="18"/>
      <c r="D33" s="18"/>
      <c r="J33" s="13"/>
      <c r="K33" s="13"/>
      <c r="L33" s="38"/>
      <c r="M33" s="38"/>
    </row>
    <row r="34" spans="1:13">
      <c r="A34" s="100">
        <v>5337.37533811505</v>
      </c>
      <c r="B34" s="102">
        <v>13.273</v>
      </c>
      <c r="C34" s="18"/>
      <c r="D34" s="18"/>
      <c r="J34" s="13"/>
      <c r="K34" s="13"/>
      <c r="L34" s="38"/>
      <c r="M34" s="38"/>
    </row>
    <row r="35" spans="1:13">
      <c r="A35" s="100">
        <v>5779.3007044470696</v>
      </c>
      <c r="B35" s="102">
        <v>13.4498</v>
      </c>
      <c r="C35" s="18"/>
      <c r="D35" s="18"/>
      <c r="J35" s="13"/>
      <c r="K35" s="13"/>
      <c r="L35" s="38"/>
      <c r="M35" s="38"/>
    </row>
    <row r="36" spans="1:13">
      <c r="A36" s="100">
        <v>6227.1531450717603</v>
      </c>
      <c r="B36" s="102">
        <v>13.5246</v>
      </c>
      <c r="C36" s="18"/>
      <c r="D36" s="18"/>
      <c r="J36" s="13"/>
      <c r="K36" s="13"/>
      <c r="L36" s="38"/>
      <c r="M36" s="38"/>
    </row>
    <row r="37" spans="1:13">
      <c r="A37" s="100">
        <v>6452.0651086463204</v>
      </c>
      <c r="B37" s="102">
        <v>13.6355</v>
      </c>
      <c r="C37" s="18"/>
      <c r="D37" s="18"/>
      <c r="J37" s="13"/>
      <c r="K37" s="13"/>
      <c r="L37" s="38"/>
      <c r="M37" s="38"/>
    </row>
    <row r="38" spans="1:13">
      <c r="A38" s="100">
        <v>6676.97298023649</v>
      </c>
      <c r="B38" s="102">
        <v>13.3969</v>
      </c>
      <c r="C38" s="18"/>
      <c r="D38" s="18"/>
      <c r="J38" s="13"/>
      <c r="K38" s="13"/>
      <c r="L38" s="38"/>
      <c r="M38" s="38"/>
    </row>
    <row r="39" spans="1:13">
      <c r="A39" s="100">
        <v>6901.3802748982498</v>
      </c>
      <c r="B39" s="102">
        <v>12.7669</v>
      </c>
      <c r="C39" s="18"/>
      <c r="D39" s="18"/>
      <c r="J39" s="13"/>
      <c r="K39" s="13"/>
      <c r="L39" s="38"/>
      <c r="M39" s="38"/>
    </row>
    <row r="40" spans="1:13">
      <c r="A40" s="100">
        <v>7124.7831179362402</v>
      </c>
      <c r="B40" s="102">
        <v>12.702199999999999</v>
      </c>
      <c r="C40" s="18"/>
      <c r="D40" s="18"/>
      <c r="E40" s="18"/>
      <c r="F40" s="13"/>
      <c r="G40" s="13"/>
      <c r="H40" s="13"/>
      <c r="I40" s="13"/>
      <c r="J40" s="13"/>
      <c r="K40" s="13"/>
      <c r="L40" s="38"/>
      <c r="M40" s="38"/>
    </row>
    <row r="41" spans="1:13">
      <c r="A41" s="100">
        <v>7346.6723089828001</v>
      </c>
      <c r="B41" s="102">
        <v>12.8088</v>
      </c>
      <c r="C41" s="18"/>
      <c r="D41" s="18"/>
      <c r="E41" s="18"/>
      <c r="F41" s="13"/>
      <c r="G41" s="13"/>
      <c r="H41" s="13"/>
      <c r="I41" s="13"/>
      <c r="J41" s="13"/>
      <c r="K41" s="13"/>
      <c r="L41" s="38"/>
      <c r="M41" s="38"/>
    </row>
    <row r="42" spans="1:13">
      <c r="A42" s="100">
        <v>7566.5385300961598</v>
      </c>
      <c r="B42" s="102">
        <v>12.1021</v>
      </c>
      <c r="C42" s="18"/>
      <c r="D42" s="18"/>
      <c r="E42" s="18"/>
      <c r="F42" s="13"/>
      <c r="G42" s="13"/>
      <c r="H42" s="13"/>
      <c r="I42" s="13"/>
      <c r="J42" s="13"/>
      <c r="K42" s="13"/>
      <c r="L42" s="38"/>
      <c r="M42" s="38"/>
    </row>
    <row r="43" spans="1:13">
      <c r="A43" s="100">
        <v>7783.8738353111103</v>
      </c>
      <c r="B43" s="102">
        <v>11.9596</v>
      </c>
      <c r="C43" s="18"/>
      <c r="D43" s="18"/>
      <c r="E43" s="18"/>
      <c r="F43" s="13"/>
      <c r="G43" s="13"/>
      <c r="H43" s="13"/>
      <c r="I43" s="13"/>
      <c r="J43" s="13"/>
      <c r="K43" s="13"/>
      <c r="L43" s="38"/>
      <c r="M43" s="38"/>
    </row>
    <row r="44" spans="1:13">
      <c r="A44" s="100">
        <v>7998.1889046162496</v>
      </c>
      <c r="B44" s="102">
        <v>11.636699999999999</v>
      </c>
    </row>
    <row r="45" spans="1:13">
      <c r="A45" s="100">
        <v>8209.0080351325305</v>
      </c>
      <c r="B45" s="102">
        <v>12.315099999999999</v>
      </c>
    </row>
    <row r="46" spans="1:13">
      <c r="A46" s="100">
        <v>8415.9962627313707</v>
      </c>
      <c r="B46" s="102">
        <v>11.7887</v>
      </c>
    </row>
    <row r="47" spans="1:13">
      <c r="A47" s="100">
        <v>8619.2066317452209</v>
      </c>
      <c r="B47" s="102">
        <v>11.838900000000001</v>
      </c>
    </row>
    <row r="48" spans="1:13">
      <c r="A48" s="100">
        <v>8818.7586302919499</v>
      </c>
      <c r="B48" s="102">
        <v>11.994300000000001</v>
      </c>
    </row>
    <row r="49" spans="1:2">
      <c r="A49" s="100">
        <v>9014.7716463714005</v>
      </c>
      <c r="B49" s="102">
        <v>10.9254</v>
      </c>
    </row>
    <row r="50" spans="1:2">
      <c r="A50" s="100">
        <v>9207.3637087810694</v>
      </c>
      <c r="B50" s="102">
        <v>11.6859</v>
      </c>
    </row>
    <row r="51" spans="1:2">
      <c r="A51" s="100">
        <v>9396.6518667637192</v>
      </c>
      <c r="B51" s="102">
        <v>12.7554</v>
      </c>
    </row>
    <row r="52" spans="1:2">
      <c r="A52" s="100">
        <v>9582.7531479365807</v>
      </c>
      <c r="B52" s="102">
        <v>12.010999999999999</v>
      </c>
    </row>
    <row r="53" spans="1:2">
      <c r="A53" s="100">
        <v>9765.7845799169299</v>
      </c>
      <c r="B53" s="102">
        <v>11.2843</v>
      </c>
    </row>
    <row r="54" spans="1:2">
      <c r="A54" s="100">
        <v>9945.8631903219994</v>
      </c>
      <c r="B54" s="102">
        <v>11.847</v>
      </c>
    </row>
    <row r="55" spans="1:2">
      <c r="A55" s="100">
        <v>10297.630056875299</v>
      </c>
      <c r="B55" s="102">
        <v>10.58</v>
      </c>
    </row>
    <row r="56" spans="1:2">
      <c r="A56" s="100">
        <v>10469.552368258101</v>
      </c>
      <c r="B56" s="102">
        <v>12.488200000000001</v>
      </c>
    </row>
    <row r="57" spans="1:2">
      <c r="A57" s="100">
        <v>10638.989968534601</v>
      </c>
      <c r="B57" s="102">
        <v>11.551600000000001</v>
      </c>
    </row>
    <row r="58" spans="1:2">
      <c r="A58" s="100">
        <v>10970.879146237799</v>
      </c>
      <c r="B58" s="102">
        <v>8.86646</v>
      </c>
    </row>
  </sheetData>
  <mergeCells count="2">
    <mergeCell ref="A3:B3"/>
    <mergeCell ref="F3:K3"/>
  </mergeCells>
  <phoneticPr fontId="44" type="noConversion"/>
  <pageMargins left="0.75" right="0.75" top="1" bottom="1" header="0.5" footer="0.5"/>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N59"/>
  <sheetViews>
    <sheetView workbookViewId="0">
      <selection activeCell="A3" sqref="A3:B4"/>
    </sheetView>
  </sheetViews>
  <sheetFormatPr baseColWidth="10" defaultColWidth="9" defaultRowHeight="13"/>
  <cols>
    <col min="1" max="1" width="21.1640625" style="22" customWidth="1"/>
    <col min="2" max="2" width="13.6640625" style="12" customWidth="1"/>
    <col min="3" max="5" width="9" style="4"/>
    <col min="6" max="6" width="10.6640625" style="6" customWidth="1"/>
    <col min="7" max="7" width="12.83203125" style="6" customWidth="1"/>
    <col min="8" max="8" width="14.1640625" style="6" customWidth="1"/>
    <col min="9" max="9" width="11.1640625" style="6" customWidth="1"/>
    <col min="10" max="10" width="20.33203125" style="6" customWidth="1"/>
    <col min="11" max="11" width="7.83203125" style="4" customWidth="1"/>
    <col min="12" max="12" width="9" style="4"/>
    <col min="13" max="13" width="15.83203125" style="4" customWidth="1"/>
    <col min="14" max="16384" width="9" style="4"/>
  </cols>
  <sheetData>
    <row r="1" spans="1:11">
      <c r="A1" s="37" t="s">
        <v>947</v>
      </c>
      <c r="B1" s="20"/>
      <c r="D1" s="6"/>
      <c r="E1" s="6"/>
      <c r="H1" s="23"/>
    </row>
    <row r="2" spans="1:11">
      <c r="A2" s="37"/>
      <c r="B2" s="20"/>
      <c r="D2" s="6"/>
      <c r="E2" s="6"/>
      <c r="H2" s="23"/>
    </row>
    <row r="3" spans="1:11">
      <c r="A3" s="239" t="s">
        <v>605</v>
      </c>
      <c r="B3" s="239"/>
      <c r="F3" s="229" t="s">
        <v>606</v>
      </c>
      <c r="G3" s="229"/>
      <c r="H3" s="229"/>
      <c r="I3" s="229"/>
      <c r="J3" s="229"/>
      <c r="K3" s="229"/>
    </row>
    <row r="4" spans="1:11" ht="15">
      <c r="A4" s="11" t="s">
        <v>607</v>
      </c>
      <c r="B4" s="12" t="s">
        <v>608</v>
      </c>
      <c r="F4" s="29" t="s">
        <v>617</v>
      </c>
      <c r="G4" s="6" t="s">
        <v>610</v>
      </c>
      <c r="H4" s="14" t="s">
        <v>611</v>
      </c>
      <c r="I4" s="14" t="s">
        <v>612</v>
      </c>
      <c r="J4" s="6" t="s">
        <v>619</v>
      </c>
      <c r="K4" s="22" t="s">
        <v>620</v>
      </c>
    </row>
    <row r="5" spans="1:11">
      <c r="A5" s="22">
        <v>-16</v>
      </c>
      <c r="B5" s="17">
        <v>5.1550000000000002</v>
      </c>
      <c r="F5" s="13">
        <v>35</v>
      </c>
      <c r="G5" s="13" t="s">
        <v>60</v>
      </c>
      <c r="H5" s="13">
        <v>1050</v>
      </c>
      <c r="I5" s="13">
        <v>70</v>
      </c>
      <c r="J5" s="13">
        <v>985</v>
      </c>
      <c r="K5" s="13">
        <f>ABS(917-1056)/2</f>
        <v>69.5</v>
      </c>
    </row>
    <row r="6" spans="1:11">
      <c r="A6" s="22">
        <v>222</v>
      </c>
      <c r="B6" s="17">
        <v>5.8470000000000004</v>
      </c>
      <c r="F6" s="13">
        <v>65</v>
      </c>
      <c r="G6" s="13" t="s">
        <v>60</v>
      </c>
      <c r="H6" s="13">
        <v>2400</v>
      </c>
      <c r="I6" s="13">
        <v>70</v>
      </c>
      <c r="J6" s="13">
        <v>2420</v>
      </c>
      <c r="K6" s="13">
        <f>ABS(2346-2495)/2</f>
        <v>74.5</v>
      </c>
    </row>
    <row r="7" spans="1:11">
      <c r="A7" s="22">
        <v>324</v>
      </c>
      <c r="B7" s="17">
        <v>5.742</v>
      </c>
      <c r="F7" s="13">
        <v>135</v>
      </c>
      <c r="G7" s="13" t="s">
        <v>60</v>
      </c>
      <c r="H7" s="13">
        <v>4880</v>
      </c>
      <c r="I7" s="13">
        <v>70</v>
      </c>
      <c r="J7" s="13">
        <v>5620</v>
      </c>
      <c r="K7" s="13">
        <f>ABS(5582-5664)/2</f>
        <v>41</v>
      </c>
    </row>
    <row r="8" spans="1:11">
      <c r="A8" s="22">
        <v>459</v>
      </c>
      <c r="B8" s="17">
        <v>6.7610000000000001</v>
      </c>
      <c r="F8" s="13">
        <v>165</v>
      </c>
      <c r="G8" s="13" t="s">
        <v>60</v>
      </c>
      <c r="H8" s="13">
        <v>6610</v>
      </c>
      <c r="I8" s="13">
        <v>80</v>
      </c>
      <c r="J8" s="13">
        <v>7480</v>
      </c>
      <c r="K8" s="13">
        <f>ABS(7456-7521)/2</f>
        <v>32.5</v>
      </c>
    </row>
    <row r="9" spans="1:11">
      <c r="A9" s="22">
        <v>663</v>
      </c>
      <c r="B9" s="17">
        <v>7.0620000000000003</v>
      </c>
      <c r="F9" s="13">
        <v>225</v>
      </c>
      <c r="G9" s="13" t="s">
        <v>60</v>
      </c>
      <c r="H9" s="13">
        <v>6980</v>
      </c>
      <c r="I9" s="13">
        <v>80</v>
      </c>
      <c r="J9" s="13">
        <v>7800</v>
      </c>
      <c r="K9" s="13">
        <f>ABS(7730-7869)/2</f>
        <v>69.5</v>
      </c>
    </row>
    <row r="10" spans="1:11">
      <c r="A10" s="22">
        <v>833</v>
      </c>
      <c r="B10" s="17">
        <v>6.3470000000000004</v>
      </c>
      <c r="F10" s="13">
        <v>245</v>
      </c>
      <c r="G10" s="13" t="s">
        <v>60</v>
      </c>
      <c r="H10" s="13">
        <v>8140</v>
      </c>
      <c r="I10" s="13">
        <v>100</v>
      </c>
      <c r="J10" s="13">
        <v>9135</v>
      </c>
      <c r="K10" s="13">
        <f>ABS(8992-9273)/2</f>
        <v>140.5</v>
      </c>
    </row>
    <row r="11" spans="1:11">
      <c r="A11" s="22">
        <v>969</v>
      </c>
      <c r="B11" s="17">
        <v>3.718</v>
      </c>
      <c r="F11" s="13">
        <v>267.5</v>
      </c>
      <c r="G11" s="13" t="s">
        <v>835</v>
      </c>
      <c r="H11" s="13">
        <v>8350</v>
      </c>
      <c r="I11" s="13">
        <v>100</v>
      </c>
      <c r="J11" s="13">
        <v>9370</v>
      </c>
      <c r="K11" s="13">
        <f>ABS(9256-9483)/2</f>
        <v>113.5</v>
      </c>
    </row>
    <row r="12" spans="1:11">
      <c r="A12" s="22">
        <v>1224</v>
      </c>
      <c r="B12" s="17">
        <v>6.859</v>
      </c>
    </row>
    <row r="13" spans="1:11">
      <c r="A13" s="22">
        <v>1480</v>
      </c>
      <c r="B13" s="17">
        <v>7.0810000000000004</v>
      </c>
    </row>
    <row r="14" spans="1:11">
      <c r="A14" s="22">
        <v>1735</v>
      </c>
      <c r="B14" s="17">
        <v>5.6989999999999998</v>
      </c>
    </row>
    <row r="15" spans="1:11">
      <c r="A15" s="22">
        <v>1990</v>
      </c>
      <c r="B15" s="17">
        <v>3.8820000000000001</v>
      </c>
    </row>
    <row r="16" spans="1:11">
      <c r="A16" s="22">
        <v>2246</v>
      </c>
      <c r="B16" s="17">
        <v>4.4589999999999996</v>
      </c>
    </row>
    <row r="17" spans="1:14">
      <c r="A17" s="22">
        <v>2501</v>
      </c>
      <c r="B17" s="17">
        <v>5.9169999999999998</v>
      </c>
    </row>
    <row r="18" spans="1:14">
      <c r="A18" s="22">
        <v>2724</v>
      </c>
      <c r="B18" s="17">
        <v>7.11</v>
      </c>
    </row>
    <row r="19" spans="1:14">
      <c r="A19" s="22">
        <v>2946</v>
      </c>
      <c r="B19" s="17">
        <v>5.4859999999999998</v>
      </c>
    </row>
    <row r="20" spans="1:14">
      <c r="A20" s="22">
        <v>3169</v>
      </c>
      <c r="B20" s="17">
        <v>8.0540000000000003</v>
      </c>
    </row>
    <row r="21" spans="1:14">
      <c r="A21" s="22">
        <v>3391</v>
      </c>
      <c r="B21" s="17">
        <v>7.234</v>
      </c>
    </row>
    <row r="22" spans="1:14">
      <c r="A22" s="22">
        <v>3614</v>
      </c>
      <c r="B22" s="17">
        <v>7.1040000000000001</v>
      </c>
    </row>
    <row r="23" spans="1:14">
      <c r="A23" s="22">
        <v>3837</v>
      </c>
      <c r="B23" s="17">
        <v>7.2469999999999999</v>
      </c>
    </row>
    <row r="24" spans="1:14">
      <c r="A24" s="22">
        <v>4059</v>
      </c>
      <c r="B24" s="17">
        <v>5.7140000000000004</v>
      </c>
    </row>
    <row r="25" spans="1:14">
      <c r="A25" s="22">
        <v>4282</v>
      </c>
      <c r="B25" s="17">
        <v>6.7869999999999999</v>
      </c>
    </row>
    <row r="26" spans="1:14">
      <c r="A26" s="22">
        <v>4504</v>
      </c>
      <c r="B26" s="17">
        <v>5.9870000000000001</v>
      </c>
    </row>
    <row r="27" spans="1:14">
      <c r="A27" s="22">
        <v>4727</v>
      </c>
      <c r="B27" s="17">
        <v>6.407</v>
      </c>
    </row>
    <row r="28" spans="1:14">
      <c r="A28" s="22">
        <v>4949</v>
      </c>
      <c r="B28" s="17">
        <v>6.9930000000000003</v>
      </c>
    </row>
    <row r="29" spans="1:14">
      <c r="A29" s="22">
        <v>5172</v>
      </c>
      <c r="B29" s="17">
        <v>6.5140000000000002</v>
      </c>
    </row>
    <row r="30" spans="1:14">
      <c r="A30" s="22">
        <v>5394</v>
      </c>
      <c r="B30" s="17">
        <v>7.1890000000000001</v>
      </c>
    </row>
    <row r="31" spans="1:14">
      <c r="A31" s="22">
        <v>5617</v>
      </c>
      <c r="B31" s="17">
        <v>6.7320000000000002</v>
      </c>
    </row>
    <row r="32" spans="1:14">
      <c r="A32" s="22">
        <v>5931</v>
      </c>
      <c r="B32" s="17">
        <v>6.8179999999999996</v>
      </c>
      <c r="H32" s="13"/>
      <c r="I32" s="13"/>
      <c r="J32" s="13"/>
      <c r="K32" s="18"/>
      <c r="L32" s="18"/>
      <c r="M32" s="18"/>
      <c r="N32" s="18"/>
    </row>
    <row r="33" spans="1:14">
      <c r="A33" s="22">
        <v>6245</v>
      </c>
      <c r="B33" s="17">
        <v>7.7149999999999999</v>
      </c>
      <c r="H33" s="13"/>
      <c r="I33" s="13"/>
      <c r="J33" s="13"/>
      <c r="K33" s="18"/>
      <c r="L33" s="18"/>
      <c r="M33" s="18"/>
      <c r="N33" s="18"/>
    </row>
    <row r="34" spans="1:14">
      <c r="A34" s="22">
        <v>6559</v>
      </c>
      <c r="B34" s="17">
        <v>7.5149999999999997</v>
      </c>
      <c r="H34" s="13"/>
      <c r="I34" s="52"/>
      <c r="N34" s="18"/>
    </row>
    <row r="35" spans="1:14">
      <c r="A35" s="22">
        <v>6874</v>
      </c>
      <c r="B35" s="17">
        <v>7.2389999999999999</v>
      </c>
      <c r="H35" s="13"/>
      <c r="I35" s="52"/>
      <c r="N35" s="18"/>
    </row>
    <row r="36" spans="1:14">
      <c r="A36" s="22">
        <v>7188</v>
      </c>
      <c r="B36" s="17">
        <v>5.9909999999999997</v>
      </c>
      <c r="H36" s="13"/>
      <c r="I36" s="52"/>
      <c r="N36" s="18"/>
    </row>
    <row r="37" spans="1:14">
      <c r="A37" s="22">
        <v>7502</v>
      </c>
      <c r="B37" s="17">
        <v>5.2759999999999998</v>
      </c>
      <c r="H37" s="13"/>
      <c r="I37" s="52"/>
      <c r="N37" s="18"/>
    </row>
    <row r="38" spans="1:14">
      <c r="A38" s="22">
        <v>7527</v>
      </c>
      <c r="B38" s="17">
        <v>4.92</v>
      </c>
      <c r="H38" s="13"/>
      <c r="I38" s="52"/>
      <c r="N38" s="99"/>
    </row>
    <row r="39" spans="1:14">
      <c r="A39" s="22">
        <v>7553</v>
      </c>
      <c r="B39" s="17">
        <v>4.9189999999999996</v>
      </c>
      <c r="H39" s="13"/>
      <c r="I39" s="52"/>
      <c r="N39" s="18"/>
    </row>
    <row r="40" spans="1:14">
      <c r="A40" s="22">
        <v>7579</v>
      </c>
      <c r="B40" s="17">
        <v>4.4550000000000001</v>
      </c>
      <c r="H40" s="13"/>
      <c r="I40" s="52"/>
      <c r="N40" s="18"/>
    </row>
    <row r="41" spans="1:14">
      <c r="A41" s="22">
        <v>7604</v>
      </c>
      <c r="B41" s="17">
        <v>3.9369999999999998</v>
      </c>
      <c r="H41" s="13"/>
      <c r="I41" s="52"/>
      <c r="N41" s="18"/>
    </row>
    <row r="42" spans="1:14">
      <c r="A42" s="22">
        <v>7630</v>
      </c>
      <c r="B42" s="17">
        <v>3.512</v>
      </c>
      <c r="H42" s="13"/>
      <c r="I42" s="13"/>
      <c r="J42" s="13"/>
      <c r="K42" s="18"/>
      <c r="L42" s="18"/>
      <c r="M42" s="18"/>
      <c r="N42" s="18"/>
    </row>
    <row r="43" spans="1:14">
      <c r="A43" s="22">
        <v>7655</v>
      </c>
      <c r="B43" s="17">
        <v>3.5950000000000002</v>
      </c>
    </row>
    <row r="44" spans="1:14">
      <c r="A44" s="22">
        <v>7681</v>
      </c>
      <c r="B44" s="17">
        <v>5.8529999999999998</v>
      </c>
    </row>
    <row r="45" spans="1:14">
      <c r="A45" s="22">
        <v>7706</v>
      </c>
      <c r="B45" s="17">
        <v>5.6440000000000001</v>
      </c>
    </row>
    <row r="46" spans="1:14">
      <c r="A46" s="22">
        <v>7732</v>
      </c>
      <c r="B46" s="17">
        <v>5.4249999999999998</v>
      </c>
    </row>
    <row r="47" spans="1:14">
      <c r="A47" s="22">
        <v>7757</v>
      </c>
      <c r="B47" s="17">
        <v>5.0599999999999996</v>
      </c>
    </row>
    <row r="48" spans="1:14">
      <c r="A48" s="22">
        <v>7783</v>
      </c>
      <c r="B48" s="17">
        <v>5.9630000000000001</v>
      </c>
    </row>
    <row r="49" spans="1:2">
      <c r="A49" s="22">
        <v>7809</v>
      </c>
      <c r="B49" s="17">
        <v>6.26</v>
      </c>
    </row>
    <row r="50" spans="1:2">
      <c r="A50" s="22">
        <v>8124</v>
      </c>
      <c r="B50" s="17">
        <v>4.6639999999999997</v>
      </c>
    </row>
    <row r="51" spans="1:2">
      <c r="A51" s="22">
        <v>8439</v>
      </c>
      <c r="B51" s="17">
        <v>3.3170000000000002</v>
      </c>
    </row>
    <row r="52" spans="1:2">
      <c r="A52" s="22">
        <v>8754</v>
      </c>
      <c r="B52" s="17">
        <v>2.9340000000000002</v>
      </c>
    </row>
    <row r="53" spans="1:2">
      <c r="A53" s="22">
        <v>9069</v>
      </c>
      <c r="B53" s="17">
        <v>4.0949999999999998</v>
      </c>
    </row>
    <row r="54" spans="1:2">
      <c r="A54" s="22">
        <v>9125</v>
      </c>
      <c r="B54" s="17">
        <v>4.38</v>
      </c>
    </row>
    <row r="55" spans="1:2">
      <c r="A55" s="22">
        <v>9180</v>
      </c>
      <c r="B55" s="17">
        <v>5.1020000000000003</v>
      </c>
    </row>
    <row r="56" spans="1:2">
      <c r="A56" s="22">
        <v>9236</v>
      </c>
      <c r="B56" s="17">
        <v>2.226</v>
      </c>
    </row>
    <row r="57" spans="1:2">
      <c r="A57" s="22">
        <v>9291</v>
      </c>
      <c r="B57" s="17">
        <v>3.1259999999999999</v>
      </c>
    </row>
    <row r="58" spans="1:2">
      <c r="A58" s="22">
        <v>9347</v>
      </c>
      <c r="B58" s="17">
        <v>5.9359999999999999</v>
      </c>
    </row>
    <row r="59" spans="1:2">
      <c r="A59" s="22">
        <v>9450</v>
      </c>
      <c r="B59" s="17">
        <v>5.2130000000000001</v>
      </c>
    </row>
  </sheetData>
  <mergeCells count="2">
    <mergeCell ref="A3:B3"/>
    <mergeCell ref="F3:K3"/>
  </mergeCells>
  <phoneticPr fontId="44" type="noConversion"/>
  <pageMargins left="0.7" right="0.7" top="0.75" bottom="0.75" header="0.3" footer="0.3"/>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M57"/>
  <sheetViews>
    <sheetView workbookViewId="0">
      <selection activeCell="B5" sqref="B5:B56"/>
    </sheetView>
  </sheetViews>
  <sheetFormatPr baseColWidth="10" defaultColWidth="9" defaultRowHeight="13"/>
  <cols>
    <col min="1" max="1" width="21.1640625" style="19" customWidth="1"/>
    <col min="2" max="2" width="13.6640625" style="20" customWidth="1"/>
    <col min="3" max="5" width="9" style="4"/>
    <col min="6" max="6" width="10.1640625" style="6" customWidth="1"/>
    <col min="7" max="7" width="17.33203125" style="6" customWidth="1"/>
    <col min="8" max="8" width="14.1640625" style="6" customWidth="1"/>
    <col min="9" max="9" width="11.1640625" style="6" customWidth="1"/>
    <col min="10" max="10" width="20.33203125" style="6" customWidth="1"/>
    <col min="11" max="16384" width="9" style="4"/>
  </cols>
  <sheetData>
    <row r="1" spans="1:12">
      <c r="A1" s="37" t="s">
        <v>948</v>
      </c>
      <c r="F1" s="4"/>
      <c r="K1" s="6"/>
      <c r="L1" s="6"/>
    </row>
    <row r="2" spans="1:12">
      <c r="A2" s="37"/>
      <c r="F2" s="4"/>
      <c r="K2" s="6"/>
      <c r="L2" s="6"/>
    </row>
    <row r="3" spans="1:12">
      <c r="A3" s="239" t="s">
        <v>605</v>
      </c>
      <c r="B3" s="239"/>
      <c r="F3" s="229" t="s">
        <v>606</v>
      </c>
      <c r="G3" s="229"/>
      <c r="H3" s="229"/>
      <c r="I3" s="229"/>
      <c r="J3" s="229"/>
    </row>
    <row r="4" spans="1:12" ht="15">
      <c r="A4" s="11" t="s">
        <v>607</v>
      </c>
      <c r="B4" s="12" t="s">
        <v>608</v>
      </c>
      <c r="F4" s="13" t="s">
        <v>609</v>
      </c>
      <c r="G4" s="13" t="s">
        <v>628</v>
      </c>
      <c r="H4" s="14" t="s">
        <v>611</v>
      </c>
      <c r="I4" s="14" t="s">
        <v>612</v>
      </c>
      <c r="J4" s="6" t="s">
        <v>619</v>
      </c>
    </row>
    <row r="5" spans="1:12">
      <c r="A5" s="19">
        <v>31.369</v>
      </c>
      <c r="B5" s="23">
        <v>9.7850000000000001</v>
      </c>
      <c r="F5" s="6">
        <v>52.6</v>
      </c>
      <c r="G5" s="13" t="s">
        <v>949</v>
      </c>
      <c r="H5" s="13">
        <v>1745</v>
      </c>
      <c r="I5" s="13">
        <v>20</v>
      </c>
      <c r="J5" s="13">
        <v>1650</v>
      </c>
    </row>
    <row r="6" spans="1:12">
      <c r="A6" s="19">
        <v>313.69</v>
      </c>
      <c r="B6" s="23">
        <v>8.6989999999999998</v>
      </c>
      <c r="F6" s="6">
        <v>90.4</v>
      </c>
      <c r="G6" s="13" t="s">
        <v>950</v>
      </c>
      <c r="H6" s="13">
        <v>3295</v>
      </c>
      <c r="I6" s="13">
        <v>20</v>
      </c>
      <c r="J6" s="13">
        <v>3250</v>
      </c>
    </row>
    <row r="7" spans="1:12">
      <c r="A7" s="19">
        <v>627.38</v>
      </c>
      <c r="B7" s="23">
        <v>9.6959999999999997</v>
      </c>
      <c r="F7" s="6">
        <v>145</v>
      </c>
      <c r="G7" s="13" t="s">
        <v>951</v>
      </c>
      <c r="H7" s="13">
        <v>5530</v>
      </c>
      <c r="I7" s="13">
        <v>25</v>
      </c>
      <c r="J7" s="13">
        <v>6320</v>
      </c>
    </row>
    <row r="8" spans="1:12">
      <c r="A8" s="19">
        <v>941.07</v>
      </c>
      <c r="B8" s="23">
        <v>9.1639999999999997</v>
      </c>
      <c r="F8" s="6">
        <v>185.4</v>
      </c>
      <c r="G8" s="13" t="s">
        <v>952</v>
      </c>
      <c r="H8" s="13">
        <v>8730</v>
      </c>
      <c r="I8" s="13">
        <v>30</v>
      </c>
      <c r="J8" s="13">
        <v>9680</v>
      </c>
    </row>
    <row r="9" spans="1:12">
      <c r="A9" s="19">
        <v>1254.76</v>
      </c>
      <c r="B9" s="23">
        <v>9.2479999999999993</v>
      </c>
      <c r="F9" s="6">
        <v>218.4</v>
      </c>
      <c r="G9" s="13" t="s">
        <v>950</v>
      </c>
      <c r="H9" s="13">
        <v>10110</v>
      </c>
      <c r="I9" s="13">
        <v>60</v>
      </c>
      <c r="J9" s="13">
        <v>11720</v>
      </c>
    </row>
    <row r="10" spans="1:12">
      <c r="A10" s="19">
        <v>1474.3430000000001</v>
      </c>
      <c r="B10" s="23">
        <v>9.4109999999999996</v>
      </c>
      <c r="F10" s="6">
        <v>248</v>
      </c>
      <c r="G10" s="13" t="s">
        <v>953</v>
      </c>
      <c r="H10" s="13">
        <v>13220</v>
      </c>
      <c r="I10" s="13">
        <v>30</v>
      </c>
      <c r="J10" s="13">
        <v>15660</v>
      </c>
    </row>
    <row r="11" spans="1:12">
      <c r="A11" s="19">
        <v>1631.1880000000001</v>
      </c>
      <c r="B11" s="23">
        <v>9.3309999999999995</v>
      </c>
    </row>
    <row r="12" spans="1:12">
      <c r="A12" s="19">
        <v>1975.8689999999999</v>
      </c>
      <c r="B12" s="23">
        <v>9.2159999999999993</v>
      </c>
    </row>
    <row r="13" spans="1:12">
      <c r="A13" s="19">
        <v>2026.0029999999999</v>
      </c>
      <c r="B13" s="23">
        <v>9.0570000000000004</v>
      </c>
    </row>
    <row r="14" spans="1:12">
      <c r="A14" s="19">
        <v>2131.2849999999999</v>
      </c>
      <c r="B14" s="23">
        <v>8.9580000000000002</v>
      </c>
    </row>
    <row r="15" spans="1:12">
      <c r="A15" s="19">
        <v>2381.9549999999999</v>
      </c>
      <c r="B15" s="23">
        <v>8.6370000000000005</v>
      </c>
    </row>
    <row r="16" spans="1:12">
      <c r="A16" s="19">
        <v>2482.223</v>
      </c>
      <c r="B16" s="23">
        <v>9.1590000000000007</v>
      </c>
    </row>
    <row r="17" spans="1:2">
      <c r="A17" s="19">
        <v>2637.6379999999999</v>
      </c>
      <c r="B17" s="23">
        <v>8.827</v>
      </c>
    </row>
    <row r="18" spans="1:2">
      <c r="A18" s="19">
        <v>2867.123</v>
      </c>
      <c r="B18" s="23">
        <v>8.6240000000000006</v>
      </c>
    </row>
    <row r="19" spans="1:2">
      <c r="A19" s="19">
        <v>2993.59</v>
      </c>
      <c r="B19" s="23">
        <v>8.51</v>
      </c>
    </row>
    <row r="20" spans="1:2">
      <c r="A20" s="19">
        <v>3369.1089999999999</v>
      </c>
      <c r="B20" s="23">
        <v>8.9239999999999995</v>
      </c>
    </row>
    <row r="21" spans="1:2">
      <c r="A21" s="19">
        <v>3494.93</v>
      </c>
      <c r="B21" s="23">
        <v>9.0359999999999996</v>
      </c>
    </row>
    <row r="22" spans="1:2">
      <c r="A22" s="19">
        <v>3621.6729999999998</v>
      </c>
      <c r="B22" s="23">
        <v>8.7119999999999997</v>
      </c>
    </row>
    <row r="23" spans="1:2">
      <c r="A23" s="19">
        <v>3749.11</v>
      </c>
      <c r="B23" s="23">
        <v>8.9260000000000002</v>
      </c>
    </row>
    <row r="24" spans="1:2">
      <c r="A24" s="19">
        <v>3876.5459999999998</v>
      </c>
      <c r="B24" s="23">
        <v>9.0079999999999991</v>
      </c>
    </row>
    <row r="25" spans="1:2">
      <c r="A25" s="19">
        <v>4034.2</v>
      </c>
      <c r="B25" s="23">
        <v>9.2010000000000005</v>
      </c>
    </row>
    <row r="26" spans="1:2">
      <c r="A26" s="19">
        <v>4197.1090000000004</v>
      </c>
      <c r="B26" s="23">
        <v>9.2949999999999999</v>
      </c>
    </row>
    <row r="27" spans="1:2">
      <c r="A27" s="19">
        <v>4386.2929999999997</v>
      </c>
      <c r="B27" s="23">
        <v>8.1890000000000001</v>
      </c>
    </row>
    <row r="28" spans="1:2">
      <c r="A28" s="19">
        <v>4522.9260000000004</v>
      </c>
      <c r="B28" s="23">
        <v>9.2989999999999995</v>
      </c>
    </row>
    <row r="29" spans="1:2">
      <c r="A29" s="19">
        <v>4726.5619999999999</v>
      </c>
      <c r="B29" s="23">
        <v>9.0950000000000006</v>
      </c>
    </row>
    <row r="30" spans="1:2">
      <c r="A30" s="19">
        <v>4896.04</v>
      </c>
      <c r="B30" s="23">
        <v>9.3930000000000007</v>
      </c>
    </row>
    <row r="31" spans="1:2">
      <c r="A31" s="19">
        <v>5405.7870000000003</v>
      </c>
      <c r="B31" s="23">
        <v>9.4290000000000003</v>
      </c>
    </row>
    <row r="32" spans="1:2">
      <c r="A32" s="19">
        <v>5915.5339999999997</v>
      </c>
      <c r="B32" s="23">
        <v>9.8209999999999997</v>
      </c>
    </row>
    <row r="33" spans="1:13">
      <c r="A33" s="19">
        <v>6299.65</v>
      </c>
      <c r="B33" s="23">
        <v>9.4220000000000006</v>
      </c>
    </row>
    <row r="34" spans="1:13">
      <c r="A34" s="19">
        <v>6701.6679999999997</v>
      </c>
      <c r="B34" s="23">
        <v>10.14</v>
      </c>
    </row>
    <row r="35" spans="1:13">
      <c r="A35" s="19">
        <v>6906.9350000000004</v>
      </c>
      <c r="B35" s="23">
        <v>9.5150000000000006</v>
      </c>
    </row>
    <row r="36" spans="1:13">
      <c r="A36" s="19">
        <v>7322.2849999999999</v>
      </c>
      <c r="B36" s="23">
        <v>9.7390000000000008</v>
      </c>
    </row>
    <row r="37" spans="1:13">
      <c r="A37" s="19">
        <v>7614.2610000000004</v>
      </c>
      <c r="B37" s="23">
        <v>9.3320000000000007</v>
      </c>
    </row>
    <row r="38" spans="1:13">
      <c r="A38" s="19">
        <v>8152.9859999999999</v>
      </c>
      <c r="B38" s="23">
        <v>9.4700000000000006</v>
      </c>
    </row>
    <row r="39" spans="1:13">
      <c r="A39" s="19">
        <v>8261.3729999999996</v>
      </c>
      <c r="B39" s="23">
        <v>9.2639999999999993</v>
      </c>
      <c r="J39" s="13"/>
      <c r="K39" s="18"/>
      <c r="L39" s="18"/>
      <c r="M39" s="38"/>
    </row>
    <row r="40" spans="1:13">
      <c r="A40" s="19">
        <v>8402.41</v>
      </c>
      <c r="B40" s="23">
        <v>8.8330000000000002</v>
      </c>
      <c r="J40" s="13"/>
      <c r="K40" s="18"/>
      <c r="L40" s="18"/>
      <c r="M40" s="38"/>
    </row>
    <row r="41" spans="1:13">
      <c r="A41" s="19">
        <v>8485.3729999999996</v>
      </c>
      <c r="B41" s="23">
        <v>8.5890000000000004</v>
      </c>
      <c r="J41" s="13"/>
      <c r="K41" s="18"/>
      <c r="L41" s="18"/>
      <c r="M41" s="38"/>
    </row>
    <row r="42" spans="1:13">
      <c r="A42" s="19">
        <v>8983.1509999999998</v>
      </c>
      <c r="B42" s="23">
        <v>8.9390000000000001</v>
      </c>
      <c r="J42" s="13"/>
      <c r="K42" s="18"/>
      <c r="L42" s="18"/>
      <c r="M42" s="38"/>
    </row>
    <row r="43" spans="1:13">
      <c r="A43" s="19">
        <v>9240.3359999999993</v>
      </c>
      <c r="B43" s="23">
        <v>8.3629999999999995</v>
      </c>
      <c r="J43" s="13"/>
      <c r="K43" s="18"/>
      <c r="L43" s="18"/>
      <c r="M43" s="38"/>
    </row>
    <row r="44" spans="1:13">
      <c r="A44" s="19">
        <v>9470.08</v>
      </c>
      <c r="B44" s="23">
        <v>8.1750000000000007</v>
      </c>
      <c r="J44" s="13"/>
      <c r="K44" s="18"/>
      <c r="L44" s="18"/>
      <c r="M44" s="38"/>
    </row>
    <row r="45" spans="1:13">
      <c r="A45" s="19">
        <v>9605.3729999999996</v>
      </c>
      <c r="B45" s="23">
        <v>9.1880000000000006</v>
      </c>
      <c r="J45" s="13"/>
      <c r="K45" s="18"/>
      <c r="L45" s="18"/>
      <c r="M45" s="38"/>
    </row>
    <row r="46" spans="1:13">
      <c r="A46" s="19">
        <v>9837.8539999999994</v>
      </c>
      <c r="B46" s="23">
        <v>9.4610000000000003</v>
      </c>
      <c r="F46" s="13"/>
      <c r="G46" s="13"/>
      <c r="H46" s="13"/>
      <c r="I46" s="13"/>
      <c r="J46" s="13"/>
      <c r="K46" s="18"/>
      <c r="L46" s="18"/>
      <c r="M46" s="38"/>
    </row>
    <row r="47" spans="1:13">
      <c r="A47" s="19">
        <v>9928.5750000000007</v>
      </c>
      <c r="B47" s="23">
        <v>8.8219999999999992</v>
      </c>
      <c r="F47" s="13"/>
      <c r="G47" s="13"/>
      <c r="H47" s="13"/>
      <c r="I47" s="13"/>
      <c r="J47" s="13"/>
      <c r="K47" s="18"/>
      <c r="L47" s="18"/>
      <c r="M47" s="38"/>
    </row>
    <row r="48" spans="1:13">
      <c r="A48" s="19">
        <v>10157.093999999999</v>
      </c>
      <c r="B48" s="23">
        <v>8.6639999999999997</v>
      </c>
      <c r="F48" s="13"/>
      <c r="G48" s="13"/>
      <c r="H48" s="13"/>
      <c r="I48" s="13"/>
      <c r="J48" s="13"/>
      <c r="K48" s="18"/>
      <c r="L48" s="18"/>
      <c r="M48" s="38"/>
    </row>
    <row r="49" spans="1:13">
      <c r="A49" s="19">
        <v>10476.334999999999</v>
      </c>
      <c r="B49" s="23">
        <v>9.3970000000000002</v>
      </c>
      <c r="F49" s="13"/>
      <c r="G49" s="13"/>
      <c r="H49" s="13"/>
      <c r="I49" s="13"/>
      <c r="J49" s="13"/>
      <c r="K49" s="18"/>
      <c r="L49" s="18"/>
      <c r="M49" s="38"/>
    </row>
    <row r="50" spans="1:13">
      <c r="A50" s="19">
        <v>11114.815000000001</v>
      </c>
      <c r="B50" s="23">
        <v>8.1489999999999991</v>
      </c>
      <c r="J50" s="13"/>
      <c r="K50" s="18"/>
      <c r="L50" s="18"/>
      <c r="M50" s="38"/>
    </row>
    <row r="51" spans="1:13">
      <c r="A51" s="19">
        <v>11787.775</v>
      </c>
      <c r="B51" s="23">
        <v>8.6150000000000002</v>
      </c>
      <c r="J51" s="13"/>
      <c r="K51" s="18"/>
      <c r="L51" s="18"/>
      <c r="M51" s="38"/>
    </row>
    <row r="52" spans="1:13">
      <c r="A52" s="19">
        <v>14624.852999999999</v>
      </c>
      <c r="B52" s="23">
        <v>9.9550000000000001</v>
      </c>
      <c r="J52" s="13"/>
      <c r="K52" s="18"/>
      <c r="L52" s="18"/>
      <c r="M52" s="38"/>
    </row>
    <row r="53" spans="1:13">
      <c r="A53" s="19">
        <v>14753.812</v>
      </c>
      <c r="B53" s="23">
        <v>9.6590000000000007</v>
      </c>
      <c r="J53" s="13"/>
      <c r="K53" s="18"/>
      <c r="L53" s="18"/>
      <c r="M53" s="38"/>
    </row>
    <row r="54" spans="1:13">
      <c r="A54" s="19">
        <v>15351.456</v>
      </c>
      <c r="B54" s="23">
        <v>9.3789999999999996</v>
      </c>
      <c r="J54" s="13"/>
      <c r="K54" s="18"/>
      <c r="L54" s="18"/>
      <c r="M54" s="38"/>
    </row>
    <row r="55" spans="1:13">
      <c r="A55" s="19">
        <v>15656.518</v>
      </c>
      <c r="B55" s="23">
        <v>9.39</v>
      </c>
      <c r="J55" s="13"/>
      <c r="K55" s="18"/>
      <c r="L55" s="18"/>
      <c r="M55" s="38"/>
    </row>
    <row r="56" spans="1:13">
      <c r="A56" s="19">
        <v>15862.851000000001</v>
      </c>
      <c r="B56" s="23">
        <v>8.6120000000000001</v>
      </c>
      <c r="J56" s="13"/>
      <c r="K56" s="18"/>
      <c r="L56" s="18"/>
      <c r="M56" s="38"/>
    </row>
    <row r="57" spans="1:13">
      <c r="J57" s="13"/>
      <c r="K57" s="18"/>
      <c r="L57" s="18"/>
      <c r="M57" s="38"/>
    </row>
  </sheetData>
  <sortState xmlns:xlrd2="http://schemas.microsoft.com/office/spreadsheetml/2017/richdata2" ref="F3:J55">
    <sortCondition ref="F3"/>
  </sortState>
  <mergeCells count="2">
    <mergeCell ref="A3:B3"/>
    <mergeCell ref="F3:J3"/>
  </mergeCells>
  <phoneticPr fontId="44" type="noConversion"/>
  <pageMargins left="0.7" right="0.7" top="0.75" bottom="0.75" header="0.3" footer="0.3"/>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L358"/>
  <sheetViews>
    <sheetView workbookViewId="0"/>
  </sheetViews>
  <sheetFormatPr baseColWidth="10" defaultColWidth="9" defaultRowHeight="12"/>
  <cols>
    <col min="1" max="1" width="21.1640625" style="83" customWidth="1"/>
    <col min="2" max="2" width="13.6640625" style="84" customWidth="1"/>
    <col min="3" max="3" width="8.1640625" style="85" customWidth="1"/>
    <col min="4" max="4" width="9" style="85"/>
    <col min="5" max="5" width="9" style="86"/>
    <col min="6" max="6" width="10.1640625" style="85" customWidth="1"/>
    <col min="7" max="7" width="13.6640625" style="85" customWidth="1"/>
    <col min="8" max="8" width="8" style="85" customWidth="1"/>
    <col min="9" max="9" width="14.1640625" style="85" customWidth="1"/>
    <col min="10" max="10" width="11.1640625" style="85" customWidth="1"/>
    <col min="11" max="11" width="20.33203125" style="85" customWidth="1"/>
    <col min="12" max="12" width="7.83203125" style="85" customWidth="1"/>
    <col min="13" max="16384" width="9" style="85"/>
  </cols>
  <sheetData>
    <row r="1" spans="1:12">
      <c r="A1" s="87" t="s">
        <v>954</v>
      </c>
      <c r="B1" s="88"/>
      <c r="D1" s="86"/>
      <c r="F1" s="86"/>
      <c r="G1" s="86"/>
      <c r="H1" s="89"/>
      <c r="I1" s="86"/>
      <c r="J1" s="86"/>
      <c r="K1" s="86"/>
      <c r="L1" s="86"/>
    </row>
    <row r="2" spans="1:12">
      <c r="A2" s="90"/>
      <c r="B2" s="88"/>
      <c r="D2" s="86"/>
      <c r="F2" s="86"/>
      <c r="G2" s="86"/>
      <c r="H2" s="89"/>
      <c r="I2" s="86"/>
      <c r="J2" s="86"/>
      <c r="K2" s="86"/>
      <c r="L2" s="86"/>
    </row>
    <row r="3" spans="1:12">
      <c r="A3" s="242" t="s">
        <v>605</v>
      </c>
      <c r="B3" s="242"/>
      <c r="F3" s="243" t="s">
        <v>606</v>
      </c>
      <c r="G3" s="243"/>
      <c r="H3" s="243"/>
      <c r="I3" s="243"/>
      <c r="J3" s="243"/>
      <c r="K3" s="243"/>
      <c r="L3" s="243"/>
    </row>
    <row r="4" spans="1:12" ht="13">
      <c r="A4" s="91" t="s">
        <v>607</v>
      </c>
      <c r="B4" s="92" t="s">
        <v>608</v>
      </c>
      <c r="F4" s="93" t="s">
        <v>609</v>
      </c>
      <c r="G4" s="86" t="s">
        <v>610</v>
      </c>
      <c r="H4" s="94" t="s">
        <v>955</v>
      </c>
      <c r="I4" s="97" t="s">
        <v>956</v>
      </c>
      <c r="J4" s="97" t="s">
        <v>957</v>
      </c>
      <c r="K4" s="86" t="s">
        <v>619</v>
      </c>
      <c r="L4" s="98" t="s">
        <v>620</v>
      </c>
    </row>
    <row r="5" spans="1:12">
      <c r="A5" s="95">
        <v>79.877474000000007</v>
      </c>
      <c r="B5" s="89">
        <v>3.2451751</v>
      </c>
      <c r="E5" s="89"/>
      <c r="F5" s="89">
        <v>1</v>
      </c>
      <c r="G5" s="93" t="s">
        <v>631</v>
      </c>
      <c r="H5" s="94">
        <v>-11.2</v>
      </c>
      <c r="I5" s="93">
        <v>1950</v>
      </c>
      <c r="J5" s="93">
        <v>50</v>
      </c>
      <c r="K5" s="93">
        <v>0</v>
      </c>
      <c r="L5" s="93">
        <v>0</v>
      </c>
    </row>
    <row r="6" spans="1:12">
      <c r="A6" s="95">
        <v>163.52498</v>
      </c>
      <c r="B6" s="89">
        <v>3.1994281999999998</v>
      </c>
      <c r="F6" s="86">
        <v>84.5</v>
      </c>
      <c r="G6" s="93" t="s">
        <v>631</v>
      </c>
      <c r="H6" s="94">
        <v>-9</v>
      </c>
      <c r="I6" s="93">
        <v>2700</v>
      </c>
      <c r="J6" s="93">
        <v>70</v>
      </c>
      <c r="K6" s="93">
        <v>750</v>
      </c>
      <c r="L6" s="93">
        <f>ABS(557-893)/2</f>
        <v>168</v>
      </c>
    </row>
    <row r="7" spans="1:12">
      <c r="A7" s="95">
        <v>210.65033</v>
      </c>
      <c r="B7" s="89">
        <v>4.4460328999999996</v>
      </c>
      <c r="F7" s="86">
        <v>94.5</v>
      </c>
      <c r="G7" s="93" t="s">
        <v>631</v>
      </c>
      <c r="H7" s="94">
        <v>-8.9</v>
      </c>
      <c r="I7" s="93">
        <v>2780</v>
      </c>
      <c r="J7" s="93">
        <v>60</v>
      </c>
      <c r="K7" s="93">
        <v>830</v>
      </c>
      <c r="L7" s="93">
        <f>ABS(671-906)/2</f>
        <v>117.5</v>
      </c>
    </row>
    <row r="8" spans="1:12">
      <c r="A8" s="95">
        <v>248.35060999999999</v>
      </c>
      <c r="B8" s="89">
        <v>3.1994281999999998</v>
      </c>
      <c r="F8" s="86">
        <v>124.5</v>
      </c>
      <c r="G8" s="93" t="s">
        <v>631</v>
      </c>
      <c r="H8" s="94">
        <v>-7.7</v>
      </c>
      <c r="I8" s="93">
        <v>2480</v>
      </c>
      <c r="J8" s="93">
        <v>60</v>
      </c>
      <c r="K8" s="93">
        <v>530</v>
      </c>
      <c r="L8" s="93">
        <f>ABS(508-636)/2</f>
        <v>64</v>
      </c>
    </row>
    <row r="9" spans="1:12">
      <c r="A9" s="95">
        <v>322.57303999999999</v>
      </c>
      <c r="B9" s="89">
        <v>4.2430307000000003</v>
      </c>
      <c r="F9" s="86">
        <v>154.5</v>
      </c>
      <c r="G9" s="93" t="s">
        <v>631</v>
      </c>
      <c r="H9" s="94">
        <v>-4.2</v>
      </c>
      <c r="I9" s="93">
        <v>2490</v>
      </c>
      <c r="J9" s="93">
        <v>40</v>
      </c>
      <c r="K9" s="93">
        <v>540</v>
      </c>
      <c r="L9" s="93">
        <f>ABS(505-652)/2</f>
        <v>73.5</v>
      </c>
    </row>
    <row r="10" spans="1:12">
      <c r="A10" s="95">
        <v>379.12347</v>
      </c>
      <c r="B10" s="89">
        <v>3.4481772999999998</v>
      </c>
      <c r="F10" s="86">
        <v>174.5</v>
      </c>
      <c r="G10" s="93" t="s">
        <v>631</v>
      </c>
      <c r="H10" s="94">
        <v>-5.2</v>
      </c>
      <c r="I10" s="93">
        <v>3120</v>
      </c>
      <c r="J10" s="93">
        <v>60</v>
      </c>
      <c r="K10" s="93">
        <v>1170</v>
      </c>
      <c r="L10" s="93">
        <f>ABS(962-1257)/2</f>
        <v>147.5</v>
      </c>
    </row>
    <row r="11" spans="1:12">
      <c r="A11" s="95">
        <v>453.34589999999997</v>
      </c>
      <c r="B11" s="89">
        <v>4.3573981000000002</v>
      </c>
      <c r="F11" s="86">
        <v>209.5</v>
      </c>
      <c r="G11" s="93" t="s">
        <v>631</v>
      </c>
      <c r="H11" s="94">
        <v>-3.8</v>
      </c>
      <c r="I11" s="93">
        <v>3280</v>
      </c>
      <c r="J11" s="93">
        <v>40</v>
      </c>
      <c r="K11" s="93">
        <v>1340</v>
      </c>
      <c r="L11" s="93">
        <f>ABS(1178-1309)/2</f>
        <v>65.5</v>
      </c>
    </row>
    <row r="12" spans="1:12">
      <c r="A12" s="95">
        <v>500.47125</v>
      </c>
      <c r="B12" s="89">
        <v>2.6761973000000001</v>
      </c>
      <c r="F12" s="86">
        <v>231.5</v>
      </c>
      <c r="G12" s="93" t="s">
        <v>631</v>
      </c>
      <c r="H12" s="94">
        <v>-6</v>
      </c>
      <c r="I12" s="93">
        <v>3490</v>
      </c>
      <c r="J12" s="93">
        <v>60</v>
      </c>
      <c r="K12" s="93">
        <v>1540</v>
      </c>
      <c r="L12" s="93">
        <f>ABS(1318-1536)/2</f>
        <v>109</v>
      </c>
    </row>
    <row r="13" spans="1:12">
      <c r="A13" s="95">
        <v>640.66917999999998</v>
      </c>
      <c r="B13" s="89">
        <v>2.6075767999999999</v>
      </c>
      <c r="F13" s="86">
        <v>261.5</v>
      </c>
      <c r="G13" s="93" t="s">
        <v>631</v>
      </c>
      <c r="H13" s="94">
        <v>-6.3</v>
      </c>
      <c r="I13" s="93">
        <v>3540</v>
      </c>
      <c r="J13" s="93">
        <v>60</v>
      </c>
      <c r="K13" s="93">
        <v>1590</v>
      </c>
      <c r="L13" s="93">
        <f>ABS(1349-1680)/2</f>
        <v>165.5</v>
      </c>
    </row>
    <row r="14" spans="1:12">
      <c r="A14" s="95">
        <v>668.94439</v>
      </c>
      <c r="B14" s="89">
        <v>4.5832737999999997</v>
      </c>
      <c r="F14" s="86">
        <v>301.5</v>
      </c>
      <c r="G14" s="93" t="s">
        <v>631</v>
      </c>
      <c r="H14" s="94">
        <v>-3.1</v>
      </c>
      <c r="I14" s="93">
        <v>3760</v>
      </c>
      <c r="J14" s="93">
        <v>40</v>
      </c>
      <c r="K14" s="93">
        <v>1820</v>
      </c>
      <c r="L14" s="93">
        <f>ABS(1624-1865)/2</f>
        <v>120.5</v>
      </c>
    </row>
    <row r="15" spans="1:12">
      <c r="A15" s="95">
        <v>762.01697000000001</v>
      </c>
      <c r="B15" s="89">
        <v>2.4045747</v>
      </c>
      <c r="F15" s="86">
        <v>381.5</v>
      </c>
      <c r="G15" s="93" t="s">
        <v>631</v>
      </c>
      <c r="H15" s="94">
        <v>-9.6</v>
      </c>
      <c r="I15" s="93">
        <v>6120</v>
      </c>
      <c r="J15" s="93">
        <v>70</v>
      </c>
      <c r="K15" s="93">
        <v>4170</v>
      </c>
      <c r="L15" s="93">
        <f>ABS(4455-4853)/2</f>
        <v>199</v>
      </c>
    </row>
    <row r="16" spans="1:12">
      <c r="A16" s="95">
        <v>799.71725000000004</v>
      </c>
      <c r="B16" s="89">
        <v>3.3109364000000001</v>
      </c>
      <c r="F16" s="86">
        <v>450.5</v>
      </c>
      <c r="G16" s="93" t="s">
        <v>631</v>
      </c>
      <c r="H16" s="94">
        <v>-10.6</v>
      </c>
      <c r="I16" s="93">
        <v>7340</v>
      </c>
      <c r="J16" s="93">
        <v>60</v>
      </c>
      <c r="K16" s="93">
        <v>5390</v>
      </c>
      <c r="L16" s="93">
        <f>ABS(6000-6293)/2</f>
        <v>146.5</v>
      </c>
    </row>
    <row r="17" spans="1:12">
      <c r="A17" s="95">
        <v>893.96794999999997</v>
      </c>
      <c r="B17" s="89">
        <v>3.9027877000000002</v>
      </c>
      <c r="F17" s="86">
        <v>501.5</v>
      </c>
      <c r="G17" s="93" t="s">
        <v>631</v>
      </c>
      <c r="H17" s="94">
        <v>-8.1</v>
      </c>
      <c r="I17" s="93">
        <v>8340</v>
      </c>
      <c r="J17" s="93">
        <v>110</v>
      </c>
      <c r="K17" s="93">
        <v>6390</v>
      </c>
      <c r="L17" s="93">
        <f>ABS(7019-7553)/2</f>
        <v>267</v>
      </c>
    </row>
    <row r="18" spans="1:12">
      <c r="A18" s="95">
        <v>875.11780999999996</v>
      </c>
      <c r="B18" s="89">
        <v>1.7240886</v>
      </c>
      <c r="F18" s="86">
        <v>541.5</v>
      </c>
      <c r="G18" s="93" t="s">
        <v>631</v>
      </c>
      <c r="H18" s="94">
        <v>-10.4</v>
      </c>
      <c r="I18" s="93">
        <v>9320</v>
      </c>
      <c r="J18" s="93">
        <v>60</v>
      </c>
      <c r="K18" s="93">
        <v>7370</v>
      </c>
      <c r="L18" s="93">
        <f>ABS(8036-8327)/2</f>
        <v>145.5</v>
      </c>
    </row>
    <row r="19" spans="1:12">
      <c r="A19" s="95">
        <v>930.49009999999998</v>
      </c>
      <c r="B19" s="89">
        <v>3.0850607999999999</v>
      </c>
      <c r="F19" s="86">
        <v>571.5</v>
      </c>
      <c r="G19" s="93" t="s">
        <v>631</v>
      </c>
      <c r="H19" s="94">
        <v>-9</v>
      </c>
      <c r="I19" s="93">
        <v>9670</v>
      </c>
      <c r="J19" s="93">
        <v>90</v>
      </c>
      <c r="K19" s="93">
        <v>7720</v>
      </c>
      <c r="L19" s="93">
        <f>ABS(8349-8749)/2</f>
        <v>200</v>
      </c>
    </row>
    <row r="20" spans="1:12">
      <c r="A20" s="95">
        <v>1005.8907</v>
      </c>
      <c r="B20" s="89">
        <v>1.2923517</v>
      </c>
      <c r="F20" s="86">
        <v>601.5</v>
      </c>
      <c r="G20" s="93" t="s">
        <v>631</v>
      </c>
      <c r="H20" s="94">
        <v>-7.4</v>
      </c>
      <c r="I20" s="93">
        <v>9650</v>
      </c>
      <c r="J20" s="93">
        <v>50</v>
      </c>
      <c r="K20" s="93">
        <v>7700</v>
      </c>
      <c r="L20" s="93">
        <f>ABS(8406-8586)/2</f>
        <v>90</v>
      </c>
    </row>
    <row r="21" spans="1:12">
      <c r="A21" s="95">
        <v>1089.5382</v>
      </c>
      <c r="B21" s="89">
        <v>3.5854181999999999</v>
      </c>
      <c r="F21" s="86">
        <v>631.5</v>
      </c>
      <c r="G21" s="93" t="s">
        <v>631</v>
      </c>
      <c r="H21" s="94">
        <v>-6</v>
      </c>
      <c r="I21" s="93">
        <v>10170</v>
      </c>
      <c r="J21" s="93">
        <v>60</v>
      </c>
      <c r="K21" s="93">
        <v>8230</v>
      </c>
      <c r="L21" s="93">
        <f>ABS(9024-9401)/2</f>
        <v>188.5</v>
      </c>
    </row>
    <row r="22" spans="1:12">
      <c r="A22" s="95">
        <v>1098.9631999999999</v>
      </c>
      <c r="B22" s="89">
        <v>1.1322372999999999</v>
      </c>
    </row>
    <row r="23" spans="1:12">
      <c r="A23" s="95">
        <v>1136.6635000000001</v>
      </c>
      <c r="B23" s="89">
        <v>1.7469621</v>
      </c>
    </row>
    <row r="24" spans="1:12">
      <c r="A24" s="95">
        <v>1155.5137</v>
      </c>
      <c r="B24" s="89">
        <v>2.6533237999999999</v>
      </c>
    </row>
    <row r="25" spans="1:12">
      <c r="A25" s="95">
        <v>1248.5862</v>
      </c>
      <c r="B25" s="89">
        <v>3.7197998999999999</v>
      </c>
    </row>
    <row r="26" spans="1:12">
      <c r="A26" s="95">
        <v>1369.934</v>
      </c>
      <c r="B26" s="89">
        <v>1.0636169</v>
      </c>
    </row>
    <row r="27" spans="1:12">
      <c r="A27" s="95">
        <v>1379.3590999999999</v>
      </c>
      <c r="B27" s="89">
        <v>2.5418156000000001</v>
      </c>
    </row>
    <row r="28" spans="1:12">
      <c r="A28" s="95">
        <v>1473.6098</v>
      </c>
      <c r="B28" s="89">
        <v>0.95210865</v>
      </c>
    </row>
    <row r="29" spans="1:12">
      <c r="A29" s="95">
        <v>1547.8322000000001</v>
      </c>
      <c r="B29" s="89">
        <v>1.2237312</v>
      </c>
    </row>
    <row r="30" spans="1:12">
      <c r="A30" s="95">
        <v>1547.8322000000001</v>
      </c>
      <c r="B30" s="89">
        <v>1.6325947000000001</v>
      </c>
    </row>
    <row r="31" spans="1:12">
      <c r="A31" s="95">
        <v>1585.5325</v>
      </c>
      <c r="B31" s="89">
        <v>2.6990707999999999</v>
      </c>
    </row>
    <row r="32" spans="1:12">
      <c r="A32" s="95">
        <v>1604.3827000000001</v>
      </c>
      <c r="B32" s="89">
        <v>3.5167977000000001</v>
      </c>
    </row>
    <row r="33" spans="1:12">
      <c r="A33" s="95">
        <v>1697.4552000000001</v>
      </c>
      <c r="B33" s="89">
        <v>2.1558256</v>
      </c>
    </row>
    <row r="34" spans="1:12">
      <c r="A34" s="95">
        <v>1875.3534</v>
      </c>
      <c r="B34" s="89">
        <v>2.4960686000000001</v>
      </c>
    </row>
    <row r="35" spans="1:12">
      <c r="A35" s="95">
        <v>2212.2997</v>
      </c>
      <c r="B35" s="89">
        <v>2.3588277</v>
      </c>
    </row>
    <row r="36" spans="1:12">
      <c r="A36" s="95">
        <v>2314.7973999999999</v>
      </c>
      <c r="B36" s="89">
        <v>2.4274482000000002</v>
      </c>
    </row>
    <row r="37" spans="1:12">
      <c r="A37" s="95">
        <v>2464.4204</v>
      </c>
      <c r="B37" s="89">
        <v>1.9957111999999999</v>
      </c>
    </row>
    <row r="38" spans="1:12">
      <c r="A38" s="95">
        <v>2473.8454000000002</v>
      </c>
      <c r="B38" s="89">
        <v>3.3795568</v>
      </c>
    </row>
    <row r="39" spans="1:12">
      <c r="A39" s="95">
        <v>2791.9416000000001</v>
      </c>
      <c r="B39" s="89">
        <v>2.3130807999999998</v>
      </c>
    </row>
    <row r="40" spans="1:12">
      <c r="A40" s="95">
        <v>2941.5646000000002</v>
      </c>
      <c r="B40" s="89">
        <v>3.9027877000000002</v>
      </c>
    </row>
    <row r="41" spans="1:12">
      <c r="A41" s="95">
        <v>3045.2402999999999</v>
      </c>
      <c r="B41" s="89">
        <v>2.4045747</v>
      </c>
    </row>
    <row r="42" spans="1:12">
      <c r="A42" s="95">
        <v>3194.8633</v>
      </c>
      <c r="B42" s="89">
        <v>2.2673337999999998</v>
      </c>
    </row>
    <row r="43" spans="1:12">
      <c r="A43" s="95">
        <v>3371.5834</v>
      </c>
      <c r="B43" s="89">
        <v>3.0507504999999999</v>
      </c>
      <c r="D43" s="96"/>
    </row>
    <row r="44" spans="1:12">
      <c r="A44" s="95">
        <v>3474.0810999999999</v>
      </c>
      <c r="B44" s="89">
        <v>4.7891351000000002</v>
      </c>
      <c r="D44" s="96"/>
    </row>
    <row r="45" spans="1:12">
      <c r="A45" s="95">
        <v>3604.8539000000001</v>
      </c>
      <c r="B45" s="89">
        <v>3.2623302000000001</v>
      </c>
      <c r="D45" s="96"/>
    </row>
    <row r="46" spans="1:12">
      <c r="A46" s="95">
        <v>3663.7606000000001</v>
      </c>
      <c r="B46" s="89">
        <v>2.5532523</v>
      </c>
      <c r="D46" s="96"/>
      <c r="F46" s="96"/>
      <c r="G46" s="96"/>
      <c r="H46" s="96"/>
      <c r="I46" s="96"/>
      <c r="J46" s="96"/>
      <c r="K46" s="96"/>
      <c r="L46" s="96"/>
    </row>
    <row r="47" spans="1:12">
      <c r="A47" s="95">
        <v>3795.7116000000001</v>
      </c>
      <c r="B47" s="89">
        <v>2.6590422</v>
      </c>
      <c r="D47" s="96"/>
    </row>
    <row r="48" spans="1:12">
      <c r="A48" s="95">
        <v>3898.2091999999998</v>
      </c>
      <c r="B48" s="89">
        <v>3.7941387</v>
      </c>
      <c r="D48" s="96"/>
    </row>
    <row r="49" spans="1:4">
      <c r="A49" s="95">
        <v>4102.0263999999997</v>
      </c>
      <c r="B49" s="89">
        <v>4.1858469999999999</v>
      </c>
      <c r="D49" s="96"/>
    </row>
    <row r="50" spans="1:4">
      <c r="A50" s="95">
        <v>4233.9773999999998</v>
      </c>
      <c r="B50" s="89">
        <v>3.6540385999999998</v>
      </c>
      <c r="D50" s="96"/>
    </row>
    <row r="51" spans="1:4">
      <c r="A51" s="95">
        <v>4365.9283999999998</v>
      </c>
      <c r="B51" s="89">
        <v>3.8999285000000001</v>
      </c>
      <c r="D51" s="96"/>
    </row>
    <row r="52" spans="1:4">
      <c r="A52" s="95">
        <v>4512.0169999999998</v>
      </c>
      <c r="B52" s="89">
        <v>3.6540385999999998</v>
      </c>
      <c r="D52" s="96"/>
    </row>
    <row r="53" spans="1:4">
      <c r="A53" s="95">
        <v>4715.8341</v>
      </c>
      <c r="B53" s="89">
        <v>5.0350250000000001</v>
      </c>
      <c r="D53" s="96"/>
    </row>
    <row r="54" spans="1:4">
      <c r="A54" s="95">
        <v>4818.3317999999999</v>
      </c>
      <c r="B54" s="89">
        <v>4.5746962</v>
      </c>
      <c r="D54" s="96"/>
    </row>
    <row r="55" spans="1:4">
      <c r="A55" s="95">
        <v>4920.8293999999996</v>
      </c>
      <c r="B55" s="89">
        <v>4.431737</v>
      </c>
      <c r="D55" s="96"/>
    </row>
    <row r="56" spans="1:4">
      <c r="A56" s="95">
        <v>4993.8737000000001</v>
      </c>
      <c r="B56" s="89">
        <v>4.6461758</v>
      </c>
      <c r="D56" s="96"/>
    </row>
    <row r="57" spans="1:4">
      <c r="A57" s="95">
        <v>5096.3712999999998</v>
      </c>
      <c r="B57" s="89">
        <v>2.9077913</v>
      </c>
      <c r="D57" s="96"/>
    </row>
    <row r="58" spans="1:4">
      <c r="A58" s="95">
        <v>5169.4156000000003</v>
      </c>
      <c r="B58" s="89">
        <v>4.3259470999999996</v>
      </c>
      <c r="D58" s="96"/>
    </row>
    <row r="59" spans="1:4">
      <c r="A59" s="95">
        <v>5256.5974999999999</v>
      </c>
      <c r="B59" s="89">
        <v>4.8577554999999997</v>
      </c>
      <c r="D59" s="96"/>
    </row>
    <row r="60" spans="1:4">
      <c r="A60" s="95">
        <v>5347.3139000000001</v>
      </c>
      <c r="B60" s="89">
        <v>4.6318799000000004</v>
      </c>
      <c r="D60" s="96"/>
    </row>
    <row r="61" spans="1:4">
      <c r="A61" s="95">
        <v>5450.9895999999999</v>
      </c>
      <c r="B61" s="89">
        <v>5.0779128</v>
      </c>
      <c r="D61" s="96"/>
    </row>
    <row r="62" spans="1:4">
      <c r="A62" s="95">
        <v>5496.9368999999997</v>
      </c>
      <c r="B62" s="89">
        <v>5.1322372999999999</v>
      </c>
      <c r="D62" s="96"/>
    </row>
    <row r="63" spans="1:4">
      <c r="A63" s="95">
        <v>5622.9971999999998</v>
      </c>
      <c r="B63" s="89">
        <v>3.7684060000000001</v>
      </c>
      <c r="D63" s="96"/>
    </row>
    <row r="64" spans="1:4">
      <c r="A64" s="95">
        <v>5703.1103000000003</v>
      </c>
      <c r="B64" s="89">
        <v>5.0779128</v>
      </c>
      <c r="D64" s="96"/>
    </row>
    <row r="65" spans="1:2">
      <c r="A65" s="95">
        <v>5817.3892999999998</v>
      </c>
      <c r="B65" s="89">
        <v>5.1036454999999998</v>
      </c>
    </row>
    <row r="66" spans="1:2">
      <c r="A66" s="95">
        <v>5978.7936</v>
      </c>
      <c r="B66" s="89">
        <v>3.0993567</v>
      </c>
    </row>
    <row r="67" spans="1:2">
      <c r="A67" s="95">
        <v>6047.1253999999999</v>
      </c>
      <c r="B67" s="89">
        <v>4.1315225</v>
      </c>
    </row>
    <row r="68" spans="1:2">
      <c r="A68" s="95">
        <v>6116.6351999999997</v>
      </c>
      <c r="B68" s="89">
        <v>2.8506076</v>
      </c>
    </row>
    <row r="69" spans="1:2">
      <c r="A69" s="95">
        <v>6161.4043000000001</v>
      </c>
      <c r="B69" s="89">
        <v>2.4874911000000002</v>
      </c>
    </row>
    <row r="70" spans="1:2">
      <c r="A70" s="95">
        <v>6311.0272999999997</v>
      </c>
      <c r="B70" s="89">
        <v>2.4331665</v>
      </c>
    </row>
    <row r="71" spans="1:2">
      <c r="A71" s="95">
        <v>6391.1404000000002</v>
      </c>
      <c r="B71" s="89">
        <v>4.3516798000000003</v>
      </c>
    </row>
    <row r="72" spans="1:2">
      <c r="A72" s="95">
        <v>6517.2007999999996</v>
      </c>
      <c r="B72" s="89">
        <v>3.3223731000000001</v>
      </c>
    </row>
    <row r="73" spans="1:2">
      <c r="A73" s="95">
        <v>6586.7106999999996</v>
      </c>
      <c r="B73" s="89">
        <v>2.3759828000000001</v>
      </c>
    </row>
    <row r="74" spans="1:2">
      <c r="A74" s="95">
        <v>6655.0424000000003</v>
      </c>
      <c r="B74" s="89">
        <v>3.1851322</v>
      </c>
    </row>
    <row r="75" spans="1:2">
      <c r="A75" s="95">
        <v>6746.9368999999997</v>
      </c>
      <c r="B75" s="89">
        <v>2.5446748000000001</v>
      </c>
    </row>
    <row r="76" spans="1:2">
      <c r="A76" s="95">
        <v>6964.8915999999999</v>
      </c>
      <c r="B76" s="89">
        <v>2.7105074999999998</v>
      </c>
    </row>
    <row r="77" spans="1:2">
      <c r="A77" s="95">
        <v>7022.6202000000003</v>
      </c>
      <c r="B77" s="89">
        <v>2.2101500999999999</v>
      </c>
    </row>
    <row r="78" spans="1:2">
      <c r="A78" s="95">
        <v>7136.8991999999998</v>
      </c>
      <c r="B78" s="89">
        <v>2.4045747</v>
      </c>
    </row>
    <row r="79" spans="1:2">
      <c r="A79" s="95">
        <v>7228.7936</v>
      </c>
      <c r="B79" s="89">
        <v>4.1572551999999998</v>
      </c>
    </row>
    <row r="80" spans="1:2">
      <c r="A80" s="95">
        <v>7400.8010999999997</v>
      </c>
      <c r="B80" s="89">
        <v>2.7934239000000001</v>
      </c>
    </row>
    <row r="81" spans="1:2">
      <c r="A81" s="95">
        <v>7480.9142000000002</v>
      </c>
      <c r="B81" s="89">
        <v>3.6025733</v>
      </c>
    </row>
    <row r="82" spans="1:2">
      <c r="A82" s="95">
        <v>7630.5371999999998</v>
      </c>
      <c r="B82" s="89">
        <v>3.0736240000000001</v>
      </c>
    </row>
    <row r="83" spans="1:2">
      <c r="A83" s="95">
        <v>7698.8689999999997</v>
      </c>
      <c r="B83" s="89">
        <v>4.6604717999999998</v>
      </c>
    </row>
    <row r="84" spans="1:2">
      <c r="A84" s="95">
        <v>7768.3788999999997</v>
      </c>
      <c r="B84" s="89">
        <v>6.1072194</v>
      </c>
    </row>
    <row r="85" spans="1:2">
      <c r="A85" s="95">
        <v>7860.2732999999998</v>
      </c>
      <c r="B85" s="89">
        <v>4.6318799000000004</v>
      </c>
    </row>
    <row r="86" spans="1:2">
      <c r="A86" s="95">
        <v>7848.4920000000002</v>
      </c>
      <c r="B86" s="89">
        <v>3.6854895999999999</v>
      </c>
    </row>
    <row r="87" spans="1:2">
      <c r="A87" s="95">
        <v>8078.2281000000003</v>
      </c>
      <c r="B87" s="89">
        <v>3.0164403000000002</v>
      </c>
    </row>
    <row r="88" spans="1:2">
      <c r="A88" s="95">
        <v>8168.9444000000003</v>
      </c>
      <c r="B88" s="89">
        <v>4.0200142999999997</v>
      </c>
    </row>
    <row r="89" spans="1:2">
      <c r="A89" s="95">
        <v>8296.1828000000005</v>
      </c>
      <c r="B89" s="89">
        <v>3.9342386999999999</v>
      </c>
    </row>
    <row r="90" spans="1:2">
      <c r="A90" s="95">
        <v>8318.5673999999999</v>
      </c>
      <c r="B90" s="89">
        <v>4.5203717000000001</v>
      </c>
    </row>
    <row r="91" spans="1:2">
      <c r="A91" s="95">
        <v>8386.8991999999998</v>
      </c>
      <c r="B91" s="89">
        <v>2.9049320999999999</v>
      </c>
    </row>
    <row r="92" spans="1:2">
      <c r="A92" s="95">
        <v>8456.4089999999997</v>
      </c>
      <c r="B92" s="89">
        <v>4.6604717999999998</v>
      </c>
    </row>
    <row r="93" spans="1:2">
      <c r="A93" s="95">
        <v>8514.1376</v>
      </c>
      <c r="B93" s="89">
        <v>3.9085060999999999</v>
      </c>
    </row>
    <row r="94" spans="1:2">
      <c r="A94" s="95">
        <v>8560.0848000000005</v>
      </c>
      <c r="B94" s="89">
        <v>3.9628306000000002</v>
      </c>
    </row>
    <row r="95" spans="1:2">
      <c r="A95" s="95">
        <v>8594.2507000000005</v>
      </c>
      <c r="B95" s="89">
        <v>4.6604717999999998</v>
      </c>
    </row>
    <row r="96" spans="1:2">
      <c r="A96" s="95">
        <v>8616.6352000000006</v>
      </c>
      <c r="B96" s="89">
        <v>3.6568977999999999</v>
      </c>
    </row>
    <row r="97" spans="1:2">
      <c r="A97" s="95">
        <v>8720.3109999999997</v>
      </c>
      <c r="B97" s="89">
        <v>3.6283059</v>
      </c>
    </row>
    <row r="98" spans="1:2">
      <c r="A98" s="95">
        <v>8812.2055</v>
      </c>
      <c r="B98" s="89">
        <v>3.8513223999999999</v>
      </c>
    </row>
    <row r="99" spans="1:2">
      <c r="A99" s="95">
        <v>8914.7031000000006</v>
      </c>
      <c r="B99" s="89">
        <v>4.3802716000000004</v>
      </c>
    </row>
    <row r="100" spans="1:2">
      <c r="A100" s="95">
        <v>8960.6502999999993</v>
      </c>
      <c r="B100" s="89">
        <v>4.9378127000000003</v>
      </c>
    </row>
    <row r="101" spans="1:2">
      <c r="A101" s="95">
        <v>9064.3261000000002</v>
      </c>
      <c r="B101" s="89">
        <v>3.8227305</v>
      </c>
    </row>
    <row r="102" spans="1:2">
      <c r="A102" s="95">
        <v>9236.3335999999999</v>
      </c>
      <c r="B102" s="89">
        <v>4.7719800000000001</v>
      </c>
    </row>
    <row r="103" spans="1:2">
      <c r="A103" s="95">
        <v>9350.6126000000004</v>
      </c>
      <c r="B103" s="89">
        <v>3.4910649999999999</v>
      </c>
    </row>
    <row r="104" spans="1:2">
      <c r="A104" s="95">
        <v>9396.5598000000009</v>
      </c>
      <c r="B104" s="89">
        <v>3.6568977999999999</v>
      </c>
    </row>
    <row r="105" spans="1:2">
      <c r="A105" s="95">
        <v>9442.5071000000007</v>
      </c>
      <c r="B105" s="89">
        <v>3.2680486000000002</v>
      </c>
    </row>
    <row r="106" spans="1:2">
      <c r="A106" s="95">
        <v>9546.1828000000005</v>
      </c>
      <c r="B106" s="89">
        <v>3.7969979</v>
      </c>
    </row>
    <row r="107" spans="1:2">
      <c r="A107" s="95">
        <v>9649.8585999999996</v>
      </c>
      <c r="B107" s="89">
        <v>3.6854895999999999</v>
      </c>
    </row>
    <row r="108" spans="1:2">
      <c r="A108" s="95">
        <v>9706.4089999999997</v>
      </c>
      <c r="B108" s="89">
        <v>3.2937813</v>
      </c>
    </row>
    <row r="109" spans="1:2">
      <c r="A109" s="95">
        <v>9752.3562999999995</v>
      </c>
      <c r="B109" s="89">
        <v>3.6025733</v>
      </c>
    </row>
    <row r="110" spans="1:2">
      <c r="A110" s="95">
        <v>9832.4694</v>
      </c>
      <c r="B110" s="89">
        <v>3.1565403999999999</v>
      </c>
    </row>
    <row r="111" spans="1:2">
      <c r="A111" s="95">
        <v>9878.4166000000005</v>
      </c>
      <c r="B111" s="89">
        <v>5.0493208999999997</v>
      </c>
    </row>
    <row r="112" spans="1:2">
      <c r="A112" s="95">
        <v>9970.3109999999997</v>
      </c>
      <c r="B112" s="89">
        <v>3.9914223999999998</v>
      </c>
    </row>
    <row r="113" spans="1:2">
      <c r="A113" s="95">
        <v>10004.477000000001</v>
      </c>
      <c r="B113" s="89">
        <v>4.4374552999999999</v>
      </c>
    </row>
    <row r="114" spans="1:2">
      <c r="A114" s="95">
        <v>10165.880999999999</v>
      </c>
      <c r="B114" s="89">
        <v>4.5489635000000002</v>
      </c>
    </row>
    <row r="115" spans="1:2">
      <c r="A115" s="95">
        <v>10188.266</v>
      </c>
      <c r="B115" s="89">
        <v>5.2151537000000001</v>
      </c>
    </row>
    <row r="116" spans="1:2">
      <c r="A116" s="95">
        <v>10257.776</v>
      </c>
      <c r="B116" s="89">
        <v>4.0200142999999997</v>
      </c>
    </row>
    <row r="117" spans="1:2">
      <c r="A117" s="95">
        <v>10308.434999999999</v>
      </c>
      <c r="B117" s="89">
        <v>4.6604717999999998</v>
      </c>
    </row>
    <row r="118" spans="1:2">
      <c r="A118" s="95">
        <v>10337.888999999999</v>
      </c>
      <c r="B118" s="89">
        <v>3.4052894999999999</v>
      </c>
    </row>
    <row r="119" spans="1:2">
      <c r="A119" s="95">
        <v>10409.754999999999</v>
      </c>
      <c r="B119" s="89">
        <v>3.1279485</v>
      </c>
    </row>
    <row r="120" spans="1:2">
      <c r="A120" s="95">
        <v>10495.759</v>
      </c>
      <c r="B120" s="89">
        <v>2.2587562999999999</v>
      </c>
    </row>
    <row r="121" spans="1:2">
      <c r="A121" s="95">
        <v>10595.9</v>
      </c>
      <c r="B121" s="89">
        <v>3.0593281000000001</v>
      </c>
    </row>
    <row r="122" spans="1:2">
      <c r="A122" s="95">
        <v>10667.766</v>
      </c>
      <c r="B122" s="89">
        <v>3.5453896</v>
      </c>
    </row>
    <row r="123" spans="1:2">
      <c r="A123" s="95"/>
      <c r="B123" s="88"/>
    </row>
    <row r="124" spans="1:2">
      <c r="A124" s="95"/>
      <c r="B124" s="88"/>
    </row>
    <row r="125" spans="1:2">
      <c r="A125" s="95"/>
      <c r="B125" s="88"/>
    </row>
    <row r="126" spans="1:2">
      <c r="A126" s="95"/>
      <c r="B126" s="88"/>
    </row>
    <row r="127" spans="1:2">
      <c r="A127" s="95"/>
      <c r="B127" s="88"/>
    </row>
    <row r="128" spans="1:2">
      <c r="A128" s="95"/>
      <c r="B128" s="88"/>
    </row>
    <row r="129" spans="1:2">
      <c r="A129" s="95"/>
      <c r="B129" s="88"/>
    </row>
    <row r="130" spans="1:2">
      <c r="A130" s="95"/>
      <c r="B130" s="88"/>
    </row>
    <row r="131" spans="1:2">
      <c r="A131" s="95"/>
      <c r="B131" s="88"/>
    </row>
    <row r="132" spans="1:2">
      <c r="A132" s="95"/>
      <c r="B132" s="88"/>
    </row>
    <row r="133" spans="1:2">
      <c r="A133" s="95"/>
      <c r="B133" s="88"/>
    </row>
    <row r="134" spans="1:2">
      <c r="A134" s="95"/>
      <c r="B134" s="88"/>
    </row>
    <row r="135" spans="1:2">
      <c r="A135" s="95"/>
      <c r="B135" s="88"/>
    </row>
    <row r="136" spans="1:2">
      <c r="A136" s="95"/>
      <c r="B136" s="88"/>
    </row>
    <row r="137" spans="1:2">
      <c r="A137" s="95"/>
      <c r="B137" s="88"/>
    </row>
    <row r="138" spans="1:2">
      <c r="A138" s="95"/>
      <c r="B138" s="88"/>
    </row>
    <row r="139" spans="1:2">
      <c r="A139" s="95"/>
      <c r="B139" s="88"/>
    </row>
    <row r="140" spans="1:2">
      <c r="A140" s="95"/>
      <c r="B140" s="88"/>
    </row>
    <row r="141" spans="1:2">
      <c r="A141" s="95"/>
      <c r="B141" s="88"/>
    </row>
    <row r="142" spans="1:2">
      <c r="A142" s="95"/>
      <c r="B142" s="88"/>
    </row>
    <row r="143" spans="1:2">
      <c r="A143" s="95"/>
      <c r="B143" s="88"/>
    </row>
    <row r="144" spans="1:2">
      <c r="A144" s="95"/>
      <c r="B144" s="88"/>
    </row>
    <row r="145" spans="1:2">
      <c r="A145" s="95"/>
      <c r="B145" s="88"/>
    </row>
    <row r="146" spans="1:2">
      <c r="A146" s="95"/>
      <c r="B146" s="88"/>
    </row>
    <row r="147" spans="1:2">
      <c r="A147" s="95"/>
      <c r="B147" s="88"/>
    </row>
    <row r="148" spans="1:2">
      <c r="A148" s="95"/>
      <c r="B148" s="88"/>
    </row>
    <row r="149" spans="1:2">
      <c r="A149" s="95"/>
      <c r="B149" s="88"/>
    </row>
    <row r="150" spans="1:2">
      <c r="A150" s="95"/>
      <c r="B150" s="88"/>
    </row>
    <row r="151" spans="1:2">
      <c r="A151" s="95"/>
      <c r="B151" s="88"/>
    </row>
    <row r="152" spans="1:2">
      <c r="A152" s="95"/>
      <c r="B152" s="88"/>
    </row>
    <row r="153" spans="1:2">
      <c r="A153" s="95"/>
      <c r="B153" s="88"/>
    </row>
    <row r="154" spans="1:2">
      <c r="A154" s="95"/>
      <c r="B154" s="88"/>
    </row>
    <row r="155" spans="1:2">
      <c r="A155" s="95"/>
      <c r="B155" s="88"/>
    </row>
    <row r="156" spans="1:2">
      <c r="A156" s="95"/>
      <c r="B156" s="88"/>
    </row>
    <row r="157" spans="1:2">
      <c r="A157" s="95"/>
      <c r="B157" s="88"/>
    </row>
    <row r="158" spans="1:2">
      <c r="A158" s="95"/>
      <c r="B158" s="88"/>
    </row>
    <row r="159" spans="1:2">
      <c r="A159" s="95"/>
      <c r="B159" s="88"/>
    </row>
    <row r="160" spans="1:2">
      <c r="A160" s="95"/>
      <c r="B160" s="88"/>
    </row>
    <row r="161" spans="1:2">
      <c r="A161" s="95"/>
      <c r="B161" s="88"/>
    </row>
    <row r="162" spans="1:2">
      <c r="A162" s="95"/>
      <c r="B162" s="88"/>
    </row>
    <row r="163" spans="1:2">
      <c r="A163" s="95"/>
      <c r="B163" s="88"/>
    </row>
    <row r="164" spans="1:2">
      <c r="A164" s="95"/>
      <c r="B164" s="88"/>
    </row>
    <row r="165" spans="1:2">
      <c r="A165" s="95"/>
      <c r="B165" s="88"/>
    </row>
    <row r="166" spans="1:2">
      <c r="A166" s="95"/>
      <c r="B166" s="88"/>
    </row>
    <row r="167" spans="1:2">
      <c r="A167" s="95"/>
      <c r="B167" s="88"/>
    </row>
    <row r="168" spans="1:2">
      <c r="A168" s="95"/>
      <c r="B168" s="88"/>
    </row>
    <row r="169" spans="1:2">
      <c r="A169" s="95"/>
      <c r="B169" s="88"/>
    </row>
    <row r="170" spans="1:2">
      <c r="A170" s="95"/>
      <c r="B170" s="88"/>
    </row>
    <row r="171" spans="1:2">
      <c r="A171" s="95"/>
      <c r="B171" s="88"/>
    </row>
    <row r="172" spans="1:2">
      <c r="A172" s="95"/>
      <c r="B172" s="88"/>
    </row>
    <row r="173" spans="1:2">
      <c r="A173" s="95"/>
      <c r="B173" s="88"/>
    </row>
    <row r="174" spans="1:2">
      <c r="A174" s="95"/>
      <c r="B174" s="88"/>
    </row>
    <row r="175" spans="1:2">
      <c r="A175" s="95"/>
      <c r="B175" s="88"/>
    </row>
    <row r="176" spans="1:2">
      <c r="A176" s="95"/>
      <c r="B176" s="88"/>
    </row>
    <row r="177" spans="1:2">
      <c r="A177" s="95"/>
      <c r="B177" s="88"/>
    </row>
    <row r="178" spans="1:2">
      <c r="A178" s="95"/>
      <c r="B178" s="88"/>
    </row>
    <row r="179" spans="1:2">
      <c r="A179" s="95"/>
      <c r="B179" s="88"/>
    </row>
    <row r="180" spans="1:2">
      <c r="A180" s="95"/>
      <c r="B180" s="88"/>
    </row>
    <row r="181" spans="1:2">
      <c r="A181" s="95"/>
      <c r="B181" s="88"/>
    </row>
    <row r="182" spans="1:2">
      <c r="A182" s="95"/>
      <c r="B182" s="88"/>
    </row>
    <row r="183" spans="1:2">
      <c r="A183" s="95"/>
      <c r="B183" s="88"/>
    </row>
    <row r="184" spans="1:2">
      <c r="A184" s="95"/>
      <c r="B184" s="88"/>
    </row>
    <row r="185" spans="1:2">
      <c r="A185" s="95"/>
      <c r="B185" s="88"/>
    </row>
    <row r="186" spans="1:2">
      <c r="A186" s="95"/>
      <c r="B186" s="88"/>
    </row>
    <row r="187" spans="1:2">
      <c r="A187" s="95"/>
      <c r="B187" s="88"/>
    </row>
    <row r="188" spans="1:2">
      <c r="A188" s="95"/>
      <c r="B188" s="88"/>
    </row>
    <row r="189" spans="1:2">
      <c r="A189" s="95"/>
      <c r="B189" s="88"/>
    </row>
    <row r="190" spans="1:2">
      <c r="A190" s="95"/>
      <c r="B190" s="88"/>
    </row>
    <row r="191" spans="1:2">
      <c r="A191" s="95"/>
      <c r="B191" s="88"/>
    </row>
    <row r="192" spans="1:2">
      <c r="A192" s="95"/>
      <c r="B192" s="88"/>
    </row>
    <row r="193" spans="1:2">
      <c r="A193" s="95"/>
      <c r="B193" s="88"/>
    </row>
    <row r="194" spans="1:2">
      <c r="A194" s="95"/>
      <c r="B194" s="88"/>
    </row>
    <row r="195" spans="1:2">
      <c r="A195" s="95"/>
      <c r="B195" s="88"/>
    </row>
    <row r="196" spans="1:2">
      <c r="A196" s="95"/>
      <c r="B196" s="88"/>
    </row>
    <row r="197" spans="1:2">
      <c r="A197" s="95"/>
      <c r="B197" s="88"/>
    </row>
    <row r="198" spans="1:2">
      <c r="A198" s="95"/>
      <c r="B198" s="88"/>
    </row>
    <row r="199" spans="1:2">
      <c r="A199" s="95"/>
      <c r="B199" s="88"/>
    </row>
    <row r="200" spans="1:2">
      <c r="A200" s="95"/>
      <c r="B200" s="88"/>
    </row>
    <row r="201" spans="1:2">
      <c r="A201" s="95"/>
      <c r="B201" s="88"/>
    </row>
    <row r="202" spans="1:2">
      <c r="A202" s="95"/>
      <c r="B202" s="88"/>
    </row>
    <row r="203" spans="1:2">
      <c r="A203" s="95"/>
      <c r="B203" s="88"/>
    </row>
    <row r="204" spans="1:2">
      <c r="A204" s="95"/>
      <c r="B204" s="88"/>
    </row>
    <row r="205" spans="1:2">
      <c r="A205" s="95"/>
      <c r="B205" s="88"/>
    </row>
    <row r="206" spans="1:2">
      <c r="A206" s="95"/>
      <c r="B206" s="88"/>
    </row>
    <row r="207" spans="1:2">
      <c r="A207" s="95"/>
      <c r="B207" s="88"/>
    </row>
    <row r="208" spans="1:2">
      <c r="A208" s="95"/>
      <c r="B208" s="88"/>
    </row>
    <row r="209" spans="1:2">
      <c r="A209" s="95"/>
      <c r="B209" s="88"/>
    </row>
    <row r="210" spans="1:2">
      <c r="A210" s="95"/>
      <c r="B210" s="88"/>
    </row>
    <row r="211" spans="1:2">
      <c r="A211" s="95"/>
      <c r="B211" s="88"/>
    </row>
    <row r="212" spans="1:2">
      <c r="A212" s="95"/>
      <c r="B212" s="88"/>
    </row>
    <row r="213" spans="1:2">
      <c r="A213" s="95"/>
      <c r="B213" s="88"/>
    </row>
    <row r="214" spans="1:2">
      <c r="A214" s="95"/>
      <c r="B214" s="88"/>
    </row>
    <row r="215" spans="1:2">
      <c r="A215" s="95"/>
      <c r="B215" s="88"/>
    </row>
    <row r="216" spans="1:2">
      <c r="A216" s="95"/>
      <c r="B216" s="88"/>
    </row>
    <row r="217" spans="1:2">
      <c r="A217" s="95"/>
      <c r="B217" s="88"/>
    </row>
    <row r="218" spans="1:2">
      <c r="A218" s="95"/>
      <c r="B218" s="88"/>
    </row>
    <row r="219" spans="1:2">
      <c r="A219" s="95"/>
      <c r="B219" s="88"/>
    </row>
    <row r="220" spans="1:2">
      <c r="A220" s="95"/>
      <c r="B220" s="88"/>
    </row>
    <row r="221" spans="1:2">
      <c r="A221" s="95"/>
      <c r="B221" s="88"/>
    </row>
    <row r="222" spans="1:2">
      <c r="A222" s="95"/>
      <c r="B222" s="88"/>
    </row>
    <row r="223" spans="1:2">
      <c r="A223" s="95"/>
      <c r="B223" s="88"/>
    </row>
    <row r="224" spans="1:2">
      <c r="A224" s="95"/>
      <c r="B224" s="88"/>
    </row>
    <row r="225" spans="1:2">
      <c r="A225" s="95"/>
      <c r="B225" s="88"/>
    </row>
    <row r="226" spans="1:2">
      <c r="A226" s="95"/>
      <c r="B226" s="88"/>
    </row>
    <row r="227" spans="1:2">
      <c r="A227" s="95"/>
      <c r="B227" s="88"/>
    </row>
    <row r="228" spans="1:2">
      <c r="A228" s="95"/>
      <c r="B228" s="88"/>
    </row>
    <row r="229" spans="1:2">
      <c r="A229" s="95"/>
      <c r="B229" s="88"/>
    </row>
    <row r="230" spans="1:2">
      <c r="A230" s="95"/>
      <c r="B230" s="88"/>
    </row>
    <row r="231" spans="1:2">
      <c r="A231" s="95"/>
      <c r="B231" s="88"/>
    </row>
    <row r="232" spans="1:2">
      <c r="A232" s="95"/>
      <c r="B232" s="88"/>
    </row>
    <row r="233" spans="1:2">
      <c r="A233" s="95"/>
      <c r="B233" s="88"/>
    </row>
    <row r="234" spans="1:2">
      <c r="A234" s="95"/>
      <c r="B234" s="88"/>
    </row>
    <row r="235" spans="1:2">
      <c r="A235" s="95"/>
      <c r="B235" s="88"/>
    </row>
    <row r="236" spans="1:2">
      <c r="A236" s="95"/>
      <c r="B236" s="88"/>
    </row>
    <row r="237" spans="1:2">
      <c r="A237" s="95"/>
      <c r="B237" s="88"/>
    </row>
    <row r="238" spans="1:2">
      <c r="A238" s="95"/>
      <c r="B238" s="88"/>
    </row>
    <row r="239" spans="1:2">
      <c r="A239" s="95"/>
      <c r="B239" s="88"/>
    </row>
    <row r="240" spans="1:2">
      <c r="A240" s="95"/>
      <c r="B240" s="88"/>
    </row>
    <row r="241" spans="1:2">
      <c r="A241" s="95"/>
      <c r="B241" s="88"/>
    </row>
    <row r="242" spans="1:2">
      <c r="A242" s="95"/>
      <c r="B242" s="88"/>
    </row>
    <row r="243" spans="1:2">
      <c r="A243" s="95"/>
      <c r="B243" s="88"/>
    </row>
    <row r="244" spans="1:2">
      <c r="A244" s="95"/>
      <c r="B244" s="88"/>
    </row>
    <row r="245" spans="1:2">
      <c r="A245" s="95"/>
      <c r="B245" s="88"/>
    </row>
    <row r="246" spans="1:2">
      <c r="A246" s="95"/>
      <c r="B246" s="88"/>
    </row>
    <row r="247" spans="1:2">
      <c r="A247" s="95"/>
      <c r="B247" s="88"/>
    </row>
    <row r="248" spans="1:2">
      <c r="A248" s="95"/>
      <c r="B248" s="88"/>
    </row>
    <row r="249" spans="1:2">
      <c r="A249" s="95"/>
      <c r="B249" s="88"/>
    </row>
    <row r="250" spans="1:2">
      <c r="A250" s="95"/>
      <c r="B250" s="88"/>
    </row>
    <row r="251" spans="1:2">
      <c r="A251" s="95"/>
      <c r="B251" s="88"/>
    </row>
    <row r="252" spans="1:2">
      <c r="A252" s="95"/>
      <c r="B252" s="88"/>
    </row>
    <row r="253" spans="1:2">
      <c r="A253" s="95"/>
      <c r="B253" s="88"/>
    </row>
    <row r="254" spans="1:2">
      <c r="A254" s="95"/>
      <c r="B254" s="88"/>
    </row>
    <row r="255" spans="1:2">
      <c r="A255" s="95"/>
      <c r="B255" s="88"/>
    </row>
    <row r="256" spans="1:2">
      <c r="A256" s="95"/>
      <c r="B256" s="88"/>
    </row>
    <row r="257" spans="1:2">
      <c r="A257" s="95"/>
      <c r="B257" s="88"/>
    </row>
    <row r="258" spans="1:2">
      <c r="A258" s="95"/>
      <c r="B258" s="88"/>
    </row>
    <row r="259" spans="1:2">
      <c r="A259" s="95"/>
      <c r="B259" s="88"/>
    </row>
    <row r="260" spans="1:2">
      <c r="A260" s="95"/>
      <c r="B260" s="88"/>
    </row>
    <row r="261" spans="1:2">
      <c r="A261" s="95"/>
      <c r="B261" s="88"/>
    </row>
    <row r="262" spans="1:2">
      <c r="A262" s="95"/>
      <c r="B262" s="88"/>
    </row>
    <row r="263" spans="1:2">
      <c r="A263" s="95"/>
      <c r="B263" s="88"/>
    </row>
    <row r="264" spans="1:2">
      <c r="A264" s="95"/>
      <c r="B264" s="88"/>
    </row>
    <row r="265" spans="1:2">
      <c r="A265" s="95"/>
      <c r="B265" s="88"/>
    </row>
    <row r="266" spans="1:2">
      <c r="A266" s="95"/>
      <c r="B266" s="88"/>
    </row>
    <row r="267" spans="1:2">
      <c r="A267" s="95"/>
      <c r="B267" s="88"/>
    </row>
    <row r="268" spans="1:2">
      <c r="A268" s="95"/>
      <c r="B268" s="88"/>
    </row>
    <row r="269" spans="1:2">
      <c r="A269" s="95"/>
      <c r="B269" s="88"/>
    </row>
    <row r="270" spans="1:2">
      <c r="A270" s="95"/>
      <c r="B270" s="88"/>
    </row>
    <row r="271" spans="1:2">
      <c r="A271" s="95"/>
      <c r="B271" s="88"/>
    </row>
    <row r="272" spans="1:2">
      <c r="A272" s="95"/>
      <c r="B272" s="88"/>
    </row>
    <row r="273" spans="1:2">
      <c r="A273" s="95"/>
      <c r="B273" s="88"/>
    </row>
    <row r="274" spans="1:2">
      <c r="A274" s="95"/>
      <c r="B274" s="88"/>
    </row>
    <row r="275" spans="1:2">
      <c r="A275" s="95"/>
      <c r="B275" s="88"/>
    </row>
    <row r="276" spans="1:2">
      <c r="A276" s="95"/>
      <c r="B276" s="88"/>
    </row>
    <row r="277" spans="1:2">
      <c r="A277" s="95"/>
      <c r="B277" s="88"/>
    </row>
    <row r="278" spans="1:2">
      <c r="A278" s="95"/>
      <c r="B278" s="88"/>
    </row>
    <row r="279" spans="1:2">
      <c r="A279" s="95"/>
      <c r="B279" s="88"/>
    </row>
    <row r="280" spans="1:2">
      <c r="A280" s="95"/>
      <c r="B280" s="88"/>
    </row>
    <row r="281" spans="1:2">
      <c r="A281" s="95"/>
      <c r="B281" s="88"/>
    </row>
    <row r="282" spans="1:2">
      <c r="A282" s="95"/>
      <c r="B282" s="88"/>
    </row>
    <row r="283" spans="1:2">
      <c r="A283" s="95"/>
      <c r="B283" s="88"/>
    </row>
    <row r="284" spans="1:2">
      <c r="A284" s="95"/>
      <c r="B284" s="88"/>
    </row>
    <row r="285" spans="1:2">
      <c r="A285" s="95"/>
      <c r="B285" s="88"/>
    </row>
    <row r="286" spans="1:2">
      <c r="A286" s="95"/>
      <c r="B286" s="88"/>
    </row>
    <row r="287" spans="1:2">
      <c r="A287" s="95"/>
      <c r="B287" s="88"/>
    </row>
    <row r="288" spans="1:2">
      <c r="A288" s="95"/>
      <c r="B288" s="88"/>
    </row>
    <row r="289" spans="1:2">
      <c r="A289" s="95"/>
      <c r="B289" s="88"/>
    </row>
    <row r="290" spans="1:2">
      <c r="A290" s="95"/>
      <c r="B290" s="88"/>
    </row>
    <row r="291" spans="1:2">
      <c r="A291" s="95"/>
      <c r="B291" s="88"/>
    </row>
    <row r="292" spans="1:2">
      <c r="A292" s="95"/>
      <c r="B292" s="88"/>
    </row>
    <row r="293" spans="1:2">
      <c r="A293" s="95"/>
      <c r="B293" s="88"/>
    </row>
    <row r="294" spans="1:2">
      <c r="A294" s="95"/>
      <c r="B294" s="88"/>
    </row>
    <row r="295" spans="1:2">
      <c r="A295" s="95"/>
      <c r="B295" s="88"/>
    </row>
    <row r="296" spans="1:2">
      <c r="A296" s="95"/>
      <c r="B296" s="88"/>
    </row>
    <row r="297" spans="1:2">
      <c r="A297" s="95"/>
      <c r="B297" s="88"/>
    </row>
    <row r="298" spans="1:2">
      <c r="A298" s="95"/>
      <c r="B298" s="88"/>
    </row>
    <row r="299" spans="1:2">
      <c r="A299" s="95"/>
      <c r="B299" s="88"/>
    </row>
    <row r="300" spans="1:2">
      <c r="A300" s="95"/>
      <c r="B300" s="88"/>
    </row>
    <row r="301" spans="1:2">
      <c r="A301" s="95"/>
      <c r="B301" s="88"/>
    </row>
    <row r="302" spans="1:2">
      <c r="A302" s="95"/>
      <c r="B302" s="88"/>
    </row>
    <row r="303" spans="1:2">
      <c r="A303" s="95"/>
      <c r="B303" s="88"/>
    </row>
    <row r="304" spans="1:2">
      <c r="A304" s="95"/>
      <c r="B304" s="88"/>
    </row>
    <row r="305" spans="1:2">
      <c r="A305" s="95"/>
      <c r="B305" s="88"/>
    </row>
    <row r="306" spans="1:2">
      <c r="A306" s="95"/>
      <c r="B306" s="88"/>
    </row>
    <row r="307" spans="1:2">
      <c r="A307" s="95"/>
      <c r="B307" s="88"/>
    </row>
    <row r="308" spans="1:2">
      <c r="A308" s="95"/>
      <c r="B308" s="88"/>
    </row>
    <row r="309" spans="1:2">
      <c r="A309" s="95"/>
      <c r="B309" s="88"/>
    </row>
    <row r="310" spans="1:2">
      <c r="A310" s="95"/>
      <c r="B310" s="88"/>
    </row>
    <row r="311" spans="1:2">
      <c r="A311" s="95"/>
      <c r="B311" s="88"/>
    </row>
    <row r="312" spans="1:2">
      <c r="A312" s="95"/>
      <c r="B312" s="88"/>
    </row>
    <row r="313" spans="1:2">
      <c r="A313" s="95"/>
      <c r="B313" s="88"/>
    </row>
    <row r="314" spans="1:2">
      <c r="A314" s="95"/>
      <c r="B314" s="88"/>
    </row>
    <row r="315" spans="1:2">
      <c r="A315" s="95"/>
      <c r="B315" s="88"/>
    </row>
    <row r="316" spans="1:2">
      <c r="A316" s="95"/>
      <c r="B316" s="88"/>
    </row>
    <row r="317" spans="1:2">
      <c r="A317" s="95"/>
      <c r="B317" s="88"/>
    </row>
    <row r="318" spans="1:2">
      <c r="A318" s="95"/>
      <c r="B318" s="88"/>
    </row>
    <row r="319" spans="1:2">
      <c r="A319" s="95"/>
      <c r="B319" s="88"/>
    </row>
    <row r="320" spans="1:2">
      <c r="A320" s="95"/>
      <c r="B320" s="88"/>
    </row>
    <row r="321" spans="1:2">
      <c r="A321" s="95"/>
      <c r="B321" s="88"/>
    </row>
    <row r="322" spans="1:2">
      <c r="A322" s="95"/>
      <c r="B322" s="88"/>
    </row>
    <row r="323" spans="1:2">
      <c r="A323" s="95"/>
      <c r="B323" s="88"/>
    </row>
    <row r="324" spans="1:2">
      <c r="A324" s="95"/>
      <c r="B324" s="88"/>
    </row>
    <row r="325" spans="1:2">
      <c r="A325" s="95"/>
      <c r="B325" s="88"/>
    </row>
    <row r="326" spans="1:2">
      <c r="A326" s="95"/>
      <c r="B326" s="88"/>
    </row>
    <row r="327" spans="1:2">
      <c r="A327" s="95"/>
      <c r="B327" s="88"/>
    </row>
    <row r="328" spans="1:2">
      <c r="A328" s="95"/>
      <c r="B328" s="88"/>
    </row>
    <row r="329" spans="1:2">
      <c r="A329" s="95"/>
      <c r="B329" s="88"/>
    </row>
    <row r="330" spans="1:2">
      <c r="A330" s="95"/>
      <c r="B330" s="88"/>
    </row>
    <row r="331" spans="1:2">
      <c r="A331" s="95"/>
      <c r="B331" s="88"/>
    </row>
    <row r="332" spans="1:2">
      <c r="A332" s="95"/>
      <c r="B332" s="88"/>
    </row>
    <row r="333" spans="1:2">
      <c r="A333" s="95"/>
      <c r="B333" s="88"/>
    </row>
    <row r="334" spans="1:2">
      <c r="A334" s="95"/>
      <c r="B334" s="88"/>
    </row>
    <row r="335" spans="1:2">
      <c r="A335" s="95"/>
      <c r="B335" s="88"/>
    </row>
    <row r="336" spans="1:2">
      <c r="A336" s="95"/>
      <c r="B336" s="88"/>
    </row>
    <row r="337" spans="1:2">
      <c r="A337" s="95"/>
      <c r="B337" s="88"/>
    </row>
    <row r="338" spans="1:2">
      <c r="A338" s="95"/>
      <c r="B338" s="88"/>
    </row>
    <row r="339" spans="1:2">
      <c r="A339" s="95"/>
      <c r="B339" s="88"/>
    </row>
    <row r="340" spans="1:2">
      <c r="A340" s="95"/>
      <c r="B340" s="88"/>
    </row>
    <row r="341" spans="1:2">
      <c r="A341" s="95"/>
      <c r="B341" s="88"/>
    </row>
    <row r="342" spans="1:2">
      <c r="A342" s="95"/>
      <c r="B342" s="88"/>
    </row>
    <row r="343" spans="1:2">
      <c r="A343" s="95"/>
      <c r="B343" s="88"/>
    </row>
    <row r="344" spans="1:2">
      <c r="A344" s="95"/>
      <c r="B344" s="88"/>
    </row>
    <row r="345" spans="1:2">
      <c r="A345" s="95"/>
      <c r="B345" s="88"/>
    </row>
    <row r="346" spans="1:2">
      <c r="A346" s="95"/>
      <c r="B346" s="88"/>
    </row>
    <row r="347" spans="1:2">
      <c r="A347" s="95"/>
      <c r="B347" s="88"/>
    </row>
    <row r="348" spans="1:2">
      <c r="A348" s="95"/>
      <c r="B348" s="88"/>
    </row>
    <row r="349" spans="1:2">
      <c r="A349" s="95"/>
      <c r="B349" s="88"/>
    </row>
    <row r="350" spans="1:2">
      <c r="A350" s="95"/>
      <c r="B350" s="88"/>
    </row>
    <row r="351" spans="1:2">
      <c r="A351" s="95"/>
      <c r="B351" s="88"/>
    </row>
    <row r="352" spans="1:2">
      <c r="A352" s="95"/>
      <c r="B352" s="88"/>
    </row>
    <row r="353" spans="1:2">
      <c r="A353" s="95"/>
      <c r="B353" s="88"/>
    </row>
    <row r="354" spans="1:2">
      <c r="A354" s="95"/>
      <c r="B354" s="88"/>
    </row>
    <row r="355" spans="1:2">
      <c r="A355" s="95"/>
      <c r="B355" s="88"/>
    </row>
    <row r="356" spans="1:2">
      <c r="A356" s="95"/>
      <c r="B356" s="88"/>
    </row>
    <row r="357" spans="1:2">
      <c r="A357" s="95"/>
      <c r="B357" s="88"/>
    </row>
    <row r="358" spans="1:2">
      <c r="A358" s="95"/>
      <c r="B358" s="88"/>
    </row>
  </sheetData>
  <mergeCells count="2">
    <mergeCell ref="A3:B3"/>
    <mergeCell ref="F3:L3"/>
  </mergeCells>
  <phoneticPr fontId="44" type="noConversion"/>
  <pageMargins left="0.75" right="0.75" top="1" bottom="1" header="0.5" footer="0.5"/>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J188"/>
  <sheetViews>
    <sheetView workbookViewId="0">
      <selection activeCell="A2" sqref="A2"/>
    </sheetView>
  </sheetViews>
  <sheetFormatPr baseColWidth="10" defaultColWidth="9" defaultRowHeight="13"/>
  <cols>
    <col min="1" max="1" width="20.5" style="22" customWidth="1"/>
    <col min="2" max="2" width="13.5" style="22" customWidth="1"/>
    <col min="3" max="5" width="9" style="4"/>
    <col min="6" max="6" width="10.6640625" style="6" customWidth="1"/>
    <col min="7" max="7" width="13.33203125" style="6" customWidth="1"/>
    <col min="8" max="8" width="9" style="6"/>
    <col min="9" max="9" width="6.6640625" style="6" customWidth="1"/>
    <col min="10" max="10" width="19.33203125" style="6" customWidth="1"/>
    <col min="11" max="16384" width="9" style="4"/>
  </cols>
  <sheetData>
    <row r="1" spans="1:10">
      <c r="A1" s="39" t="s">
        <v>958</v>
      </c>
    </row>
    <row r="2" spans="1:10">
      <c r="A2" s="40"/>
    </row>
    <row r="3" spans="1:10" ht="15" customHeight="1">
      <c r="A3" s="239" t="s">
        <v>605</v>
      </c>
      <c r="B3" s="239"/>
      <c r="E3" s="238" t="s">
        <v>606</v>
      </c>
      <c r="F3" s="238"/>
      <c r="G3" s="238"/>
      <c r="H3" s="238"/>
      <c r="I3" s="238"/>
      <c r="J3" s="238"/>
    </row>
    <row r="4" spans="1:10">
      <c r="A4" s="11" t="s">
        <v>607</v>
      </c>
      <c r="B4" s="12" t="s">
        <v>608</v>
      </c>
      <c r="F4" s="13" t="s">
        <v>609</v>
      </c>
      <c r="G4" s="13" t="s">
        <v>628</v>
      </c>
      <c r="H4" s="6" t="s">
        <v>959</v>
      </c>
      <c r="I4" s="6" t="s">
        <v>960</v>
      </c>
      <c r="J4" s="6" t="s">
        <v>961</v>
      </c>
    </row>
    <row r="5" spans="1:10">
      <c r="A5" s="22">
        <v>0</v>
      </c>
      <c r="B5" s="17">
        <v>18</v>
      </c>
      <c r="F5" s="6">
        <v>1</v>
      </c>
      <c r="G5" s="6" t="s">
        <v>642</v>
      </c>
      <c r="H5" s="6">
        <v>30</v>
      </c>
      <c r="I5" s="6">
        <v>30</v>
      </c>
      <c r="J5" s="6">
        <v>135</v>
      </c>
    </row>
    <row r="6" spans="1:10">
      <c r="A6" s="22">
        <v>146</v>
      </c>
      <c r="B6" s="17">
        <v>17.39</v>
      </c>
      <c r="F6" s="6">
        <v>5</v>
      </c>
      <c r="G6" s="6" t="s">
        <v>642</v>
      </c>
      <c r="H6" s="6">
        <v>200</v>
      </c>
      <c r="I6" s="6">
        <v>35</v>
      </c>
      <c r="J6" s="6">
        <v>135</v>
      </c>
    </row>
    <row r="7" spans="1:10">
      <c r="A7" s="22">
        <v>293</v>
      </c>
      <c r="B7" s="17">
        <v>17.68</v>
      </c>
      <c r="F7" s="6">
        <v>8</v>
      </c>
      <c r="G7" s="6" t="s">
        <v>642</v>
      </c>
      <c r="H7" s="6">
        <v>1210</v>
      </c>
      <c r="I7" s="6">
        <v>40</v>
      </c>
      <c r="J7" s="6">
        <v>135</v>
      </c>
    </row>
    <row r="8" spans="1:10">
      <c r="A8" s="22">
        <v>439</v>
      </c>
      <c r="B8" s="17">
        <v>14.16</v>
      </c>
      <c r="F8" s="6">
        <v>9</v>
      </c>
      <c r="G8" s="6" t="s">
        <v>642</v>
      </c>
      <c r="H8" s="6">
        <v>1430</v>
      </c>
      <c r="I8" s="6">
        <v>30</v>
      </c>
      <c r="J8" s="6">
        <v>135</v>
      </c>
    </row>
    <row r="9" spans="1:10">
      <c r="A9" s="22">
        <v>585</v>
      </c>
      <c r="B9" s="17">
        <v>14.87</v>
      </c>
      <c r="F9" s="6">
        <v>21</v>
      </c>
      <c r="G9" s="6" t="s">
        <v>642</v>
      </c>
      <c r="H9" s="6">
        <v>1550</v>
      </c>
      <c r="I9" s="6">
        <v>20</v>
      </c>
      <c r="J9" s="6">
        <v>135</v>
      </c>
    </row>
    <row r="10" spans="1:10">
      <c r="A10" s="22">
        <v>731</v>
      </c>
      <c r="B10" s="17">
        <v>16.5</v>
      </c>
      <c r="F10" s="6">
        <v>44</v>
      </c>
      <c r="G10" s="6" t="s">
        <v>642</v>
      </c>
      <c r="H10" s="6">
        <v>1220</v>
      </c>
      <c r="I10" s="6">
        <v>40</v>
      </c>
      <c r="J10" s="6">
        <v>135</v>
      </c>
    </row>
    <row r="11" spans="1:10">
      <c r="A11" s="22">
        <v>878</v>
      </c>
      <c r="B11" s="17">
        <v>16.72</v>
      </c>
      <c r="F11" s="6">
        <v>62</v>
      </c>
      <c r="G11" s="6" t="s">
        <v>642</v>
      </c>
      <c r="H11" s="6">
        <v>1780</v>
      </c>
      <c r="I11" s="6">
        <v>40</v>
      </c>
      <c r="J11" s="6">
        <v>135</v>
      </c>
    </row>
    <row r="12" spans="1:10">
      <c r="A12" s="22">
        <v>1024</v>
      </c>
      <c r="B12" s="17">
        <v>17.079999999999998</v>
      </c>
      <c r="F12" s="6">
        <v>83</v>
      </c>
      <c r="G12" s="6" t="s">
        <v>642</v>
      </c>
      <c r="H12" s="6">
        <v>2000</v>
      </c>
      <c r="I12" s="6">
        <v>40</v>
      </c>
      <c r="J12" s="6">
        <v>135</v>
      </c>
    </row>
    <row r="13" spans="1:10">
      <c r="A13" s="22">
        <v>1170</v>
      </c>
      <c r="B13" s="17">
        <v>18.62</v>
      </c>
      <c r="F13" s="6">
        <v>86</v>
      </c>
      <c r="G13" s="6" t="s">
        <v>642</v>
      </c>
      <c r="H13" s="6">
        <v>2310</v>
      </c>
      <c r="I13" s="6">
        <v>30</v>
      </c>
      <c r="J13" s="6">
        <v>135</v>
      </c>
    </row>
    <row r="14" spans="1:10">
      <c r="A14" s="22">
        <v>1316</v>
      </c>
      <c r="B14" s="17">
        <v>19.46</v>
      </c>
      <c r="F14" s="6">
        <v>104</v>
      </c>
      <c r="G14" s="6" t="s">
        <v>642</v>
      </c>
      <c r="H14" s="6">
        <v>2180</v>
      </c>
      <c r="I14" s="6">
        <v>20</v>
      </c>
      <c r="J14" s="6">
        <v>135</v>
      </c>
    </row>
    <row r="15" spans="1:10">
      <c r="A15" s="22">
        <v>1463</v>
      </c>
      <c r="B15" s="17">
        <v>17.88</v>
      </c>
      <c r="F15" s="6">
        <v>128</v>
      </c>
      <c r="G15" s="6" t="s">
        <v>642</v>
      </c>
      <c r="H15" s="6">
        <v>2470</v>
      </c>
      <c r="I15" s="6">
        <v>40</v>
      </c>
      <c r="J15" s="6">
        <v>135</v>
      </c>
    </row>
    <row r="16" spans="1:10">
      <c r="A16" s="22">
        <v>1609</v>
      </c>
      <c r="B16" s="17">
        <v>17.05</v>
      </c>
      <c r="F16" s="6">
        <v>171</v>
      </c>
      <c r="G16" s="6" t="s">
        <v>642</v>
      </c>
      <c r="H16" s="6">
        <v>3565</v>
      </c>
      <c r="I16" s="6">
        <v>40</v>
      </c>
      <c r="J16" s="6">
        <v>135</v>
      </c>
    </row>
    <row r="17" spans="1:10">
      <c r="A17" s="22">
        <v>1755</v>
      </c>
      <c r="B17" s="17">
        <v>18.079999999999998</v>
      </c>
      <c r="F17" s="6">
        <v>194</v>
      </c>
      <c r="G17" s="6" t="s">
        <v>642</v>
      </c>
      <c r="H17" s="6">
        <v>3740</v>
      </c>
      <c r="I17" s="6">
        <v>20</v>
      </c>
      <c r="J17" s="6">
        <v>135</v>
      </c>
    </row>
    <row r="18" spans="1:10">
      <c r="A18" s="22">
        <v>1804</v>
      </c>
      <c r="B18" s="17">
        <v>18.260000000000002</v>
      </c>
      <c r="F18" s="6">
        <v>215</v>
      </c>
      <c r="G18" s="6" t="s">
        <v>642</v>
      </c>
      <c r="H18" s="6">
        <v>4340</v>
      </c>
      <c r="I18" s="6">
        <v>40</v>
      </c>
      <c r="J18" s="6">
        <v>135</v>
      </c>
    </row>
    <row r="19" spans="1:10">
      <c r="A19" s="22">
        <v>1902</v>
      </c>
      <c r="B19" s="17">
        <v>19.45</v>
      </c>
      <c r="F19" s="6">
        <v>238</v>
      </c>
      <c r="G19" s="6" t="s">
        <v>642</v>
      </c>
      <c r="H19" s="6">
        <v>4380</v>
      </c>
      <c r="I19" s="6">
        <v>40</v>
      </c>
      <c r="J19" s="6">
        <v>135</v>
      </c>
    </row>
    <row r="20" spans="1:10">
      <c r="A20" s="22">
        <v>2048</v>
      </c>
      <c r="B20" s="17">
        <v>19.87</v>
      </c>
      <c r="F20" s="6">
        <v>257</v>
      </c>
      <c r="G20" s="6" t="s">
        <v>642</v>
      </c>
      <c r="H20" s="6">
        <v>4990</v>
      </c>
      <c r="I20" s="6">
        <v>50</v>
      </c>
      <c r="J20" s="6">
        <v>135</v>
      </c>
    </row>
    <row r="21" spans="1:10">
      <c r="A21" s="22">
        <v>2194</v>
      </c>
      <c r="B21" s="17">
        <v>19.93</v>
      </c>
      <c r="F21" s="6">
        <v>282</v>
      </c>
      <c r="G21" s="6" t="s">
        <v>642</v>
      </c>
      <c r="H21" s="6">
        <v>5570</v>
      </c>
      <c r="I21" s="6">
        <v>20</v>
      </c>
      <c r="J21" s="6">
        <v>135</v>
      </c>
    </row>
    <row r="22" spans="1:10">
      <c r="A22" s="22">
        <v>2487</v>
      </c>
      <c r="B22" s="17">
        <v>18.64</v>
      </c>
      <c r="F22" s="6">
        <v>284</v>
      </c>
      <c r="G22" s="6" t="s">
        <v>642</v>
      </c>
      <c r="H22" s="6">
        <v>5680</v>
      </c>
      <c r="I22" s="6">
        <v>40</v>
      </c>
      <c r="J22" s="6">
        <v>135</v>
      </c>
    </row>
    <row r="23" spans="1:10">
      <c r="A23" s="22">
        <v>2633</v>
      </c>
      <c r="B23" s="17">
        <v>18.79</v>
      </c>
      <c r="F23" s="6">
        <v>284</v>
      </c>
      <c r="G23" s="6" t="s">
        <v>642</v>
      </c>
      <c r="H23" s="6">
        <v>5735</v>
      </c>
      <c r="I23" s="6">
        <v>40</v>
      </c>
      <c r="J23" s="6">
        <v>135</v>
      </c>
    </row>
    <row r="24" spans="1:10">
      <c r="A24" s="22">
        <v>2802</v>
      </c>
      <c r="B24" s="17">
        <v>18.989999999999998</v>
      </c>
      <c r="F24" s="6">
        <v>316</v>
      </c>
      <c r="G24" s="6" t="s">
        <v>642</v>
      </c>
      <c r="H24" s="6">
        <v>6270</v>
      </c>
      <c r="I24" s="6">
        <v>40</v>
      </c>
      <c r="J24" s="6">
        <v>135</v>
      </c>
    </row>
    <row r="25" spans="1:10">
      <c r="A25" s="22">
        <v>2948</v>
      </c>
      <c r="B25" s="17">
        <v>16.25</v>
      </c>
      <c r="F25" s="6">
        <v>344</v>
      </c>
      <c r="G25" s="6" t="s">
        <v>642</v>
      </c>
      <c r="H25" s="6">
        <v>6780</v>
      </c>
      <c r="I25" s="6">
        <v>55</v>
      </c>
      <c r="J25" s="6">
        <v>135</v>
      </c>
    </row>
    <row r="26" spans="1:10">
      <c r="A26" s="22">
        <v>3094</v>
      </c>
      <c r="B26" s="17">
        <v>18.079999999999998</v>
      </c>
      <c r="F26" s="6">
        <v>368</v>
      </c>
      <c r="G26" s="6" t="s">
        <v>642</v>
      </c>
      <c r="H26" s="6">
        <v>7510</v>
      </c>
      <c r="I26" s="6">
        <v>40</v>
      </c>
      <c r="J26" s="6">
        <v>135</v>
      </c>
    </row>
    <row r="27" spans="1:10">
      <c r="A27" s="22">
        <v>3240</v>
      </c>
      <c r="B27" s="17">
        <v>15.37</v>
      </c>
      <c r="F27" s="6">
        <v>391</v>
      </c>
      <c r="G27" s="6" t="s">
        <v>642</v>
      </c>
      <c r="H27" s="6">
        <v>8450</v>
      </c>
      <c r="I27" s="6">
        <v>30</v>
      </c>
      <c r="J27" s="6">
        <v>135</v>
      </c>
    </row>
    <row r="28" spans="1:10">
      <c r="A28" s="22">
        <v>3386</v>
      </c>
      <c r="B28" s="17">
        <v>15.47</v>
      </c>
      <c r="F28" s="6">
        <v>412</v>
      </c>
      <c r="G28" s="6" t="s">
        <v>642</v>
      </c>
      <c r="H28" s="6">
        <v>8600</v>
      </c>
      <c r="I28" s="6">
        <v>50</v>
      </c>
      <c r="J28" s="6">
        <v>135</v>
      </c>
    </row>
    <row r="29" spans="1:10">
      <c r="A29" s="22">
        <v>3531</v>
      </c>
      <c r="B29" s="17">
        <v>15.09</v>
      </c>
      <c r="F29" s="6">
        <v>413</v>
      </c>
      <c r="G29" s="6" t="s">
        <v>642</v>
      </c>
      <c r="H29" s="6">
        <v>8600</v>
      </c>
      <c r="I29" s="6">
        <v>4</v>
      </c>
      <c r="J29" s="6">
        <v>135</v>
      </c>
    </row>
    <row r="30" spans="1:10">
      <c r="A30" s="22">
        <v>3677</v>
      </c>
      <c r="B30" s="17">
        <v>11.22</v>
      </c>
      <c r="F30" s="6">
        <v>413</v>
      </c>
      <c r="G30" s="6" t="s">
        <v>642</v>
      </c>
      <c r="H30" s="6">
        <v>8560</v>
      </c>
      <c r="I30" s="6">
        <v>50</v>
      </c>
      <c r="J30" s="6">
        <v>135</v>
      </c>
    </row>
    <row r="31" spans="1:10">
      <c r="A31" s="22">
        <v>3823</v>
      </c>
      <c r="B31" s="17">
        <v>13.98</v>
      </c>
      <c r="F31" s="6">
        <v>416</v>
      </c>
      <c r="G31" s="6" t="s">
        <v>962</v>
      </c>
      <c r="H31" s="6">
        <v>8540</v>
      </c>
      <c r="I31" s="6">
        <v>50</v>
      </c>
      <c r="J31" s="6">
        <v>135</v>
      </c>
    </row>
    <row r="32" spans="1:10">
      <c r="A32" s="22">
        <v>3969</v>
      </c>
      <c r="B32" s="17">
        <v>15.71</v>
      </c>
      <c r="F32" s="6">
        <v>434</v>
      </c>
      <c r="G32" s="6" t="s">
        <v>642</v>
      </c>
      <c r="H32" s="6">
        <v>9430</v>
      </c>
      <c r="I32" s="6">
        <v>50</v>
      </c>
      <c r="J32" s="6">
        <v>135</v>
      </c>
    </row>
    <row r="33" spans="1:10">
      <c r="A33" s="22">
        <v>4114</v>
      </c>
      <c r="B33" s="17">
        <v>14.79</v>
      </c>
      <c r="F33" s="6">
        <v>454</v>
      </c>
      <c r="G33" s="6" t="s">
        <v>962</v>
      </c>
      <c r="H33" s="6">
        <v>9280</v>
      </c>
      <c r="I33" s="6">
        <v>50</v>
      </c>
      <c r="J33" s="6">
        <v>135</v>
      </c>
    </row>
    <row r="34" spans="1:10">
      <c r="A34" s="22">
        <v>4260</v>
      </c>
      <c r="B34" s="17">
        <v>12.14</v>
      </c>
      <c r="F34" s="6">
        <v>455</v>
      </c>
      <c r="G34" s="6" t="s">
        <v>642</v>
      </c>
      <c r="H34" s="6">
        <v>9370</v>
      </c>
      <c r="I34" s="6">
        <v>50</v>
      </c>
      <c r="J34" s="6">
        <v>135</v>
      </c>
    </row>
    <row r="35" spans="1:10">
      <c r="A35" s="22">
        <v>4406</v>
      </c>
      <c r="B35" s="17">
        <v>12.71</v>
      </c>
      <c r="F35" s="6">
        <v>456</v>
      </c>
      <c r="G35" s="6" t="s">
        <v>642</v>
      </c>
      <c r="H35" s="6">
        <v>9410</v>
      </c>
      <c r="I35" s="6">
        <v>60</v>
      </c>
      <c r="J35" s="6">
        <v>135</v>
      </c>
    </row>
    <row r="36" spans="1:10">
      <c r="A36" s="22">
        <v>4552</v>
      </c>
      <c r="B36" s="17">
        <v>16.93</v>
      </c>
      <c r="F36" s="6">
        <v>463</v>
      </c>
      <c r="G36" s="6" t="s">
        <v>642</v>
      </c>
      <c r="H36" s="6">
        <v>10235</v>
      </c>
      <c r="I36" s="6">
        <v>30</v>
      </c>
      <c r="J36" s="6">
        <v>135</v>
      </c>
    </row>
    <row r="37" spans="1:10">
      <c r="A37" s="22">
        <v>4697</v>
      </c>
      <c r="B37" s="17">
        <v>15.07</v>
      </c>
      <c r="F37" s="6">
        <v>475</v>
      </c>
      <c r="G37" s="6" t="s">
        <v>962</v>
      </c>
      <c r="H37" s="6">
        <v>9670</v>
      </c>
      <c r="I37" s="6">
        <v>40</v>
      </c>
      <c r="J37" s="6">
        <v>135</v>
      </c>
    </row>
    <row r="38" spans="1:10">
      <c r="A38" s="22">
        <v>4843</v>
      </c>
      <c r="B38" s="17">
        <v>17.670000000000002</v>
      </c>
      <c r="F38" s="6">
        <v>475</v>
      </c>
      <c r="G38" s="6" t="s">
        <v>962</v>
      </c>
      <c r="H38" s="6">
        <v>9790</v>
      </c>
      <c r="I38" s="6">
        <v>40</v>
      </c>
      <c r="J38" s="6">
        <v>135</v>
      </c>
    </row>
    <row r="39" spans="1:10">
      <c r="A39" s="22">
        <v>4989</v>
      </c>
      <c r="B39" s="17">
        <v>20.39</v>
      </c>
      <c r="F39" s="6">
        <v>475</v>
      </c>
      <c r="G39" s="6" t="s">
        <v>962</v>
      </c>
      <c r="H39" s="6">
        <v>9700</v>
      </c>
      <c r="I39" s="6">
        <v>60</v>
      </c>
      <c r="J39" s="6">
        <v>135</v>
      </c>
    </row>
    <row r="40" spans="1:10">
      <c r="A40" s="22">
        <v>5135</v>
      </c>
      <c r="B40" s="17">
        <v>16.7</v>
      </c>
      <c r="F40" s="6">
        <v>477</v>
      </c>
      <c r="G40" s="6" t="s">
        <v>642</v>
      </c>
      <c r="H40" s="6">
        <v>9755</v>
      </c>
      <c r="I40" s="6">
        <v>60</v>
      </c>
      <c r="J40" s="6">
        <v>135</v>
      </c>
    </row>
    <row r="41" spans="1:10">
      <c r="A41" s="22">
        <v>5281</v>
      </c>
      <c r="B41" s="17">
        <v>16.100000000000001</v>
      </c>
      <c r="F41" s="6">
        <v>480</v>
      </c>
      <c r="G41" s="6" t="s">
        <v>642</v>
      </c>
      <c r="H41" s="6">
        <v>9900</v>
      </c>
      <c r="I41" s="6">
        <v>45</v>
      </c>
      <c r="J41" s="6">
        <v>135</v>
      </c>
    </row>
    <row r="42" spans="1:10">
      <c r="A42" s="22">
        <v>5426</v>
      </c>
      <c r="B42" s="17">
        <v>20.88</v>
      </c>
      <c r="F42" s="6">
        <v>481</v>
      </c>
      <c r="G42" s="6" t="s">
        <v>642</v>
      </c>
      <c r="H42" s="6">
        <v>9890</v>
      </c>
      <c r="I42" s="6">
        <v>50</v>
      </c>
      <c r="J42" s="6">
        <v>135</v>
      </c>
    </row>
    <row r="43" spans="1:10">
      <c r="A43" s="22">
        <v>5572</v>
      </c>
      <c r="B43" s="17">
        <v>21.18</v>
      </c>
      <c r="F43" s="6">
        <v>485</v>
      </c>
      <c r="G43" s="6" t="s">
        <v>642</v>
      </c>
      <c r="H43" s="6">
        <v>10290</v>
      </c>
      <c r="I43" s="6">
        <v>30</v>
      </c>
      <c r="J43" s="6">
        <v>135</v>
      </c>
    </row>
    <row r="44" spans="1:10">
      <c r="A44" s="22">
        <v>5718</v>
      </c>
      <c r="B44" s="17">
        <v>20.78</v>
      </c>
      <c r="F44" s="6">
        <v>490</v>
      </c>
      <c r="G44" s="6" t="s">
        <v>642</v>
      </c>
      <c r="H44" s="6">
        <v>10310</v>
      </c>
      <c r="I44" s="6">
        <v>30</v>
      </c>
      <c r="J44" s="6">
        <v>135</v>
      </c>
    </row>
    <row r="45" spans="1:10">
      <c r="A45" s="22">
        <v>5864</v>
      </c>
      <c r="B45" s="17">
        <v>20.94</v>
      </c>
      <c r="F45" s="6">
        <v>497</v>
      </c>
      <c r="G45" s="6" t="s">
        <v>962</v>
      </c>
      <c r="H45" s="6">
        <v>11020</v>
      </c>
      <c r="I45" s="6">
        <v>35</v>
      </c>
      <c r="J45" s="6">
        <v>135</v>
      </c>
    </row>
    <row r="46" spans="1:10">
      <c r="A46" s="22">
        <v>6009</v>
      </c>
      <c r="B46" s="17">
        <v>22.77</v>
      </c>
      <c r="F46" s="6">
        <v>514</v>
      </c>
      <c r="G46" s="6" t="s">
        <v>642</v>
      </c>
      <c r="H46" s="6">
        <v>11280</v>
      </c>
      <c r="I46" s="6">
        <v>60</v>
      </c>
      <c r="J46" s="6">
        <v>1143</v>
      </c>
    </row>
    <row r="47" spans="1:10">
      <c r="A47" s="22">
        <v>6155</v>
      </c>
      <c r="B47" s="17">
        <v>23.37</v>
      </c>
      <c r="F47" s="6">
        <v>521</v>
      </c>
      <c r="G47" s="6" t="s">
        <v>642</v>
      </c>
      <c r="H47" s="6">
        <v>11510</v>
      </c>
      <c r="I47" s="6">
        <v>30</v>
      </c>
      <c r="J47" s="6">
        <v>1143</v>
      </c>
    </row>
    <row r="48" spans="1:10">
      <c r="A48" s="22">
        <v>6301</v>
      </c>
      <c r="B48" s="17">
        <v>21.19</v>
      </c>
      <c r="F48" s="6">
        <v>572</v>
      </c>
      <c r="G48" s="6" t="s">
        <v>642</v>
      </c>
      <c r="H48" s="6">
        <v>12630</v>
      </c>
      <c r="I48" s="6">
        <v>40</v>
      </c>
      <c r="J48" s="6">
        <v>1143</v>
      </c>
    </row>
    <row r="49" spans="1:10">
      <c r="A49" s="22">
        <v>6446</v>
      </c>
      <c r="B49" s="17">
        <v>22.37</v>
      </c>
      <c r="F49" s="6">
        <v>577</v>
      </c>
      <c r="G49" s="6" t="s">
        <v>642</v>
      </c>
      <c r="H49" s="6">
        <v>12230</v>
      </c>
      <c r="I49" s="6">
        <v>50</v>
      </c>
      <c r="J49" s="6">
        <v>1143</v>
      </c>
    </row>
    <row r="50" spans="1:10">
      <c r="A50" s="22">
        <v>6703</v>
      </c>
      <c r="B50" s="17">
        <v>23.33</v>
      </c>
      <c r="F50" s="6">
        <v>605</v>
      </c>
      <c r="G50" s="6" t="s">
        <v>642</v>
      </c>
      <c r="H50" s="6">
        <v>12010</v>
      </c>
      <c r="I50" s="6">
        <v>60</v>
      </c>
      <c r="J50" s="6">
        <v>1143</v>
      </c>
    </row>
    <row r="51" spans="1:10">
      <c r="A51" s="22">
        <v>6983</v>
      </c>
      <c r="B51" s="17">
        <v>21.26</v>
      </c>
      <c r="F51" s="6">
        <v>670</v>
      </c>
      <c r="G51" s="6" t="s">
        <v>963</v>
      </c>
      <c r="H51" s="6">
        <v>14000</v>
      </c>
      <c r="I51" s="6">
        <v>40</v>
      </c>
      <c r="J51" s="6">
        <v>1143</v>
      </c>
    </row>
    <row r="52" spans="1:10">
      <c r="A52" s="22">
        <v>7130</v>
      </c>
      <c r="B52" s="17">
        <v>21.6</v>
      </c>
      <c r="F52" s="6">
        <v>736</v>
      </c>
      <c r="G52" s="6" t="s">
        <v>963</v>
      </c>
      <c r="H52" s="6">
        <v>31350</v>
      </c>
      <c r="I52" s="6">
        <v>110</v>
      </c>
      <c r="J52" s="6">
        <v>1143</v>
      </c>
    </row>
    <row r="53" spans="1:10">
      <c r="A53" s="22">
        <v>7277</v>
      </c>
      <c r="B53" s="17">
        <v>20.56</v>
      </c>
      <c r="F53" s="6">
        <v>799</v>
      </c>
      <c r="G53" s="6" t="s">
        <v>642</v>
      </c>
      <c r="H53" s="6">
        <v>34470</v>
      </c>
      <c r="I53" s="6">
        <v>200</v>
      </c>
      <c r="J53" s="6">
        <v>1143</v>
      </c>
    </row>
    <row r="54" spans="1:10">
      <c r="A54" s="22">
        <v>7424</v>
      </c>
      <c r="B54" s="17">
        <v>20.8</v>
      </c>
      <c r="F54" s="6">
        <v>817</v>
      </c>
      <c r="G54" s="6" t="s">
        <v>963</v>
      </c>
      <c r="H54" s="6">
        <v>35170</v>
      </c>
      <c r="I54" s="6">
        <v>205</v>
      </c>
      <c r="J54" s="6">
        <v>1143</v>
      </c>
    </row>
    <row r="55" spans="1:10">
      <c r="A55" s="22">
        <v>7571</v>
      </c>
      <c r="B55" s="17">
        <v>19.98</v>
      </c>
      <c r="F55" s="6">
        <v>818</v>
      </c>
      <c r="G55" s="6" t="s">
        <v>642</v>
      </c>
      <c r="H55" s="6">
        <v>47905</v>
      </c>
      <c r="I55" s="6">
        <v>450</v>
      </c>
      <c r="J55" s="6">
        <v>1143</v>
      </c>
    </row>
    <row r="56" spans="1:10">
      <c r="A56" s="22">
        <v>7718</v>
      </c>
      <c r="B56" s="17">
        <v>21.96</v>
      </c>
      <c r="F56" s="6">
        <v>823</v>
      </c>
      <c r="G56" s="6" t="s">
        <v>963</v>
      </c>
      <c r="H56" s="6">
        <v>31490</v>
      </c>
      <c r="I56" s="6">
        <v>110</v>
      </c>
      <c r="J56" s="6">
        <v>1143</v>
      </c>
    </row>
    <row r="57" spans="1:10">
      <c r="A57" s="22">
        <v>7865</v>
      </c>
      <c r="B57" s="17">
        <v>21.12</v>
      </c>
      <c r="F57" s="6">
        <v>823</v>
      </c>
      <c r="G57" s="6" t="s">
        <v>963</v>
      </c>
      <c r="H57" s="6">
        <v>31690</v>
      </c>
      <c r="I57" s="6">
        <v>105</v>
      </c>
      <c r="J57" s="6">
        <v>1143</v>
      </c>
    </row>
    <row r="58" spans="1:10">
      <c r="A58" s="22">
        <v>8012</v>
      </c>
      <c r="B58" s="17">
        <v>21.11</v>
      </c>
      <c r="F58" s="6">
        <v>838</v>
      </c>
      <c r="G58" s="6" t="s">
        <v>963</v>
      </c>
      <c r="H58" s="6">
        <v>33620</v>
      </c>
      <c r="I58" s="6">
        <v>140</v>
      </c>
      <c r="J58" s="6">
        <v>1143</v>
      </c>
    </row>
    <row r="59" spans="1:10">
      <c r="A59" s="22">
        <v>8159</v>
      </c>
      <c r="B59" s="17">
        <v>21.29</v>
      </c>
      <c r="F59" s="6">
        <v>838</v>
      </c>
      <c r="G59" s="6" t="s">
        <v>963</v>
      </c>
      <c r="H59" s="6">
        <v>32230</v>
      </c>
      <c r="I59" s="6">
        <v>130</v>
      </c>
      <c r="J59" s="6">
        <v>1143</v>
      </c>
    </row>
    <row r="60" spans="1:10">
      <c r="A60" s="22">
        <v>8305</v>
      </c>
      <c r="B60" s="17">
        <v>19.54</v>
      </c>
      <c r="F60" s="6">
        <v>901</v>
      </c>
      <c r="G60" s="6" t="s">
        <v>642</v>
      </c>
      <c r="H60" s="6">
        <v>18820</v>
      </c>
      <c r="I60" s="6">
        <v>130</v>
      </c>
      <c r="J60" s="6">
        <v>1143</v>
      </c>
    </row>
    <row r="61" spans="1:10">
      <c r="A61" s="22">
        <v>8452</v>
      </c>
      <c r="B61" s="17">
        <v>19.54</v>
      </c>
      <c r="F61" s="6">
        <v>1162</v>
      </c>
      <c r="G61" s="6" t="s">
        <v>642</v>
      </c>
      <c r="H61" s="6">
        <v>21680</v>
      </c>
      <c r="I61" s="6">
        <v>70</v>
      </c>
      <c r="J61" s="6">
        <v>2523</v>
      </c>
    </row>
    <row r="62" spans="1:10">
      <c r="A62" s="22">
        <v>8599</v>
      </c>
      <c r="B62" s="17">
        <v>20.420000000000002</v>
      </c>
      <c r="F62" s="6">
        <v>1189</v>
      </c>
      <c r="G62" s="6" t="s">
        <v>642</v>
      </c>
      <c r="H62" s="6">
        <v>21190</v>
      </c>
      <c r="I62" s="6">
        <v>70</v>
      </c>
      <c r="J62" s="6">
        <v>2523</v>
      </c>
    </row>
    <row r="63" spans="1:10">
      <c r="A63" s="22">
        <v>8746</v>
      </c>
      <c r="B63" s="17">
        <v>18.600000000000001</v>
      </c>
      <c r="F63" s="6">
        <v>1323</v>
      </c>
      <c r="G63" s="6" t="s">
        <v>642</v>
      </c>
      <c r="H63" s="6">
        <v>22620</v>
      </c>
      <c r="I63" s="6">
        <v>100</v>
      </c>
      <c r="J63" s="6">
        <v>2523</v>
      </c>
    </row>
    <row r="64" spans="1:10">
      <c r="A64" s="22">
        <v>8893</v>
      </c>
      <c r="B64" s="17">
        <v>16.23</v>
      </c>
      <c r="F64" s="6">
        <v>1363</v>
      </c>
      <c r="G64" s="6" t="s">
        <v>642</v>
      </c>
      <c r="H64" s="6">
        <v>23900</v>
      </c>
      <c r="I64" s="6">
        <v>90</v>
      </c>
      <c r="J64" s="6">
        <v>2523</v>
      </c>
    </row>
    <row r="65" spans="1:10">
      <c r="A65" s="22">
        <v>9015</v>
      </c>
      <c r="B65" s="17">
        <v>15.54</v>
      </c>
      <c r="F65" s="6">
        <v>1425</v>
      </c>
      <c r="G65" s="6" t="s">
        <v>642</v>
      </c>
      <c r="H65" s="6">
        <v>23350</v>
      </c>
      <c r="I65" s="6">
        <v>160</v>
      </c>
      <c r="J65" s="6">
        <v>2523</v>
      </c>
    </row>
    <row r="66" spans="1:10">
      <c r="A66" s="22">
        <v>9165</v>
      </c>
      <c r="B66" s="17">
        <v>16.71</v>
      </c>
      <c r="F66" s="6">
        <v>1473</v>
      </c>
      <c r="G66" s="6" t="s">
        <v>642</v>
      </c>
      <c r="H66" s="6">
        <v>22810</v>
      </c>
      <c r="I66" s="6">
        <v>100</v>
      </c>
      <c r="J66" s="6">
        <v>2523</v>
      </c>
    </row>
    <row r="67" spans="1:10">
      <c r="A67" s="22">
        <v>9315</v>
      </c>
      <c r="B67" s="17">
        <v>17.5</v>
      </c>
      <c r="F67" s="6">
        <v>1550</v>
      </c>
      <c r="G67" s="6" t="s">
        <v>642</v>
      </c>
      <c r="H67" s="6">
        <v>7250</v>
      </c>
      <c r="I67" s="6">
        <v>335</v>
      </c>
      <c r="J67" s="6">
        <v>2523</v>
      </c>
    </row>
    <row r="68" spans="1:10">
      <c r="A68" s="22">
        <v>9465</v>
      </c>
      <c r="B68" s="17">
        <v>21.06</v>
      </c>
      <c r="F68" s="6">
        <v>1574</v>
      </c>
      <c r="G68" s="6" t="s">
        <v>642</v>
      </c>
      <c r="H68" s="6">
        <v>26330</v>
      </c>
      <c r="I68" s="6">
        <v>150</v>
      </c>
      <c r="J68" s="6">
        <v>2523</v>
      </c>
    </row>
    <row r="69" spans="1:10">
      <c r="A69" s="22">
        <v>9620</v>
      </c>
      <c r="B69" s="17">
        <v>19.440000000000001</v>
      </c>
      <c r="F69" s="6">
        <v>1773</v>
      </c>
      <c r="G69" s="6" t="s">
        <v>642</v>
      </c>
      <c r="H69" s="6">
        <v>28670</v>
      </c>
      <c r="I69" s="6">
        <v>300</v>
      </c>
      <c r="J69" s="6">
        <v>2523</v>
      </c>
    </row>
    <row r="70" spans="1:10">
      <c r="A70" s="22">
        <v>9695</v>
      </c>
      <c r="B70" s="17">
        <v>20.97</v>
      </c>
    </row>
    <row r="71" spans="1:10">
      <c r="A71" s="22">
        <v>9769</v>
      </c>
      <c r="B71" s="17">
        <v>19.940000000000001</v>
      </c>
    </row>
    <row r="72" spans="1:10">
      <c r="A72" s="22">
        <v>9844</v>
      </c>
      <c r="B72" s="17">
        <v>19.5</v>
      </c>
    </row>
    <row r="73" spans="1:10">
      <c r="A73" s="22">
        <v>9919</v>
      </c>
      <c r="B73" s="17">
        <v>18.739999999999998</v>
      </c>
    </row>
    <row r="74" spans="1:10">
      <c r="A74" s="22">
        <v>9994</v>
      </c>
      <c r="B74" s="17">
        <v>19.57</v>
      </c>
    </row>
    <row r="75" spans="1:10">
      <c r="A75" s="22">
        <v>10069</v>
      </c>
      <c r="B75" s="17">
        <v>17.68</v>
      </c>
    </row>
    <row r="76" spans="1:10">
      <c r="A76" s="22">
        <v>10143</v>
      </c>
      <c r="B76" s="17">
        <v>22.27</v>
      </c>
    </row>
    <row r="77" spans="1:10">
      <c r="A77" s="22">
        <v>10218</v>
      </c>
      <c r="B77" s="17">
        <v>21.44</v>
      </c>
    </row>
    <row r="78" spans="1:10">
      <c r="A78" s="22">
        <v>10293</v>
      </c>
      <c r="B78" s="17">
        <v>21.08</v>
      </c>
    </row>
    <row r="79" spans="1:10">
      <c r="A79" s="22">
        <v>10368</v>
      </c>
      <c r="B79" s="17">
        <v>22.36</v>
      </c>
    </row>
    <row r="80" spans="1:10">
      <c r="A80" s="22">
        <v>10443</v>
      </c>
      <c r="B80" s="17">
        <v>23.59</v>
      </c>
    </row>
    <row r="81" spans="1:2">
      <c r="A81" s="22">
        <v>10517</v>
      </c>
      <c r="B81" s="17">
        <v>24.62</v>
      </c>
    </row>
    <row r="82" spans="1:2">
      <c r="A82" s="22">
        <v>10592</v>
      </c>
      <c r="B82" s="17">
        <v>20.82</v>
      </c>
    </row>
    <row r="83" spans="1:2">
      <c r="A83" s="22">
        <v>10655</v>
      </c>
      <c r="B83" s="17">
        <v>21.89</v>
      </c>
    </row>
    <row r="84" spans="1:2">
      <c r="A84" s="22">
        <v>10717</v>
      </c>
      <c r="B84" s="17">
        <v>22.62</v>
      </c>
    </row>
    <row r="85" spans="1:2">
      <c r="A85" s="22">
        <v>10779</v>
      </c>
      <c r="B85" s="17">
        <v>20.28</v>
      </c>
    </row>
    <row r="86" spans="1:2">
      <c r="A86" s="22">
        <v>10803</v>
      </c>
      <c r="B86" s="17">
        <v>20.399999999999999</v>
      </c>
    </row>
    <row r="87" spans="1:2">
      <c r="A87" s="22">
        <v>10842</v>
      </c>
      <c r="B87" s="17">
        <v>19.510000000000002</v>
      </c>
    </row>
    <row r="88" spans="1:2">
      <c r="A88" s="22">
        <v>10904</v>
      </c>
      <c r="B88" s="17">
        <v>19.28</v>
      </c>
    </row>
    <row r="89" spans="1:2">
      <c r="A89" s="22">
        <v>10966</v>
      </c>
      <c r="B89" s="17">
        <v>19.53</v>
      </c>
    </row>
    <row r="90" spans="1:2">
      <c r="A90" s="22">
        <v>11029</v>
      </c>
      <c r="B90" s="17">
        <v>19.5</v>
      </c>
    </row>
    <row r="91" spans="1:2">
      <c r="A91" s="22">
        <v>11091</v>
      </c>
      <c r="B91" s="17">
        <v>22.12</v>
      </c>
    </row>
    <row r="92" spans="1:2">
      <c r="A92" s="22">
        <v>11278</v>
      </c>
      <c r="B92" s="17">
        <v>20.28</v>
      </c>
    </row>
    <row r="93" spans="1:2">
      <c r="A93" s="22">
        <v>11465</v>
      </c>
      <c r="B93" s="17">
        <v>22.07</v>
      </c>
    </row>
    <row r="94" spans="1:2">
      <c r="A94" s="22">
        <v>11652</v>
      </c>
      <c r="B94" s="17">
        <v>19.760000000000002</v>
      </c>
    </row>
    <row r="95" spans="1:2">
      <c r="A95" s="22">
        <v>12174</v>
      </c>
      <c r="B95" s="17">
        <v>19.75</v>
      </c>
    </row>
    <row r="96" spans="1:2">
      <c r="A96" s="22">
        <v>12255</v>
      </c>
      <c r="B96" s="17">
        <v>17.399999999999999</v>
      </c>
    </row>
    <row r="97" spans="1:2">
      <c r="A97" s="22">
        <v>12336</v>
      </c>
      <c r="B97" s="17">
        <v>17.809999999999999</v>
      </c>
    </row>
    <row r="98" spans="1:2">
      <c r="A98" s="22">
        <v>12417</v>
      </c>
      <c r="B98" s="17">
        <v>18.28</v>
      </c>
    </row>
    <row r="99" spans="1:2">
      <c r="A99" s="22">
        <v>12498</v>
      </c>
      <c r="B99" s="17">
        <v>18.670000000000002</v>
      </c>
    </row>
    <row r="100" spans="1:2">
      <c r="A100" s="22">
        <v>12579</v>
      </c>
      <c r="B100" s="17">
        <v>18.239999999999998</v>
      </c>
    </row>
    <row r="101" spans="1:2">
      <c r="A101" s="22">
        <v>12660</v>
      </c>
      <c r="B101" s="17">
        <v>20.99</v>
      </c>
    </row>
    <row r="102" spans="1:2">
      <c r="A102" s="22">
        <v>12740</v>
      </c>
      <c r="B102" s="17">
        <v>18.649999999999999</v>
      </c>
    </row>
    <row r="103" spans="1:2">
      <c r="A103" s="22">
        <v>12830</v>
      </c>
      <c r="B103" s="17">
        <v>18.059999999999999</v>
      </c>
    </row>
    <row r="104" spans="1:2">
      <c r="A104" s="22">
        <v>12862</v>
      </c>
      <c r="B104" s="17">
        <v>18.350000000000001</v>
      </c>
    </row>
    <row r="105" spans="1:2">
      <c r="A105" s="22">
        <v>12926</v>
      </c>
      <c r="B105" s="17">
        <v>16.86</v>
      </c>
    </row>
    <row r="106" spans="1:2">
      <c r="A106" s="22">
        <v>12943</v>
      </c>
      <c r="B106" s="17">
        <v>18.079999999999998</v>
      </c>
    </row>
    <row r="107" spans="1:2">
      <c r="A107" s="22">
        <v>12947</v>
      </c>
      <c r="B107" s="17">
        <v>17.77</v>
      </c>
    </row>
    <row r="108" spans="1:2">
      <c r="A108" s="22">
        <v>12969</v>
      </c>
      <c r="B108" s="17">
        <v>16.52</v>
      </c>
    </row>
    <row r="109" spans="1:2">
      <c r="A109" s="22">
        <v>12990</v>
      </c>
      <c r="B109" s="17">
        <v>17.71</v>
      </c>
    </row>
    <row r="110" spans="1:2">
      <c r="A110" s="22">
        <v>13011</v>
      </c>
      <c r="B110" s="17">
        <v>16.59</v>
      </c>
    </row>
    <row r="111" spans="1:2">
      <c r="A111" s="22">
        <v>13024</v>
      </c>
      <c r="B111" s="17">
        <v>17.579999999999998</v>
      </c>
    </row>
    <row r="112" spans="1:2">
      <c r="A112" s="22">
        <v>13033</v>
      </c>
      <c r="B112" s="17">
        <v>17.79</v>
      </c>
    </row>
    <row r="113" spans="1:2">
      <c r="A113" s="22">
        <v>13054</v>
      </c>
      <c r="B113" s="17">
        <v>20.99</v>
      </c>
    </row>
    <row r="114" spans="1:2">
      <c r="A114" s="22">
        <v>13075</v>
      </c>
      <c r="B114" s="17">
        <v>15.36</v>
      </c>
    </row>
    <row r="115" spans="1:2">
      <c r="A115" s="22">
        <v>13097</v>
      </c>
      <c r="B115" s="17">
        <v>15.92</v>
      </c>
    </row>
    <row r="116" spans="1:2">
      <c r="A116" s="22">
        <v>13118</v>
      </c>
      <c r="B116" s="17">
        <v>15.61</v>
      </c>
    </row>
    <row r="117" spans="1:2">
      <c r="A117" s="22">
        <v>13139</v>
      </c>
      <c r="B117" s="17">
        <v>15.55</v>
      </c>
    </row>
    <row r="118" spans="1:2">
      <c r="A118" s="22">
        <v>13145</v>
      </c>
      <c r="B118" s="17">
        <v>18.87</v>
      </c>
    </row>
    <row r="119" spans="1:2">
      <c r="A119" s="22">
        <v>13161</v>
      </c>
      <c r="B119" s="17">
        <v>16.399999999999999</v>
      </c>
    </row>
    <row r="120" spans="1:2">
      <c r="A120" s="22">
        <v>13182</v>
      </c>
      <c r="B120" s="17">
        <v>16</v>
      </c>
    </row>
    <row r="121" spans="1:2">
      <c r="A121" s="22">
        <v>13203</v>
      </c>
      <c r="B121" s="17">
        <v>13.43</v>
      </c>
    </row>
    <row r="122" spans="1:2">
      <c r="A122" s="22">
        <v>13225</v>
      </c>
      <c r="B122" s="17">
        <v>17.739999999999998</v>
      </c>
    </row>
    <row r="123" spans="1:2">
      <c r="A123" s="22">
        <v>13246</v>
      </c>
      <c r="B123" s="17">
        <v>18.43</v>
      </c>
    </row>
    <row r="124" spans="1:2">
      <c r="A124" s="22">
        <v>13267</v>
      </c>
      <c r="B124" s="17">
        <v>15.19</v>
      </c>
    </row>
    <row r="125" spans="1:2">
      <c r="A125" s="22">
        <v>13289</v>
      </c>
      <c r="B125" s="17">
        <v>16.600000000000001</v>
      </c>
    </row>
    <row r="126" spans="1:2">
      <c r="A126" s="22">
        <v>13310</v>
      </c>
      <c r="B126" s="17">
        <v>17.71</v>
      </c>
    </row>
    <row r="127" spans="1:2">
      <c r="A127" s="22">
        <v>13331</v>
      </c>
      <c r="B127" s="17">
        <v>19.260000000000002</v>
      </c>
    </row>
    <row r="128" spans="1:2">
      <c r="A128" s="22">
        <v>13352</v>
      </c>
      <c r="B128" s="17">
        <v>16.11</v>
      </c>
    </row>
    <row r="129" spans="1:2">
      <c r="A129" s="22">
        <v>13374</v>
      </c>
      <c r="B129" s="17">
        <v>14.7</v>
      </c>
    </row>
    <row r="130" spans="1:2">
      <c r="A130" s="22">
        <v>13388</v>
      </c>
      <c r="B130" s="17">
        <v>14.77</v>
      </c>
    </row>
    <row r="131" spans="1:2">
      <c r="A131" s="22">
        <v>13395</v>
      </c>
      <c r="B131" s="17">
        <v>17.07</v>
      </c>
    </row>
    <row r="132" spans="1:2">
      <c r="A132" s="22">
        <v>13416</v>
      </c>
      <c r="B132" s="17">
        <v>19.38</v>
      </c>
    </row>
    <row r="133" spans="1:2">
      <c r="A133" s="22">
        <v>13438</v>
      </c>
      <c r="B133" s="17">
        <v>19.86</v>
      </c>
    </row>
    <row r="134" spans="1:2">
      <c r="A134" s="22">
        <v>13459</v>
      </c>
      <c r="B134" s="17">
        <v>18.87</v>
      </c>
    </row>
    <row r="135" spans="1:2">
      <c r="A135" s="22">
        <v>13480</v>
      </c>
      <c r="B135" s="17">
        <v>14.21</v>
      </c>
    </row>
    <row r="136" spans="1:2">
      <c r="A136" s="22">
        <v>13502</v>
      </c>
      <c r="B136" s="17">
        <v>19.16</v>
      </c>
    </row>
    <row r="137" spans="1:2">
      <c r="A137" s="22">
        <v>13510</v>
      </c>
      <c r="B137" s="17">
        <v>15.16</v>
      </c>
    </row>
    <row r="138" spans="1:2">
      <c r="A138" s="22">
        <v>13523</v>
      </c>
      <c r="B138" s="17">
        <v>20.3</v>
      </c>
    </row>
    <row r="139" spans="1:2">
      <c r="A139" s="22">
        <v>13544</v>
      </c>
      <c r="B139" s="17">
        <v>18.079999999999998</v>
      </c>
    </row>
    <row r="140" spans="1:2">
      <c r="A140" s="22">
        <v>13566</v>
      </c>
      <c r="B140" s="17">
        <v>17.32</v>
      </c>
    </row>
    <row r="141" spans="1:2">
      <c r="A141" s="22">
        <v>13587</v>
      </c>
      <c r="B141" s="17">
        <v>18.37</v>
      </c>
    </row>
    <row r="142" spans="1:2">
      <c r="A142" s="22">
        <v>13608</v>
      </c>
      <c r="B142" s="17">
        <v>13.5</v>
      </c>
    </row>
    <row r="143" spans="1:2">
      <c r="A143" s="22">
        <v>13630</v>
      </c>
      <c r="B143" s="17">
        <v>15.46</v>
      </c>
    </row>
    <row r="144" spans="1:2">
      <c r="A144" s="22">
        <v>13631</v>
      </c>
      <c r="B144" s="17">
        <v>15.82</v>
      </c>
    </row>
    <row r="145" spans="1:2">
      <c r="A145" s="22">
        <v>13651</v>
      </c>
      <c r="B145" s="17">
        <v>19.75</v>
      </c>
    </row>
    <row r="146" spans="1:2">
      <c r="A146" s="22">
        <v>13672</v>
      </c>
      <c r="B146" s="17">
        <v>20.059999999999999</v>
      </c>
    </row>
    <row r="147" spans="1:2">
      <c r="A147" s="22">
        <v>13694</v>
      </c>
      <c r="B147" s="17">
        <v>18.350000000000001</v>
      </c>
    </row>
    <row r="148" spans="1:2">
      <c r="A148" s="22">
        <v>13715</v>
      </c>
      <c r="B148" s="17">
        <v>19.39</v>
      </c>
    </row>
    <row r="149" spans="1:2">
      <c r="A149" s="22">
        <v>13736</v>
      </c>
      <c r="B149" s="17">
        <v>19.41</v>
      </c>
    </row>
    <row r="150" spans="1:2">
      <c r="A150" s="22">
        <v>13753</v>
      </c>
      <c r="B150" s="17">
        <v>14.08</v>
      </c>
    </row>
    <row r="151" spans="1:2">
      <c r="A151" s="22">
        <v>13758</v>
      </c>
      <c r="B151" s="17">
        <v>20.23</v>
      </c>
    </row>
    <row r="152" spans="1:2">
      <c r="A152" s="22">
        <v>13779</v>
      </c>
      <c r="B152" s="17">
        <v>19.420000000000002</v>
      </c>
    </row>
    <row r="153" spans="1:2">
      <c r="A153" s="22">
        <v>13800</v>
      </c>
      <c r="B153" s="17">
        <v>18.5</v>
      </c>
    </row>
    <row r="154" spans="1:2">
      <c r="A154" s="22">
        <v>13822</v>
      </c>
      <c r="B154" s="17">
        <v>17.91</v>
      </c>
    </row>
    <row r="155" spans="1:2">
      <c r="A155" s="22">
        <v>13843</v>
      </c>
      <c r="B155" s="17">
        <v>17.920000000000002</v>
      </c>
    </row>
    <row r="156" spans="1:2">
      <c r="A156" s="22">
        <v>13864</v>
      </c>
      <c r="B156" s="17">
        <v>15.44</v>
      </c>
    </row>
    <row r="157" spans="1:2">
      <c r="A157" s="22">
        <v>13874</v>
      </c>
      <c r="B157" s="17">
        <v>20.82</v>
      </c>
    </row>
    <row r="158" spans="1:2">
      <c r="A158" s="22">
        <v>13886</v>
      </c>
      <c r="B158" s="17">
        <v>15.65</v>
      </c>
    </row>
    <row r="159" spans="1:2">
      <c r="A159" s="22">
        <v>13907</v>
      </c>
      <c r="B159" s="17">
        <v>16.07</v>
      </c>
    </row>
    <row r="160" spans="1:2">
      <c r="A160" s="22">
        <v>13928</v>
      </c>
      <c r="B160" s="17">
        <v>16.82</v>
      </c>
    </row>
    <row r="161" spans="1:2">
      <c r="A161" s="22">
        <v>13950</v>
      </c>
      <c r="B161" s="17">
        <v>17.25</v>
      </c>
    </row>
    <row r="162" spans="1:2">
      <c r="A162" s="22">
        <v>13996</v>
      </c>
      <c r="B162" s="17">
        <v>20.45</v>
      </c>
    </row>
    <row r="163" spans="1:2">
      <c r="A163" s="22">
        <v>14003</v>
      </c>
      <c r="B163" s="17">
        <v>16.850000000000001</v>
      </c>
    </row>
    <row r="164" spans="1:2">
      <c r="A164" s="22">
        <v>14056</v>
      </c>
      <c r="B164" s="17">
        <v>17.260000000000002</v>
      </c>
    </row>
    <row r="165" spans="1:2">
      <c r="A165" s="22">
        <v>14109</v>
      </c>
      <c r="B165" s="17">
        <v>19.41</v>
      </c>
    </row>
    <row r="166" spans="1:2">
      <c r="A166" s="22">
        <v>14117</v>
      </c>
      <c r="B166" s="17">
        <v>20.77</v>
      </c>
    </row>
    <row r="167" spans="1:2">
      <c r="A167" s="22">
        <v>14163</v>
      </c>
      <c r="B167" s="17">
        <v>19.29</v>
      </c>
    </row>
    <row r="168" spans="1:2">
      <c r="A168" s="22">
        <v>14216</v>
      </c>
      <c r="B168" s="17">
        <v>19.57</v>
      </c>
    </row>
    <row r="169" spans="1:2">
      <c r="A169" s="22">
        <v>14239</v>
      </c>
      <c r="B169" s="17">
        <v>20.57</v>
      </c>
    </row>
    <row r="170" spans="1:2">
      <c r="A170" s="22">
        <v>14280</v>
      </c>
      <c r="B170" s="17">
        <v>17.260000000000002</v>
      </c>
    </row>
    <row r="171" spans="1:2">
      <c r="A171" s="22">
        <v>14355</v>
      </c>
      <c r="B171" s="17">
        <v>15.77</v>
      </c>
    </row>
    <row r="172" spans="1:2">
      <c r="A172" s="22">
        <v>14360</v>
      </c>
      <c r="B172" s="17">
        <v>20.77</v>
      </c>
    </row>
    <row r="173" spans="1:2">
      <c r="A173" s="22">
        <v>14440</v>
      </c>
      <c r="B173" s="17">
        <v>16.45</v>
      </c>
    </row>
    <row r="174" spans="1:2">
      <c r="A174" s="22">
        <v>14515</v>
      </c>
      <c r="B174" s="17">
        <v>15.97</v>
      </c>
    </row>
    <row r="175" spans="1:2">
      <c r="A175" s="22">
        <v>14550</v>
      </c>
      <c r="B175" s="17">
        <v>18.399999999999999</v>
      </c>
    </row>
    <row r="176" spans="1:2">
      <c r="A176" s="22">
        <v>14600</v>
      </c>
      <c r="B176" s="17">
        <v>17.010000000000002</v>
      </c>
    </row>
    <row r="177" spans="1:2">
      <c r="A177" s="22">
        <v>14670</v>
      </c>
      <c r="B177" s="17">
        <v>16.260000000000002</v>
      </c>
    </row>
    <row r="178" spans="1:2">
      <c r="A178" s="22">
        <v>14675</v>
      </c>
      <c r="B178" s="17">
        <v>17.72</v>
      </c>
    </row>
    <row r="179" spans="1:2">
      <c r="A179" s="22">
        <v>14760</v>
      </c>
      <c r="B179" s="17">
        <v>17.8</v>
      </c>
    </row>
    <row r="180" spans="1:2">
      <c r="A180" s="22">
        <v>14834</v>
      </c>
      <c r="B180" s="17">
        <v>15.99</v>
      </c>
    </row>
    <row r="181" spans="1:2">
      <c r="A181" s="22">
        <v>14910</v>
      </c>
      <c r="B181" s="17">
        <v>17.11</v>
      </c>
    </row>
    <row r="182" spans="1:2">
      <c r="A182" s="22">
        <v>14920</v>
      </c>
      <c r="B182" s="17">
        <v>17.23</v>
      </c>
    </row>
    <row r="183" spans="1:2">
      <c r="A183" s="22">
        <v>14994</v>
      </c>
      <c r="B183" s="17">
        <v>17.86</v>
      </c>
    </row>
    <row r="184" spans="1:2">
      <c r="A184" s="22">
        <v>15030</v>
      </c>
      <c r="B184" s="17">
        <v>12.31</v>
      </c>
    </row>
    <row r="185" spans="1:2">
      <c r="A185" s="22">
        <v>15150</v>
      </c>
      <c r="B185" s="17">
        <v>8.1999999999999993</v>
      </c>
    </row>
    <row r="186" spans="1:2">
      <c r="A186" s="22">
        <v>15269</v>
      </c>
      <c r="B186" s="17">
        <v>10.36</v>
      </c>
    </row>
    <row r="187" spans="1:2">
      <c r="A187" s="22">
        <v>15509</v>
      </c>
      <c r="B187" s="17">
        <v>12.28</v>
      </c>
    </row>
    <row r="188" spans="1:2">
      <c r="A188" s="22">
        <v>15629</v>
      </c>
      <c r="B188" s="17">
        <v>22.42</v>
      </c>
    </row>
  </sheetData>
  <mergeCells count="2">
    <mergeCell ref="A3:B3"/>
    <mergeCell ref="E3:J3"/>
  </mergeCells>
  <phoneticPr fontId="44" type="noConversion"/>
  <pageMargins left="0.75" right="0.75" top="1" bottom="1" header="0.5" footer="0.5"/>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K74"/>
  <sheetViews>
    <sheetView workbookViewId="0"/>
  </sheetViews>
  <sheetFormatPr baseColWidth="10" defaultColWidth="9" defaultRowHeight="13"/>
  <cols>
    <col min="1" max="1" width="21.1640625" style="19" customWidth="1"/>
    <col min="2" max="2" width="13.5" style="20" customWidth="1"/>
    <col min="3" max="3" width="8.1640625" style="4" customWidth="1"/>
    <col min="4" max="4" width="9.1640625" style="4" customWidth="1"/>
    <col min="5" max="5" width="9" style="4"/>
    <col min="6" max="6" width="10.6640625" style="4" customWidth="1"/>
    <col min="7" max="7" width="13.33203125" style="4" customWidth="1"/>
    <col min="8" max="8" width="16.6640625" style="4" customWidth="1"/>
    <col min="9" max="9" width="12" style="4" customWidth="1"/>
    <col min="10" max="10" width="20.33203125" style="6" customWidth="1"/>
    <col min="11" max="11" width="9" style="6"/>
    <col min="12" max="16384" width="9" style="4"/>
  </cols>
  <sheetData>
    <row r="1" spans="1:11">
      <c r="A1" s="39" t="s">
        <v>964</v>
      </c>
      <c r="B1" s="12"/>
      <c r="C1" s="22"/>
      <c r="D1" s="22"/>
      <c r="E1" s="22"/>
      <c r="F1" s="22"/>
      <c r="G1" s="22"/>
      <c r="H1" s="22"/>
      <c r="I1" s="22"/>
      <c r="J1" s="22"/>
      <c r="K1" s="22"/>
    </row>
    <row r="2" spans="1:11">
      <c r="A2" s="40"/>
      <c r="B2" s="12"/>
      <c r="C2" s="22"/>
      <c r="D2" s="22"/>
      <c r="E2" s="22"/>
      <c r="F2" s="22"/>
      <c r="G2" s="22"/>
      <c r="H2" s="22"/>
      <c r="I2" s="22"/>
      <c r="J2" s="22"/>
      <c r="K2" s="22"/>
    </row>
    <row r="3" spans="1:11">
      <c r="A3" s="239" t="s">
        <v>605</v>
      </c>
      <c r="B3" s="239"/>
      <c r="F3" s="229" t="s">
        <v>606</v>
      </c>
      <c r="G3" s="229"/>
      <c r="H3" s="229"/>
      <c r="I3" s="229"/>
      <c r="J3" s="229"/>
      <c r="K3" s="229"/>
    </row>
    <row r="4" spans="1:11" ht="15">
      <c r="A4" s="11" t="s">
        <v>607</v>
      </c>
      <c r="B4" s="12" t="s">
        <v>608</v>
      </c>
      <c r="F4" s="13" t="s">
        <v>617</v>
      </c>
      <c r="G4" s="13" t="s">
        <v>610</v>
      </c>
      <c r="H4" s="14" t="s">
        <v>611</v>
      </c>
      <c r="I4" s="14" t="s">
        <v>612</v>
      </c>
      <c r="J4" s="22" t="s">
        <v>629</v>
      </c>
      <c r="K4" s="22" t="s">
        <v>634</v>
      </c>
    </row>
    <row r="5" spans="1:11">
      <c r="A5" s="19">
        <v>0</v>
      </c>
      <c r="B5" s="23">
        <v>15.462687000000001</v>
      </c>
      <c r="F5" s="13">
        <v>100</v>
      </c>
      <c r="G5" s="13" t="s">
        <v>965</v>
      </c>
      <c r="H5" s="13">
        <v>101</v>
      </c>
      <c r="I5" s="13" t="s">
        <v>101</v>
      </c>
      <c r="J5" s="13" t="s">
        <v>966</v>
      </c>
      <c r="K5" s="6">
        <v>1</v>
      </c>
    </row>
    <row r="6" spans="1:11">
      <c r="A6" s="19">
        <v>422.87207000000001</v>
      </c>
      <c r="B6" s="23">
        <v>15.886488</v>
      </c>
      <c r="F6" s="13">
        <v>310</v>
      </c>
      <c r="G6" s="13" t="s">
        <v>965</v>
      </c>
      <c r="H6" s="13">
        <v>110</v>
      </c>
      <c r="I6" s="13">
        <v>30</v>
      </c>
      <c r="J6" s="13">
        <v>130</v>
      </c>
      <c r="K6" s="6">
        <f>ABS(26-267)/2</f>
        <v>120.5</v>
      </c>
    </row>
    <row r="7" spans="1:11">
      <c r="A7" s="19">
        <v>755.94</v>
      </c>
      <c r="B7" s="23">
        <v>18.285757</v>
      </c>
      <c r="F7" s="13">
        <v>525</v>
      </c>
      <c r="G7" s="13" t="s">
        <v>965</v>
      </c>
      <c r="H7" s="13">
        <v>2595</v>
      </c>
      <c r="I7" s="13">
        <v>25</v>
      </c>
      <c r="J7" s="13">
        <v>2740</v>
      </c>
      <c r="K7" s="6">
        <f>ABS(2496-2779)/2</f>
        <v>141.5</v>
      </c>
    </row>
    <row r="8" spans="1:11">
      <c r="A8" s="19">
        <v>1114.6285</v>
      </c>
      <c r="B8" s="23">
        <v>16.99615</v>
      </c>
      <c r="F8" s="13">
        <v>612</v>
      </c>
      <c r="G8" s="13" t="s">
        <v>965</v>
      </c>
      <c r="H8" s="13">
        <v>2640</v>
      </c>
      <c r="I8" s="13">
        <v>25</v>
      </c>
      <c r="J8" s="13">
        <v>3570</v>
      </c>
      <c r="K8" s="6">
        <f>ABS(3314-3787)/2</f>
        <v>236.5</v>
      </c>
    </row>
    <row r="9" spans="1:11">
      <c r="A9" s="19">
        <v>1524.5582999999999</v>
      </c>
      <c r="B9" s="23">
        <v>15.046744</v>
      </c>
      <c r="F9" s="13">
        <v>630</v>
      </c>
      <c r="G9" s="13" t="s">
        <v>965</v>
      </c>
      <c r="H9" s="13">
        <v>3500</v>
      </c>
      <c r="I9" s="13">
        <v>30</v>
      </c>
      <c r="J9" s="13">
        <v>3800</v>
      </c>
      <c r="K9" s="6">
        <f>ABS(3678-3977)/2</f>
        <v>149.5</v>
      </c>
    </row>
    <row r="10" spans="1:11">
      <c r="A10" s="19">
        <v>1780.7644</v>
      </c>
      <c r="B10" s="23">
        <v>18.375729</v>
      </c>
      <c r="F10" s="13">
        <v>760</v>
      </c>
      <c r="G10" s="13" t="s">
        <v>965</v>
      </c>
      <c r="H10" s="13">
        <v>6170</v>
      </c>
      <c r="I10" s="13">
        <v>30</v>
      </c>
      <c r="J10" s="13">
        <v>7020</v>
      </c>
      <c r="K10" s="6">
        <f>ABS(6792-7148)/2</f>
        <v>178</v>
      </c>
    </row>
    <row r="11" spans="1:11">
      <c r="A11" s="19">
        <v>2241.9353999999998</v>
      </c>
      <c r="B11" s="23">
        <v>14.956771</v>
      </c>
      <c r="F11" s="13">
        <v>940</v>
      </c>
      <c r="G11" s="13" t="s">
        <v>965</v>
      </c>
      <c r="H11" s="13">
        <v>8120</v>
      </c>
      <c r="I11" s="13">
        <v>35</v>
      </c>
      <c r="J11" s="13">
        <v>9210</v>
      </c>
      <c r="K11" s="6">
        <f>ABS(9007-9422)/2</f>
        <v>207.5</v>
      </c>
    </row>
    <row r="12" spans="1:11">
      <c r="A12" s="19">
        <v>2549.3827000000001</v>
      </c>
      <c r="B12" s="23">
        <v>19.785299999999999</v>
      </c>
      <c r="F12" s="13">
        <v>960</v>
      </c>
      <c r="G12" s="13" t="s">
        <v>965</v>
      </c>
      <c r="H12" s="13">
        <v>8700</v>
      </c>
      <c r="I12" s="13">
        <v>40</v>
      </c>
      <c r="J12" s="13">
        <v>9640</v>
      </c>
      <c r="K12" s="6">
        <f>ABS(9496-9884)/2</f>
        <v>194</v>
      </c>
    </row>
    <row r="13" spans="1:11">
      <c r="A13" s="19">
        <v>2908.0713000000001</v>
      </c>
      <c r="B13" s="23">
        <v>18.555675000000001</v>
      </c>
      <c r="F13" s="13">
        <v>1056</v>
      </c>
      <c r="G13" s="13" t="s">
        <v>965</v>
      </c>
      <c r="H13" s="36">
        <v>10940</v>
      </c>
      <c r="I13" s="13">
        <v>30</v>
      </c>
      <c r="J13" s="36">
        <v>12760</v>
      </c>
      <c r="K13" s="6">
        <f>ABS(12632-12860)/2</f>
        <v>114</v>
      </c>
    </row>
    <row r="14" spans="1:11">
      <c r="A14" s="19">
        <v>3189.8980000000001</v>
      </c>
      <c r="B14" s="23">
        <v>21.104897999999999</v>
      </c>
      <c r="F14" s="13">
        <v>1065</v>
      </c>
      <c r="G14" s="13" t="s">
        <v>965</v>
      </c>
      <c r="H14" s="36">
        <v>11020</v>
      </c>
      <c r="I14" s="13">
        <v>30</v>
      </c>
      <c r="J14" s="36">
        <v>12940</v>
      </c>
      <c r="K14" s="6">
        <f>ABS(12822-13059)/2</f>
        <v>118.5</v>
      </c>
    </row>
    <row r="15" spans="1:11">
      <c r="A15" s="19">
        <v>3497.3453</v>
      </c>
      <c r="B15" s="23">
        <v>20.505081000000001</v>
      </c>
      <c r="F15" s="13">
        <v>1070</v>
      </c>
      <c r="G15" s="13" t="s">
        <v>965</v>
      </c>
      <c r="H15" s="36">
        <v>11300</v>
      </c>
      <c r="I15" s="13">
        <v>40</v>
      </c>
      <c r="J15" s="36">
        <v>13090</v>
      </c>
      <c r="K15" s="6">
        <f>ABS(12962-13198)/2</f>
        <v>118</v>
      </c>
    </row>
    <row r="16" spans="1:11">
      <c r="A16" s="19">
        <v>3804.7926000000002</v>
      </c>
      <c r="B16" s="23">
        <v>21.014925000000002</v>
      </c>
      <c r="F16" s="13">
        <v>1090</v>
      </c>
      <c r="G16" s="13" t="s">
        <v>965</v>
      </c>
      <c r="H16" s="36">
        <v>11900</v>
      </c>
      <c r="I16" s="13">
        <v>40</v>
      </c>
      <c r="J16" s="36">
        <v>13630</v>
      </c>
      <c r="K16" s="6">
        <f>ABS(13472-13785)/2</f>
        <v>156.5</v>
      </c>
    </row>
    <row r="17" spans="1:11">
      <c r="A17" s="19">
        <v>4573.4108999999999</v>
      </c>
      <c r="B17" s="23">
        <v>19.905263000000001</v>
      </c>
      <c r="F17" s="13">
        <v>1200</v>
      </c>
      <c r="G17" s="13" t="s">
        <v>965</v>
      </c>
      <c r="H17" s="36">
        <v>12885</v>
      </c>
      <c r="I17" s="13">
        <v>40</v>
      </c>
      <c r="J17" s="36">
        <v>15290</v>
      </c>
      <c r="K17" s="6">
        <f>ABS(15006-15509)/2</f>
        <v>251.5</v>
      </c>
    </row>
    <row r="18" spans="1:11">
      <c r="A18" s="19">
        <v>4803.9964</v>
      </c>
      <c r="B18" s="23">
        <v>21.944642000000002</v>
      </c>
      <c r="F18" s="13">
        <v>1500</v>
      </c>
      <c r="G18" s="13" t="s">
        <v>965</v>
      </c>
      <c r="H18" s="36">
        <v>15320</v>
      </c>
      <c r="I18" s="13">
        <v>60</v>
      </c>
      <c r="J18" s="36">
        <v>18610</v>
      </c>
      <c r="K18" s="6">
        <f>ABS(18362-18831)/2</f>
        <v>234.5</v>
      </c>
    </row>
    <row r="19" spans="1:11">
      <c r="A19" s="19">
        <v>5316.4085999999998</v>
      </c>
      <c r="B19" s="23">
        <v>20.595053</v>
      </c>
      <c r="F19" s="13">
        <v>1910</v>
      </c>
      <c r="G19" s="13" t="s">
        <v>965</v>
      </c>
      <c r="H19" s="36">
        <v>17920</v>
      </c>
      <c r="I19" s="13">
        <v>60</v>
      </c>
      <c r="J19" s="36">
        <v>23910</v>
      </c>
      <c r="K19" s="6">
        <f>ABS(21990-25282)/2</f>
        <v>1646</v>
      </c>
    </row>
    <row r="20" spans="1:11">
      <c r="A20" s="19">
        <v>5803.2002000000002</v>
      </c>
      <c r="B20" s="23">
        <v>19.725318000000001</v>
      </c>
      <c r="F20" s="13">
        <v>2160</v>
      </c>
      <c r="G20" s="13" t="s">
        <v>965</v>
      </c>
      <c r="H20" s="36">
        <v>25070</v>
      </c>
      <c r="I20" s="13">
        <v>140</v>
      </c>
      <c r="J20" s="36">
        <v>27710</v>
      </c>
      <c r="K20" s="6">
        <f>ABS(25131-29093)/2</f>
        <v>1981</v>
      </c>
    </row>
    <row r="21" spans="1:11">
      <c r="A21" s="19">
        <v>6008.1651000000002</v>
      </c>
      <c r="B21" s="23">
        <v>19.095510000000001</v>
      </c>
      <c r="F21" s="13">
        <v>2360</v>
      </c>
      <c r="G21" s="13" t="s">
        <v>965</v>
      </c>
      <c r="H21" s="36" t="s">
        <v>967</v>
      </c>
      <c r="I21" s="13" t="s">
        <v>101</v>
      </c>
      <c r="J21" s="13" t="s">
        <v>101</v>
      </c>
      <c r="K21" s="13" t="s">
        <v>101</v>
      </c>
    </row>
    <row r="22" spans="1:11">
      <c r="A22" s="19">
        <v>6828.0245999999997</v>
      </c>
      <c r="B22" s="23">
        <v>19.605354999999999</v>
      </c>
    </row>
    <row r="23" spans="1:11">
      <c r="A23" s="19">
        <v>7263.5749999999998</v>
      </c>
      <c r="B23" s="23">
        <v>19.605354999999999</v>
      </c>
    </row>
    <row r="24" spans="1:11">
      <c r="A24" s="19">
        <v>7366.0573999999997</v>
      </c>
      <c r="B24" s="23">
        <v>17.086122</v>
      </c>
    </row>
    <row r="25" spans="1:11">
      <c r="A25" s="19">
        <v>7596.6428999999998</v>
      </c>
      <c r="B25" s="23">
        <v>17.895876000000001</v>
      </c>
    </row>
    <row r="26" spans="1:11">
      <c r="A26" s="19">
        <v>7878.4696000000004</v>
      </c>
      <c r="B26" s="23">
        <v>20.685026000000001</v>
      </c>
    </row>
    <row r="27" spans="1:11">
      <c r="A27" s="19">
        <v>8006.5726999999997</v>
      </c>
      <c r="B27" s="23">
        <v>15.466616</v>
      </c>
    </row>
    <row r="28" spans="1:11">
      <c r="A28" s="19">
        <v>8390.8819000000003</v>
      </c>
      <c r="B28" s="23">
        <v>20.834980000000002</v>
      </c>
    </row>
    <row r="29" spans="1:11">
      <c r="A29" s="19">
        <v>8723.9498000000003</v>
      </c>
      <c r="B29" s="23">
        <v>17.386030999999999</v>
      </c>
    </row>
    <row r="30" spans="1:11">
      <c r="A30" s="19">
        <v>9108.2589000000007</v>
      </c>
      <c r="B30" s="23">
        <v>17.086122</v>
      </c>
    </row>
    <row r="31" spans="1:11">
      <c r="A31" s="19">
        <v>9646.2918000000009</v>
      </c>
      <c r="B31" s="23">
        <v>15.646561</v>
      </c>
    </row>
    <row r="32" spans="1:11">
      <c r="A32" s="19">
        <v>10619.875</v>
      </c>
      <c r="B32" s="23">
        <v>11.837721</v>
      </c>
    </row>
    <row r="33" spans="1:9">
      <c r="A33" s="19">
        <v>11639.257</v>
      </c>
      <c r="B33" s="23">
        <v>17.766977000000001</v>
      </c>
    </row>
    <row r="34" spans="1:9">
      <c r="A34" s="19">
        <v>12589.834999999999</v>
      </c>
      <c r="B34" s="23">
        <v>14.36866</v>
      </c>
    </row>
    <row r="35" spans="1:9">
      <c r="A35" s="19">
        <v>13437.647000000001</v>
      </c>
      <c r="B35" s="23">
        <v>16.323443999999999</v>
      </c>
      <c r="D35" s="18"/>
      <c r="E35" s="18"/>
      <c r="F35" s="18"/>
      <c r="G35" s="18"/>
      <c r="H35" s="18"/>
      <c r="I35" s="18"/>
    </row>
    <row r="36" spans="1:9">
      <c r="A36" s="19">
        <v>13925.781999999999</v>
      </c>
      <c r="B36" s="23">
        <v>13.5266</v>
      </c>
      <c r="D36" s="18"/>
      <c r="E36" s="18"/>
      <c r="F36" s="18"/>
      <c r="G36" s="18"/>
      <c r="H36" s="18"/>
      <c r="I36" s="18"/>
    </row>
    <row r="37" spans="1:9">
      <c r="A37" s="19">
        <v>14028.547</v>
      </c>
      <c r="B37" s="23">
        <v>14.669396000000001</v>
      </c>
      <c r="D37" s="18"/>
    </row>
    <row r="38" spans="1:9">
      <c r="A38" s="19">
        <v>14336.842000000001</v>
      </c>
      <c r="B38" s="23">
        <v>14.69947</v>
      </c>
      <c r="D38" s="18"/>
    </row>
    <row r="39" spans="1:9">
      <c r="A39" s="19">
        <v>14799.286</v>
      </c>
      <c r="B39" s="23">
        <v>14.759617</v>
      </c>
      <c r="D39" s="18"/>
    </row>
    <row r="40" spans="1:9">
      <c r="A40" s="19">
        <v>15004.816000000001</v>
      </c>
      <c r="B40" s="23">
        <v>16.503886000000001</v>
      </c>
      <c r="D40" s="18"/>
    </row>
    <row r="41" spans="1:9">
      <c r="A41" s="19">
        <v>15261.728999999999</v>
      </c>
      <c r="B41" s="23">
        <v>14.729544000000001</v>
      </c>
      <c r="D41" s="18"/>
    </row>
    <row r="42" spans="1:9">
      <c r="A42" s="19">
        <v>15595.716</v>
      </c>
      <c r="B42" s="23">
        <v>14.909985000000001</v>
      </c>
      <c r="D42" s="18"/>
    </row>
    <row r="43" spans="1:9">
      <c r="A43" s="19">
        <v>15929.701999999999</v>
      </c>
      <c r="B43" s="23">
        <v>13.045422</v>
      </c>
      <c r="D43" s="18"/>
    </row>
    <row r="44" spans="1:9">
      <c r="A44" s="19">
        <v>16248.937</v>
      </c>
      <c r="B44" s="23">
        <v>15.386988000000001</v>
      </c>
      <c r="D44" s="18"/>
    </row>
    <row r="45" spans="1:9">
      <c r="A45" s="19">
        <v>16585.287</v>
      </c>
      <c r="B45" s="23">
        <v>17.147165999999999</v>
      </c>
      <c r="D45" s="18"/>
    </row>
    <row r="46" spans="1:9">
      <c r="A46" s="19">
        <v>16941.422999999999</v>
      </c>
      <c r="B46" s="23">
        <v>15.201706</v>
      </c>
      <c r="D46" s="18"/>
    </row>
    <row r="47" spans="1:9">
      <c r="A47" s="19">
        <v>17257.989000000001</v>
      </c>
      <c r="B47" s="23">
        <v>18.444139</v>
      </c>
      <c r="D47" s="18"/>
    </row>
    <row r="48" spans="1:9">
      <c r="A48" s="19">
        <v>17574.554</v>
      </c>
      <c r="B48" s="23">
        <v>16.822921999999998</v>
      </c>
      <c r="D48" s="18"/>
    </row>
    <row r="49" spans="1:4">
      <c r="A49" s="19">
        <v>17930.689999999999</v>
      </c>
      <c r="B49" s="23">
        <v>16.336556999999999</v>
      </c>
      <c r="D49" s="18"/>
    </row>
    <row r="50" spans="1:4">
      <c r="A50" s="19">
        <v>18286.827000000001</v>
      </c>
      <c r="B50" s="23">
        <v>12.65408</v>
      </c>
      <c r="D50" s="18"/>
    </row>
    <row r="51" spans="1:4">
      <c r="A51" s="19">
        <v>18306.612000000001</v>
      </c>
      <c r="B51" s="23">
        <v>13.812091000000001</v>
      </c>
      <c r="D51" s="18"/>
    </row>
    <row r="52" spans="1:4">
      <c r="A52" s="19">
        <v>18544.036</v>
      </c>
      <c r="B52" s="23">
        <v>14.784821000000001</v>
      </c>
      <c r="D52" s="18"/>
    </row>
    <row r="53" spans="1:4">
      <c r="A53" s="19">
        <v>19315.664000000001</v>
      </c>
      <c r="B53" s="23">
        <v>13.765771000000001</v>
      </c>
      <c r="D53" s="18"/>
    </row>
    <row r="54" spans="1:4">
      <c r="A54" s="19">
        <v>19553.088</v>
      </c>
      <c r="B54" s="23">
        <v>16.498678999999999</v>
      </c>
      <c r="D54" s="18"/>
    </row>
    <row r="55" spans="1:4">
      <c r="A55" s="19">
        <v>19731.155999999999</v>
      </c>
      <c r="B55" s="23">
        <v>14.252136</v>
      </c>
    </row>
    <row r="56" spans="1:4">
      <c r="A56" s="19">
        <v>19948.794999999998</v>
      </c>
      <c r="B56" s="23">
        <v>15.664910000000001</v>
      </c>
    </row>
    <row r="57" spans="1:4">
      <c r="A57" s="19">
        <v>20344.502</v>
      </c>
      <c r="B57" s="23">
        <v>15.57227</v>
      </c>
    </row>
    <row r="58" spans="1:4">
      <c r="A58" s="19">
        <v>20858.920999999998</v>
      </c>
      <c r="B58" s="23">
        <v>15.664910000000001</v>
      </c>
    </row>
    <row r="59" spans="1:4">
      <c r="A59" s="19">
        <v>21155.701000000001</v>
      </c>
      <c r="B59" s="23">
        <v>15.919673</v>
      </c>
    </row>
    <row r="60" spans="1:4">
      <c r="A60" s="19">
        <v>21709.69</v>
      </c>
      <c r="B60" s="23">
        <v>13.904731999999999</v>
      </c>
    </row>
    <row r="61" spans="1:4">
      <c r="A61" s="19">
        <v>21978.822</v>
      </c>
      <c r="B61" s="23">
        <v>15.062117000000001</v>
      </c>
    </row>
    <row r="62" spans="1:4">
      <c r="A62" s="19">
        <v>22397.841</v>
      </c>
      <c r="B62" s="23">
        <v>15.619496</v>
      </c>
    </row>
    <row r="63" spans="1:4">
      <c r="A63" s="19">
        <v>22759.722000000002</v>
      </c>
      <c r="B63" s="23">
        <v>15.195888</v>
      </c>
    </row>
    <row r="64" spans="1:4">
      <c r="A64" s="19">
        <v>23159.694</v>
      </c>
      <c r="B64" s="23">
        <v>13.590636</v>
      </c>
    </row>
    <row r="65" spans="1:2">
      <c r="A65" s="19">
        <v>23597.759999999998</v>
      </c>
      <c r="B65" s="23">
        <v>15.129002</v>
      </c>
    </row>
    <row r="66" spans="1:2">
      <c r="A66" s="19">
        <v>23940.594000000001</v>
      </c>
      <c r="B66" s="23">
        <v>15.953923</v>
      </c>
    </row>
    <row r="67" spans="1:2">
      <c r="A67" s="19">
        <v>24435.797999999999</v>
      </c>
      <c r="B67" s="23">
        <v>16.109988999999999</v>
      </c>
    </row>
    <row r="68" spans="1:2">
      <c r="A68" s="19">
        <v>24931.002</v>
      </c>
      <c r="B68" s="23">
        <v>15.485725</v>
      </c>
    </row>
    <row r="69" spans="1:2">
      <c r="A69" s="19">
        <v>25350.022000000001</v>
      </c>
      <c r="B69" s="23">
        <v>17.692945999999999</v>
      </c>
    </row>
    <row r="70" spans="1:2">
      <c r="A70" s="19">
        <v>25749.993999999999</v>
      </c>
      <c r="B70" s="23">
        <v>14.103425</v>
      </c>
    </row>
    <row r="71" spans="1:2">
      <c r="A71" s="19">
        <v>26302.338</v>
      </c>
      <c r="B71" s="23">
        <v>13.612931</v>
      </c>
    </row>
    <row r="72" spans="1:2">
      <c r="A72" s="19">
        <v>26721.357</v>
      </c>
      <c r="B72" s="23">
        <v>15.55261</v>
      </c>
    </row>
    <row r="73" spans="1:2">
      <c r="A73" s="19">
        <v>27178.469000000001</v>
      </c>
      <c r="B73" s="23">
        <v>14.972936000000001</v>
      </c>
    </row>
    <row r="74" spans="1:2">
      <c r="A74" s="19">
        <v>27673.672999999999</v>
      </c>
      <c r="B74" s="23">
        <v>17.581469999999999</v>
      </c>
    </row>
  </sheetData>
  <mergeCells count="2">
    <mergeCell ref="A3:B3"/>
    <mergeCell ref="F3:K3"/>
  </mergeCells>
  <phoneticPr fontId="44" type="noConversion"/>
  <pageMargins left="0.75" right="0.75" top="1" bottom="1" header="0.5" footer="0.5"/>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T53"/>
  <sheetViews>
    <sheetView workbookViewId="0">
      <selection activeCell="A3" sqref="A3:B4"/>
    </sheetView>
  </sheetViews>
  <sheetFormatPr baseColWidth="10" defaultColWidth="9" defaultRowHeight="13"/>
  <cols>
    <col min="1" max="1" width="21.1640625" style="6" customWidth="1"/>
    <col min="2" max="2" width="13.6640625" style="20" customWidth="1"/>
    <col min="3" max="3" width="9" style="4"/>
    <col min="4" max="4" width="10.33203125" style="4" customWidth="1"/>
    <col min="5" max="5" width="10.6640625" style="4" customWidth="1"/>
    <col min="6" max="6" width="10.1640625" style="4" customWidth="1"/>
    <col min="7" max="7" width="28.83203125" style="4" customWidth="1"/>
    <col min="8" max="8" width="14.1640625" style="4" customWidth="1"/>
    <col min="9" max="9" width="11.1640625" style="4" customWidth="1"/>
    <col min="10" max="10" width="20.33203125" style="4" customWidth="1"/>
    <col min="11" max="11" width="7.83203125" style="31" customWidth="1"/>
    <col min="12" max="16384" width="9" style="4"/>
  </cols>
  <sheetData>
    <row r="1" spans="1:20">
      <c r="A1" s="37" t="s">
        <v>968</v>
      </c>
      <c r="G1" s="6"/>
      <c r="H1" s="6"/>
      <c r="I1" s="6"/>
      <c r="J1" s="6"/>
      <c r="K1" s="23"/>
      <c r="L1" s="6"/>
    </row>
    <row r="2" spans="1:20">
      <c r="A2" s="9"/>
      <c r="G2" s="6"/>
      <c r="H2" s="6"/>
      <c r="I2" s="6"/>
      <c r="J2" s="6"/>
      <c r="K2" s="23"/>
      <c r="L2" s="6"/>
    </row>
    <row r="3" spans="1:20">
      <c r="A3" s="239" t="s">
        <v>605</v>
      </c>
      <c r="B3" s="239"/>
      <c r="F3" s="229" t="s">
        <v>606</v>
      </c>
      <c r="G3" s="229"/>
      <c r="H3" s="229"/>
      <c r="I3" s="229"/>
      <c r="J3" s="229"/>
      <c r="K3" s="229"/>
    </row>
    <row r="4" spans="1:20" ht="15">
      <c r="A4" s="11" t="s">
        <v>607</v>
      </c>
      <c r="B4" s="12" t="s">
        <v>608</v>
      </c>
      <c r="F4" s="13" t="s">
        <v>609</v>
      </c>
      <c r="G4" s="13" t="s">
        <v>628</v>
      </c>
      <c r="H4" s="14" t="s">
        <v>611</v>
      </c>
      <c r="I4" s="14" t="s">
        <v>612</v>
      </c>
      <c r="J4" s="6" t="s">
        <v>619</v>
      </c>
      <c r="K4" s="17" t="s">
        <v>634</v>
      </c>
      <c r="L4" s="18"/>
      <c r="M4" s="18"/>
      <c r="N4" s="18"/>
      <c r="O4" s="18"/>
      <c r="P4" s="18"/>
      <c r="Q4" s="18"/>
      <c r="R4" s="18"/>
      <c r="S4" s="18"/>
      <c r="T4" s="38"/>
    </row>
    <row r="5" spans="1:20">
      <c r="A5" s="6">
        <v>777</v>
      </c>
      <c r="B5" s="23">
        <v>12.683</v>
      </c>
      <c r="F5" s="34">
        <v>7.5</v>
      </c>
      <c r="G5" s="13" t="s">
        <v>969</v>
      </c>
      <c r="H5" s="13">
        <v>935</v>
      </c>
      <c r="I5" s="13">
        <v>15</v>
      </c>
      <c r="J5" s="13">
        <v>855</v>
      </c>
      <c r="K5" s="34">
        <v>60</v>
      </c>
      <c r="L5" s="18"/>
      <c r="M5" s="18"/>
      <c r="N5" s="18"/>
      <c r="O5" s="18"/>
      <c r="P5" s="18"/>
      <c r="Q5" s="18"/>
      <c r="R5" s="18"/>
      <c r="S5" s="18"/>
      <c r="T5" s="38"/>
    </row>
    <row r="6" spans="1:20">
      <c r="A6" s="6">
        <v>800</v>
      </c>
      <c r="B6" s="23">
        <v>13.166</v>
      </c>
      <c r="F6" s="13">
        <v>79.5</v>
      </c>
      <c r="G6" s="13" t="s">
        <v>970</v>
      </c>
      <c r="H6" s="13">
        <v>1190</v>
      </c>
      <c r="I6" s="13">
        <v>20</v>
      </c>
      <c r="J6" s="13">
        <v>1118</v>
      </c>
      <c r="K6" s="34">
        <v>55.5</v>
      </c>
      <c r="L6" s="18"/>
      <c r="M6" s="18"/>
      <c r="N6" s="18"/>
      <c r="O6" s="18"/>
      <c r="P6" s="18"/>
      <c r="Q6" s="18"/>
      <c r="R6" s="18"/>
      <c r="S6" s="18"/>
      <c r="T6" s="38"/>
    </row>
    <row r="7" spans="1:20">
      <c r="A7" s="6">
        <v>910</v>
      </c>
      <c r="B7" s="23">
        <v>12.866</v>
      </c>
      <c r="F7" s="13">
        <v>149.5</v>
      </c>
      <c r="G7" s="13" t="s">
        <v>637</v>
      </c>
      <c r="H7" s="13">
        <v>2535</v>
      </c>
      <c r="I7" s="13">
        <v>15</v>
      </c>
      <c r="J7" s="36">
        <v>2626</v>
      </c>
      <c r="K7" s="34">
        <v>114.5</v>
      </c>
      <c r="L7" s="18"/>
      <c r="M7" s="18"/>
      <c r="N7" s="18"/>
      <c r="O7" s="18"/>
      <c r="P7" s="18"/>
      <c r="Q7" s="18"/>
      <c r="R7" s="18"/>
      <c r="S7" s="18"/>
      <c r="T7" s="38"/>
    </row>
    <row r="8" spans="1:20">
      <c r="A8" s="6">
        <v>942</v>
      </c>
      <c r="B8" s="23">
        <v>12.661</v>
      </c>
      <c r="F8" s="13">
        <v>209.5</v>
      </c>
      <c r="G8" s="13" t="s">
        <v>971</v>
      </c>
      <c r="H8" s="13">
        <v>3620</v>
      </c>
      <c r="I8" s="13">
        <v>15</v>
      </c>
      <c r="J8" s="36">
        <v>3929</v>
      </c>
      <c r="K8" s="34">
        <v>50</v>
      </c>
      <c r="L8" s="18"/>
      <c r="M8" s="18"/>
      <c r="N8" s="18"/>
      <c r="O8" s="18"/>
      <c r="P8" s="18"/>
      <c r="Q8" s="18"/>
      <c r="R8" s="18"/>
      <c r="S8" s="18"/>
      <c r="T8" s="38"/>
    </row>
    <row r="9" spans="1:20">
      <c r="A9" s="6">
        <v>1011</v>
      </c>
      <c r="B9" s="23">
        <v>12.823</v>
      </c>
      <c r="F9" s="13">
        <v>214.5</v>
      </c>
      <c r="G9" s="13" t="s">
        <v>972</v>
      </c>
      <c r="H9" s="13">
        <v>4020</v>
      </c>
      <c r="I9" s="13">
        <v>15</v>
      </c>
      <c r="J9" s="36">
        <v>4480</v>
      </c>
      <c r="K9" s="34">
        <v>45.5</v>
      </c>
      <c r="L9" s="18"/>
      <c r="M9" s="18"/>
      <c r="N9" s="18"/>
      <c r="O9" s="18"/>
      <c r="P9" s="18"/>
      <c r="Q9" s="18"/>
      <c r="R9" s="18"/>
      <c r="S9" s="18"/>
      <c r="T9" s="38"/>
    </row>
    <row r="10" spans="1:20">
      <c r="A10" s="6">
        <v>1157</v>
      </c>
      <c r="B10" s="23">
        <v>12.708</v>
      </c>
      <c r="F10" s="13">
        <v>264.5</v>
      </c>
      <c r="G10" s="13" t="s">
        <v>694</v>
      </c>
      <c r="H10" s="13">
        <v>4170</v>
      </c>
      <c r="I10" s="13">
        <v>20</v>
      </c>
      <c r="J10" s="36">
        <v>4726</v>
      </c>
      <c r="K10" s="34">
        <v>101.5</v>
      </c>
      <c r="L10" s="18"/>
      <c r="M10" s="18"/>
      <c r="N10" s="18"/>
      <c r="O10" s="18"/>
      <c r="P10" s="18"/>
      <c r="Q10" s="18"/>
      <c r="R10" s="18"/>
      <c r="S10" s="18"/>
      <c r="T10" s="38"/>
    </row>
    <row r="11" spans="1:20">
      <c r="A11" s="6">
        <v>1289</v>
      </c>
      <c r="B11" s="23">
        <v>12.744</v>
      </c>
      <c r="F11" s="13">
        <v>319.5</v>
      </c>
      <c r="G11" s="13" t="s">
        <v>973</v>
      </c>
      <c r="H11" s="13">
        <v>5200</v>
      </c>
      <c r="I11" s="13">
        <v>15</v>
      </c>
      <c r="J11" s="36">
        <v>5954</v>
      </c>
      <c r="K11" s="34">
        <v>36</v>
      </c>
      <c r="L11" s="18"/>
      <c r="M11" s="18"/>
      <c r="N11" s="18"/>
      <c r="O11" s="18"/>
      <c r="P11" s="18"/>
      <c r="Q11" s="82"/>
      <c r="R11" s="18"/>
      <c r="S11" s="18"/>
      <c r="T11" s="38"/>
    </row>
    <row r="12" spans="1:20">
      <c r="A12" s="6">
        <v>1448</v>
      </c>
      <c r="B12" s="23">
        <v>12.978</v>
      </c>
      <c r="F12" s="13">
        <v>359.5</v>
      </c>
      <c r="G12" s="13" t="s">
        <v>974</v>
      </c>
      <c r="H12" s="13">
        <v>5520</v>
      </c>
      <c r="I12" s="13">
        <v>40</v>
      </c>
      <c r="J12" s="36">
        <v>6312</v>
      </c>
      <c r="K12" s="34">
        <v>90.5</v>
      </c>
      <c r="L12" s="18"/>
      <c r="M12" s="18"/>
      <c r="N12" s="18"/>
      <c r="O12" s="18"/>
      <c r="P12" s="18"/>
      <c r="Q12" s="82"/>
      <c r="R12" s="18"/>
      <c r="S12" s="18"/>
      <c r="T12" s="38"/>
    </row>
    <row r="13" spans="1:20">
      <c r="A13" s="6">
        <v>1632</v>
      </c>
      <c r="B13" s="23">
        <v>12.932</v>
      </c>
      <c r="F13" s="13">
        <v>415.5</v>
      </c>
      <c r="G13" s="13" t="s">
        <v>975</v>
      </c>
      <c r="H13" s="13">
        <v>6970</v>
      </c>
      <c r="I13" s="13">
        <v>25</v>
      </c>
      <c r="J13" s="36">
        <v>7819</v>
      </c>
      <c r="K13" s="34">
        <v>102.5</v>
      </c>
      <c r="L13" s="18"/>
      <c r="M13" s="18"/>
      <c r="N13" s="18"/>
      <c r="O13" s="18"/>
      <c r="P13" s="18"/>
      <c r="Q13" s="18"/>
      <c r="R13" s="18"/>
      <c r="S13" s="18"/>
      <c r="T13" s="38"/>
    </row>
    <row r="14" spans="1:20">
      <c r="A14" s="6">
        <v>1837</v>
      </c>
      <c r="B14" s="23">
        <v>12.73</v>
      </c>
      <c r="F14" s="13">
        <v>464.5</v>
      </c>
      <c r="G14" s="13" t="s">
        <v>976</v>
      </c>
      <c r="H14" s="13">
        <v>8435</v>
      </c>
      <c r="I14" s="13">
        <v>25</v>
      </c>
      <c r="J14" s="36">
        <v>9476</v>
      </c>
      <c r="K14" s="34">
        <v>43.5</v>
      </c>
      <c r="L14" s="18"/>
      <c r="M14" s="18"/>
      <c r="N14" s="18"/>
      <c r="O14" s="18"/>
      <c r="P14" s="18"/>
      <c r="Q14" s="82"/>
      <c r="R14" s="18"/>
      <c r="S14" s="18"/>
      <c r="T14" s="38"/>
    </row>
    <row r="15" spans="1:20">
      <c r="A15" s="6">
        <v>2059</v>
      </c>
      <c r="B15" s="23">
        <v>12.954000000000001</v>
      </c>
      <c r="F15" s="13">
        <v>532.5</v>
      </c>
      <c r="G15" s="13" t="s">
        <v>694</v>
      </c>
      <c r="H15" s="13">
        <v>9910</v>
      </c>
      <c r="I15" s="13">
        <v>25</v>
      </c>
      <c r="J15" s="36">
        <v>11314</v>
      </c>
      <c r="K15" s="34">
        <v>72.5</v>
      </c>
      <c r="L15" s="18"/>
      <c r="M15" s="18"/>
      <c r="N15" s="18"/>
      <c r="O15" s="18"/>
      <c r="P15" s="18"/>
      <c r="Q15" s="82"/>
      <c r="R15" s="18"/>
      <c r="S15" s="18"/>
      <c r="T15" s="38"/>
    </row>
    <row r="16" spans="1:20">
      <c r="A16" s="6">
        <v>2294</v>
      </c>
      <c r="B16" s="23">
        <v>13.093</v>
      </c>
      <c r="F16" s="13">
        <v>553.5</v>
      </c>
      <c r="G16" s="13" t="s">
        <v>977</v>
      </c>
      <c r="H16" s="13">
        <v>10015</v>
      </c>
      <c r="I16" s="13">
        <v>25</v>
      </c>
      <c r="J16" s="36">
        <v>11513</v>
      </c>
      <c r="K16" s="34">
        <v>182.5</v>
      </c>
      <c r="L16" s="18"/>
      <c r="M16" s="18"/>
      <c r="N16" s="18"/>
      <c r="O16" s="18"/>
      <c r="P16" s="18"/>
      <c r="Q16" s="82"/>
      <c r="R16" s="18"/>
      <c r="S16" s="18"/>
      <c r="T16" s="38"/>
    </row>
    <row r="17" spans="1:20">
      <c r="A17" s="6">
        <v>2539</v>
      </c>
      <c r="B17" s="23">
        <v>12.65</v>
      </c>
      <c r="F17" s="13">
        <v>665.5</v>
      </c>
      <c r="G17" s="13" t="s">
        <v>978</v>
      </c>
      <c r="H17" s="13">
        <v>10040</v>
      </c>
      <c r="I17" s="13">
        <v>30</v>
      </c>
      <c r="J17" s="36">
        <v>11555</v>
      </c>
      <c r="K17" s="34">
        <v>195.5</v>
      </c>
      <c r="L17" s="18"/>
      <c r="M17" s="18"/>
      <c r="N17" s="18"/>
      <c r="O17" s="18"/>
      <c r="P17" s="18"/>
      <c r="Q17" s="18"/>
      <c r="R17" s="18"/>
      <c r="S17" s="18"/>
      <c r="T17" s="38"/>
    </row>
    <row r="18" spans="1:20">
      <c r="A18" s="6">
        <v>2790</v>
      </c>
      <c r="B18" s="23">
        <v>12.808999999999999</v>
      </c>
      <c r="F18" s="13">
        <v>680.1</v>
      </c>
      <c r="G18" s="13" t="s">
        <v>972</v>
      </c>
      <c r="H18" s="13">
        <v>10945</v>
      </c>
      <c r="I18" s="13">
        <v>30</v>
      </c>
      <c r="J18" s="36">
        <v>12799</v>
      </c>
      <c r="K18" s="34">
        <v>139.5</v>
      </c>
      <c r="L18" s="18"/>
      <c r="M18" s="18"/>
      <c r="N18" s="18"/>
      <c r="O18" s="18"/>
      <c r="P18" s="18"/>
      <c r="Q18" s="82"/>
      <c r="R18" s="18"/>
      <c r="S18" s="18"/>
      <c r="T18" s="38"/>
    </row>
    <row r="19" spans="1:20">
      <c r="A19" s="6">
        <v>3042</v>
      </c>
      <c r="B19" s="23">
        <v>13.161</v>
      </c>
      <c r="L19" s="18"/>
      <c r="M19" s="18"/>
      <c r="N19" s="18"/>
      <c r="O19" s="18"/>
      <c r="P19" s="18"/>
      <c r="Q19" s="18"/>
      <c r="R19" s="18"/>
      <c r="S19" s="18"/>
      <c r="T19" s="38"/>
    </row>
    <row r="20" spans="1:20">
      <c r="A20" s="6">
        <v>3293</v>
      </c>
      <c r="B20" s="23">
        <v>12.817</v>
      </c>
      <c r="L20" s="18"/>
      <c r="M20" s="18"/>
      <c r="N20" s="18"/>
      <c r="O20" s="18"/>
      <c r="P20" s="18"/>
      <c r="Q20" s="18"/>
      <c r="R20" s="18"/>
      <c r="S20" s="18"/>
      <c r="T20" s="38"/>
    </row>
    <row r="21" spans="1:20">
      <c r="A21" s="6">
        <v>3538</v>
      </c>
      <c r="B21" s="23">
        <v>12.497999999999999</v>
      </c>
      <c r="L21" s="18"/>
      <c r="M21" s="18"/>
      <c r="N21" s="18"/>
      <c r="O21" s="18"/>
      <c r="P21" s="18"/>
      <c r="Q21" s="82"/>
      <c r="R21" s="18"/>
      <c r="S21" s="18"/>
      <c r="T21" s="38"/>
    </row>
    <row r="22" spans="1:20">
      <c r="A22" s="6">
        <v>3773</v>
      </c>
      <c r="B22" s="23">
        <v>13.204000000000001</v>
      </c>
      <c r="L22" s="18"/>
      <c r="M22" s="18"/>
      <c r="N22" s="18"/>
      <c r="O22" s="18"/>
      <c r="P22" s="18"/>
      <c r="Q22" s="18"/>
      <c r="R22" s="18"/>
      <c r="S22" s="18"/>
      <c r="T22" s="38"/>
    </row>
    <row r="23" spans="1:20">
      <c r="A23" s="6">
        <v>3995</v>
      </c>
      <c r="B23" s="23">
        <v>12.486000000000001</v>
      </c>
      <c r="L23" s="18"/>
      <c r="M23" s="18"/>
      <c r="N23" s="18"/>
      <c r="O23" s="18"/>
      <c r="P23" s="18"/>
      <c r="Q23" s="18"/>
      <c r="R23" s="18"/>
      <c r="S23" s="18"/>
      <c r="T23" s="38"/>
    </row>
    <row r="24" spans="1:20">
      <c r="A24" s="6">
        <v>4198</v>
      </c>
      <c r="B24" s="23">
        <v>12.319000000000001</v>
      </c>
      <c r="L24" s="18"/>
      <c r="M24" s="18"/>
      <c r="N24" s="18"/>
      <c r="O24" s="18"/>
      <c r="P24" s="18"/>
      <c r="Q24" s="18"/>
      <c r="R24" s="18"/>
      <c r="S24" s="18"/>
      <c r="T24" s="38"/>
    </row>
    <row r="25" spans="1:20">
      <c r="A25" s="6">
        <v>4377</v>
      </c>
      <c r="B25" s="23">
        <v>13.166</v>
      </c>
      <c r="L25" s="18"/>
      <c r="M25" s="18"/>
      <c r="N25" s="18"/>
      <c r="O25" s="18"/>
      <c r="P25" s="18"/>
      <c r="Q25" s="18"/>
      <c r="R25" s="18"/>
      <c r="S25" s="18"/>
      <c r="T25" s="38"/>
    </row>
    <row r="26" spans="1:20">
      <c r="A26" s="6">
        <v>4534</v>
      </c>
      <c r="B26" s="23">
        <v>12.818</v>
      </c>
      <c r="L26" s="18"/>
      <c r="M26" s="18"/>
      <c r="N26" s="18"/>
      <c r="O26" s="18"/>
      <c r="P26" s="18"/>
      <c r="Q26" s="18"/>
      <c r="R26" s="18"/>
      <c r="S26" s="18"/>
      <c r="T26" s="38"/>
    </row>
    <row r="27" spans="1:20">
      <c r="A27" s="6">
        <v>4678</v>
      </c>
      <c r="B27" s="23">
        <v>13.119</v>
      </c>
      <c r="L27" s="18"/>
      <c r="M27" s="18"/>
      <c r="N27" s="18"/>
      <c r="O27" s="18"/>
      <c r="P27" s="18"/>
      <c r="Q27" s="18"/>
      <c r="R27" s="18"/>
      <c r="S27" s="18"/>
      <c r="T27" s="38"/>
    </row>
    <row r="28" spans="1:20">
      <c r="A28" s="6">
        <v>4818</v>
      </c>
      <c r="B28" s="23">
        <v>13.032</v>
      </c>
      <c r="L28" s="18"/>
      <c r="M28" s="18"/>
      <c r="N28" s="18"/>
      <c r="O28" s="18"/>
      <c r="P28" s="18"/>
      <c r="Q28" s="18"/>
      <c r="R28" s="18"/>
      <c r="S28" s="18"/>
      <c r="T28" s="38"/>
    </row>
    <row r="29" spans="1:20">
      <c r="A29" s="6">
        <v>4962</v>
      </c>
      <c r="B29" s="23">
        <v>13.32</v>
      </c>
      <c r="L29" s="18"/>
      <c r="M29" s="18"/>
      <c r="N29" s="18"/>
      <c r="O29" s="18"/>
      <c r="P29" s="18"/>
      <c r="Q29" s="18"/>
      <c r="R29" s="18"/>
      <c r="S29" s="18"/>
      <c r="T29" s="38"/>
    </row>
    <row r="30" spans="1:20">
      <c r="A30" s="6">
        <v>5117</v>
      </c>
      <c r="B30" s="23">
        <v>13.507999999999999</v>
      </c>
      <c r="L30" s="18"/>
      <c r="M30" s="18"/>
      <c r="N30" s="18"/>
      <c r="O30" s="18"/>
      <c r="P30" s="18"/>
      <c r="Q30" s="18"/>
      <c r="R30" s="18"/>
      <c r="S30" s="18"/>
      <c r="T30" s="38"/>
    </row>
    <row r="31" spans="1:20">
      <c r="A31" s="6">
        <v>5281</v>
      </c>
      <c r="B31" s="23">
        <v>13.114000000000001</v>
      </c>
      <c r="L31" s="18"/>
      <c r="M31" s="18"/>
      <c r="N31" s="18"/>
      <c r="O31" s="18"/>
      <c r="P31" s="18"/>
      <c r="Q31" s="18"/>
      <c r="R31" s="18"/>
      <c r="S31" s="18"/>
      <c r="T31" s="38"/>
    </row>
    <row r="32" spans="1:20">
      <c r="A32" s="6">
        <v>5449</v>
      </c>
      <c r="B32" s="23">
        <v>12.903</v>
      </c>
    </row>
    <row r="33" spans="1:2">
      <c r="A33" s="6">
        <v>5616</v>
      </c>
      <c r="B33" s="23">
        <v>13.307</v>
      </c>
    </row>
    <row r="34" spans="1:2">
      <c r="A34" s="6">
        <v>5779</v>
      </c>
      <c r="B34" s="23">
        <v>13.057</v>
      </c>
    </row>
    <row r="35" spans="1:2">
      <c r="A35" s="6">
        <v>5932</v>
      </c>
      <c r="B35" s="23">
        <v>12.281000000000001</v>
      </c>
    </row>
    <row r="36" spans="1:2">
      <c r="A36" s="6">
        <v>6079</v>
      </c>
      <c r="B36" s="23">
        <v>12.496</v>
      </c>
    </row>
    <row r="37" spans="1:2">
      <c r="A37" s="6">
        <v>6228</v>
      </c>
      <c r="B37" s="23">
        <v>12.297000000000001</v>
      </c>
    </row>
    <row r="38" spans="1:2">
      <c r="A38" s="6">
        <v>6390</v>
      </c>
      <c r="B38" s="23">
        <v>12.927</v>
      </c>
    </row>
    <row r="39" spans="1:2">
      <c r="A39" s="6">
        <v>6572</v>
      </c>
      <c r="B39" s="23">
        <v>13.253</v>
      </c>
    </row>
    <row r="40" spans="1:2">
      <c r="A40" s="6">
        <v>6780</v>
      </c>
      <c r="B40" s="23">
        <v>13.004</v>
      </c>
    </row>
    <row r="41" spans="1:2">
      <c r="A41" s="6">
        <v>7012</v>
      </c>
      <c r="B41" s="23">
        <v>12.045</v>
      </c>
    </row>
    <row r="42" spans="1:2">
      <c r="A42" s="6">
        <v>7267</v>
      </c>
      <c r="B42" s="23">
        <v>13.525</v>
      </c>
    </row>
    <row r="43" spans="1:2">
      <c r="A43" s="6">
        <v>7541</v>
      </c>
      <c r="B43" s="23">
        <v>12.84</v>
      </c>
    </row>
    <row r="44" spans="1:2">
      <c r="A44" s="6">
        <v>7835</v>
      </c>
      <c r="B44" s="23">
        <v>13.35</v>
      </c>
    </row>
    <row r="45" spans="1:2">
      <c r="A45" s="6">
        <v>8145</v>
      </c>
      <c r="B45" s="23">
        <v>12.568</v>
      </c>
    </row>
    <row r="46" spans="1:2">
      <c r="A46" s="6">
        <v>8467</v>
      </c>
      <c r="B46" s="23">
        <v>12.898999999999999</v>
      </c>
    </row>
    <row r="47" spans="1:2">
      <c r="A47" s="6">
        <v>9448</v>
      </c>
      <c r="B47" s="23">
        <v>13.464</v>
      </c>
    </row>
    <row r="48" spans="1:2">
      <c r="A48" s="6">
        <v>9761</v>
      </c>
      <c r="B48" s="23">
        <v>12.521000000000001</v>
      </c>
    </row>
    <row r="49" spans="1:2">
      <c r="A49" s="6">
        <v>10060</v>
      </c>
      <c r="B49" s="23">
        <v>13.32</v>
      </c>
    </row>
    <row r="50" spans="1:2">
      <c r="A50" s="6">
        <v>10341</v>
      </c>
      <c r="B50" s="23">
        <v>12.355</v>
      </c>
    </row>
    <row r="51" spans="1:2">
      <c r="A51" s="6">
        <v>10603</v>
      </c>
      <c r="B51" s="23">
        <v>11.585000000000001</v>
      </c>
    </row>
    <row r="52" spans="1:2">
      <c r="A52" s="6">
        <v>10840</v>
      </c>
      <c r="B52" s="23">
        <v>10.039</v>
      </c>
    </row>
    <row r="53" spans="1:2">
      <c r="A53" s="6">
        <v>10949</v>
      </c>
      <c r="B53" s="23">
        <v>11.076000000000001</v>
      </c>
    </row>
  </sheetData>
  <mergeCells count="2">
    <mergeCell ref="A3:B3"/>
    <mergeCell ref="F3:K3"/>
  </mergeCells>
  <phoneticPr fontId="44" type="noConversion"/>
  <pageMargins left="0.7" right="0.7" top="0.75" bottom="0.75" header="0.3" footer="0.3"/>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L50"/>
  <sheetViews>
    <sheetView workbookViewId="0">
      <selection activeCell="A3" sqref="A3:B4"/>
    </sheetView>
  </sheetViews>
  <sheetFormatPr baseColWidth="10" defaultColWidth="9" defaultRowHeight="13"/>
  <cols>
    <col min="1" max="1" width="21.1640625" style="19" customWidth="1"/>
    <col min="2" max="2" width="13.6640625" style="20" customWidth="1"/>
    <col min="3" max="5" width="9" style="4"/>
    <col min="6" max="6" width="10.1640625" style="23" customWidth="1"/>
    <col min="7" max="7" width="32.33203125" style="6" customWidth="1"/>
    <col min="8" max="8" width="14.1640625" style="6" customWidth="1"/>
    <col min="9" max="9" width="11.1640625" style="6" customWidth="1"/>
    <col min="10" max="10" width="20.33203125" style="6" customWidth="1"/>
    <col min="11" max="11" width="7.83203125" style="6" customWidth="1"/>
    <col min="12" max="16384" width="9" style="4"/>
  </cols>
  <sheetData>
    <row r="1" spans="1:12">
      <c r="A1" s="37" t="s">
        <v>979</v>
      </c>
      <c r="F1" s="4"/>
      <c r="K1" s="23"/>
      <c r="L1" s="6"/>
    </row>
    <row r="2" spans="1:12">
      <c r="A2" s="9"/>
      <c r="F2" s="4"/>
      <c r="K2" s="23"/>
      <c r="L2" s="6"/>
    </row>
    <row r="3" spans="1:12">
      <c r="A3" s="239" t="s">
        <v>605</v>
      </c>
      <c r="B3" s="239"/>
      <c r="F3" s="235" t="s">
        <v>606</v>
      </c>
      <c r="G3" s="235"/>
      <c r="H3" s="235"/>
      <c r="I3" s="235"/>
      <c r="J3" s="235"/>
      <c r="K3" s="235"/>
    </row>
    <row r="4" spans="1:12" ht="15">
      <c r="A4" s="11" t="s">
        <v>607</v>
      </c>
      <c r="B4" s="12" t="s">
        <v>608</v>
      </c>
      <c r="F4" s="13" t="s">
        <v>609</v>
      </c>
      <c r="G4" s="13" t="s">
        <v>628</v>
      </c>
      <c r="H4" s="14" t="s">
        <v>611</v>
      </c>
      <c r="I4" s="14" t="s">
        <v>612</v>
      </c>
      <c r="J4" s="6" t="s">
        <v>619</v>
      </c>
      <c r="K4" s="17" t="s">
        <v>634</v>
      </c>
    </row>
    <row r="5" spans="1:12">
      <c r="A5" s="19">
        <v>-54</v>
      </c>
      <c r="B5" s="23">
        <v>13.01</v>
      </c>
      <c r="F5" s="23">
        <v>127</v>
      </c>
      <c r="G5" s="79" t="s">
        <v>980</v>
      </c>
      <c r="H5" s="80">
        <v>1950</v>
      </c>
      <c r="I5" s="80">
        <v>45</v>
      </c>
      <c r="J5" s="81">
        <v>1899</v>
      </c>
      <c r="K5" s="6">
        <v>103</v>
      </c>
    </row>
    <row r="6" spans="1:12">
      <c r="A6" s="19">
        <v>-15.992000000000001</v>
      </c>
      <c r="B6" s="23">
        <v>13.205</v>
      </c>
      <c r="F6" s="23">
        <v>165.5</v>
      </c>
      <c r="G6" s="79" t="s">
        <v>981</v>
      </c>
      <c r="H6" s="80">
        <v>2940</v>
      </c>
      <c r="I6" s="80">
        <v>130</v>
      </c>
      <c r="J6" s="81">
        <v>3103</v>
      </c>
      <c r="K6" s="6">
        <v>294.5</v>
      </c>
    </row>
    <row r="7" spans="1:12">
      <c r="A7" s="19">
        <v>1.2869999999999999</v>
      </c>
      <c r="B7" s="23">
        <v>13.38</v>
      </c>
      <c r="F7" s="23">
        <v>184</v>
      </c>
      <c r="G7" s="79" t="s">
        <v>982</v>
      </c>
      <c r="H7" s="80">
        <v>3380</v>
      </c>
      <c r="I7" s="80">
        <v>50</v>
      </c>
      <c r="J7" s="81">
        <v>3621</v>
      </c>
      <c r="K7" s="6">
        <v>158</v>
      </c>
    </row>
    <row r="8" spans="1:12">
      <c r="A8" s="19">
        <v>20.640999999999998</v>
      </c>
      <c r="B8" s="23">
        <v>13.545</v>
      </c>
      <c r="F8" s="23">
        <v>185</v>
      </c>
      <c r="G8" s="79" t="s">
        <v>792</v>
      </c>
      <c r="H8" s="80">
        <v>3395</v>
      </c>
      <c r="I8" s="80">
        <v>50</v>
      </c>
      <c r="J8" s="81">
        <v>3641</v>
      </c>
      <c r="K8" s="6">
        <v>158.5</v>
      </c>
    </row>
    <row r="9" spans="1:12">
      <c r="A9" s="19">
        <v>303.637</v>
      </c>
      <c r="B9" s="23">
        <v>13.504</v>
      </c>
      <c r="F9" s="23">
        <v>195</v>
      </c>
      <c r="G9" s="79" t="s">
        <v>794</v>
      </c>
      <c r="H9" s="80">
        <v>3870</v>
      </c>
      <c r="I9" s="80">
        <v>35</v>
      </c>
      <c r="J9" s="81">
        <v>4305</v>
      </c>
      <c r="K9" s="6">
        <v>121.5</v>
      </c>
    </row>
    <row r="10" spans="1:12">
      <c r="A10" s="19">
        <v>435.46100000000001</v>
      </c>
      <c r="B10" s="23">
        <v>13.127000000000001</v>
      </c>
      <c r="F10" s="23">
        <v>210.5</v>
      </c>
      <c r="G10" s="79" t="s">
        <v>794</v>
      </c>
      <c r="H10" s="80">
        <v>4045</v>
      </c>
      <c r="I10" s="80">
        <v>35</v>
      </c>
      <c r="J10" s="81">
        <v>4515</v>
      </c>
      <c r="K10" s="6">
        <v>172.5</v>
      </c>
    </row>
    <row r="11" spans="1:12">
      <c r="A11" s="19">
        <v>748.05899999999997</v>
      </c>
      <c r="B11" s="23">
        <v>13.19</v>
      </c>
      <c r="F11" s="23">
        <v>260.5</v>
      </c>
      <c r="G11" s="79" t="s">
        <v>983</v>
      </c>
      <c r="H11" s="80">
        <v>6220</v>
      </c>
      <c r="I11" s="80">
        <v>35</v>
      </c>
      <c r="J11" s="81">
        <v>7113</v>
      </c>
      <c r="K11" s="6">
        <v>115.5</v>
      </c>
    </row>
    <row r="12" spans="1:12">
      <c r="A12" s="19">
        <v>954.44899999999996</v>
      </c>
      <c r="B12" s="23">
        <v>13.125</v>
      </c>
      <c r="F12" s="23">
        <v>279.5</v>
      </c>
      <c r="G12" s="79" t="s">
        <v>984</v>
      </c>
      <c r="H12" s="80">
        <v>7235</v>
      </c>
      <c r="I12" s="80">
        <v>45</v>
      </c>
      <c r="J12" s="81">
        <v>8116</v>
      </c>
      <c r="K12" s="6">
        <v>126</v>
      </c>
    </row>
    <row r="13" spans="1:12">
      <c r="A13" s="19">
        <v>1190.568</v>
      </c>
      <c r="B13" s="23">
        <v>13.053000000000001</v>
      </c>
      <c r="F13" s="23">
        <v>304</v>
      </c>
      <c r="G13" s="79" t="s">
        <v>985</v>
      </c>
      <c r="H13" s="80">
        <v>8080</v>
      </c>
      <c r="I13" s="80">
        <v>70</v>
      </c>
      <c r="J13" s="81">
        <v>9000</v>
      </c>
      <c r="K13" s="6">
        <v>261.5</v>
      </c>
    </row>
    <row r="14" spans="1:12">
      <c r="A14" s="19">
        <v>1460.5619999999999</v>
      </c>
      <c r="B14" s="23">
        <v>13.481999999999999</v>
      </c>
      <c r="F14" s="23">
        <v>328.5</v>
      </c>
      <c r="G14" s="79" t="s">
        <v>984</v>
      </c>
      <c r="H14" s="80">
        <v>9830</v>
      </c>
      <c r="I14" s="80">
        <v>45</v>
      </c>
      <c r="J14" s="81">
        <v>11234</v>
      </c>
      <c r="K14" s="6">
        <v>66.5</v>
      </c>
    </row>
    <row r="15" spans="1:12">
      <c r="A15" s="19">
        <v>1691.021</v>
      </c>
      <c r="B15" s="23">
        <v>13.202</v>
      </c>
      <c r="F15" s="23">
        <v>340</v>
      </c>
      <c r="G15" s="79" t="s">
        <v>985</v>
      </c>
      <c r="H15" s="80">
        <v>10365</v>
      </c>
      <c r="I15" s="80">
        <v>35</v>
      </c>
      <c r="J15" s="81">
        <v>12224</v>
      </c>
      <c r="K15" s="6">
        <v>191</v>
      </c>
    </row>
    <row r="16" spans="1:12">
      <c r="A16" s="19">
        <v>2013.9880000000001</v>
      </c>
      <c r="B16" s="23">
        <v>13.314</v>
      </c>
      <c r="F16" s="23">
        <v>350.5</v>
      </c>
      <c r="G16" s="79" t="s">
        <v>986</v>
      </c>
      <c r="H16" s="80">
        <v>11350</v>
      </c>
      <c r="I16" s="80">
        <v>80</v>
      </c>
      <c r="J16" s="81">
        <v>13221</v>
      </c>
      <c r="K16" s="6">
        <v>136.5</v>
      </c>
    </row>
    <row r="17" spans="1:2">
      <c r="A17" s="19">
        <v>2240.2469999999998</v>
      </c>
      <c r="B17" s="23">
        <v>13.262</v>
      </c>
    </row>
    <row r="18" spans="1:2">
      <c r="A18" s="19">
        <v>2505.623</v>
      </c>
      <c r="B18" s="23">
        <v>13.151999999999999</v>
      </c>
    </row>
    <row r="19" spans="1:2">
      <c r="A19" s="19">
        <v>2658.1129999999998</v>
      </c>
      <c r="B19" s="23">
        <v>13.601000000000001</v>
      </c>
    </row>
    <row r="20" spans="1:2">
      <c r="A20" s="19">
        <v>2814.2779999999998</v>
      </c>
      <c r="B20" s="23">
        <v>13.554</v>
      </c>
    </row>
    <row r="21" spans="1:2">
      <c r="A21" s="19">
        <v>3137.8429999999998</v>
      </c>
      <c r="B21" s="23">
        <v>13.397</v>
      </c>
    </row>
    <row r="22" spans="1:2">
      <c r="A22" s="19">
        <v>3305.6210000000001</v>
      </c>
      <c r="B22" s="23">
        <v>12.839</v>
      </c>
    </row>
    <row r="23" spans="1:2">
      <c r="A23" s="19">
        <v>3655.7829999999999</v>
      </c>
      <c r="B23" s="23">
        <v>13.313000000000001</v>
      </c>
    </row>
    <row r="24" spans="1:2">
      <c r="A24" s="19">
        <v>3765.1579999999999</v>
      </c>
      <c r="B24" s="23">
        <v>13.257</v>
      </c>
    </row>
    <row r="25" spans="1:2">
      <c r="A25" s="19">
        <v>4139.9560000000001</v>
      </c>
      <c r="B25" s="23">
        <v>13.664</v>
      </c>
    </row>
    <row r="26" spans="1:2">
      <c r="A26" s="19">
        <v>4484.4489999999996</v>
      </c>
      <c r="B26" s="23">
        <v>13.46</v>
      </c>
    </row>
    <row r="27" spans="1:2">
      <c r="A27" s="19">
        <v>4889.9250000000002</v>
      </c>
      <c r="B27" s="23">
        <v>13.683999999999999</v>
      </c>
    </row>
    <row r="28" spans="1:2">
      <c r="A28" s="19">
        <v>5327.5730000000003</v>
      </c>
      <c r="B28" s="23">
        <v>14.076000000000001</v>
      </c>
    </row>
    <row r="29" spans="1:2">
      <c r="A29" s="19">
        <v>5791.6360000000004</v>
      </c>
      <c r="B29" s="23">
        <v>14.228999999999999</v>
      </c>
    </row>
    <row r="30" spans="1:2">
      <c r="A30" s="19">
        <v>6177.4979999999996</v>
      </c>
      <c r="B30" s="23">
        <v>13.718999999999999</v>
      </c>
    </row>
    <row r="31" spans="1:2">
      <c r="A31" s="19">
        <v>6722.6419999999998</v>
      </c>
      <c r="B31" s="23">
        <v>13.4</v>
      </c>
    </row>
    <row r="32" spans="1:2">
      <c r="A32" s="19">
        <v>7024.3220000000001</v>
      </c>
      <c r="B32" s="23">
        <v>13.37</v>
      </c>
    </row>
    <row r="33" spans="1:2">
      <c r="A33" s="19">
        <v>7531.2730000000001</v>
      </c>
      <c r="B33" s="23">
        <v>13.173</v>
      </c>
    </row>
    <row r="34" spans="1:2">
      <c r="A34" s="19">
        <v>8048.96</v>
      </c>
      <c r="B34" s="23">
        <v>13.282</v>
      </c>
    </row>
    <row r="35" spans="1:2">
      <c r="A35" s="19">
        <v>8589.1710000000003</v>
      </c>
      <c r="B35" s="23">
        <v>12.851000000000001</v>
      </c>
    </row>
    <row r="36" spans="1:2">
      <c r="A36" s="19">
        <v>9176.7270000000008</v>
      </c>
      <c r="B36" s="23">
        <v>13.327</v>
      </c>
    </row>
    <row r="37" spans="1:2">
      <c r="A37" s="19">
        <v>9563.42</v>
      </c>
      <c r="B37" s="23">
        <v>12.837</v>
      </c>
    </row>
    <row r="38" spans="1:2">
      <c r="A38" s="19">
        <v>9837.6810000000005</v>
      </c>
      <c r="B38" s="23">
        <v>13.477</v>
      </c>
    </row>
    <row r="39" spans="1:2">
      <c r="A39" s="19">
        <v>10197.572</v>
      </c>
      <c r="B39" s="23">
        <v>13.506</v>
      </c>
    </row>
    <row r="40" spans="1:2">
      <c r="A40" s="19">
        <v>10421.835999999999</v>
      </c>
      <c r="B40" s="23">
        <v>12.489000000000001</v>
      </c>
    </row>
    <row r="41" spans="1:2">
      <c r="A41" s="19">
        <v>10651.816999999999</v>
      </c>
      <c r="B41" s="23">
        <v>13.252000000000001</v>
      </c>
    </row>
    <row r="42" spans="1:2">
      <c r="A42" s="19">
        <v>10966.601000000001</v>
      </c>
      <c r="B42" s="23">
        <v>13.113</v>
      </c>
    </row>
    <row r="43" spans="1:2">
      <c r="A43" s="19">
        <v>11289.749</v>
      </c>
      <c r="B43" s="23">
        <v>12.573</v>
      </c>
    </row>
    <row r="44" spans="1:2">
      <c r="A44" s="19">
        <v>11536.938</v>
      </c>
      <c r="B44" s="23">
        <v>12.893000000000001</v>
      </c>
    </row>
    <row r="45" spans="1:2">
      <c r="A45" s="19">
        <v>11956.413</v>
      </c>
      <c r="B45" s="23">
        <v>13.167</v>
      </c>
    </row>
    <row r="46" spans="1:2">
      <c r="A46" s="19">
        <v>12211.625</v>
      </c>
      <c r="B46" s="23">
        <v>12.759</v>
      </c>
    </row>
    <row r="47" spans="1:2">
      <c r="A47" s="19">
        <v>12640.986000000001</v>
      </c>
      <c r="B47" s="23">
        <v>12.788</v>
      </c>
    </row>
    <row r="48" spans="1:2">
      <c r="A48" s="19">
        <v>13073.138000000001</v>
      </c>
      <c r="B48" s="23">
        <v>13.116</v>
      </c>
    </row>
    <row r="49" spans="1:2">
      <c r="A49" s="19">
        <v>13246.212</v>
      </c>
      <c r="B49" s="23">
        <v>13.581</v>
      </c>
    </row>
    <row r="50" spans="1:2">
      <c r="A50" s="19">
        <v>13505.544</v>
      </c>
      <c r="B50" s="23">
        <v>13.236000000000001</v>
      </c>
    </row>
  </sheetData>
  <mergeCells count="2">
    <mergeCell ref="A3:B3"/>
    <mergeCell ref="F3:K3"/>
  </mergeCells>
  <phoneticPr fontId="44" type="noConversion"/>
  <pageMargins left="0.7" right="0.7" top="0.75" bottom="0.75" header="0.3" footer="0.3"/>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S80"/>
  <sheetViews>
    <sheetView zoomScale="115" zoomScaleNormal="115" workbookViewId="0">
      <selection activeCell="A3" sqref="A3:B4"/>
    </sheetView>
  </sheetViews>
  <sheetFormatPr baseColWidth="10" defaultColWidth="9" defaultRowHeight="13"/>
  <cols>
    <col min="1" max="1" width="21.1640625" style="19" customWidth="1"/>
    <col min="2" max="2" width="13.6640625" style="20" customWidth="1"/>
    <col min="3" max="4" width="8.6640625" style="20" customWidth="1"/>
    <col min="5" max="5" width="9" style="4"/>
    <col min="6" max="6" width="10.1640625" style="23" customWidth="1"/>
    <col min="7" max="7" width="17" style="6" customWidth="1"/>
    <col min="8" max="8" width="14.1640625" style="6" customWidth="1"/>
    <col min="9" max="9" width="11.1640625" style="6" customWidth="1"/>
    <col min="10" max="10" width="20.33203125" style="6" customWidth="1"/>
    <col min="11" max="11" width="7.83203125" style="6" customWidth="1"/>
    <col min="12" max="16384" width="9" style="4"/>
  </cols>
  <sheetData>
    <row r="1" spans="1:19">
      <c r="A1" s="37" t="s">
        <v>987</v>
      </c>
    </row>
    <row r="2" spans="1:19">
      <c r="A2" s="9"/>
    </row>
    <row r="3" spans="1:19">
      <c r="A3" s="239" t="s">
        <v>605</v>
      </c>
      <c r="B3" s="239"/>
      <c r="F3" s="235" t="s">
        <v>606</v>
      </c>
      <c r="G3" s="235"/>
      <c r="H3" s="235"/>
      <c r="I3" s="235"/>
      <c r="J3" s="235"/>
      <c r="K3" s="235"/>
    </row>
    <row r="4" spans="1:19" ht="15">
      <c r="A4" s="11" t="s">
        <v>607</v>
      </c>
      <c r="B4" s="12" t="s">
        <v>608</v>
      </c>
      <c r="C4" s="17"/>
      <c r="D4" s="17"/>
      <c r="F4" s="34" t="s">
        <v>609</v>
      </c>
      <c r="G4" s="13" t="s">
        <v>628</v>
      </c>
      <c r="H4" s="14" t="s">
        <v>611</v>
      </c>
      <c r="I4" s="14" t="s">
        <v>612</v>
      </c>
      <c r="J4" s="6" t="s">
        <v>619</v>
      </c>
      <c r="K4" s="17" t="s">
        <v>620</v>
      </c>
      <c r="L4" s="38"/>
      <c r="M4" s="38"/>
      <c r="N4" s="38"/>
      <c r="O4" s="38"/>
      <c r="P4" s="38"/>
      <c r="Q4" s="38"/>
      <c r="R4" s="38"/>
      <c r="S4" s="38"/>
    </row>
    <row r="5" spans="1:19">
      <c r="A5" s="19">
        <v>-49</v>
      </c>
      <c r="B5" s="23">
        <v>9.4589999999999996</v>
      </c>
      <c r="F5" s="23">
        <v>817.5</v>
      </c>
      <c r="G5" s="13" t="s">
        <v>988</v>
      </c>
      <c r="H5" s="13">
        <v>1700</v>
      </c>
      <c r="I5" s="6">
        <v>40</v>
      </c>
      <c r="J5" s="13">
        <v>1580</v>
      </c>
      <c r="K5" s="6">
        <v>40</v>
      </c>
      <c r="L5" s="38"/>
      <c r="M5" s="38"/>
      <c r="N5" s="38"/>
      <c r="O5" s="38"/>
      <c r="P5" s="38"/>
      <c r="Q5" s="38"/>
      <c r="R5" s="38"/>
      <c r="S5" s="38"/>
    </row>
    <row r="6" spans="1:19">
      <c r="A6" s="19">
        <v>13.962999999999999</v>
      </c>
      <c r="B6" s="23">
        <v>10.196999999999999</v>
      </c>
      <c r="F6" s="23">
        <v>857</v>
      </c>
      <c r="G6" s="13" t="s">
        <v>988</v>
      </c>
      <c r="H6" s="13">
        <v>2780</v>
      </c>
      <c r="I6" s="6">
        <v>50</v>
      </c>
      <c r="J6" s="13">
        <v>2870</v>
      </c>
      <c r="K6" s="6">
        <v>70</v>
      </c>
      <c r="L6" s="38"/>
      <c r="M6" s="38"/>
      <c r="N6" s="38"/>
      <c r="O6" s="38"/>
      <c r="P6" s="38"/>
      <c r="Q6" s="38"/>
      <c r="R6" s="38"/>
      <c r="S6" s="38"/>
    </row>
    <row r="7" spans="1:19">
      <c r="A7" s="19">
        <v>97.840999999999994</v>
      </c>
      <c r="B7" s="23">
        <v>9.5540000000000003</v>
      </c>
      <c r="F7" s="23">
        <v>891</v>
      </c>
      <c r="G7" s="13" t="s">
        <v>988</v>
      </c>
      <c r="H7" s="13">
        <v>3880</v>
      </c>
      <c r="I7" s="6">
        <v>50</v>
      </c>
      <c r="J7" s="13">
        <v>4290</v>
      </c>
      <c r="K7" s="6">
        <v>85</v>
      </c>
      <c r="L7" s="38"/>
      <c r="M7" s="38"/>
      <c r="N7" s="38"/>
      <c r="O7" s="38"/>
      <c r="P7" s="38"/>
      <c r="Q7" s="38"/>
      <c r="R7" s="38"/>
      <c r="S7" s="38"/>
    </row>
    <row r="8" spans="1:19">
      <c r="A8" s="19">
        <v>181.542</v>
      </c>
      <c r="B8" s="23">
        <v>9.7279999999999998</v>
      </c>
      <c r="F8" s="23">
        <v>940.5</v>
      </c>
      <c r="G8" s="13" t="s">
        <v>988</v>
      </c>
      <c r="H8" s="13">
        <v>6390</v>
      </c>
      <c r="I8" s="6">
        <v>50</v>
      </c>
      <c r="J8" s="13">
        <v>7300</v>
      </c>
      <c r="K8" s="6">
        <v>35</v>
      </c>
      <c r="L8" s="38"/>
      <c r="M8" s="38"/>
      <c r="N8" s="38"/>
      <c r="O8" s="38"/>
      <c r="P8" s="38"/>
      <c r="Q8" s="38"/>
      <c r="R8" s="38"/>
      <c r="S8" s="38"/>
    </row>
    <row r="9" spans="1:19">
      <c r="A9" s="19">
        <v>264.964</v>
      </c>
      <c r="B9" s="23">
        <v>10.053000000000001</v>
      </c>
      <c r="F9" s="23">
        <v>962.5</v>
      </c>
      <c r="G9" s="13" t="s">
        <v>988</v>
      </c>
      <c r="H9" s="13">
        <v>8000</v>
      </c>
      <c r="I9" s="6">
        <v>60</v>
      </c>
      <c r="J9" s="13">
        <v>8990</v>
      </c>
      <c r="K9" s="6">
        <v>125</v>
      </c>
      <c r="L9" s="38"/>
      <c r="M9" s="38"/>
      <c r="N9" s="38"/>
      <c r="O9" s="38"/>
      <c r="P9" s="38"/>
      <c r="Q9" s="38"/>
      <c r="R9" s="38"/>
      <c r="S9" s="38"/>
    </row>
    <row r="10" spans="1:19">
      <c r="A10" s="19">
        <v>348.00400000000002</v>
      </c>
      <c r="B10" s="23">
        <v>8.5229999999999997</v>
      </c>
      <c r="F10" s="23">
        <v>974</v>
      </c>
      <c r="G10" s="13" t="s">
        <v>988</v>
      </c>
      <c r="H10" s="13">
        <v>8710</v>
      </c>
      <c r="I10" s="6">
        <v>40</v>
      </c>
      <c r="J10" s="13">
        <v>9680</v>
      </c>
      <c r="K10" s="6">
        <v>75</v>
      </c>
      <c r="L10" s="38"/>
      <c r="M10" s="38"/>
      <c r="N10" s="38"/>
      <c r="O10" s="38"/>
      <c r="P10" s="38"/>
      <c r="Q10" s="38"/>
      <c r="R10" s="38"/>
      <c r="S10" s="38"/>
    </row>
    <row r="11" spans="1:19">
      <c r="A11" s="19">
        <v>430.55900000000003</v>
      </c>
      <c r="B11" s="23">
        <v>8.9410000000000007</v>
      </c>
      <c r="F11" s="23">
        <v>976.5</v>
      </c>
      <c r="G11" s="13" t="s">
        <v>988</v>
      </c>
      <c r="H11" s="13">
        <v>9220</v>
      </c>
      <c r="I11" s="6">
        <v>60</v>
      </c>
      <c r="J11" s="13">
        <v>10390</v>
      </c>
      <c r="K11" s="6">
        <v>120</v>
      </c>
      <c r="L11" s="38"/>
      <c r="M11" s="38"/>
      <c r="N11" s="38"/>
      <c r="O11" s="38"/>
      <c r="P11" s="38"/>
      <c r="Q11" s="38"/>
      <c r="R11" s="38"/>
      <c r="S11" s="38"/>
    </row>
    <row r="12" spans="1:19">
      <c r="A12" s="19">
        <v>512.52800000000002</v>
      </c>
      <c r="B12" s="23">
        <v>8.9320000000000004</v>
      </c>
      <c r="F12" s="23">
        <v>980.75</v>
      </c>
      <c r="G12" s="13" t="s">
        <v>988</v>
      </c>
      <c r="H12" s="13">
        <v>9380</v>
      </c>
      <c r="I12" s="6">
        <v>80</v>
      </c>
      <c r="J12" s="13">
        <v>10570</v>
      </c>
      <c r="K12" s="6">
        <v>90</v>
      </c>
      <c r="L12" s="38"/>
      <c r="M12" s="38"/>
      <c r="N12" s="38"/>
      <c r="O12" s="38"/>
      <c r="P12" s="38"/>
      <c r="Q12" s="38"/>
      <c r="R12" s="38"/>
      <c r="S12" s="38"/>
    </row>
    <row r="13" spans="1:19">
      <c r="A13" s="19">
        <v>674.29100000000005</v>
      </c>
      <c r="B13" s="23">
        <v>9.5609999999999999</v>
      </c>
      <c r="L13" s="38"/>
      <c r="M13" s="38"/>
      <c r="N13" s="38"/>
      <c r="O13" s="38"/>
      <c r="P13" s="38"/>
      <c r="Q13" s="38"/>
      <c r="R13" s="38"/>
      <c r="S13" s="38"/>
    </row>
    <row r="14" spans="1:19">
      <c r="A14" s="19">
        <v>832.47400000000005</v>
      </c>
      <c r="B14" s="23">
        <v>9.9429999999999996</v>
      </c>
      <c r="L14" s="38"/>
      <c r="M14" s="38"/>
      <c r="N14" s="38"/>
      <c r="O14" s="38"/>
      <c r="P14" s="38"/>
      <c r="Q14" s="38"/>
      <c r="R14" s="38"/>
      <c r="S14" s="38"/>
    </row>
    <row r="15" spans="1:19">
      <c r="A15" s="19">
        <v>1134.81</v>
      </c>
      <c r="B15" s="23">
        <v>8.9740000000000002</v>
      </c>
      <c r="L15" s="38"/>
      <c r="M15" s="38"/>
      <c r="N15" s="38"/>
      <c r="O15" s="38"/>
      <c r="P15" s="38"/>
      <c r="Q15" s="38"/>
      <c r="R15" s="38"/>
      <c r="S15" s="38"/>
    </row>
    <row r="16" spans="1:19">
      <c r="A16" s="19">
        <v>1346.136</v>
      </c>
      <c r="B16" s="23">
        <v>9.6890000000000001</v>
      </c>
      <c r="L16" s="38"/>
      <c r="M16" s="38"/>
      <c r="N16" s="38"/>
      <c r="O16" s="38"/>
      <c r="P16" s="38"/>
      <c r="Q16" s="38"/>
      <c r="R16" s="38"/>
      <c r="S16" s="38"/>
    </row>
    <row r="17" spans="1:19">
      <c r="A17" s="19">
        <v>1605.7950000000001</v>
      </c>
      <c r="B17" s="23">
        <v>9.4380000000000006</v>
      </c>
      <c r="L17" s="38"/>
      <c r="M17" s="38"/>
      <c r="N17" s="38"/>
      <c r="O17" s="38"/>
      <c r="P17" s="38"/>
      <c r="Q17" s="38"/>
      <c r="R17" s="38"/>
      <c r="S17" s="38"/>
    </row>
    <row r="18" spans="1:19">
      <c r="A18" s="19">
        <v>1842.568</v>
      </c>
      <c r="B18" s="23">
        <v>9.6850000000000005</v>
      </c>
      <c r="L18" s="38"/>
      <c r="M18" s="38"/>
      <c r="N18" s="38"/>
      <c r="O18" s="38"/>
      <c r="P18" s="38"/>
      <c r="Q18" s="38"/>
      <c r="R18" s="38"/>
      <c r="S18" s="38"/>
    </row>
    <row r="19" spans="1:19">
      <c r="A19" s="19">
        <v>2059.1849999999999</v>
      </c>
      <c r="B19" s="23">
        <v>9.9120000000000008</v>
      </c>
      <c r="L19" s="38"/>
      <c r="M19" s="38"/>
      <c r="N19" s="38"/>
      <c r="O19" s="38"/>
      <c r="P19" s="38"/>
      <c r="Q19" s="38"/>
      <c r="R19" s="38"/>
      <c r="S19" s="38"/>
    </row>
    <row r="20" spans="1:19">
      <c r="A20" s="19">
        <v>2258.3780000000002</v>
      </c>
      <c r="B20" s="23">
        <v>7.96</v>
      </c>
      <c r="L20" s="38"/>
      <c r="M20" s="38"/>
      <c r="N20" s="38"/>
      <c r="O20" s="38"/>
      <c r="P20" s="38"/>
      <c r="Q20" s="38"/>
      <c r="R20" s="38"/>
      <c r="S20" s="38"/>
    </row>
    <row r="21" spans="1:19">
      <c r="A21" s="19">
        <v>2442.88</v>
      </c>
      <c r="B21" s="23">
        <v>8.4990000000000006</v>
      </c>
    </row>
    <row r="22" spans="1:19">
      <c r="A22" s="19">
        <v>2615.422</v>
      </c>
      <c r="B22" s="23">
        <v>9.25</v>
      </c>
    </row>
    <row r="23" spans="1:19">
      <c r="A23" s="19">
        <v>2778.7350000000001</v>
      </c>
      <c r="B23" s="23">
        <v>10.204000000000001</v>
      </c>
    </row>
    <row r="24" spans="1:19">
      <c r="A24" s="19">
        <v>2935.5520000000001</v>
      </c>
      <c r="B24" s="23">
        <v>9.4749999999999996</v>
      </c>
    </row>
    <row r="25" spans="1:19">
      <c r="A25" s="19">
        <v>3088.605</v>
      </c>
      <c r="B25" s="23">
        <v>8.24</v>
      </c>
    </row>
    <row r="26" spans="1:19">
      <c r="A26" s="19">
        <v>3240.585</v>
      </c>
      <c r="B26" s="23">
        <v>9.2810000000000006</v>
      </c>
    </row>
    <row r="27" spans="1:19">
      <c r="A27" s="19">
        <v>3393.2860000000001</v>
      </c>
      <c r="B27" s="23">
        <v>9.2520000000000007</v>
      </c>
    </row>
    <row r="28" spans="1:19">
      <c r="A28" s="19">
        <v>3547.598</v>
      </c>
      <c r="B28" s="23">
        <v>9.76</v>
      </c>
    </row>
    <row r="29" spans="1:19">
      <c r="A29" s="19">
        <v>3704.3739999999998</v>
      </c>
      <c r="B29" s="23">
        <v>9.0670000000000002</v>
      </c>
    </row>
    <row r="30" spans="1:19">
      <c r="A30" s="19">
        <v>3864.4670000000001</v>
      </c>
      <c r="B30" s="23">
        <v>9.1329999999999991</v>
      </c>
    </row>
    <row r="31" spans="1:19">
      <c r="A31" s="19">
        <v>4028.7289999999998</v>
      </c>
      <c r="B31" s="23">
        <v>9.8070000000000004</v>
      </c>
    </row>
    <row r="32" spans="1:19">
      <c r="A32" s="19">
        <v>4198.0129999999999</v>
      </c>
      <c r="B32" s="23">
        <v>10.526999999999999</v>
      </c>
    </row>
    <row r="33" spans="1:2">
      <c r="A33" s="19">
        <v>4373.1710000000003</v>
      </c>
      <c r="B33" s="23">
        <v>10.956</v>
      </c>
    </row>
    <row r="34" spans="1:2">
      <c r="A34" s="19">
        <v>4555.0550000000003</v>
      </c>
      <c r="B34" s="23">
        <v>10.957000000000001</v>
      </c>
    </row>
    <row r="35" spans="1:2">
      <c r="A35" s="19">
        <v>4744.357</v>
      </c>
      <c r="B35" s="23">
        <v>10.220000000000001</v>
      </c>
    </row>
    <row r="36" spans="1:2">
      <c r="A36" s="19">
        <v>4941.125</v>
      </c>
      <c r="B36" s="23">
        <v>9.1240000000000006</v>
      </c>
    </row>
    <row r="37" spans="1:2">
      <c r="A37" s="19">
        <v>5145.2449999999999</v>
      </c>
      <c r="B37" s="23">
        <v>9.4930000000000003</v>
      </c>
    </row>
    <row r="38" spans="1:2">
      <c r="A38" s="19">
        <v>5356.6040000000003</v>
      </c>
      <c r="B38" s="23">
        <v>9.2409999999999997</v>
      </c>
    </row>
    <row r="39" spans="1:2">
      <c r="A39" s="19">
        <v>5630.81</v>
      </c>
      <c r="B39" s="23">
        <v>10.101000000000001</v>
      </c>
    </row>
    <row r="40" spans="1:2">
      <c r="A40" s="19">
        <v>5858.0420000000004</v>
      </c>
      <c r="B40" s="23">
        <v>10.031000000000001</v>
      </c>
    </row>
    <row r="41" spans="1:2">
      <c r="A41" s="19">
        <v>6092.1459999999997</v>
      </c>
      <c r="B41" s="23">
        <v>10.358000000000001</v>
      </c>
    </row>
    <row r="42" spans="1:2">
      <c r="A42" s="19">
        <v>6333.0060000000003</v>
      </c>
      <c r="B42" s="23">
        <v>11.349</v>
      </c>
    </row>
    <row r="43" spans="1:2">
      <c r="A43" s="19">
        <v>6580.5110000000004</v>
      </c>
      <c r="B43" s="23">
        <v>10.217000000000001</v>
      </c>
    </row>
    <row r="44" spans="1:2">
      <c r="A44" s="19">
        <v>6643.4120000000003</v>
      </c>
      <c r="B44" s="23">
        <v>10.029</v>
      </c>
    </row>
    <row r="45" spans="1:2">
      <c r="A45" s="19">
        <v>6770.4319999999998</v>
      </c>
      <c r="B45" s="23">
        <v>9.9730000000000008</v>
      </c>
    </row>
    <row r="46" spans="1:2">
      <c r="A46" s="19">
        <v>6899.0630000000001</v>
      </c>
      <c r="B46" s="23">
        <v>9.2040000000000006</v>
      </c>
    </row>
    <row r="47" spans="1:2">
      <c r="A47" s="19">
        <v>6963.9790000000003</v>
      </c>
      <c r="B47" s="23">
        <v>8.9149999999999991</v>
      </c>
    </row>
    <row r="48" spans="1:2">
      <c r="A48" s="19">
        <v>7029.2920000000004</v>
      </c>
      <c r="B48" s="23">
        <v>9.3469999999999995</v>
      </c>
    </row>
    <row r="49" spans="1:2">
      <c r="A49" s="19">
        <v>7227.598</v>
      </c>
      <c r="B49" s="23">
        <v>10.742000000000001</v>
      </c>
    </row>
    <row r="50" spans="1:2">
      <c r="A50" s="19">
        <v>7361.7579999999998</v>
      </c>
      <c r="B50" s="23">
        <v>9.5139999999999993</v>
      </c>
    </row>
    <row r="51" spans="1:2">
      <c r="A51" s="19">
        <v>7429.4189999999999</v>
      </c>
      <c r="B51" s="23">
        <v>9.8109999999999999</v>
      </c>
    </row>
    <row r="52" spans="1:2">
      <c r="A52" s="19">
        <v>7497.4610000000002</v>
      </c>
      <c r="B52" s="23">
        <v>9.2490000000000006</v>
      </c>
    </row>
    <row r="53" spans="1:2">
      <c r="A53" s="19">
        <v>7634.6480000000001</v>
      </c>
      <c r="B53" s="23">
        <v>9.6359999999999992</v>
      </c>
    </row>
    <row r="54" spans="1:2">
      <c r="A54" s="19">
        <v>7703.7730000000001</v>
      </c>
      <c r="B54" s="23">
        <v>10.365</v>
      </c>
    </row>
    <row r="55" spans="1:2">
      <c r="A55" s="19">
        <v>7773.2389999999996</v>
      </c>
      <c r="B55" s="23">
        <v>10.02</v>
      </c>
    </row>
    <row r="56" spans="1:2">
      <c r="A56" s="19">
        <v>7913.1559999999999</v>
      </c>
      <c r="B56" s="23">
        <v>9.593</v>
      </c>
    </row>
    <row r="57" spans="1:2">
      <c r="A57" s="19">
        <v>8054.317</v>
      </c>
      <c r="B57" s="23">
        <v>9.8580000000000005</v>
      </c>
    </row>
    <row r="58" spans="1:2">
      <c r="A58" s="19">
        <v>8340.0570000000007</v>
      </c>
      <c r="B58" s="23">
        <v>9.7520000000000007</v>
      </c>
    </row>
    <row r="59" spans="1:2">
      <c r="A59" s="19">
        <v>8484.4750000000004</v>
      </c>
      <c r="B59" s="23">
        <v>9.3480000000000008</v>
      </c>
    </row>
    <row r="60" spans="1:2">
      <c r="A60" s="19">
        <v>8557.0360000000001</v>
      </c>
      <c r="B60" s="23">
        <v>8.8710000000000004</v>
      </c>
    </row>
    <row r="61" spans="1:2">
      <c r="A61" s="19">
        <v>8629.8189999999995</v>
      </c>
      <c r="B61" s="23">
        <v>9.1129999999999995</v>
      </c>
    </row>
    <row r="62" spans="1:2">
      <c r="A62" s="19">
        <v>8922.9660000000003</v>
      </c>
      <c r="B62" s="23">
        <v>8.8569999999999993</v>
      </c>
    </row>
    <row r="63" spans="1:2">
      <c r="A63" s="19">
        <v>9070.61</v>
      </c>
      <c r="B63" s="23">
        <v>9.2720000000000002</v>
      </c>
    </row>
    <row r="64" spans="1:2">
      <c r="A64" s="19">
        <v>9218.8639999999996</v>
      </c>
      <c r="B64" s="23">
        <v>9.5009999999999994</v>
      </c>
    </row>
    <row r="65" spans="1:2">
      <c r="A65" s="19">
        <v>9293.1970000000001</v>
      </c>
      <c r="B65" s="23">
        <v>9.6120000000000001</v>
      </c>
    </row>
    <row r="66" spans="1:2">
      <c r="A66" s="19">
        <v>9442.2270000000008</v>
      </c>
      <c r="B66" s="23">
        <v>10.541</v>
      </c>
    </row>
    <row r="67" spans="1:2">
      <c r="A67" s="19">
        <v>9516.9050000000007</v>
      </c>
      <c r="B67" s="23">
        <v>10.845000000000001</v>
      </c>
    </row>
    <row r="68" spans="1:2">
      <c r="A68" s="19">
        <v>9666.5419999999995</v>
      </c>
      <c r="B68" s="23">
        <v>9.9410000000000007</v>
      </c>
    </row>
    <row r="69" spans="1:2">
      <c r="A69" s="19">
        <v>9816.49</v>
      </c>
      <c r="B69" s="23">
        <v>10.156000000000001</v>
      </c>
    </row>
    <row r="70" spans="1:2">
      <c r="A70" s="19">
        <v>10116.98</v>
      </c>
      <c r="B70" s="23">
        <v>10.244999999999999</v>
      </c>
    </row>
    <row r="71" spans="1:2">
      <c r="A71" s="19">
        <v>10417.746999999999</v>
      </c>
      <c r="B71" s="23">
        <v>10.317</v>
      </c>
    </row>
    <row r="72" spans="1:2">
      <c r="A72" s="19">
        <v>10568.138000000001</v>
      </c>
      <c r="B72" s="23">
        <v>10.689</v>
      </c>
    </row>
    <row r="73" spans="1:2">
      <c r="A73" s="19">
        <v>10718.529</v>
      </c>
      <c r="B73" s="23">
        <v>11.726000000000001</v>
      </c>
    </row>
    <row r="74" spans="1:2">
      <c r="A74" s="19">
        <v>10868.921</v>
      </c>
      <c r="B74" s="23">
        <v>12.738</v>
      </c>
    </row>
    <row r="75" spans="1:2">
      <c r="A75" s="19">
        <v>11019.31</v>
      </c>
      <c r="B75" s="23">
        <v>11.648099999999999</v>
      </c>
    </row>
    <row r="76" spans="1:2">
      <c r="A76" s="19">
        <v>11169.7</v>
      </c>
      <c r="B76" s="23">
        <v>11.917899999999999</v>
      </c>
    </row>
    <row r="77" spans="1:2">
      <c r="A77" s="19">
        <v>11320.09</v>
      </c>
      <c r="B77" s="23">
        <v>11.966100000000001</v>
      </c>
    </row>
    <row r="78" spans="1:2">
      <c r="A78" s="19">
        <v>11470.49</v>
      </c>
      <c r="B78" s="23">
        <v>10.4551</v>
      </c>
    </row>
    <row r="79" spans="1:2">
      <c r="A79" s="19">
        <v>11545.68</v>
      </c>
      <c r="B79" s="23">
        <v>11.244999999999999</v>
      </c>
    </row>
    <row r="80" spans="1:2">
      <c r="A80" s="19">
        <v>11620.88</v>
      </c>
      <c r="B80" s="23">
        <v>11.289</v>
      </c>
    </row>
  </sheetData>
  <mergeCells count="2">
    <mergeCell ref="A3:B3"/>
    <mergeCell ref="F3:K3"/>
  </mergeCells>
  <phoneticPr fontId="4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37"/>
  <sheetViews>
    <sheetView workbookViewId="0">
      <selection activeCell="A4" sqref="A4:B4"/>
    </sheetView>
  </sheetViews>
  <sheetFormatPr baseColWidth="10" defaultColWidth="9" defaultRowHeight="13"/>
  <cols>
    <col min="1" max="1" width="21.1640625" style="6" customWidth="1"/>
    <col min="2" max="2" width="13.6640625" style="20" customWidth="1"/>
    <col min="3" max="4" width="9" style="4"/>
    <col min="5" max="5" width="11.5" style="4" customWidth="1"/>
    <col min="6" max="6" width="10.6640625" style="4" customWidth="1"/>
    <col min="7" max="7" width="15" style="4" customWidth="1"/>
    <col min="8" max="8" width="14.1640625" style="4" customWidth="1"/>
    <col min="9" max="9" width="11.1640625" style="4" customWidth="1"/>
    <col min="10" max="10" width="20.33203125" style="4" customWidth="1"/>
    <col min="11" max="13" width="9" style="4"/>
    <col min="14" max="14" width="10.1640625" style="4" customWidth="1"/>
    <col min="15" max="15" width="11.5" style="4" customWidth="1"/>
    <col min="16" max="17" width="13.6640625" style="4" customWidth="1"/>
    <col min="18" max="16384" width="9" style="4"/>
  </cols>
  <sheetData>
    <row r="1" spans="1:18">
      <c r="A1" s="39" t="s">
        <v>645</v>
      </c>
      <c r="B1" s="12"/>
      <c r="C1" s="22"/>
      <c r="D1" s="22"/>
      <c r="E1" s="22"/>
      <c r="F1" s="6"/>
      <c r="G1" s="6"/>
      <c r="L1" s="6"/>
      <c r="M1" s="6"/>
      <c r="N1" s="6"/>
      <c r="O1" s="6"/>
    </row>
    <row r="2" spans="1:18">
      <c r="A2" s="40"/>
      <c r="B2" s="12"/>
      <c r="C2" s="22"/>
      <c r="D2" s="22"/>
      <c r="E2" s="22"/>
      <c r="F2" s="6"/>
      <c r="G2" s="6"/>
      <c r="L2" s="6"/>
      <c r="M2" s="6"/>
      <c r="N2" s="6"/>
      <c r="O2" s="6"/>
    </row>
    <row r="3" spans="1:18">
      <c r="A3" s="229" t="s">
        <v>605</v>
      </c>
      <c r="B3" s="229"/>
      <c r="F3" s="229" t="s">
        <v>606</v>
      </c>
      <c r="G3" s="229"/>
      <c r="H3" s="229"/>
      <c r="I3" s="229"/>
      <c r="J3" s="229"/>
      <c r="K3" s="229"/>
    </row>
    <row r="4" spans="1:18" ht="15">
      <c r="A4" s="11" t="s">
        <v>607</v>
      </c>
      <c r="B4" s="12" t="s">
        <v>608</v>
      </c>
      <c r="F4" s="13" t="s">
        <v>617</v>
      </c>
      <c r="G4" s="13" t="s">
        <v>610</v>
      </c>
      <c r="H4" s="14" t="s">
        <v>611</v>
      </c>
      <c r="I4" s="14" t="s">
        <v>612</v>
      </c>
      <c r="J4" s="6" t="s">
        <v>619</v>
      </c>
      <c r="K4" s="22" t="s">
        <v>620</v>
      </c>
      <c r="M4" s="38"/>
      <c r="N4" s="38"/>
      <c r="O4" s="38"/>
      <c r="P4" s="38"/>
      <c r="R4" s="38"/>
    </row>
    <row r="5" spans="1:18">
      <c r="A5" s="6">
        <v>175</v>
      </c>
      <c r="B5" s="23">
        <v>7.6139999999999999</v>
      </c>
      <c r="F5" s="13">
        <v>52</v>
      </c>
      <c r="G5" s="13" t="s">
        <v>646</v>
      </c>
      <c r="H5" s="13">
        <v>3920</v>
      </c>
      <c r="I5" s="13">
        <v>130</v>
      </c>
      <c r="J5" s="13">
        <v>3860</v>
      </c>
      <c r="K5" s="13">
        <v>130</v>
      </c>
      <c r="M5" s="13"/>
      <c r="N5" s="13"/>
      <c r="O5" s="13"/>
      <c r="P5" s="13"/>
      <c r="R5" s="38"/>
    </row>
    <row r="6" spans="1:18">
      <c r="A6" s="6">
        <v>501</v>
      </c>
      <c r="B6" s="23">
        <v>7.7709999999999999</v>
      </c>
      <c r="F6" s="13">
        <v>104</v>
      </c>
      <c r="G6" s="13" t="s">
        <v>646</v>
      </c>
      <c r="H6" s="13">
        <v>7840</v>
      </c>
      <c r="I6" s="13">
        <v>130</v>
      </c>
      <c r="J6" s="13">
        <v>7790</v>
      </c>
      <c r="K6" s="13">
        <v>130</v>
      </c>
      <c r="M6" s="13"/>
      <c r="N6" s="13"/>
      <c r="O6" s="13"/>
      <c r="P6" s="13"/>
      <c r="R6" s="38"/>
    </row>
    <row r="7" spans="1:18">
      <c r="A7" s="6">
        <v>668</v>
      </c>
      <c r="B7" s="23">
        <v>7.9429999999999996</v>
      </c>
      <c r="F7" s="13">
        <v>138</v>
      </c>
      <c r="G7" s="13" t="s">
        <v>647</v>
      </c>
      <c r="H7" s="13">
        <v>9210</v>
      </c>
      <c r="I7" s="13">
        <v>160</v>
      </c>
      <c r="J7" s="13">
        <v>9080</v>
      </c>
      <c r="K7" s="13">
        <v>160</v>
      </c>
      <c r="M7" s="13"/>
      <c r="N7" s="13"/>
      <c r="O7" s="13"/>
      <c r="P7" s="13"/>
      <c r="R7" s="38"/>
    </row>
    <row r="8" spans="1:18">
      <c r="A8" s="6">
        <v>882</v>
      </c>
      <c r="B8" s="23">
        <v>7.3710000000000004</v>
      </c>
    </row>
    <row r="9" spans="1:18">
      <c r="A9" s="6">
        <v>1155</v>
      </c>
      <c r="B9" s="23">
        <v>7.1289999999999996</v>
      </c>
    </row>
    <row r="10" spans="1:18">
      <c r="A10" s="6">
        <v>1378</v>
      </c>
      <c r="B10" s="23">
        <v>6.9290000000000003</v>
      </c>
    </row>
    <row r="11" spans="1:18">
      <c r="A11" s="6">
        <v>1650</v>
      </c>
      <c r="B11" s="23">
        <v>6.7430000000000003</v>
      </c>
    </row>
    <row r="12" spans="1:18">
      <c r="A12" s="6">
        <v>1942</v>
      </c>
      <c r="B12" s="23">
        <v>7.6859999999999999</v>
      </c>
    </row>
    <row r="13" spans="1:18">
      <c r="A13" s="6">
        <v>2265</v>
      </c>
      <c r="B13" s="23">
        <v>7.8570000000000002</v>
      </c>
    </row>
    <row r="14" spans="1:18">
      <c r="A14" s="6">
        <v>2619</v>
      </c>
      <c r="B14" s="23">
        <v>7.9710000000000001</v>
      </c>
    </row>
    <row r="15" spans="1:18">
      <c r="A15" s="6">
        <v>2883</v>
      </c>
      <c r="B15" s="23">
        <v>8.4139999999999997</v>
      </c>
    </row>
    <row r="16" spans="1:18">
      <c r="A16" s="6">
        <v>3283</v>
      </c>
      <c r="B16" s="23">
        <v>7.8140000000000001</v>
      </c>
    </row>
    <row r="17" spans="1:2">
      <c r="A17" s="6">
        <v>3576</v>
      </c>
      <c r="B17" s="23">
        <v>8.1140000000000008</v>
      </c>
    </row>
    <row r="18" spans="1:2">
      <c r="A18" s="6">
        <v>3938</v>
      </c>
      <c r="B18" s="23">
        <v>9.2140000000000004</v>
      </c>
    </row>
    <row r="19" spans="1:2">
      <c r="A19" s="6">
        <v>4352</v>
      </c>
      <c r="B19" s="23">
        <v>7.9290000000000003</v>
      </c>
    </row>
    <row r="20" spans="1:2">
      <c r="A20" s="6">
        <v>4760</v>
      </c>
      <c r="B20" s="23">
        <v>8.6</v>
      </c>
    </row>
    <row r="21" spans="1:2">
      <c r="A21" s="6">
        <v>5080</v>
      </c>
      <c r="B21" s="23">
        <v>8.0289999999999999</v>
      </c>
    </row>
    <row r="22" spans="1:2">
      <c r="A22" s="6">
        <v>5497</v>
      </c>
      <c r="B22" s="23">
        <v>8.6859999999999999</v>
      </c>
    </row>
    <row r="23" spans="1:2">
      <c r="A23" s="6">
        <v>5770</v>
      </c>
      <c r="B23" s="23">
        <v>7.5289999999999999</v>
      </c>
    </row>
    <row r="24" spans="1:2">
      <c r="A24" s="6">
        <v>6095</v>
      </c>
      <c r="B24" s="23">
        <v>7.4429999999999996</v>
      </c>
    </row>
    <row r="25" spans="1:2">
      <c r="A25" s="6">
        <v>6381</v>
      </c>
      <c r="B25" s="23">
        <v>8.3290000000000006</v>
      </c>
    </row>
    <row r="26" spans="1:2">
      <c r="A26" s="6">
        <v>6695</v>
      </c>
      <c r="B26" s="23">
        <v>6.7859999999999996</v>
      </c>
    </row>
    <row r="27" spans="1:2">
      <c r="A27" s="6">
        <v>7052</v>
      </c>
      <c r="B27" s="23">
        <v>8.6140000000000008</v>
      </c>
    </row>
    <row r="28" spans="1:2">
      <c r="A28" s="6">
        <v>7364</v>
      </c>
      <c r="B28" s="23">
        <v>8.2859999999999996</v>
      </c>
    </row>
    <row r="29" spans="1:2">
      <c r="A29" s="6">
        <v>7583</v>
      </c>
      <c r="B29" s="23">
        <v>8.6</v>
      </c>
    </row>
    <row r="30" spans="1:2">
      <c r="A30" s="6">
        <v>7833</v>
      </c>
      <c r="B30" s="23">
        <v>7.1429999999999998</v>
      </c>
    </row>
    <row r="31" spans="1:2">
      <c r="A31" s="6">
        <v>8096</v>
      </c>
      <c r="B31" s="23">
        <v>7.8</v>
      </c>
    </row>
    <row r="32" spans="1:2">
      <c r="A32" s="6">
        <v>8383</v>
      </c>
      <c r="B32" s="23">
        <v>7.9429999999999996</v>
      </c>
    </row>
    <row r="33" spans="1:2">
      <c r="A33" s="6">
        <v>8632</v>
      </c>
      <c r="B33" s="23">
        <v>8.6859999999999999</v>
      </c>
    </row>
    <row r="34" spans="1:2">
      <c r="A34" s="6">
        <v>9081</v>
      </c>
      <c r="B34" s="23">
        <v>6.8140000000000001</v>
      </c>
    </row>
    <row r="35" spans="1:2">
      <c r="A35" s="6">
        <v>9448</v>
      </c>
      <c r="B35" s="23">
        <v>7.2430000000000003</v>
      </c>
    </row>
    <row r="36" spans="1:2">
      <c r="A36" s="6">
        <v>9668</v>
      </c>
      <c r="B36" s="23">
        <v>7.5709999999999997</v>
      </c>
    </row>
    <row r="37" spans="1:2">
      <c r="A37" s="6">
        <v>10183</v>
      </c>
      <c r="B37" s="23">
        <v>7.1429999999999998</v>
      </c>
    </row>
  </sheetData>
  <mergeCells count="2">
    <mergeCell ref="A3:B3"/>
    <mergeCell ref="F3:K3"/>
  </mergeCells>
  <phoneticPr fontId="44" type="noConversion"/>
  <pageMargins left="0.7" right="0.7" top="0.75" bottom="0.75" header="0.3" footer="0.3"/>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J60"/>
  <sheetViews>
    <sheetView workbookViewId="0">
      <selection activeCell="A3" sqref="A3:B4"/>
    </sheetView>
  </sheetViews>
  <sheetFormatPr baseColWidth="10" defaultColWidth="9" defaultRowHeight="13"/>
  <cols>
    <col min="1" max="1" width="19.83203125" style="56" customWidth="1"/>
    <col min="2" max="2" width="13.1640625" style="77" customWidth="1"/>
    <col min="3" max="3" width="9" style="4"/>
    <col min="4" max="10" width="9" style="21"/>
    <col min="11" max="16384" width="9" style="4"/>
  </cols>
  <sheetData>
    <row r="1" spans="1:8">
      <c r="A1" s="39" t="s">
        <v>989</v>
      </c>
    </row>
    <row r="2" spans="1:8">
      <c r="A2" s="40"/>
    </row>
    <row r="3" spans="1:8">
      <c r="A3" s="239" t="s">
        <v>605</v>
      </c>
      <c r="B3" s="239"/>
    </row>
    <row r="4" spans="1:8">
      <c r="A4" s="11" t="s">
        <v>607</v>
      </c>
      <c r="B4" s="12" t="s">
        <v>608</v>
      </c>
    </row>
    <row r="5" spans="1:8">
      <c r="A5" s="56">
        <v>-44</v>
      </c>
      <c r="B5" s="77">
        <v>0</v>
      </c>
    </row>
    <row r="6" spans="1:8">
      <c r="A6" s="56">
        <v>-34</v>
      </c>
      <c r="B6" s="77">
        <v>9.1139999999999999E-2</v>
      </c>
    </row>
    <row r="7" spans="1:8">
      <c r="A7" s="56">
        <v>-13</v>
      </c>
      <c r="B7" s="77">
        <v>-0.19458</v>
      </c>
    </row>
    <row r="8" spans="1:8">
      <c r="A8" s="56">
        <v>7</v>
      </c>
      <c r="B8" s="77">
        <v>7.3870000000000005E-2</v>
      </c>
    </row>
    <row r="9" spans="1:8">
      <c r="A9" s="56">
        <v>18</v>
      </c>
      <c r="B9" s="77">
        <v>-0.42005999999999999</v>
      </c>
      <c r="G9" s="78"/>
      <c r="H9" s="78"/>
    </row>
    <row r="10" spans="1:8">
      <c r="A10" s="56">
        <v>34</v>
      </c>
      <c r="B10" s="77">
        <v>-0.47293000000000002</v>
      </c>
    </row>
    <row r="11" spans="1:8">
      <c r="A11" s="56">
        <v>45</v>
      </c>
      <c r="B11" s="77">
        <v>-0.45135999999999998</v>
      </c>
    </row>
    <row r="12" spans="1:8">
      <c r="A12" s="56">
        <v>50</v>
      </c>
      <c r="B12" s="77">
        <v>-0.26745999999999998</v>
      </c>
    </row>
    <row r="13" spans="1:8">
      <c r="A13" s="56">
        <v>84.17</v>
      </c>
      <c r="B13" s="77">
        <v>2.6700000000000002E-2</v>
      </c>
    </row>
    <row r="14" spans="1:8">
      <c r="A14" s="56">
        <v>118.33</v>
      </c>
      <c r="B14" s="77">
        <v>-9.11E-3</v>
      </c>
    </row>
    <row r="15" spans="1:8">
      <c r="A15" s="56">
        <v>152.5</v>
      </c>
      <c r="B15" s="77">
        <v>-0.19458</v>
      </c>
    </row>
    <row r="16" spans="1:8">
      <c r="A16" s="56">
        <v>186.67</v>
      </c>
      <c r="B16" s="77">
        <v>-0.58040000000000003</v>
      </c>
    </row>
    <row r="17" spans="1:2">
      <c r="A17" s="56">
        <v>220.83</v>
      </c>
      <c r="B17" s="77">
        <v>-0.27540999999999999</v>
      </c>
    </row>
    <row r="18" spans="1:2">
      <c r="A18" s="56">
        <v>255</v>
      </c>
      <c r="B18" s="77">
        <v>-0.33944000000000002</v>
      </c>
    </row>
    <row r="19" spans="1:2">
      <c r="A19" s="56">
        <v>289.17</v>
      </c>
      <c r="B19" s="77">
        <v>-0.27640999999999999</v>
      </c>
    </row>
    <row r="20" spans="1:2">
      <c r="A20" s="56">
        <v>323.33</v>
      </c>
      <c r="B20" s="77">
        <v>-0.45272000000000001</v>
      </c>
    </row>
    <row r="21" spans="1:2">
      <c r="A21" s="56">
        <v>357.5</v>
      </c>
      <c r="B21" s="77">
        <v>-0.45297999999999999</v>
      </c>
    </row>
    <row r="22" spans="1:2">
      <c r="A22" s="56">
        <v>391.67</v>
      </c>
      <c r="B22" s="77">
        <v>-0.50968000000000002</v>
      </c>
    </row>
    <row r="23" spans="1:2">
      <c r="A23" s="56">
        <v>425.83</v>
      </c>
      <c r="B23" s="77">
        <v>-0.68694</v>
      </c>
    </row>
    <row r="24" spans="1:2">
      <c r="A24" s="56">
        <v>460</v>
      </c>
      <c r="B24" s="77">
        <v>-0.4556</v>
      </c>
    </row>
    <row r="25" spans="1:2">
      <c r="A25" s="56">
        <v>480.31</v>
      </c>
      <c r="B25" s="77">
        <v>-0.28170000000000001</v>
      </c>
    </row>
    <row r="26" spans="1:2">
      <c r="A26" s="56">
        <v>500.62</v>
      </c>
      <c r="B26" s="77">
        <v>-0.21809000000000001</v>
      </c>
    </row>
    <row r="27" spans="1:2">
      <c r="A27" s="56">
        <v>520.91999999999996</v>
      </c>
      <c r="B27" s="77">
        <v>-0.26096000000000003</v>
      </c>
    </row>
    <row r="28" spans="1:2">
      <c r="A28" s="56">
        <v>541.23</v>
      </c>
      <c r="B28" s="77">
        <v>-0.54925999999999997</v>
      </c>
    </row>
    <row r="29" spans="1:2">
      <c r="A29" s="56">
        <v>561.54</v>
      </c>
      <c r="B29" s="77">
        <v>-0.77215999999999996</v>
      </c>
    </row>
    <row r="30" spans="1:2">
      <c r="A30" s="56">
        <v>581.85</v>
      </c>
      <c r="B30" s="77">
        <v>9.8309999999999995E-2</v>
      </c>
    </row>
    <row r="31" spans="1:2">
      <c r="A31" s="56">
        <v>602.15</v>
      </c>
      <c r="B31" s="77">
        <v>-0.95082999999999995</v>
      </c>
    </row>
    <row r="32" spans="1:2">
      <c r="A32" s="56">
        <v>622.46</v>
      </c>
      <c r="B32" s="77">
        <v>-0.93508000000000002</v>
      </c>
    </row>
    <row r="33" spans="1:2">
      <c r="A33" s="56">
        <v>642.77</v>
      </c>
      <c r="B33" s="77">
        <v>-0.76959999999999995</v>
      </c>
    </row>
    <row r="34" spans="1:2">
      <c r="A34" s="56">
        <v>680</v>
      </c>
      <c r="B34" s="77">
        <v>-0.32812999999999998</v>
      </c>
    </row>
    <row r="35" spans="1:2">
      <c r="A35" s="56">
        <v>728.1</v>
      </c>
      <c r="B35" s="77">
        <v>-0.39036999999999999</v>
      </c>
    </row>
    <row r="36" spans="1:2">
      <c r="A36" s="56">
        <v>754.34</v>
      </c>
      <c r="B36" s="77">
        <v>-0.41943000000000003</v>
      </c>
    </row>
    <row r="37" spans="1:2">
      <c r="A37" s="56">
        <v>780.58</v>
      </c>
      <c r="B37" s="77">
        <v>-0.83928000000000003</v>
      </c>
    </row>
    <row r="38" spans="1:2">
      <c r="A38" s="56">
        <v>806.81</v>
      </c>
      <c r="B38" s="77">
        <v>-0.94759000000000004</v>
      </c>
    </row>
    <row r="39" spans="1:2">
      <c r="A39" s="56">
        <v>833.05</v>
      </c>
      <c r="B39" s="77">
        <v>-0.91591999999999996</v>
      </c>
    </row>
    <row r="40" spans="1:2">
      <c r="A40" s="56">
        <v>859.29</v>
      </c>
      <c r="B40" s="77">
        <v>-0.60489999999999999</v>
      </c>
    </row>
    <row r="41" spans="1:2">
      <c r="A41" s="56">
        <v>885.53</v>
      </c>
      <c r="B41" s="77">
        <v>-0.67490000000000006</v>
      </c>
    </row>
    <row r="42" spans="1:2">
      <c r="A42" s="56">
        <v>911.76</v>
      </c>
      <c r="B42" s="77">
        <v>-1.0389999999999999</v>
      </c>
    </row>
    <row r="43" spans="1:2">
      <c r="A43" s="56">
        <v>938</v>
      </c>
      <c r="B43" s="77">
        <v>-0.40425</v>
      </c>
    </row>
    <row r="44" spans="1:2">
      <c r="A44" s="56">
        <v>963.04</v>
      </c>
      <c r="B44" s="77">
        <v>-0.35499000000000003</v>
      </c>
    </row>
    <row r="45" spans="1:2">
      <c r="A45" s="56">
        <v>988.08</v>
      </c>
      <c r="B45" s="77">
        <v>7.7789999999999998E-2</v>
      </c>
    </row>
    <row r="46" spans="1:2">
      <c r="A46" s="56">
        <v>1004.77</v>
      </c>
      <c r="B46" s="77">
        <v>-0.45795999999999998</v>
      </c>
    </row>
    <row r="47" spans="1:2">
      <c r="A47" s="56">
        <v>1029.81</v>
      </c>
      <c r="B47" s="77">
        <v>0.22066</v>
      </c>
    </row>
    <row r="48" spans="1:2">
      <c r="A48" s="56">
        <v>1054.8499999999999</v>
      </c>
      <c r="B48" s="77">
        <v>0.27101999999999998</v>
      </c>
    </row>
    <row r="49" spans="1:2">
      <c r="A49" s="56">
        <v>1079.8800000000001</v>
      </c>
      <c r="B49" s="77">
        <v>-0.31133</v>
      </c>
    </row>
    <row r="50" spans="1:2">
      <c r="A50" s="56">
        <v>1104.92</v>
      </c>
      <c r="B50" s="77">
        <v>1.5200000000000001E-3</v>
      </c>
    </row>
    <row r="51" spans="1:2">
      <c r="A51" s="56">
        <v>1129.96</v>
      </c>
      <c r="B51" s="77">
        <v>-0.13428000000000001</v>
      </c>
    </row>
    <row r="52" spans="1:2">
      <c r="A52" s="56">
        <v>1155</v>
      </c>
      <c r="B52" s="77">
        <v>-0.44895000000000002</v>
      </c>
    </row>
    <row r="53" spans="1:2">
      <c r="A53" s="56">
        <v>1180.04</v>
      </c>
      <c r="B53" s="77">
        <v>-0.14962</v>
      </c>
    </row>
    <row r="54" spans="1:2">
      <c r="A54" s="56">
        <v>1205.08</v>
      </c>
      <c r="B54" s="77">
        <v>-8.6220000000000005E-2</v>
      </c>
    </row>
    <row r="55" spans="1:2">
      <c r="A55" s="56">
        <v>1230.1199999999999</v>
      </c>
      <c r="B55" s="77">
        <v>5.8599999999999998E-3</v>
      </c>
    </row>
    <row r="56" spans="1:2">
      <c r="A56" s="56">
        <v>1255.1500000000001</v>
      </c>
      <c r="B56" s="77">
        <v>-0.24945000000000001</v>
      </c>
    </row>
    <row r="57" spans="1:2">
      <c r="A57" s="56">
        <v>1280.19</v>
      </c>
      <c r="B57" s="77">
        <v>-0.13836000000000001</v>
      </c>
    </row>
    <row r="58" spans="1:2">
      <c r="A58" s="56">
        <v>1330.27</v>
      </c>
      <c r="B58" s="77">
        <v>0.22803999999999999</v>
      </c>
    </row>
    <row r="59" spans="1:2">
      <c r="A59" s="56">
        <v>1346.96</v>
      </c>
      <c r="B59" s="77">
        <v>-0.21473999999999999</v>
      </c>
    </row>
    <row r="60" spans="1:2">
      <c r="A60" s="56">
        <v>1372</v>
      </c>
      <c r="B60" s="77">
        <v>-5.3609999999999998E-2</v>
      </c>
    </row>
  </sheetData>
  <mergeCells count="1">
    <mergeCell ref="A3:B3"/>
  </mergeCells>
  <phoneticPr fontId="44" type="noConversion"/>
  <pageMargins left="0.75" right="0.75" top="1" bottom="1" header="0.5" footer="0.5"/>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L40"/>
  <sheetViews>
    <sheetView workbookViewId="0">
      <selection activeCell="A3" sqref="A3:B4"/>
    </sheetView>
  </sheetViews>
  <sheetFormatPr baseColWidth="10" defaultColWidth="9" defaultRowHeight="13"/>
  <cols>
    <col min="1" max="1" width="21.1640625" style="6" customWidth="1"/>
    <col min="2" max="2" width="13.6640625" style="6" customWidth="1"/>
    <col min="3" max="16384" width="9" style="4"/>
  </cols>
  <sheetData>
    <row r="1" spans="1:12">
      <c r="A1" s="37" t="s">
        <v>990</v>
      </c>
      <c r="B1" s="20"/>
      <c r="D1" s="6"/>
      <c r="E1" s="6"/>
      <c r="F1" s="6"/>
      <c r="G1" s="6"/>
      <c r="H1" s="23"/>
      <c r="I1" s="6"/>
      <c r="J1" s="6"/>
      <c r="K1" s="6"/>
      <c r="L1" s="6"/>
    </row>
    <row r="2" spans="1:12">
      <c r="A2" s="9"/>
      <c r="B2" s="20"/>
      <c r="D2" s="6"/>
      <c r="E2" s="6"/>
      <c r="F2" s="6"/>
      <c r="G2" s="6"/>
      <c r="H2" s="23"/>
      <c r="I2" s="6"/>
      <c r="J2" s="6"/>
      <c r="K2" s="6"/>
      <c r="L2" s="6"/>
    </row>
    <row r="3" spans="1:12">
      <c r="A3" s="239" t="s">
        <v>605</v>
      </c>
      <c r="B3" s="239"/>
    </row>
    <row r="4" spans="1:12">
      <c r="A4" s="11" t="s">
        <v>607</v>
      </c>
      <c r="B4" s="12" t="s">
        <v>608</v>
      </c>
    </row>
    <row r="5" spans="1:12">
      <c r="A5" s="6">
        <v>-15</v>
      </c>
      <c r="B5" s="6">
        <v>20.100000000000001</v>
      </c>
    </row>
    <row r="6" spans="1:12">
      <c r="A6" s="6">
        <v>2</v>
      </c>
      <c r="B6" s="6">
        <v>20.100000000000001</v>
      </c>
    </row>
    <row r="7" spans="1:12">
      <c r="A7" s="6">
        <v>19</v>
      </c>
      <c r="B7" s="6">
        <v>20.399999999999999</v>
      </c>
    </row>
    <row r="8" spans="1:12">
      <c r="A8" s="6">
        <v>36</v>
      </c>
      <c r="B8" s="6">
        <v>20.2</v>
      </c>
    </row>
    <row r="9" spans="1:12">
      <c r="A9" s="6">
        <v>52</v>
      </c>
      <c r="B9" s="6">
        <v>20.399999999999999</v>
      </c>
    </row>
    <row r="10" spans="1:12">
      <c r="A10" s="6">
        <v>69</v>
      </c>
      <c r="B10" s="6">
        <v>20.100000000000001</v>
      </c>
    </row>
    <row r="11" spans="1:12">
      <c r="A11" s="6">
        <v>86</v>
      </c>
      <c r="B11" s="6">
        <v>19.600000000000001</v>
      </c>
    </row>
    <row r="12" spans="1:12">
      <c r="A12" s="6">
        <v>103</v>
      </c>
      <c r="B12" s="6">
        <v>19.7</v>
      </c>
    </row>
    <row r="13" spans="1:12">
      <c r="A13" s="6">
        <v>120</v>
      </c>
      <c r="B13" s="6">
        <v>19.7</v>
      </c>
    </row>
    <row r="14" spans="1:12">
      <c r="A14" s="6">
        <v>127</v>
      </c>
      <c r="B14" s="6">
        <v>19.399999999999999</v>
      </c>
    </row>
    <row r="15" spans="1:12">
      <c r="A15" s="6">
        <v>135</v>
      </c>
      <c r="B15" s="6">
        <v>19.8</v>
      </c>
    </row>
    <row r="16" spans="1:12">
      <c r="A16" s="6">
        <v>142</v>
      </c>
      <c r="B16" s="6">
        <v>19.399999999999999</v>
      </c>
    </row>
    <row r="17" spans="1:2">
      <c r="A17" s="6">
        <v>161</v>
      </c>
      <c r="B17" s="6">
        <v>19.600000000000001</v>
      </c>
    </row>
    <row r="18" spans="1:2">
      <c r="A18" s="6">
        <v>182</v>
      </c>
      <c r="B18" s="6">
        <v>19.600000000000001</v>
      </c>
    </row>
    <row r="19" spans="1:2">
      <c r="A19" s="6">
        <v>197</v>
      </c>
      <c r="B19" s="6">
        <v>19.100000000000001</v>
      </c>
    </row>
    <row r="20" spans="1:2">
      <c r="A20" s="6">
        <v>210</v>
      </c>
      <c r="B20" s="6">
        <v>19.8</v>
      </c>
    </row>
    <row r="21" spans="1:2">
      <c r="A21" s="6">
        <v>223</v>
      </c>
      <c r="B21" s="6">
        <v>19.2</v>
      </c>
    </row>
    <row r="22" spans="1:2">
      <c r="A22" s="6">
        <v>234</v>
      </c>
      <c r="B22" s="6">
        <v>19.600000000000001</v>
      </c>
    </row>
    <row r="23" spans="1:2">
      <c r="A23" s="6">
        <v>243</v>
      </c>
      <c r="B23" s="6">
        <v>19.600000000000001</v>
      </c>
    </row>
    <row r="24" spans="1:2">
      <c r="A24" s="6">
        <v>251</v>
      </c>
      <c r="B24" s="6">
        <v>19.8</v>
      </c>
    </row>
    <row r="25" spans="1:2">
      <c r="A25" s="6">
        <v>259</v>
      </c>
      <c r="B25" s="6">
        <v>19.399999999999999</v>
      </c>
    </row>
    <row r="26" spans="1:2">
      <c r="A26" s="6">
        <v>289</v>
      </c>
      <c r="B26" s="6">
        <v>19.399999999999999</v>
      </c>
    </row>
    <row r="27" spans="1:2">
      <c r="A27" s="6">
        <v>317</v>
      </c>
      <c r="B27" s="6">
        <v>19.5</v>
      </c>
    </row>
    <row r="28" spans="1:2">
      <c r="A28" s="6">
        <v>342</v>
      </c>
      <c r="B28" s="6">
        <v>19.2</v>
      </c>
    </row>
    <row r="29" spans="1:2">
      <c r="A29" s="6">
        <v>367</v>
      </c>
      <c r="B29" s="6">
        <v>19.3</v>
      </c>
    </row>
    <row r="30" spans="1:2">
      <c r="A30" s="6">
        <v>390</v>
      </c>
      <c r="B30" s="6">
        <v>19.7</v>
      </c>
    </row>
    <row r="31" spans="1:2">
      <c r="A31" s="6">
        <v>413</v>
      </c>
      <c r="B31" s="6">
        <v>19.7</v>
      </c>
    </row>
    <row r="32" spans="1:2">
      <c r="A32" s="6">
        <v>466</v>
      </c>
      <c r="B32" s="6">
        <v>19.899999999999999</v>
      </c>
    </row>
    <row r="33" spans="1:2">
      <c r="A33" s="6">
        <v>513</v>
      </c>
      <c r="B33" s="6">
        <v>20.100000000000001</v>
      </c>
    </row>
    <row r="34" spans="1:2">
      <c r="A34" s="6">
        <v>556</v>
      </c>
      <c r="B34" s="6">
        <v>19.899999999999999</v>
      </c>
    </row>
    <row r="35" spans="1:2">
      <c r="A35" s="6">
        <v>596</v>
      </c>
      <c r="B35" s="6">
        <v>19.600000000000001</v>
      </c>
    </row>
    <row r="36" spans="1:2">
      <c r="A36" s="6">
        <v>635</v>
      </c>
      <c r="B36" s="6">
        <v>19.399999999999999</v>
      </c>
    </row>
    <row r="37" spans="1:2">
      <c r="A37" s="6">
        <v>677</v>
      </c>
      <c r="B37" s="6">
        <v>19.5</v>
      </c>
    </row>
    <row r="38" spans="1:2">
      <c r="A38" s="6">
        <v>722</v>
      </c>
      <c r="B38" s="6">
        <v>19.8</v>
      </c>
    </row>
    <row r="39" spans="1:2">
      <c r="A39" s="6">
        <v>772</v>
      </c>
      <c r="B39" s="6">
        <v>19.600000000000001</v>
      </c>
    </row>
    <row r="40" spans="1:2">
      <c r="A40" s="6">
        <v>829</v>
      </c>
      <c r="B40" s="6">
        <v>19.399999999999999</v>
      </c>
    </row>
  </sheetData>
  <mergeCells count="1">
    <mergeCell ref="A3:B3"/>
  </mergeCells>
  <phoneticPr fontId="44" type="noConversion"/>
  <pageMargins left="0.75" right="0.75" top="1" bottom="1" header="0.5" footer="0.5"/>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L97"/>
  <sheetViews>
    <sheetView workbookViewId="0">
      <selection activeCell="A3" sqref="A3:B4"/>
    </sheetView>
  </sheetViews>
  <sheetFormatPr baseColWidth="10" defaultColWidth="9" defaultRowHeight="13"/>
  <cols>
    <col min="1" max="1" width="21.1640625" style="22" customWidth="1"/>
    <col min="2" max="2" width="13.6640625" style="12" customWidth="1"/>
    <col min="3" max="5" width="9" style="4"/>
    <col min="6" max="6" width="9.83203125" style="6" customWidth="1"/>
    <col min="7" max="7" width="14.1640625" style="6" customWidth="1"/>
    <col min="8" max="8" width="11.1640625" style="6" customWidth="1"/>
    <col min="9" max="9" width="11.6640625" style="6" customWidth="1"/>
    <col min="10" max="10" width="12.6640625" style="6" customWidth="1"/>
    <col min="11" max="11" width="12.5" style="6" customWidth="1"/>
    <col min="12" max="12" width="13.5" style="6" customWidth="1"/>
    <col min="13" max="16384" width="9" style="4"/>
  </cols>
  <sheetData>
    <row r="1" spans="1:12">
      <c r="A1" s="24" t="s">
        <v>991</v>
      </c>
    </row>
    <row r="2" spans="1:12">
      <c r="A2" s="25"/>
    </row>
    <row r="3" spans="1:12">
      <c r="A3" s="239" t="s">
        <v>605</v>
      </c>
      <c r="B3" s="239"/>
      <c r="F3" s="229" t="s">
        <v>606</v>
      </c>
      <c r="G3" s="229"/>
      <c r="H3" s="229"/>
      <c r="I3" s="229"/>
      <c r="J3" s="229"/>
      <c r="K3" s="229"/>
      <c r="L3" s="229"/>
    </row>
    <row r="4" spans="1:12" ht="15" customHeight="1">
      <c r="A4" s="11" t="s">
        <v>607</v>
      </c>
      <c r="B4" s="12" t="s">
        <v>608</v>
      </c>
      <c r="F4" s="22" t="s">
        <v>609</v>
      </c>
      <c r="G4" s="14" t="s">
        <v>611</v>
      </c>
      <c r="H4" s="14" t="s">
        <v>612</v>
      </c>
      <c r="I4" s="69" t="s">
        <v>992</v>
      </c>
      <c r="J4" s="69" t="s">
        <v>993</v>
      </c>
      <c r="K4" s="69" t="s">
        <v>994</v>
      </c>
      <c r="L4" s="69" t="s">
        <v>995</v>
      </c>
    </row>
    <row r="5" spans="1:12">
      <c r="A5" s="22">
        <v>63</v>
      </c>
      <c r="B5" s="17">
        <v>19.5</v>
      </c>
      <c r="F5" s="75">
        <v>0</v>
      </c>
      <c r="G5" s="214" t="s">
        <v>996</v>
      </c>
      <c r="H5" s="214" t="s">
        <v>996</v>
      </c>
      <c r="I5" s="75">
        <v>-39</v>
      </c>
      <c r="J5" s="214" t="s">
        <v>996</v>
      </c>
      <c r="K5" s="75">
        <v>-38.375930932634198</v>
      </c>
      <c r="L5" s="75">
        <v>63.6750246044097</v>
      </c>
    </row>
    <row r="6" spans="1:12">
      <c r="A6" s="22">
        <v>110</v>
      </c>
      <c r="B6" s="17">
        <v>18.8</v>
      </c>
      <c r="F6" s="75">
        <v>24.5</v>
      </c>
      <c r="G6" s="75">
        <v>230</v>
      </c>
      <c r="H6" s="75">
        <v>30</v>
      </c>
      <c r="I6" s="75">
        <v>160.5</v>
      </c>
      <c r="J6" s="75">
        <v>11</v>
      </c>
      <c r="K6" s="75">
        <v>156.867051389567</v>
      </c>
      <c r="L6" s="75">
        <v>152.183203388398</v>
      </c>
    </row>
    <row r="7" spans="1:12">
      <c r="A7" s="22">
        <v>202</v>
      </c>
      <c r="B7" s="17">
        <v>18.5</v>
      </c>
      <c r="F7" s="75">
        <v>73.599999999999994</v>
      </c>
      <c r="G7" s="75">
        <v>420</v>
      </c>
      <c r="H7" s="75">
        <v>25</v>
      </c>
      <c r="I7" s="75">
        <v>495.5</v>
      </c>
      <c r="J7" s="75">
        <v>14.5</v>
      </c>
      <c r="K7" s="75">
        <v>470.76847738764798</v>
      </c>
      <c r="L7" s="75">
        <v>163.46506961119599</v>
      </c>
    </row>
    <row r="8" spans="1:12">
      <c r="A8" s="22">
        <v>326</v>
      </c>
      <c r="B8" s="17">
        <v>18.3</v>
      </c>
      <c r="F8" s="75">
        <v>79.3</v>
      </c>
      <c r="G8" s="75">
        <v>410</v>
      </c>
      <c r="H8" s="75">
        <v>25</v>
      </c>
      <c r="I8" s="75">
        <v>490</v>
      </c>
      <c r="J8" s="75">
        <f>507-I8</f>
        <v>17</v>
      </c>
      <c r="K8" s="75">
        <v>498.60732103949999</v>
      </c>
      <c r="L8" s="75">
        <v>162.95235925312599</v>
      </c>
    </row>
    <row r="9" spans="1:12">
      <c r="A9" s="22">
        <v>349</v>
      </c>
      <c r="B9" s="17">
        <v>19.5</v>
      </c>
      <c r="F9" s="75">
        <v>122.1</v>
      </c>
      <c r="G9" s="75">
        <v>760</v>
      </c>
      <c r="H9" s="75">
        <v>25</v>
      </c>
      <c r="I9" s="75">
        <v>685</v>
      </c>
      <c r="J9" s="75">
        <f>699-I9</f>
        <v>14</v>
      </c>
      <c r="K9" s="75">
        <v>691.690247092964</v>
      </c>
      <c r="L9" s="75">
        <v>192.51999022111201</v>
      </c>
    </row>
    <row r="10" spans="1:12">
      <c r="A10" s="22">
        <v>433</v>
      </c>
      <c r="B10" s="17">
        <v>18.399999999999999</v>
      </c>
      <c r="F10" s="75">
        <v>155.1</v>
      </c>
      <c r="G10" s="75">
        <v>945</v>
      </c>
      <c r="H10" s="75">
        <v>30</v>
      </c>
      <c r="I10" s="75">
        <v>846</v>
      </c>
      <c r="J10" s="75">
        <f>869-I10</f>
        <v>23</v>
      </c>
      <c r="K10" s="75">
        <v>911.97027277112602</v>
      </c>
      <c r="L10" s="75">
        <v>221.20530172272299</v>
      </c>
    </row>
    <row r="11" spans="1:12">
      <c r="A11" s="22">
        <v>611</v>
      </c>
      <c r="B11" s="17">
        <v>18.600000000000001</v>
      </c>
      <c r="F11" s="75">
        <v>196</v>
      </c>
      <c r="G11" s="75">
        <v>1510</v>
      </c>
      <c r="H11" s="75">
        <v>25</v>
      </c>
      <c r="I11" s="75">
        <v>1383.5</v>
      </c>
      <c r="J11" s="75">
        <v>24.5</v>
      </c>
      <c r="K11" s="75">
        <v>1281.5613964516001</v>
      </c>
      <c r="L11" s="75">
        <v>255.67210120152399</v>
      </c>
    </row>
    <row r="12" spans="1:12">
      <c r="A12" s="22">
        <v>692</v>
      </c>
      <c r="B12" s="17">
        <v>18.899999999999999</v>
      </c>
      <c r="F12" s="75">
        <v>242</v>
      </c>
      <c r="G12" s="75">
        <v>1760</v>
      </c>
      <c r="H12" s="75">
        <v>45</v>
      </c>
      <c r="I12" s="75">
        <v>1666.5</v>
      </c>
      <c r="J12" s="75">
        <v>61.5</v>
      </c>
      <c r="K12" s="75">
        <v>1577.2762663286001</v>
      </c>
      <c r="L12" s="75">
        <v>327.93430594931903</v>
      </c>
    </row>
    <row r="13" spans="1:12">
      <c r="A13" s="22">
        <v>793</v>
      </c>
      <c r="B13" s="17">
        <v>18.100000000000001</v>
      </c>
      <c r="F13" s="75">
        <v>293.5</v>
      </c>
      <c r="G13" s="75">
        <v>2160</v>
      </c>
      <c r="H13" s="75">
        <v>25</v>
      </c>
      <c r="I13" s="75">
        <v>2138.5</v>
      </c>
      <c r="J13" s="75">
        <v>19.5</v>
      </c>
      <c r="K13" s="75">
        <v>2235.36138297971</v>
      </c>
      <c r="L13" s="75">
        <v>257.67327641198699</v>
      </c>
    </row>
    <row r="14" spans="1:12">
      <c r="A14" s="22">
        <v>912</v>
      </c>
      <c r="B14" s="17">
        <v>19.100000000000001</v>
      </c>
      <c r="F14" s="75">
        <v>365.5</v>
      </c>
      <c r="G14" s="75">
        <v>3770</v>
      </c>
      <c r="H14" s="75">
        <v>45</v>
      </c>
      <c r="I14" s="75">
        <v>4134</v>
      </c>
      <c r="J14" s="75">
        <v>50</v>
      </c>
      <c r="K14" s="75">
        <v>4993.9875573879799</v>
      </c>
      <c r="L14" s="75">
        <v>307.337135854027</v>
      </c>
    </row>
    <row r="15" spans="1:12">
      <c r="A15" s="22">
        <v>1100</v>
      </c>
      <c r="B15" s="17">
        <v>18.399999999999999</v>
      </c>
      <c r="F15" s="75">
        <v>382</v>
      </c>
      <c r="G15" s="75">
        <v>6100</v>
      </c>
      <c r="H15" s="75">
        <v>35</v>
      </c>
      <c r="I15" s="75">
        <v>6955.5</v>
      </c>
      <c r="J15" s="75">
        <v>50.5</v>
      </c>
      <c r="K15" s="75">
        <v>5806.8020284305803</v>
      </c>
      <c r="L15" s="75">
        <v>305.051049868539</v>
      </c>
    </row>
    <row r="16" spans="1:12">
      <c r="A16" s="22">
        <v>1332</v>
      </c>
      <c r="B16" s="17">
        <v>19.3</v>
      </c>
      <c r="F16" s="75">
        <v>449.4</v>
      </c>
      <c r="G16" s="75">
        <v>7100</v>
      </c>
      <c r="H16" s="75">
        <v>40</v>
      </c>
      <c r="I16" s="75">
        <v>7947</v>
      </c>
      <c r="J16" s="75">
        <v>20</v>
      </c>
      <c r="K16" s="75">
        <v>8022.14298990119</v>
      </c>
      <c r="L16" s="75">
        <v>245.92260378548701</v>
      </c>
    </row>
    <row r="17" spans="1:12">
      <c r="A17" s="22">
        <v>1544</v>
      </c>
      <c r="B17" s="17">
        <v>18.7</v>
      </c>
      <c r="F17" s="75">
        <v>474.1</v>
      </c>
      <c r="G17" s="75">
        <v>7890</v>
      </c>
      <c r="H17" s="75">
        <v>40</v>
      </c>
      <c r="I17" s="75">
        <v>8665.5</v>
      </c>
      <c r="J17" s="75">
        <v>62.5</v>
      </c>
      <c r="K17" s="75">
        <v>8717.0698439116604</v>
      </c>
      <c r="L17" s="75">
        <v>297.04841687639203</v>
      </c>
    </row>
    <row r="18" spans="1:12">
      <c r="A18" s="22">
        <v>1605</v>
      </c>
      <c r="B18" s="17">
        <v>19.600000000000001</v>
      </c>
      <c r="F18" s="75">
        <v>537.6</v>
      </c>
      <c r="G18" s="75">
        <v>9440</v>
      </c>
      <c r="H18" s="75">
        <v>50</v>
      </c>
      <c r="I18" s="75">
        <v>10686.5</v>
      </c>
      <c r="J18" s="75">
        <v>42.5</v>
      </c>
      <c r="K18" s="75">
        <v>10624.2460518797</v>
      </c>
      <c r="L18" s="75">
        <v>310.90983139478698</v>
      </c>
    </row>
    <row r="19" spans="1:12">
      <c r="A19" s="22">
        <v>1670</v>
      </c>
      <c r="B19" s="17">
        <v>19.8</v>
      </c>
      <c r="F19" s="75">
        <v>563</v>
      </c>
      <c r="G19" s="75">
        <v>9690</v>
      </c>
      <c r="H19" s="75">
        <v>65</v>
      </c>
      <c r="I19" s="75">
        <v>11143</v>
      </c>
      <c r="J19" s="75">
        <v>64</v>
      </c>
      <c r="K19" s="75">
        <v>11367.3624058514</v>
      </c>
      <c r="L19" s="75">
        <v>295.68629481312098</v>
      </c>
    </row>
    <row r="20" spans="1:12">
      <c r="A20" s="22">
        <v>1785</v>
      </c>
      <c r="B20" s="17">
        <v>18.7</v>
      </c>
      <c r="F20" s="75">
        <v>590</v>
      </c>
      <c r="G20" s="75">
        <v>10325</v>
      </c>
      <c r="H20" s="75">
        <v>75</v>
      </c>
      <c r="I20" s="75">
        <v>12128</v>
      </c>
      <c r="J20" s="75">
        <v>95</v>
      </c>
      <c r="K20" s="75">
        <v>12125.383091170699</v>
      </c>
      <c r="L20" s="75">
        <v>318.576218409045</v>
      </c>
    </row>
    <row r="21" spans="1:12">
      <c r="A21" s="22">
        <v>2296</v>
      </c>
      <c r="B21" s="17">
        <v>19.3</v>
      </c>
      <c r="F21" s="75">
        <v>602</v>
      </c>
      <c r="G21" s="75">
        <v>10740</v>
      </c>
      <c r="H21" s="75">
        <v>80</v>
      </c>
      <c r="I21" s="75">
        <v>12637</v>
      </c>
      <c r="J21" s="75">
        <v>61</v>
      </c>
      <c r="K21" s="75">
        <v>12423.120118434999</v>
      </c>
      <c r="L21" s="75">
        <v>333.36162630361798</v>
      </c>
    </row>
    <row r="22" spans="1:12">
      <c r="A22" s="22">
        <v>3044</v>
      </c>
      <c r="B22" s="17">
        <v>18.8</v>
      </c>
      <c r="F22" s="75">
        <v>663</v>
      </c>
      <c r="G22" s="75">
        <v>11630</v>
      </c>
      <c r="H22" s="75">
        <v>65</v>
      </c>
      <c r="I22" s="75">
        <v>13480</v>
      </c>
      <c r="J22" s="75">
        <v>98</v>
      </c>
      <c r="K22" s="75">
        <v>13369.932030276001</v>
      </c>
      <c r="L22" s="75">
        <v>484.710180429047</v>
      </c>
    </row>
    <row r="23" spans="1:12">
      <c r="A23" s="22">
        <v>3491</v>
      </c>
      <c r="B23" s="17">
        <v>19.399999999999999</v>
      </c>
      <c r="F23" s="75">
        <v>741</v>
      </c>
      <c r="G23" s="75">
        <v>11840</v>
      </c>
      <c r="H23" s="75">
        <v>70</v>
      </c>
      <c r="I23" s="75">
        <v>13699</v>
      </c>
      <c r="J23" s="75">
        <v>100</v>
      </c>
      <c r="K23" s="75">
        <v>13967.5169938367</v>
      </c>
      <c r="L23" s="75">
        <v>497.66895821818599</v>
      </c>
    </row>
    <row r="24" spans="1:12">
      <c r="A24" s="22">
        <v>4104</v>
      </c>
      <c r="B24" s="17">
        <v>19.899999999999999</v>
      </c>
      <c r="F24" s="75">
        <v>795</v>
      </c>
      <c r="G24" s="75">
        <v>12605</v>
      </c>
      <c r="H24" s="75">
        <v>50</v>
      </c>
      <c r="I24" s="75">
        <v>14938</v>
      </c>
      <c r="J24" s="75">
        <v>149</v>
      </c>
      <c r="K24" s="75">
        <v>14848.135127234</v>
      </c>
      <c r="L24" s="75">
        <v>472.93247521067201</v>
      </c>
    </row>
    <row r="25" spans="1:12">
      <c r="A25" s="22">
        <v>4440</v>
      </c>
      <c r="B25" s="17">
        <v>19.600000000000001</v>
      </c>
      <c r="F25" s="75">
        <v>812</v>
      </c>
      <c r="G25" s="75">
        <v>12680</v>
      </c>
      <c r="H25" s="75">
        <v>95</v>
      </c>
      <c r="I25" s="75">
        <v>14986</v>
      </c>
      <c r="J25" s="75">
        <v>211</v>
      </c>
      <c r="K25" s="75">
        <v>15212.1165463672</v>
      </c>
      <c r="L25" s="75">
        <v>488.782206666859</v>
      </c>
    </row>
    <row r="26" spans="1:12">
      <c r="A26" s="22">
        <v>5295</v>
      </c>
      <c r="B26" s="17">
        <v>19.600000000000001</v>
      </c>
      <c r="F26" s="75">
        <v>836</v>
      </c>
      <c r="G26" s="75">
        <v>13070</v>
      </c>
      <c r="H26" s="75">
        <v>50</v>
      </c>
      <c r="I26" s="75">
        <v>15823</v>
      </c>
      <c r="J26" s="75">
        <v>347</v>
      </c>
      <c r="K26" s="75">
        <v>15769.0940129603</v>
      </c>
      <c r="L26" s="75">
        <v>563.46147604291696</v>
      </c>
    </row>
    <row r="27" spans="1:12">
      <c r="A27" s="22">
        <v>5641</v>
      </c>
      <c r="B27" s="17">
        <v>19.8</v>
      </c>
      <c r="F27" s="75">
        <v>861</v>
      </c>
      <c r="G27" s="75">
        <v>13495</v>
      </c>
      <c r="H27" s="75">
        <v>50</v>
      </c>
      <c r="I27" s="75">
        <v>16690</v>
      </c>
      <c r="J27" s="75">
        <v>113</v>
      </c>
      <c r="K27" s="75">
        <v>16361.8195668968</v>
      </c>
      <c r="L27" s="75">
        <v>467.21164274447301</v>
      </c>
    </row>
    <row r="28" spans="1:12">
      <c r="A28" s="22">
        <v>6065</v>
      </c>
      <c r="B28" s="17">
        <v>19.899999999999999</v>
      </c>
      <c r="F28" s="75">
        <v>914</v>
      </c>
      <c r="G28" s="75">
        <v>14690</v>
      </c>
      <c r="H28" s="75">
        <v>70</v>
      </c>
      <c r="I28" s="75">
        <v>17856.5</v>
      </c>
      <c r="J28" s="75">
        <v>137.5</v>
      </c>
      <c r="K28" s="75">
        <v>17639.882738174299</v>
      </c>
      <c r="L28" s="75">
        <v>489.42642808325701</v>
      </c>
    </row>
    <row r="29" spans="1:12">
      <c r="A29" s="22">
        <v>6394</v>
      </c>
      <c r="B29" s="17">
        <v>19.600000000000001</v>
      </c>
      <c r="F29" s="75">
        <v>957</v>
      </c>
      <c r="G29" s="75">
        <v>15695</v>
      </c>
      <c r="H29" s="75">
        <v>75</v>
      </c>
      <c r="I29" s="75">
        <v>18813</v>
      </c>
      <c r="J29" s="75">
        <v>95</v>
      </c>
      <c r="K29" s="75">
        <v>19136.3636793853</v>
      </c>
      <c r="L29" s="75">
        <v>494.91879215051603</v>
      </c>
    </row>
    <row r="30" spans="1:12">
      <c r="A30" s="22">
        <v>6653</v>
      </c>
      <c r="B30" s="17">
        <v>19.7</v>
      </c>
      <c r="F30" s="75">
        <v>1041</v>
      </c>
      <c r="G30" s="75">
        <v>20265</v>
      </c>
      <c r="H30" s="75">
        <v>80</v>
      </c>
      <c r="I30" s="75">
        <v>24182.5</v>
      </c>
      <c r="J30" s="75">
        <v>165.5</v>
      </c>
      <c r="K30" s="75">
        <v>24968.878764061701</v>
      </c>
      <c r="L30" s="75">
        <v>656.31684558580002</v>
      </c>
    </row>
    <row r="31" spans="1:12">
      <c r="A31" s="22">
        <v>7003</v>
      </c>
      <c r="B31" s="17">
        <v>21.1</v>
      </c>
      <c r="F31" s="75">
        <v>1128</v>
      </c>
      <c r="G31" s="75">
        <v>30510</v>
      </c>
      <c r="H31" s="75">
        <v>225</v>
      </c>
      <c r="I31" s="75">
        <v>34944.5</v>
      </c>
      <c r="J31" s="75">
        <v>182.5</v>
      </c>
      <c r="K31" s="75">
        <v>33965.518911619904</v>
      </c>
      <c r="L31" s="75">
        <v>740.13713656094797</v>
      </c>
    </row>
    <row r="32" spans="1:12">
      <c r="A32" s="22">
        <v>7317</v>
      </c>
      <c r="B32" s="17">
        <v>20.100000000000001</v>
      </c>
      <c r="F32" s="75">
        <v>1244</v>
      </c>
      <c r="G32" s="75">
        <v>37415</v>
      </c>
      <c r="H32" s="75">
        <v>405</v>
      </c>
      <c r="I32" s="75">
        <v>42140.5</v>
      </c>
      <c r="J32" s="75">
        <v>303.5</v>
      </c>
      <c r="K32" s="75">
        <v>41886.742989910701</v>
      </c>
      <c r="L32" s="75">
        <v>943.16557470948396</v>
      </c>
    </row>
    <row r="33" spans="1:12">
      <c r="A33" s="22">
        <v>7675</v>
      </c>
      <c r="B33" s="17">
        <v>20.100000000000001</v>
      </c>
      <c r="F33" s="75">
        <v>1339</v>
      </c>
      <c r="G33" s="75">
        <v>40465</v>
      </c>
      <c r="H33" s="75">
        <v>520</v>
      </c>
      <c r="I33" s="75">
        <v>44357.5</v>
      </c>
      <c r="J33" s="75">
        <v>428.5</v>
      </c>
      <c r="K33" s="75">
        <v>44960.680392149901</v>
      </c>
      <c r="L33" s="75">
        <v>1309.79331417151</v>
      </c>
    </row>
    <row r="34" spans="1:12">
      <c r="A34" s="22">
        <v>8022</v>
      </c>
      <c r="B34" s="17">
        <v>19.899999999999999</v>
      </c>
      <c r="F34" s="29"/>
      <c r="G34" s="29"/>
      <c r="H34" s="29"/>
      <c r="I34" s="29"/>
      <c r="J34" s="29"/>
      <c r="K34" s="29"/>
      <c r="L34" s="29"/>
    </row>
    <row r="35" spans="1:12">
      <c r="A35" s="22">
        <v>8218</v>
      </c>
      <c r="B35" s="17">
        <v>18.600000000000001</v>
      </c>
      <c r="F35" s="76"/>
      <c r="G35" s="76"/>
      <c r="H35" s="76"/>
      <c r="I35" s="76"/>
      <c r="J35" s="76"/>
      <c r="K35" s="76"/>
      <c r="L35" s="76"/>
    </row>
    <row r="36" spans="1:12">
      <c r="A36" s="22">
        <v>8414</v>
      </c>
      <c r="B36" s="17">
        <v>18.5</v>
      </c>
    </row>
    <row r="37" spans="1:12">
      <c r="A37" s="22">
        <v>8616</v>
      </c>
      <c r="B37" s="17">
        <v>19.7</v>
      </c>
    </row>
    <row r="38" spans="1:12">
      <c r="A38" s="22">
        <v>8925</v>
      </c>
      <c r="B38" s="17">
        <v>19.7</v>
      </c>
    </row>
    <row r="39" spans="1:12">
      <c r="A39" s="22">
        <v>9133</v>
      </c>
      <c r="B39" s="17">
        <v>19.399999999999999</v>
      </c>
    </row>
    <row r="40" spans="1:12">
      <c r="A40" s="22">
        <v>9346</v>
      </c>
      <c r="B40" s="17">
        <v>19.3</v>
      </c>
    </row>
    <row r="41" spans="1:12">
      <c r="A41" s="22">
        <v>9561</v>
      </c>
      <c r="B41" s="17">
        <v>19.399999999999999</v>
      </c>
    </row>
    <row r="42" spans="1:12">
      <c r="A42" s="22">
        <v>9773</v>
      </c>
      <c r="B42" s="17">
        <v>19.5</v>
      </c>
    </row>
    <row r="43" spans="1:12">
      <c r="A43" s="22">
        <v>10095</v>
      </c>
      <c r="B43" s="17">
        <v>19.399999999999999</v>
      </c>
    </row>
    <row r="44" spans="1:12">
      <c r="A44" s="22">
        <v>10484</v>
      </c>
      <c r="B44" s="17">
        <v>19.100000000000001</v>
      </c>
    </row>
    <row r="45" spans="1:12">
      <c r="A45" s="22">
        <v>10731</v>
      </c>
      <c r="B45" s="17">
        <v>19.399999999999999</v>
      </c>
    </row>
    <row r="46" spans="1:12">
      <c r="A46" s="22">
        <v>10904</v>
      </c>
      <c r="B46" s="17">
        <v>19.2</v>
      </c>
    </row>
    <row r="47" spans="1:12">
      <c r="A47" s="22">
        <v>11216</v>
      </c>
      <c r="B47" s="17">
        <v>19.899999999999999</v>
      </c>
    </row>
    <row r="48" spans="1:12">
      <c r="A48" s="22">
        <v>11636</v>
      </c>
      <c r="B48" s="17">
        <v>18.600000000000001</v>
      </c>
    </row>
    <row r="49" spans="1:2">
      <c r="A49" s="22">
        <v>11705</v>
      </c>
      <c r="B49" s="17">
        <v>18.7</v>
      </c>
    </row>
    <row r="50" spans="1:2">
      <c r="A50" s="22">
        <v>11840</v>
      </c>
      <c r="B50" s="17">
        <v>18.600000000000001</v>
      </c>
    </row>
    <row r="51" spans="1:2">
      <c r="A51" s="22">
        <v>12038</v>
      </c>
      <c r="B51" s="17">
        <v>18.8</v>
      </c>
    </row>
    <row r="52" spans="1:2">
      <c r="A52" s="22">
        <v>12229</v>
      </c>
      <c r="B52" s="17">
        <v>19.100000000000001</v>
      </c>
    </row>
    <row r="53" spans="1:2">
      <c r="A53" s="22">
        <v>12616</v>
      </c>
      <c r="B53" s="17">
        <v>19.8</v>
      </c>
    </row>
    <row r="54" spans="1:2">
      <c r="A54" s="22">
        <v>12760</v>
      </c>
      <c r="B54" s="17">
        <v>20.100000000000001</v>
      </c>
    </row>
    <row r="55" spans="1:2">
      <c r="A55" s="22">
        <v>12889</v>
      </c>
      <c r="B55" s="17">
        <v>20</v>
      </c>
    </row>
    <row r="56" spans="1:2">
      <c r="A56" s="22">
        <v>13125</v>
      </c>
      <c r="B56" s="17">
        <v>18.399999999999999</v>
      </c>
    </row>
    <row r="57" spans="1:2">
      <c r="A57" s="22">
        <v>13434</v>
      </c>
      <c r="B57" s="17">
        <v>18.399999999999999</v>
      </c>
    </row>
    <row r="58" spans="1:2">
      <c r="A58" s="22">
        <v>13475</v>
      </c>
      <c r="B58" s="17">
        <v>17.899999999999999</v>
      </c>
    </row>
    <row r="59" spans="1:2">
      <c r="A59" s="22">
        <v>13618</v>
      </c>
      <c r="B59" s="17">
        <v>17.100000000000001</v>
      </c>
    </row>
    <row r="60" spans="1:2">
      <c r="A60" s="22">
        <v>13765</v>
      </c>
      <c r="B60" s="17">
        <v>16.899999999999999</v>
      </c>
    </row>
    <row r="61" spans="1:2">
      <c r="A61" s="22">
        <v>13890</v>
      </c>
      <c r="B61" s="17">
        <v>17.7</v>
      </c>
    </row>
    <row r="62" spans="1:2">
      <c r="A62" s="22">
        <v>14186</v>
      </c>
      <c r="B62" s="17">
        <v>17.399999999999999</v>
      </c>
    </row>
    <row r="63" spans="1:2">
      <c r="A63" s="22">
        <v>14558</v>
      </c>
      <c r="B63" s="17">
        <v>16.600000000000001</v>
      </c>
    </row>
    <row r="64" spans="1:2">
      <c r="A64" s="22">
        <v>15100</v>
      </c>
      <c r="B64" s="17">
        <v>17</v>
      </c>
    </row>
    <row r="65" spans="1:2">
      <c r="A65" s="22">
        <v>15468</v>
      </c>
      <c r="B65" s="17">
        <v>17.8</v>
      </c>
    </row>
    <row r="66" spans="1:2">
      <c r="A66" s="22">
        <v>15852</v>
      </c>
      <c r="B66" s="17">
        <v>16.8</v>
      </c>
    </row>
    <row r="67" spans="1:2">
      <c r="A67" s="22">
        <v>16181</v>
      </c>
      <c r="B67" s="17">
        <v>17.399999999999999</v>
      </c>
    </row>
    <row r="68" spans="1:2">
      <c r="A68" s="22">
        <v>16807</v>
      </c>
      <c r="B68" s="17">
        <v>16.100000000000001</v>
      </c>
    </row>
    <row r="69" spans="1:2">
      <c r="A69" s="22">
        <v>17403</v>
      </c>
      <c r="B69" s="17">
        <v>16.399999999999999</v>
      </c>
    </row>
    <row r="70" spans="1:2">
      <c r="A70" s="22">
        <v>17795</v>
      </c>
      <c r="B70" s="17">
        <v>15.3</v>
      </c>
    </row>
    <row r="71" spans="1:2">
      <c r="A71" s="22">
        <v>18434</v>
      </c>
      <c r="B71" s="17">
        <v>15.5</v>
      </c>
    </row>
    <row r="72" spans="1:2">
      <c r="A72" s="22">
        <v>18771</v>
      </c>
      <c r="B72" s="17">
        <v>14</v>
      </c>
    </row>
    <row r="73" spans="1:2">
      <c r="A73" s="22">
        <v>19502</v>
      </c>
      <c r="B73" s="17">
        <v>15.2</v>
      </c>
    </row>
    <row r="74" spans="1:2">
      <c r="A74" s="22">
        <v>20592</v>
      </c>
      <c r="B74" s="17">
        <v>15</v>
      </c>
    </row>
    <row r="75" spans="1:2">
      <c r="A75" s="22">
        <v>21224</v>
      </c>
      <c r="B75" s="17">
        <v>14.3</v>
      </c>
    </row>
    <row r="76" spans="1:2">
      <c r="A76" s="22">
        <v>21914</v>
      </c>
      <c r="B76" s="17">
        <v>16.100000000000001</v>
      </c>
    </row>
    <row r="77" spans="1:2">
      <c r="A77" s="22">
        <v>22407</v>
      </c>
      <c r="B77" s="17">
        <v>13.7</v>
      </c>
    </row>
    <row r="78" spans="1:2">
      <c r="A78" s="22">
        <v>23194</v>
      </c>
      <c r="B78" s="17">
        <v>12.4</v>
      </c>
    </row>
    <row r="79" spans="1:2">
      <c r="A79" s="22">
        <v>24038</v>
      </c>
      <c r="B79" s="17">
        <v>12.7</v>
      </c>
    </row>
    <row r="80" spans="1:2">
      <c r="A80" s="22">
        <v>25574</v>
      </c>
      <c r="B80" s="17">
        <v>17.2</v>
      </c>
    </row>
    <row r="81" spans="1:2">
      <c r="A81" s="22">
        <v>26871</v>
      </c>
      <c r="B81" s="17">
        <v>14.2</v>
      </c>
    </row>
    <row r="82" spans="1:2">
      <c r="A82" s="22">
        <v>27885</v>
      </c>
      <c r="B82" s="17">
        <v>12.8</v>
      </c>
    </row>
    <row r="83" spans="1:2">
      <c r="A83" s="22">
        <v>29263</v>
      </c>
      <c r="B83" s="17">
        <v>13.7</v>
      </c>
    </row>
    <row r="84" spans="1:2">
      <c r="A84" s="22">
        <v>30648</v>
      </c>
      <c r="B84" s="17">
        <v>14.8</v>
      </c>
    </row>
    <row r="85" spans="1:2">
      <c r="A85" s="22">
        <v>33009</v>
      </c>
      <c r="B85" s="17">
        <v>13.8</v>
      </c>
    </row>
    <row r="86" spans="1:2">
      <c r="A86" s="22">
        <v>38061</v>
      </c>
      <c r="B86" s="17">
        <v>16.5</v>
      </c>
    </row>
    <row r="87" spans="1:2">
      <c r="A87" s="22">
        <v>39004</v>
      </c>
      <c r="B87" s="17">
        <v>12.4</v>
      </c>
    </row>
    <row r="88" spans="1:2">
      <c r="A88" s="22">
        <v>40822</v>
      </c>
      <c r="B88" s="17">
        <v>16.600000000000001</v>
      </c>
    </row>
    <row r="89" spans="1:2">
      <c r="A89" s="22">
        <v>42118</v>
      </c>
      <c r="B89" s="17">
        <v>14.5</v>
      </c>
    </row>
    <row r="90" spans="1:2">
      <c r="A90" s="22">
        <v>42419</v>
      </c>
      <c r="B90" s="17">
        <v>16.8</v>
      </c>
    </row>
    <row r="91" spans="1:2">
      <c r="A91" s="22">
        <v>43547</v>
      </c>
      <c r="B91" s="17">
        <v>16.3</v>
      </c>
    </row>
    <row r="92" spans="1:2">
      <c r="A92" s="22">
        <v>44409</v>
      </c>
      <c r="B92" s="17">
        <v>16.100000000000001</v>
      </c>
    </row>
    <row r="93" spans="1:2">
      <c r="A93" s="22">
        <v>45203</v>
      </c>
      <c r="B93" s="17">
        <v>17</v>
      </c>
    </row>
    <row r="94" spans="1:2">
      <c r="A94" s="22">
        <v>45554</v>
      </c>
      <c r="B94" s="17">
        <v>16.399999999999999</v>
      </c>
    </row>
    <row r="95" spans="1:2">
      <c r="A95" s="22">
        <v>46374</v>
      </c>
      <c r="B95" s="17">
        <v>16.8</v>
      </c>
    </row>
    <row r="96" spans="1:2">
      <c r="A96" s="22">
        <v>47163</v>
      </c>
      <c r="B96" s="17">
        <v>15.5</v>
      </c>
    </row>
    <row r="97" spans="1:2">
      <c r="A97" s="22">
        <v>47730</v>
      </c>
      <c r="B97" s="17">
        <v>15.2</v>
      </c>
    </row>
  </sheetData>
  <mergeCells count="2">
    <mergeCell ref="A3:B3"/>
    <mergeCell ref="F3:L3"/>
  </mergeCells>
  <phoneticPr fontId="44" type="noConversion"/>
  <pageMargins left="0.7" right="0.7" top="0.75" bottom="0.75" header="0.3" footer="0.3"/>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M216"/>
  <sheetViews>
    <sheetView workbookViewId="0">
      <selection activeCell="A3" sqref="A3:B4"/>
    </sheetView>
  </sheetViews>
  <sheetFormatPr baseColWidth="10" defaultColWidth="9" defaultRowHeight="13"/>
  <cols>
    <col min="1" max="1" width="21.1640625" style="19" customWidth="1"/>
    <col min="2" max="2" width="13.6640625" style="20" customWidth="1"/>
    <col min="3" max="3" width="9" style="4"/>
    <col min="4" max="4" width="10.1640625" style="31" customWidth="1"/>
    <col min="5" max="5" width="10" style="4" customWidth="1"/>
    <col min="6" max="6" width="10.1640625" style="6" customWidth="1"/>
    <col min="7" max="7" width="30.1640625" style="6" customWidth="1"/>
    <col min="8" max="8" width="16" style="6" customWidth="1"/>
    <col min="9" max="9" width="14.1640625" style="6" customWidth="1"/>
    <col min="10" max="10" width="11.1640625" style="6" customWidth="1"/>
    <col min="11" max="11" width="22.1640625" style="4" customWidth="1"/>
    <col min="12" max="16384" width="9" style="4"/>
  </cols>
  <sheetData>
    <row r="1" spans="1:12">
      <c r="A1" s="37" t="s">
        <v>997</v>
      </c>
      <c r="D1" s="6"/>
      <c r="E1" s="6"/>
      <c r="H1" s="23"/>
      <c r="K1" s="6"/>
      <c r="L1" s="6"/>
    </row>
    <row r="2" spans="1:12">
      <c r="A2" s="9"/>
      <c r="D2" s="6"/>
      <c r="E2" s="6"/>
      <c r="H2" s="23"/>
      <c r="K2" s="6"/>
      <c r="L2" s="6"/>
    </row>
    <row r="3" spans="1:12">
      <c r="A3" s="239" t="s">
        <v>605</v>
      </c>
      <c r="B3" s="239"/>
      <c r="F3" s="229" t="s">
        <v>606</v>
      </c>
      <c r="G3" s="229"/>
      <c r="H3" s="229"/>
      <c r="I3" s="229"/>
      <c r="J3" s="229"/>
    </row>
    <row r="4" spans="1:12" ht="15">
      <c r="A4" s="11" t="s">
        <v>607</v>
      </c>
      <c r="B4" s="12" t="s">
        <v>608</v>
      </c>
      <c r="F4" s="13" t="s">
        <v>609</v>
      </c>
      <c r="G4" s="6" t="s">
        <v>610</v>
      </c>
      <c r="H4" s="13" t="s">
        <v>650</v>
      </c>
      <c r="I4" s="14" t="s">
        <v>611</v>
      </c>
      <c r="J4" s="14" t="s">
        <v>612</v>
      </c>
    </row>
    <row r="5" spans="1:12">
      <c r="A5" s="19">
        <v>-40.58</v>
      </c>
      <c r="B5" s="23">
        <v>10.475</v>
      </c>
      <c r="F5" s="34">
        <v>0</v>
      </c>
      <c r="G5" s="13" t="s">
        <v>998</v>
      </c>
      <c r="H5" s="215" t="s">
        <v>101</v>
      </c>
      <c r="I5" s="13">
        <v>-46</v>
      </c>
      <c r="J5" s="215" t="s">
        <v>101</v>
      </c>
    </row>
    <row r="6" spans="1:12" ht="15">
      <c r="A6" s="19">
        <v>-38.11</v>
      </c>
      <c r="B6" s="23">
        <v>10.532999999999999</v>
      </c>
      <c r="F6" s="34">
        <v>4.75</v>
      </c>
      <c r="G6" s="13" t="s">
        <v>999</v>
      </c>
      <c r="H6" s="215" t="s">
        <v>101</v>
      </c>
      <c r="I6" s="13">
        <v>-13</v>
      </c>
      <c r="J6" s="215" t="s">
        <v>101</v>
      </c>
    </row>
    <row r="7" spans="1:12">
      <c r="A7" s="19">
        <v>-35.39</v>
      </c>
      <c r="B7" s="23">
        <v>10.092000000000001</v>
      </c>
      <c r="F7" s="34">
        <v>238</v>
      </c>
      <c r="G7" s="48" t="s">
        <v>1000</v>
      </c>
      <c r="H7" s="27">
        <v>-28</v>
      </c>
      <c r="I7" s="13">
        <v>1380</v>
      </c>
      <c r="J7" s="13">
        <v>60</v>
      </c>
    </row>
    <row r="8" spans="1:12">
      <c r="A8" s="19">
        <v>-32.54</v>
      </c>
      <c r="B8" s="23">
        <v>9.0571000000000002</v>
      </c>
      <c r="F8" s="34">
        <v>289</v>
      </c>
      <c r="G8" s="48" t="s">
        <v>1001</v>
      </c>
      <c r="H8" s="27">
        <v>-26.3</v>
      </c>
      <c r="I8" s="13">
        <v>1730</v>
      </c>
      <c r="J8" s="13">
        <v>70</v>
      </c>
    </row>
    <row r="9" spans="1:12">
      <c r="A9" s="19">
        <v>-29.82</v>
      </c>
      <c r="B9" s="23">
        <v>11.019</v>
      </c>
      <c r="F9" s="34">
        <v>317.25</v>
      </c>
      <c r="G9" s="48" t="s">
        <v>1002</v>
      </c>
      <c r="H9" s="27">
        <v>-27.43</v>
      </c>
      <c r="I9" s="13">
        <v>2005</v>
      </c>
      <c r="J9" s="13">
        <v>80</v>
      </c>
    </row>
    <row r="10" spans="1:12">
      <c r="A10" s="19">
        <v>-27.09</v>
      </c>
      <c r="B10" s="23">
        <v>9.2507999999999999</v>
      </c>
      <c r="F10" s="34">
        <v>496</v>
      </c>
      <c r="G10" s="48" t="s">
        <v>1003</v>
      </c>
      <c r="H10" s="27">
        <v>-27.1</v>
      </c>
      <c r="I10" s="13">
        <v>3410</v>
      </c>
      <c r="J10" s="13">
        <v>80</v>
      </c>
    </row>
    <row r="11" spans="1:12">
      <c r="A11" s="19">
        <v>-24.3</v>
      </c>
      <c r="B11" s="23">
        <v>9.6692</v>
      </c>
      <c r="F11" s="34">
        <v>520</v>
      </c>
      <c r="G11" s="48" t="s">
        <v>1004</v>
      </c>
      <c r="H11" s="27">
        <v>-25</v>
      </c>
      <c r="I11" s="13">
        <v>5470</v>
      </c>
      <c r="J11" s="13">
        <v>120</v>
      </c>
    </row>
    <row r="12" spans="1:12">
      <c r="A12" s="19">
        <v>-21.6</v>
      </c>
      <c r="B12" s="23">
        <v>9.2845999999999993</v>
      </c>
      <c r="F12" s="34">
        <v>542.5</v>
      </c>
      <c r="G12" s="48" t="s">
        <v>1005</v>
      </c>
      <c r="H12" s="27">
        <v>-27.4</v>
      </c>
      <c r="I12" s="13">
        <v>3345</v>
      </c>
      <c r="J12" s="13">
        <v>65</v>
      </c>
    </row>
    <row r="13" spans="1:12">
      <c r="A13" s="19">
        <v>-18.97</v>
      </c>
      <c r="B13" s="23">
        <v>9.5272000000000006</v>
      </c>
      <c r="F13" s="34">
        <v>637.5</v>
      </c>
      <c r="G13" s="48" t="s">
        <v>1006</v>
      </c>
      <c r="H13" s="27">
        <v>-28.1</v>
      </c>
      <c r="I13" s="13">
        <v>4265</v>
      </c>
      <c r="J13" s="13">
        <v>75</v>
      </c>
    </row>
    <row r="14" spans="1:12">
      <c r="A14" s="19">
        <v>-16.29</v>
      </c>
      <c r="B14" s="23">
        <v>9.4490999999999996</v>
      </c>
      <c r="F14" s="34">
        <v>746</v>
      </c>
      <c r="G14" s="48" t="s">
        <v>1004</v>
      </c>
      <c r="H14" s="27">
        <v>-24.1</v>
      </c>
      <c r="I14" s="13">
        <v>4690</v>
      </c>
      <c r="J14" s="13">
        <v>70</v>
      </c>
    </row>
    <row r="15" spans="1:12">
      <c r="A15" s="19">
        <v>-13.57</v>
      </c>
      <c r="B15" s="23">
        <v>9.6771999999999991</v>
      </c>
      <c r="F15" s="34">
        <v>793</v>
      </c>
      <c r="G15" s="48" t="s">
        <v>1006</v>
      </c>
      <c r="H15" s="27">
        <v>-26.04</v>
      </c>
      <c r="I15" s="13">
        <v>5770</v>
      </c>
      <c r="J15" s="13">
        <v>100</v>
      </c>
    </row>
    <row r="16" spans="1:12">
      <c r="A16" s="19">
        <v>-10.92</v>
      </c>
      <c r="B16" s="23">
        <v>10.757</v>
      </c>
      <c r="F16" s="34">
        <v>875.5</v>
      </c>
      <c r="G16" s="48" t="s">
        <v>1006</v>
      </c>
      <c r="H16" s="27">
        <v>-26.47</v>
      </c>
      <c r="I16" s="13">
        <v>6145</v>
      </c>
      <c r="J16" s="13">
        <v>105</v>
      </c>
    </row>
    <row r="17" spans="1:10">
      <c r="A17" s="19">
        <v>-8.25</v>
      </c>
      <c r="B17" s="23">
        <v>8.7703000000000007</v>
      </c>
      <c r="F17" s="34">
        <v>911</v>
      </c>
      <c r="G17" s="48" t="s">
        <v>1007</v>
      </c>
      <c r="H17" s="27">
        <v>-26.94</v>
      </c>
      <c r="I17" s="13">
        <v>6560</v>
      </c>
      <c r="J17" s="13">
        <v>75</v>
      </c>
    </row>
    <row r="18" spans="1:10">
      <c r="A18" s="19">
        <v>-5.58</v>
      </c>
      <c r="B18" s="23">
        <v>8.9746000000000006</v>
      </c>
      <c r="F18" s="34">
        <v>954.5</v>
      </c>
      <c r="G18" s="48" t="s">
        <v>1008</v>
      </c>
      <c r="H18" s="27">
        <v>-26.6</v>
      </c>
      <c r="I18" s="13">
        <v>7025</v>
      </c>
      <c r="J18" s="13">
        <v>80</v>
      </c>
    </row>
    <row r="19" spans="1:10">
      <c r="A19" s="19">
        <v>-2.95</v>
      </c>
      <c r="B19" s="23">
        <v>8.1475000000000009</v>
      </c>
      <c r="F19" s="34">
        <v>983</v>
      </c>
      <c r="G19" s="48" t="s">
        <v>1009</v>
      </c>
      <c r="H19" s="27">
        <v>-26.4</v>
      </c>
      <c r="I19" s="13">
        <v>7105</v>
      </c>
      <c r="J19" s="13">
        <v>70</v>
      </c>
    </row>
    <row r="20" spans="1:10">
      <c r="A20" s="19">
        <v>-0.31</v>
      </c>
      <c r="B20" s="23">
        <v>9.0116999999999994</v>
      </c>
      <c r="F20" s="34">
        <v>1034</v>
      </c>
      <c r="G20" s="48" t="s">
        <v>1010</v>
      </c>
      <c r="H20" s="27">
        <v>-27.39</v>
      </c>
      <c r="I20" s="13">
        <v>7125</v>
      </c>
      <c r="J20" s="13">
        <v>95</v>
      </c>
    </row>
    <row r="21" spans="1:10">
      <c r="A21" s="19">
        <v>2.31</v>
      </c>
      <c r="B21" s="23">
        <v>10.773</v>
      </c>
      <c r="E21" s="13"/>
      <c r="F21" s="34">
        <v>1129</v>
      </c>
      <c r="G21" s="48" t="s">
        <v>1006</v>
      </c>
      <c r="H21" s="27">
        <v>-26.45</v>
      </c>
      <c r="I21" s="13">
        <v>7410</v>
      </c>
      <c r="J21" s="13">
        <v>75</v>
      </c>
    </row>
    <row r="22" spans="1:10">
      <c r="A22" s="19">
        <v>4.95</v>
      </c>
      <c r="B22" s="23">
        <v>9.3051999999999992</v>
      </c>
      <c r="E22" s="13"/>
      <c r="F22" s="34">
        <v>1142</v>
      </c>
      <c r="G22" s="48" t="s">
        <v>1009</v>
      </c>
      <c r="H22" s="27">
        <v>-26.93</v>
      </c>
      <c r="I22" s="13">
        <v>7755</v>
      </c>
      <c r="J22" s="13">
        <v>95</v>
      </c>
    </row>
    <row r="23" spans="1:10">
      <c r="A23" s="19">
        <v>7.56</v>
      </c>
      <c r="B23" s="23">
        <v>9.5846999999999998</v>
      </c>
      <c r="E23" s="13"/>
      <c r="F23" s="34">
        <v>1242</v>
      </c>
      <c r="G23" s="48" t="s">
        <v>1011</v>
      </c>
      <c r="H23" s="27">
        <v>-26.91</v>
      </c>
      <c r="I23" s="13">
        <v>7785</v>
      </c>
      <c r="J23" s="13">
        <v>95</v>
      </c>
    </row>
    <row r="24" spans="1:10">
      <c r="A24" s="19">
        <v>10.18</v>
      </c>
      <c r="B24" s="23">
        <v>10.708</v>
      </c>
      <c r="E24" s="13"/>
      <c r="F24" s="34">
        <v>1329</v>
      </c>
      <c r="G24" s="48" t="s">
        <v>1012</v>
      </c>
      <c r="H24" s="27">
        <v>-27.9</v>
      </c>
      <c r="I24" s="13">
        <v>8005</v>
      </c>
      <c r="J24" s="13">
        <v>90</v>
      </c>
    </row>
    <row r="25" spans="1:10">
      <c r="A25" s="19">
        <v>12.78</v>
      </c>
      <c r="B25" s="23">
        <v>11.148999999999999</v>
      </c>
      <c r="E25" s="13"/>
    </row>
    <row r="26" spans="1:10">
      <c r="A26" s="19">
        <v>15.39</v>
      </c>
      <c r="B26" s="23">
        <v>9.3275000000000006</v>
      </c>
      <c r="E26" s="13"/>
    </row>
    <row r="27" spans="1:10">
      <c r="A27" s="19">
        <v>17.98</v>
      </c>
      <c r="B27" s="23">
        <v>8.1616</v>
      </c>
      <c r="E27" s="13"/>
    </row>
    <row r="28" spans="1:10">
      <c r="A28" s="19">
        <v>20.58</v>
      </c>
      <c r="B28" s="23">
        <v>9.3693000000000008</v>
      </c>
      <c r="E28" s="13"/>
    </row>
    <row r="29" spans="1:10">
      <c r="A29" s="19">
        <v>23.17</v>
      </c>
      <c r="B29" s="23">
        <v>8.8719999999999999</v>
      </c>
      <c r="E29" s="13"/>
    </row>
    <row r="30" spans="1:10">
      <c r="A30" s="19">
        <v>25.75</v>
      </c>
      <c r="B30" s="23">
        <v>11.26</v>
      </c>
      <c r="E30" s="13"/>
    </row>
    <row r="31" spans="1:10">
      <c r="A31" s="19">
        <v>28.34</v>
      </c>
      <c r="B31" s="23">
        <v>10.478999999999999</v>
      </c>
      <c r="E31" s="13"/>
    </row>
    <row r="32" spans="1:10">
      <c r="A32" s="19">
        <v>30.92</v>
      </c>
      <c r="B32" s="23">
        <v>12.023</v>
      </c>
      <c r="E32" s="13"/>
    </row>
    <row r="33" spans="1:6">
      <c r="A33" s="19">
        <v>33.49</v>
      </c>
      <c r="B33" s="23">
        <v>9.9151000000000007</v>
      </c>
      <c r="E33" s="13"/>
    </row>
    <row r="34" spans="1:6">
      <c r="A34" s="19">
        <v>36.07</v>
      </c>
      <c r="B34" s="23">
        <v>8.8444000000000003</v>
      </c>
      <c r="E34" s="13"/>
    </row>
    <row r="35" spans="1:6">
      <c r="A35" s="19">
        <v>38.64</v>
      </c>
      <c r="B35" s="23">
        <v>8.1120000000000001</v>
      </c>
      <c r="E35" s="13"/>
    </row>
    <row r="36" spans="1:6">
      <c r="A36" s="19">
        <v>41.21</v>
      </c>
      <c r="B36" s="23">
        <v>9.9616000000000007</v>
      </c>
      <c r="E36" s="13"/>
    </row>
    <row r="37" spans="1:6">
      <c r="A37" s="19">
        <v>46.35</v>
      </c>
      <c r="B37" s="23">
        <v>10.55</v>
      </c>
      <c r="E37" s="13"/>
    </row>
    <row r="38" spans="1:6">
      <c r="A38" s="19">
        <v>51.49</v>
      </c>
      <c r="B38" s="23">
        <v>9.7037999999999993</v>
      </c>
      <c r="E38" s="13"/>
    </row>
    <row r="39" spans="1:6">
      <c r="A39" s="19">
        <v>56.63</v>
      </c>
      <c r="B39" s="23">
        <v>10.436</v>
      </c>
      <c r="E39" s="13"/>
    </row>
    <row r="40" spans="1:6">
      <c r="A40" s="19">
        <v>61.76</v>
      </c>
      <c r="B40" s="23">
        <v>12.414999999999999</v>
      </c>
      <c r="E40" s="13"/>
      <c r="F40" s="13"/>
    </row>
    <row r="41" spans="1:6">
      <c r="A41" s="19">
        <v>66.900000000000006</v>
      </c>
      <c r="B41" s="23">
        <v>10.657</v>
      </c>
      <c r="E41" s="13"/>
      <c r="F41" s="13"/>
    </row>
    <row r="42" spans="1:6">
      <c r="A42" s="19">
        <v>72.040000000000006</v>
      </c>
      <c r="B42" s="23">
        <v>11.855</v>
      </c>
      <c r="F42" s="13"/>
    </row>
    <row r="43" spans="1:6">
      <c r="A43" s="19">
        <v>77.19</v>
      </c>
      <c r="B43" s="23">
        <v>10.36</v>
      </c>
      <c r="F43" s="13"/>
    </row>
    <row r="44" spans="1:6">
      <c r="A44" s="19">
        <v>82.33</v>
      </c>
      <c r="B44" s="23">
        <v>10.742000000000001</v>
      </c>
      <c r="F44" s="13"/>
    </row>
    <row r="45" spans="1:6">
      <c r="A45" s="19">
        <v>87.47</v>
      </c>
      <c r="B45" s="23">
        <v>10.932</v>
      </c>
      <c r="F45" s="13"/>
    </row>
    <row r="46" spans="1:6">
      <c r="A46" s="19">
        <v>92.62</v>
      </c>
      <c r="B46" s="23">
        <v>9.8125</v>
      </c>
      <c r="F46" s="13"/>
    </row>
    <row r="47" spans="1:6">
      <c r="A47" s="19">
        <v>97.77</v>
      </c>
      <c r="B47" s="23">
        <v>9.5037000000000003</v>
      </c>
      <c r="F47" s="13"/>
    </row>
    <row r="48" spans="1:6">
      <c r="A48" s="19">
        <v>102.92</v>
      </c>
      <c r="B48" s="23">
        <v>11.246</v>
      </c>
      <c r="F48" s="13"/>
    </row>
    <row r="49" spans="1:13">
      <c r="A49" s="19">
        <v>108.07</v>
      </c>
      <c r="B49" s="23">
        <v>9.6399000000000008</v>
      </c>
      <c r="F49" s="13"/>
    </row>
    <row r="50" spans="1:13">
      <c r="A50" s="19">
        <v>113.22</v>
      </c>
      <c r="B50" s="23">
        <v>10.092000000000001</v>
      </c>
      <c r="F50" s="13"/>
    </row>
    <row r="51" spans="1:13">
      <c r="A51" s="19">
        <v>118.38</v>
      </c>
      <c r="B51" s="23">
        <v>9.3650000000000002</v>
      </c>
      <c r="F51" s="13"/>
    </row>
    <row r="52" spans="1:13">
      <c r="A52" s="19">
        <v>123.53</v>
      </c>
      <c r="B52" s="23">
        <v>10.349</v>
      </c>
      <c r="F52" s="13"/>
    </row>
    <row r="53" spans="1:13">
      <c r="A53" s="19">
        <v>128.69</v>
      </c>
      <c r="B53" s="23">
        <v>10.301</v>
      </c>
      <c r="F53" s="13"/>
    </row>
    <row r="54" spans="1:13">
      <c r="A54" s="19">
        <v>133.85</v>
      </c>
      <c r="B54" s="23">
        <v>11.205</v>
      </c>
      <c r="F54" s="13"/>
    </row>
    <row r="55" spans="1:13">
      <c r="A55" s="19">
        <v>139.01</v>
      </c>
      <c r="B55" s="23">
        <v>8.9175000000000004</v>
      </c>
      <c r="F55" s="13"/>
    </row>
    <row r="56" spans="1:13">
      <c r="A56" s="19">
        <v>144.18</v>
      </c>
      <c r="B56" s="23">
        <v>10.448</v>
      </c>
      <c r="F56" s="13"/>
    </row>
    <row r="57" spans="1:13">
      <c r="A57" s="19">
        <v>149.35</v>
      </c>
      <c r="B57" s="23">
        <v>9.7513000000000005</v>
      </c>
      <c r="F57" s="13"/>
    </row>
    <row r="58" spans="1:13">
      <c r="A58" s="19">
        <v>154.52000000000001</v>
      </c>
      <c r="B58" s="23">
        <v>12.167999999999999</v>
      </c>
      <c r="F58" s="13"/>
      <c r="M58" s="18"/>
    </row>
    <row r="59" spans="1:13">
      <c r="A59" s="19">
        <v>159.69</v>
      </c>
      <c r="B59" s="23">
        <v>10.412000000000001</v>
      </c>
      <c r="F59" s="13"/>
      <c r="M59" s="18"/>
    </row>
    <row r="60" spans="1:13">
      <c r="A60" s="19">
        <v>164.86</v>
      </c>
      <c r="B60" s="23">
        <v>10.288</v>
      </c>
      <c r="F60" s="13"/>
      <c r="M60" s="18"/>
    </row>
    <row r="61" spans="1:13">
      <c r="A61" s="19">
        <v>170.04</v>
      </c>
      <c r="B61" s="23">
        <v>9.9243000000000006</v>
      </c>
      <c r="F61" s="13"/>
      <c r="G61" s="13"/>
      <c r="H61" s="13"/>
      <c r="I61" s="13"/>
      <c r="J61" s="13"/>
      <c r="M61" s="18"/>
    </row>
    <row r="62" spans="1:13">
      <c r="A62" s="19">
        <v>175.22</v>
      </c>
      <c r="B62" s="23">
        <v>11.808999999999999</v>
      </c>
      <c r="M62" s="18"/>
    </row>
    <row r="63" spans="1:13">
      <c r="A63" s="19">
        <v>180.4</v>
      </c>
      <c r="B63" s="23">
        <v>10.28</v>
      </c>
      <c r="M63" s="18"/>
    </row>
    <row r="64" spans="1:13">
      <c r="A64" s="19">
        <v>185.59</v>
      </c>
      <c r="B64" s="23">
        <v>11.590999999999999</v>
      </c>
      <c r="M64" s="18"/>
    </row>
    <row r="65" spans="1:13">
      <c r="A65" s="19">
        <v>221.45</v>
      </c>
      <c r="B65" s="23">
        <v>11.042</v>
      </c>
      <c r="M65" s="18"/>
    </row>
    <row r="66" spans="1:13">
      <c r="A66" s="19">
        <v>273.72000000000003</v>
      </c>
      <c r="B66" s="23">
        <v>9.8095999999999997</v>
      </c>
      <c r="M66" s="18"/>
    </row>
    <row r="67" spans="1:13">
      <c r="A67" s="19">
        <v>326.41000000000003</v>
      </c>
      <c r="B67" s="23">
        <v>9.8553999999999995</v>
      </c>
      <c r="M67" s="18"/>
    </row>
    <row r="68" spans="1:13">
      <c r="A68" s="19">
        <v>384.95</v>
      </c>
      <c r="B68" s="23">
        <v>9.3964999999999996</v>
      </c>
      <c r="M68" s="18"/>
    </row>
    <row r="69" spans="1:13">
      <c r="A69" s="19">
        <v>433.37</v>
      </c>
      <c r="B69" s="23">
        <v>10.395</v>
      </c>
      <c r="M69" s="18"/>
    </row>
    <row r="70" spans="1:13">
      <c r="A70" s="19">
        <v>487.79</v>
      </c>
      <c r="B70" s="23">
        <v>10.555</v>
      </c>
      <c r="M70" s="18"/>
    </row>
    <row r="71" spans="1:13">
      <c r="A71" s="19">
        <v>546.82000000000005</v>
      </c>
      <c r="B71" s="23">
        <v>10.282</v>
      </c>
      <c r="M71" s="18"/>
    </row>
    <row r="72" spans="1:13">
      <c r="A72" s="19">
        <v>602.83000000000004</v>
      </c>
      <c r="B72" s="23">
        <v>10.532999999999999</v>
      </c>
      <c r="M72" s="18"/>
    </row>
    <row r="73" spans="1:13">
      <c r="A73" s="19">
        <v>659.73</v>
      </c>
      <c r="B73" s="23">
        <v>9.8934999999999995</v>
      </c>
      <c r="M73" s="18"/>
    </row>
    <row r="74" spans="1:13">
      <c r="A74" s="19">
        <v>717.59</v>
      </c>
      <c r="B74" s="23">
        <v>11.506</v>
      </c>
      <c r="M74" s="18"/>
    </row>
    <row r="75" spans="1:13">
      <c r="A75" s="19">
        <v>776.5</v>
      </c>
      <c r="B75" s="23">
        <v>10.659000000000001</v>
      </c>
      <c r="M75" s="18"/>
    </row>
    <row r="76" spans="1:13">
      <c r="A76" s="19">
        <v>834.1</v>
      </c>
      <c r="B76" s="23">
        <v>10.965999999999999</v>
      </c>
      <c r="M76" s="18"/>
    </row>
    <row r="77" spans="1:13">
      <c r="A77" s="19">
        <v>895.27</v>
      </c>
      <c r="B77" s="23">
        <v>9.8948999999999998</v>
      </c>
      <c r="M77" s="18"/>
    </row>
    <row r="78" spans="1:13">
      <c r="A78" s="19">
        <v>957.71</v>
      </c>
      <c r="B78" s="23">
        <v>10.157</v>
      </c>
      <c r="K78" s="18"/>
      <c r="L78" s="18"/>
      <c r="M78" s="18"/>
    </row>
    <row r="79" spans="1:13">
      <c r="A79" s="19">
        <v>1021.49</v>
      </c>
      <c r="B79" s="23">
        <v>11.02</v>
      </c>
    </row>
    <row r="80" spans="1:13">
      <c r="A80" s="19">
        <v>1086.7</v>
      </c>
      <c r="B80" s="23">
        <v>10.488</v>
      </c>
    </row>
    <row r="81" spans="1:2">
      <c r="A81" s="19">
        <v>1152.74</v>
      </c>
      <c r="B81" s="23">
        <v>10.526</v>
      </c>
    </row>
    <row r="82" spans="1:2">
      <c r="A82" s="19">
        <v>1221.01</v>
      </c>
      <c r="B82" s="23">
        <v>10.384</v>
      </c>
    </row>
    <row r="83" spans="1:2">
      <c r="A83" s="19">
        <v>1290.93</v>
      </c>
      <c r="B83" s="23">
        <v>11.228</v>
      </c>
    </row>
    <row r="84" spans="1:2">
      <c r="A84" s="19">
        <v>1362.58</v>
      </c>
      <c r="B84" s="23">
        <v>11.865</v>
      </c>
    </row>
    <row r="85" spans="1:2">
      <c r="A85" s="19">
        <v>1457.7</v>
      </c>
      <c r="B85" s="23">
        <v>10.798</v>
      </c>
    </row>
    <row r="86" spans="1:2">
      <c r="A86" s="19">
        <v>1533.6</v>
      </c>
      <c r="B86" s="23">
        <v>9.7698999999999998</v>
      </c>
    </row>
    <row r="87" spans="1:2">
      <c r="A87" s="19">
        <v>1611.49</v>
      </c>
      <c r="B87" s="23">
        <v>11.282</v>
      </c>
    </row>
    <row r="88" spans="1:2">
      <c r="A88" s="19">
        <v>1667.23</v>
      </c>
      <c r="B88" s="23">
        <v>12.308999999999999</v>
      </c>
    </row>
    <row r="89" spans="1:2">
      <c r="A89" s="19">
        <v>1691.44</v>
      </c>
      <c r="B89" s="23">
        <v>10.662000000000001</v>
      </c>
    </row>
    <row r="90" spans="1:2">
      <c r="A90" s="19">
        <v>1773.53</v>
      </c>
      <c r="B90" s="23">
        <v>11.250999999999999</v>
      </c>
    </row>
    <row r="91" spans="1:2">
      <c r="A91" s="19">
        <v>1832.3</v>
      </c>
      <c r="B91" s="23">
        <v>10.670999999999999</v>
      </c>
    </row>
    <row r="92" spans="1:2">
      <c r="A92" s="19">
        <v>1857.82</v>
      </c>
      <c r="B92" s="23">
        <v>11.223000000000001</v>
      </c>
    </row>
    <row r="93" spans="1:2">
      <c r="A93" s="19">
        <v>1926.91</v>
      </c>
      <c r="B93" s="23">
        <v>12.315</v>
      </c>
    </row>
    <row r="94" spans="1:2">
      <c r="A94" s="19">
        <v>2012.69</v>
      </c>
      <c r="B94" s="23">
        <v>11.565</v>
      </c>
    </row>
    <row r="95" spans="1:2">
      <c r="A95" s="19">
        <v>2094.19</v>
      </c>
      <c r="B95" s="23">
        <v>11.592000000000001</v>
      </c>
    </row>
    <row r="96" spans="1:2">
      <c r="A96" s="19">
        <v>2196.92</v>
      </c>
      <c r="B96" s="23">
        <v>11.843</v>
      </c>
    </row>
    <row r="97" spans="1:2">
      <c r="A97" s="19">
        <v>2291.2399999999998</v>
      </c>
      <c r="B97" s="23">
        <v>11.866</v>
      </c>
    </row>
    <row r="98" spans="1:2">
      <c r="A98" s="19">
        <v>2386.94</v>
      </c>
      <c r="B98" s="23">
        <v>11.76</v>
      </c>
    </row>
    <row r="99" spans="1:2">
      <c r="A99" s="19">
        <v>2483.7199999999998</v>
      </c>
      <c r="B99" s="23">
        <v>10.717000000000001</v>
      </c>
    </row>
    <row r="100" spans="1:2">
      <c r="A100" s="19">
        <v>2581.27</v>
      </c>
      <c r="B100" s="23">
        <v>11.161</v>
      </c>
    </row>
    <row r="101" spans="1:2">
      <c r="A101" s="19">
        <v>2679.3</v>
      </c>
      <c r="B101" s="23">
        <v>11.663</v>
      </c>
    </row>
    <row r="102" spans="1:2">
      <c r="A102" s="19">
        <v>2767.7</v>
      </c>
      <c r="B102" s="23">
        <v>11.345000000000001</v>
      </c>
    </row>
    <row r="103" spans="1:2">
      <c r="A103" s="19">
        <v>2873.67</v>
      </c>
      <c r="B103" s="23">
        <v>10.286</v>
      </c>
    </row>
    <row r="104" spans="1:2">
      <c r="A104" s="19">
        <v>2971.37</v>
      </c>
      <c r="B104" s="23">
        <v>13.14</v>
      </c>
    </row>
    <row r="105" spans="1:2">
      <c r="A105" s="19">
        <v>3068.38</v>
      </c>
      <c r="B105" s="23">
        <v>12.305</v>
      </c>
    </row>
    <row r="106" spans="1:2">
      <c r="A106" s="19">
        <v>3164.38</v>
      </c>
      <c r="B106" s="23">
        <v>11.186999999999999</v>
      </c>
    </row>
    <row r="107" spans="1:2">
      <c r="A107" s="19">
        <v>3254.39</v>
      </c>
      <c r="B107" s="23">
        <v>14.087</v>
      </c>
    </row>
    <row r="108" spans="1:2">
      <c r="A108" s="19">
        <v>3347.59</v>
      </c>
      <c r="B108" s="23">
        <v>12.036</v>
      </c>
    </row>
    <row r="109" spans="1:2">
      <c r="A109" s="19">
        <v>3438.91</v>
      </c>
      <c r="B109" s="23">
        <v>11.584</v>
      </c>
    </row>
    <row r="110" spans="1:2">
      <c r="A110" s="19">
        <v>3528.05</v>
      </c>
      <c r="B110" s="23">
        <v>12.042999999999999</v>
      </c>
    </row>
    <row r="111" spans="1:2">
      <c r="A111" s="19">
        <v>3614.73</v>
      </c>
      <c r="B111" s="23">
        <v>11.465</v>
      </c>
    </row>
    <row r="112" spans="1:2">
      <c r="A112" s="19">
        <v>3698.65</v>
      </c>
      <c r="B112" s="23">
        <v>11.39</v>
      </c>
    </row>
    <row r="113" spans="1:2">
      <c r="A113" s="19">
        <v>3793.58</v>
      </c>
      <c r="B113" s="23">
        <v>9.3032000000000004</v>
      </c>
    </row>
    <row r="114" spans="1:2">
      <c r="A114" s="19">
        <v>3880.4</v>
      </c>
      <c r="B114" s="23">
        <v>11.791</v>
      </c>
    </row>
    <row r="115" spans="1:2">
      <c r="A115" s="19">
        <v>3950.24</v>
      </c>
      <c r="B115" s="23">
        <v>10.624000000000001</v>
      </c>
    </row>
    <row r="116" spans="1:2">
      <c r="A116" s="19">
        <v>4017.93</v>
      </c>
      <c r="B116" s="23">
        <v>10.63</v>
      </c>
    </row>
    <row r="117" spans="1:2">
      <c r="A117" s="19">
        <v>4094.65</v>
      </c>
      <c r="B117" s="23">
        <v>13.653</v>
      </c>
    </row>
    <row r="118" spans="1:2">
      <c r="A118" s="19">
        <v>4171.7</v>
      </c>
      <c r="B118" s="23">
        <v>12.76</v>
      </c>
    </row>
    <row r="119" spans="1:2">
      <c r="A119" s="19">
        <v>4249.6899999999996</v>
      </c>
      <c r="B119" s="23">
        <v>11.609</v>
      </c>
    </row>
    <row r="120" spans="1:2">
      <c r="A120" s="19">
        <v>4329.1899999999996</v>
      </c>
      <c r="B120" s="23">
        <v>11.585000000000001</v>
      </c>
    </row>
    <row r="121" spans="1:2">
      <c r="A121" s="19">
        <v>4410.79</v>
      </c>
      <c r="B121" s="23">
        <v>11.563000000000001</v>
      </c>
    </row>
    <row r="122" spans="1:2">
      <c r="A122" s="19">
        <v>4495.07</v>
      </c>
      <c r="B122" s="23">
        <v>11.855</v>
      </c>
    </row>
    <row r="123" spans="1:2">
      <c r="A123" s="19">
        <v>4574.6000000000004</v>
      </c>
      <c r="B123" s="23">
        <v>11.222</v>
      </c>
    </row>
    <row r="124" spans="1:2">
      <c r="A124" s="19">
        <v>4665.6499999999996</v>
      </c>
      <c r="B124" s="23">
        <v>13.659000000000001</v>
      </c>
    </row>
    <row r="125" spans="1:2">
      <c r="A125" s="19">
        <v>4761.08</v>
      </c>
      <c r="B125" s="23">
        <v>12.904999999999999</v>
      </c>
    </row>
    <row r="126" spans="1:2">
      <c r="A126" s="19">
        <v>4871.8100000000004</v>
      </c>
      <c r="B126" s="23">
        <v>11.478999999999999</v>
      </c>
    </row>
    <row r="127" spans="1:2">
      <c r="A127" s="19">
        <v>4975.5600000000004</v>
      </c>
      <c r="B127" s="23">
        <v>11.212</v>
      </c>
    </row>
    <row r="128" spans="1:2">
      <c r="A128" s="19">
        <v>5085.58</v>
      </c>
      <c r="B128" s="23">
        <v>12.324999999999999</v>
      </c>
    </row>
    <row r="129" spans="1:2">
      <c r="A129" s="19">
        <v>5199</v>
      </c>
      <c r="B129" s="23">
        <v>12.028</v>
      </c>
    </row>
    <row r="130" spans="1:2">
      <c r="A130" s="19">
        <v>5314.97</v>
      </c>
      <c r="B130" s="23">
        <v>12.798999999999999</v>
      </c>
    </row>
    <row r="131" spans="1:2">
      <c r="A131" s="19">
        <v>5432.67</v>
      </c>
      <c r="B131" s="23">
        <v>14.191000000000001</v>
      </c>
    </row>
    <row r="132" spans="1:2">
      <c r="A132" s="19">
        <v>5456.34</v>
      </c>
      <c r="B132" s="23">
        <v>12.529</v>
      </c>
    </row>
    <row r="133" spans="1:2">
      <c r="A133" s="19">
        <v>5480.05</v>
      </c>
      <c r="B133" s="23">
        <v>13.375</v>
      </c>
    </row>
    <row r="134" spans="1:2">
      <c r="A134" s="19">
        <v>5520.39</v>
      </c>
      <c r="B134" s="23">
        <v>13.121</v>
      </c>
    </row>
    <row r="135" spans="1:2">
      <c r="A135" s="19">
        <v>5556.02</v>
      </c>
      <c r="B135" s="23">
        <v>12.581</v>
      </c>
    </row>
    <row r="136" spans="1:2">
      <c r="A136" s="19">
        <v>5567.89</v>
      </c>
      <c r="B136" s="23">
        <v>11.743</v>
      </c>
    </row>
    <row r="137" spans="1:2">
      <c r="A137" s="19">
        <v>5591.65</v>
      </c>
      <c r="B137" s="23">
        <v>13.193</v>
      </c>
    </row>
    <row r="138" spans="1:2">
      <c r="A138" s="19">
        <v>5615.39</v>
      </c>
      <c r="B138" s="23">
        <v>12.342000000000001</v>
      </c>
    </row>
    <row r="139" spans="1:2">
      <c r="A139" s="19">
        <v>5639.12</v>
      </c>
      <c r="B139" s="23">
        <v>13.257999999999999</v>
      </c>
    </row>
    <row r="140" spans="1:2">
      <c r="A140" s="19">
        <v>5674.67</v>
      </c>
      <c r="B140" s="23">
        <v>12.452</v>
      </c>
    </row>
    <row r="141" spans="1:2">
      <c r="A141" s="19">
        <v>5686.5</v>
      </c>
      <c r="B141" s="23">
        <v>13.226000000000001</v>
      </c>
    </row>
    <row r="142" spans="1:2">
      <c r="A142" s="19">
        <v>5710.15</v>
      </c>
      <c r="B142" s="23">
        <v>11.396000000000001</v>
      </c>
    </row>
    <row r="143" spans="1:2">
      <c r="A143" s="19">
        <v>5733.75</v>
      </c>
      <c r="B143" s="23">
        <v>12.256</v>
      </c>
    </row>
    <row r="144" spans="1:2">
      <c r="A144" s="19">
        <v>5757.3</v>
      </c>
      <c r="B144" s="23">
        <v>10.920999999999999</v>
      </c>
    </row>
    <row r="145" spans="1:2">
      <c r="A145" s="19">
        <v>5792.53</v>
      </c>
      <c r="B145" s="23">
        <v>13.32</v>
      </c>
    </row>
    <row r="146" spans="1:2">
      <c r="A146" s="19">
        <v>5804.24</v>
      </c>
      <c r="B146" s="23">
        <v>8.6832999999999991</v>
      </c>
    </row>
    <row r="147" spans="1:2">
      <c r="A147" s="19">
        <v>5827.61</v>
      </c>
      <c r="B147" s="23">
        <v>11.19</v>
      </c>
    </row>
    <row r="148" spans="1:2">
      <c r="A148" s="19">
        <v>5850.91</v>
      </c>
      <c r="B148" s="23">
        <v>13.273999999999999</v>
      </c>
    </row>
    <row r="149" spans="1:2">
      <c r="A149" s="19">
        <v>5874.12</v>
      </c>
      <c r="B149" s="23">
        <v>11.939</v>
      </c>
    </row>
    <row r="150" spans="1:2">
      <c r="A150" s="19">
        <v>5908.77</v>
      </c>
      <c r="B150" s="23">
        <v>13.154</v>
      </c>
    </row>
    <row r="151" spans="1:2">
      <c r="A151" s="19">
        <v>5920.27</v>
      </c>
      <c r="B151" s="23">
        <v>11.715999999999999</v>
      </c>
    </row>
    <row r="152" spans="1:2">
      <c r="A152" s="19">
        <v>5943.2</v>
      </c>
      <c r="B152" s="23">
        <v>12.619</v>
      </c>
    </row>
    <row r="153" spans="1:2">
      <c r="A153" s="19">
        <v>5966.02</v>
      </c>
      <c r="B153" s="23">
        <v>9.7714999999999996</v>
      </c>
    </row>
    <row r="154" spans="1:2">
      <c r="A154" s="19">
        <v>5988.73</v>
      </c>
      <c r="B154" s="23">
        <v>10.66</v>
      </c>
    </row>
    <row r="155" spans="1:2">
      <c r="A155" s="19">
        <v>6022.56</v>
      </c>
      <c r="B155" s="23">
        <v>13.625</v>
      </c>
    </row>
    <row r="156" spans="1:2">
      <c r="A156" s="19">
        <v>6133.07</v>
      </c>
      <c r="B156" s="23">
        <v>12.5</v>
      </c>
    </row>
    <row r="157" spans="1:2">
      <c r="A157" s="19">
        <v>6239.48</v>
      </c>
      <c r="B157" s="23">
        <v>11.326000000000001</v>
      </c>
    </row>
    <row r="158" spans="1:2">
      <c r="A158" s="19">
        <v>6334.02</v>
      </c>
      <c r="B158" s="23">
        <v>11.712999999999999</v>
      </c>
    </row>
    <row r="159" spans="1:2">
      <c r="A159" s="19">
        <v>6430.15</v>
      </c>
      <c r="B159" s="23">
        <v>11.074999999999999</v>
      </c>
    </row>
    <row r="160" spans="1:2">
      <c r="A160" s="19">
        <v>6519.74</v>
      </c>
      <c r="B160" s="23">
        <v>10.475</v>
      </c>
    </row>
    <row r="161" spans="1:2">
      <c r="A161" s="19">
        <v>6602.2</v>
      </c>
      <c r="B161" s="23">
        <v>10.532999999999999</v>
      </c>
    </row>
    <row r="162" spans="1:2">
      <c r="A162" s="19">
        <v>6678.53</v>
      </c>
      <c r="B162" s="23">
        <v>10.092000000000001</v>
      </c>
    </row>
    <row r="163" spans="1:2">
      <c r="A163" s="19">
        <v>6752.54</v>
      </c>
      <c r="B163" s="23">
        <v>9.0571000000000002</v>
      </c>
    </row>
    <row r="164" spans="1:2">
      <c r="A164" s="19">
        <v>6821.64</v>
      </c>
      <c r="B164" s="23">
        <v>11.019</v>
      </c>
    </row>
    <row r="165" spans="1:2">
      <c r="A165" s="19">
        <v>6889.75</v>
      </c>
      <c r="B165" s="23">
        <v>9.2507999999999999</v>
      </c>
    </row>
    <row r="166" spans="1:2">
      <c r="A166" s="19">
        <v>6958.55</v>
      </c>
      <c r="B166" s="23">
        <v>9.6692</v>
      </c>
    </row>
    <row r="167" spans="1:2">
      <c r="A167" s="19">
        <v>7029.73</v>
      </c>
      <c r="B167" s="23">
        <v>9.2845999999999993</v>
      </c>
    </row>
    <row r="168" spans="1:2">
      <c r="A168" s="19">
        <v>7105</v>
      </c>
      <c r="B168" s="23">
        <v>9.5272000000000006</v>
      </c>
    </row>
    <row r="169" spans="1:2">
      <c r="A169" s="19">
        <v>7186.66</v>
      </c>
      <c r="B169" s="23">
        <v>9.4490999999999996</v>
      </c>
    </row>
    <row r="170" spans="1:2">
      <c r="A170" s="19">
        <v>7271.31</v>
      </c>
      <c r="B170" s="23">
        <v>9.6771999999999991</v>
      </c>
    </row>
    <row r="171" spans="1:2">
      <c r="A171" s="19">
        <v>7355.51</v>
      </c>
      <c r="B171" s="23">
        <v>10.757</v>
      </c>
    </row>
    <row r="172" spans="1:2">
      <c r="A172" s="19">
        <v>7435.72</v>
      </c>
      <c r="B172" s="23">
        <v>8.7703000000000007</v>
      </c>
    </row>
    <row r="173" spans="1:2">
      <c r="A173" s="19">
        <v>7507.07</v>
      </c>
      <c r="B173" s="23">
        <v>8.9746000000000006</v>
      </c>
    </row>
    <row r="174" spans="1:2">
      <c r="A174" s="19">
        <v>7570.53</v>
      </c>
      <c r="B174" s="23">
        <v>8.1475000000000009</v>
      </c>
    </row>
    <row r="175" spans="1:2">
      <c r="A175" s="19">
        <v>7626.9</v>
      </c>
      <c r="B175" s="23">
        <v>9.0116999999999994</v>
      </c>
    </row>
    <row r="176" spans="1:2">
      <c r="A176" s="19">
        <v>7677</v>
      </c>
      <c r="B176" s="23">
        <v>10.773</v>
      </c>
    </row>
    <row r="177" spans="1:2">
      <c r="A177" s="19">
        <v>7721.65</v>
      </c>
      <c r="B177" s="23">
        <v>9.3051999999999992</v>
      </c>
    </row>
    <row r="178" spans="1:2">
      <c r="A178" s="19">
        <v>7761.67</v>
      </c>
      <c r="B178" s="23">
        <v>9.5846999999999998</v>
      </c>
    </row>
    <row r="179" spans="1:2">
      <c r="A179" s="19">
        <v>7798.57</v>
      </c>
      <c r="B179" s="23">
        <v>10.708</v>
      </c>
    </row>
    <row r="180" spans="1:2">
      <c r="A180" s="19">
        <v>7831.72</v>
      </c>
      <c r="B180" s="23">
        <v>11.148999999999999</v>
      </c>
    </row>
    <row r="181" spans="1:2">
      <c r="A181" s="19">
        <v>7862.71</v>
      </c>
      <c r="B181" s="23">
        <v>9.3275000000000006</v>
      </c>
    </row>
    <row r="182" spans="1:2">
      <c r="A182" s="19">
        <v>7887.37</v>
      </c>
      <c r="B182" s="23">
        <v>8.1616</v>
      </c>
    </row>
    <row r="183" spans="1:2">
      <c r="A183" s="19">
        <v>7916.5</v>
      </c>
      <c r="B183" s="23">
        <v>9.3693000000000008</v>
      </c>
    </row>
    <row r="184" spans="1:2">
      <c r="A184" s="19">
        <v>7945.79</v>
      </c>
      <c r="B184" s="23">
        <v>8.8719999999999999</v>
      </c>
    </row>
    <row r="185" spans="1:2">
      <c r="A185" s="19">
        <v>7979.11</v>
      </c>
      <c r="B185" s="23">
        <v>11.26</v>
      </c>
    </row>
    <row r="186" spans="1:2">
      <c r="A186" s="19">
        <v>8007.64</v>
      </c>
      <c r="B186" s="23">
        <v>10.478999999999999</v>
      </c>
    </row>
    <row r="187" spans="1:2">
      <c r="A187" s="19">
        <v>8040.87</v>
      </c>
      <c r="B187" s="23">
        <v>12.023</v>
      </c>
    </row>
    <row r="188" spans="1:2">
      <c r="A188" s="19">
        <v>8080.95</v>
      </c>
      <c r="B188" s="23">
        <v>9.9151000000000007</v>
      </c>
    </row>
    <row r="189" spans="1:2">
      <c r="A189" s="19">
        <v>8118.27</v>
      </c>
      <c r="B189" s="23">
        <v>8.8444000000000003</v>
      </c>
    </row>
    <row r="190" spans="1:2">
      <c r="A190" s="19">
        <v>8157.82</v>
      </c>
      <c r="B190" s="23">
        <v>8.1120000000000001</v>
      </c>
    </row>
    <row r="191" spans="1:2">
      <c r="A191" s="19">
        <v>8199.7800000000007</v>
      </c>
      <c r="B191" s="23">
        <v>9.9616000000000007</v>
      </c>
    </row>
    <row r="192" spans="1:2">
      <c r="A192" s="19">
        <v>8240.69</v>
      </c>
      <c r="B192" s="23">
        <v>10.55</v>
      </c>
    </row>
    <row r="193" spans="1:2">
      <c r="A193" s="19">
        <v>8292.7199999999993</v>
      </c>
      <c r="B193" s="23">
        <v>9.7037999999999993</v>
      </c>
    </row>
    <row r="194" spans="1:2">
      <c r="A194" s="19">
        <v>8337.98</v>
      </c>
      <c r="B194" s="23">
        <v>10.436</v>
      </c>
    </row>
    <row r="195" spans="1:2">
      <c r="A195" s="19">
        <v>8388.67</v>
      </c>
      <c r="B195" s="23">
        <v>12.414999999999999</v>
      </c>
    </row>
    <row r="196" spans="1:2">
      <c r="A196" s="19">
        <v>8432.5300000000007</v>
      </c>
      <c r="B196" s="23">
        <v>10.657</v>
      </c>
    </row>
    <row r="197" spans="1:2">
      <c r="A197" s="19">
        <v>8471.5300000000007</v>
      </c>
      <c r="B197" s="23">
        <v>11.855</v>
      </c>
    </row>
    <row r="198" spans="1:2">
      <c r="A198" s="19">
        <v>8495.5400000000009</v>
      </c>
      <c r="B198" s="23">
        <v>10.36</v>
      </c>
    </row>
    <row r="199" spans="1:2">
      <c r="A199" s="19">
        <v>8519.43</v>
      </c>
      <c r="B199" s="23">
        <v>10.742000000000001</v>
      </c>
    </row>
    <row r="200" spans="1:2">
      <c r="A200" s="19">
        <v>8539.0300000000007</v>
      </c>
      <c r="B200" s="23">
        <v>10.932</v>
      </c>
    </row>
    <row r="201" spans="1:2">
      <c r="A201" s="19">
        <v>8555.6200000000008</v>
      </c>
      <c r="B201" s="23">
        <v>9.8125</v>
      </c>
    </row>
    <row r="202" spans="1:2">
      <c r="A202" s="19">
        <v>8570.49</v>
      </c>
      <c r="B202" s="23">
        <v>9.5037000000000003</v>
      </c>
    </row>
    <row r="203" spans="1:2">
      <c r="A203" s="19">
        <v>8586.39</v>
      </c>
      <c r="B203" s="23">
        <v>11.246</v>
      </c>
    </row>
    <row r="204" spans="1:2">
      <c r="A204" s="19">
        <v>8601.82</v>
      </c>
      <c r="B204" s="23">
        <v>9.6399000000000008</v>
      </c>
    </row>
    <row r="205" spans="1:2">
      <c r="A205" s="19">
        <v>8619.52</v>
      </c>
      <c r="B205" s="23">
        <v>10.092000000000001</v>
      </c>
    </row>
    <row r="206" spans="1:2">
      <c r="A206" s="19">
        <v>8640.5499999999993</v>
      </c>
      <c r="B206" s="23">
        <v>9.3650000000000002</v>
      </c>
    </row>
    <row r="207" spans="1:2">
      <c r="A207" s="19">
        <v>8664.85</v>
      </c>
      <c r="B207" s="23">
        <v>10.349</v>
      </c>
    </row>
    <row r="208" spans="1:2">
      <c r="A208" s="19">
        <v>8691.73</v>
      </c>
      <c r="B208" s="23">
        <v>10.301</v>
      </c>
    </row>
    <row r="209" spans="1:2">
      <c r="A209" s="19">
        <v>8721.2999999999993</v>
      </c>
      <c r="B209" s="23">
        <v>11.205</v>
      </c>
    </row>
    <row r="210" spans="1:2">
      <c r="A210" s="19">
        <v>8752.89</v>
      </c>
      <c r="B210" s="23">
        <v>8.9175000000000004</v>
      </c>
    </row>
    <row r="211" spans="1:2">
      <c r="A211" s="19">
        <v>8786.07</v>
      </c>
      <c r="B211" s="23">
        <v>10.448</v>
      </c>
    </row>
    <row r="212" spans="1:2">
      <c r="A212" s="19">
        <v>8820.42</v>
      </c>
      <c r="B212" s="23">
        <v>9.7513000000000005</v>
      </c>
    </row>
    <row r="213" spans="1:2">
      <c r="A213" s="19">
        <v>8855.52</v>
      </c>
      <c r="B213" s="23">
        <v>12.167999999999999</v>
      </c>
    </row>
    <row r="214" spans="1:2">
      <c r="A214" s="19">
        <v>8890.9500000000007</v>
      </c>
      <c r="B214" s="23">
        <v>10.412000000000001</v>
      </c>
    </row>
    <row r="215" spans="1:2">
      <c r="A215" s="19">
        <v>8926.41</v>
      </c>
      <c r="B215" s="23">
        <v>10.288</v>
      </c>
    </row>
    <row r="216" spans="1:2">
      <c r="A216" s="19">
        <v>8947.68</v>
      </c>
      <c r="B216" s="23">
        <v>9.9243000000000006</v>
      </c>
    </row>
  </sheetData>
  <mergeCells count="2">
    <mergeCell ref="A3:B3"/>
    <mergeCell ref="F3:J3"/>
  </mergeCells>
  <phoneticPr fontId="44" type="noConversion"/>
  <pageMargins left="0.7" right="0.7" top="0.75" bottom="0.75" header="0.3" footer="0.3"/>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N125"/>
  <sheetViews>
    <sheetView workbookViewId="0">
      <selection activeCell="A3" sqref="A3:B4"/>
    </sheetView>
  </sheetViews>
  <sheetFormatPr baseColWidth="10" defaultColWidth="9" defaultRowHeight="13"/>
  <cols>
    <col min="1" max="1" width="21.1640625" style="19" customWidth="1"/>
    <col min="2" max="2" width="13.6640625" style="20" customWidth="1"/>
    <col min="3" max="5" width="9.5" style="4" customWidth="1"/>
    <col min="6" max="6" width="10.1640625" style="6" customWidth="1"/>
    <col min="7" max="7" width="36.5" style="6" customWidth="1"/>
    <col min="8" max="8" width="9.6640625" style="6" customWidth="1"/>
    <col min="9" max="9" width="14.1640625" style="6" customWidth="1"/>
    <col min="10" max="10" width="11.1640625" style="6" customWidth="1"/>
    <col min="11" max="11" width="20.33203125" style="6" customWidth="1"/>
    <col min="12" max="12" width="7.83203125" style="6" customWidth="1"/>
    <col min="13" max="16384" width="9" style="4"/>
  </cols>
  <sheetData>
    <row r="1" spans="1:14">
      <c r="A1" s="37" t="s">
        <v>1013</v>
      </c>
    </row>
    <row r="2" spans="1:14">
      <c r="A2" s="9"/>
    </row>
    <row r="3" spans="1:14">
      <c r="A3" s="239" t="s">
        <v>605</v>
      </c>
      <c r="B3" s="239"/>
      <c r="F3" s="229" t="s">
        <v>606</v>
      </c>
      <c r="G3" s="229"/>
      <c r="H3" s="229"/>
      <c r="I3" s="229"/>
      <c r="J3" s="229"/>
      <c r="K3" s="229"/>
      <c r="L3" s="229"/>
    </row>
    <row r="4" spans="1:14" ht="15">
      <c r="A4" s="11" t="s">
        <v>607</v>
      </c>
      <c r="B4" s="12" t="s">
        <v>608</v>
      </c>
      <c r="F4" s="34" t="s">
        <v>609</v>
      </c>
      <c r="G4" s="13" t="s">
        <v>628</v>
      </c>
      <c r="H4" s="34" t="s">
        <v>1014</v>
      </c>
      <c r="I4" s="14" t="s">
        <v>611</v>
      </c>
      <c r="J4" s="14" t="s">
        <v>612</v>
      </c>
      <c r="K4" s="6" t="s">
        <v>619</v>
      </c>
      <c r="L4" s="17" t="s">
        <v>620</v>
      </c>
      <c r="M4" s="13"/>
      <c r="N4" s="13"/>
    </row>
    <row r="5" spans="1:14">
      <c r="A5" s="19">
        <v>-36.457999999999998</v>
      </c>
      <c r="B5" s="23">
        <v>4.9589999999999996</v>
      </c>
      <c r="F5" s="13">
        <v>24.5</v>
      </c>
      <c r="G5" s="13" t="s">
        <v>1015</v>
      </c>
      <c r="H5" s="13">
        <v>-70.7</v>
      </c>
      <c r="I5" s="13">
        <v>2120</v>
      </c>
      <c r="J5" s="13">
        <v>60</v>
      </c>
      <c r="K5" s="13">
        <v>2085</v>
      </c>
      <c r="L5" s="13">
        <v>225</v>
      </c>
      <c r="M5" s="13"/>
      <c r="N5" s="13"/>
    </row>
    <row r="6" spans="1:14">
      <c r="A6" s="19">
        <v>-21.54</v>
      </c>
      <c r="B6" s="23">
        <v>5.4539999999999997</v>
      </c>
      <c r="F6" s="13">
        <v>26.5</v>
      </c>
      <c r="G6" s="13" t="s">
        <v>1016</v>
      </c>
      <c r="H6" s="13">
        <v>-64.2</v>
      </c>
      <c r="I6" s="13">
        <v>2155</v>
      </c>
      <c r="J6" s="13">
        <v>55</v>
      </c>
      <c r="K6" s="13">
        <v>2160</v>
      </c>
      <c r="L6" s="13">
        <v>160</v>
      </c>
      <c r="M6" s="13"/>
      <c r="N6" s="13"/>
    </row>
    <row r="7" spans="1:14">
      <c r="A7" s="19">
        <v>3032.4079999999999</v>
      </c>
      <c r="B7" s="23">
        <v>5.133</v>
      </c>
      <c r="F7" s="13">
        <v>34.5</v>
      </c>
      <c r="G7" s="13" t="s">
        <v>1017</v>
      </c>
      <c r="H7" s="13">
        <v>-27.8</v>
      </c>
      <c r="I7" s="13">
        <v>2470</v>
      </c>
      <c r="J7" s="13">
        <v>30</v>
      </c>
      <c r="K7" s="13">
        <v>2575</v>
      </c>
      <c r="L7" s="13">
        <v>145</v>
      </c>
      <c r="M7" s="13"/>
      <c r="N7" s="13"/>
    </row>
    <row r="8" spans="1:14">
      <c r="A8" s="19">
        <v>3351.5219999999999</v>
      </c>
      <c r="B8" s="23">
        <v>5.4539999999999997</v>
      </c>
      <c r="F8" s="13">
        <v>60.5</v>
      </c>
      <c r="G8" s="13" t="s">
        <v>923</v>
      </c>
      <c r="H8" s="13">
        <v>-45.8</v>
      </c>
      <c r="I8" s="13">
        <v>3920</v>
      </c>
      <c r="J8" s="13">
        <v>40</v>
      </c>
      <c r="K8" s="13">
        <v>4340</v>
      </c>
      <c r="L8" s="13">
        <v>110</v>
      </c>
      <c r="M8" s="13"/>
      <c r="N8" s="13"/>
    </row>
    <row r="9" spans="1:14">
      <c r="A9" s="19">
        <v>3506.8270000000002</v>
      </c>
      <c r="B9" s="23">
        <v>5.1059999999999999</v>
      </c>
      <c r="F9" s="13">
        <v>69.5</v>
      </c>
      <c r="G9" s="13" t="s">
        <v>767</v>
      </c>
      <c r="H9" s="13">
        <v>-59.1</v>
      </c>
      <c r="I9" s="13">
        <v>4600</v>
      </c>
      <c r="J9" s="13">
        <v>40</v>
      </c>
      <c r="K9" s="13">
        <v>5370</v>
      </c>
      <c r="L9" s="13">
        <v>100</v>
      </c>
      <c r="M9" s="13"/>
      <c r="N9" s="13"/>
    </row>
    <row r="10" spans="1:14">
      <c r="A10" s="19">
        <v>3583.4389999999999</v>
      </c>
      <c r="B10" s="23">
        <v>6.7160000000000002</v>
      </c>
      <c r="F10" s="13">
        <v>83.5</v>
      </c>
      <c r="G10" s="13" t="s">
        <v>1016</v>
      </c>
      <c r="H10" s="13">
        <v>-24.4</v>
      </c>
      <c r="I10" s="13">
        <v>5095</v>
      </c>
      <c r="J10" s="13">
        <v>30</v>
      </c>
      <c r="K10" s="13">
        <v>5830</v>
      </c>
      <c r="L10" s="13">
        <v>90</v>
      </c>
      <c r="M10" s="13"/>
      <c r="N10" s="13"/>
    </row>
    <row r="11" spans="1:14">
      <c r="A11" s="19">
        <v>3659.3649999999998</v>
      </c>
      <c r="B11" s="23">
        <v>5.5990000000000002</v>
      </c>
      <c r="F11" s="13">
        <v>114.5</v>
      </c>
      <c r="G11" s="13" t="s">
        <v>923</v>
      </c>
      <c r="H11" s="13">
        <v>-37.6</v>
      </c>
      <c r="I11" s="13">
        <v>6785</v>
      </c>
      <c r="J11" s="13">
        <v>40</v>
      </c>
      <c r="K11" s="13">
        <v>7630</v>
      </c>
      <c r="L11" s="13">
        <v>50</v>
      </c>
      <c r="M11" s="13"/>
      <c r="N11" s="13"/>
    </row>
    <row r="12" spans="1:14">
      <c r="A12" s="19">
        <v>3809.1909999999998</v>
      </c>
      <c r="B12" s="23">
        <v>6.34</v>
      </c>
      <c r="F12" s="13">
        <v>127.5</v>
      </c>
      <c r="G12" s="13" t="s">
        <v>1018</v>
      </c>
      <c r="H12" s="13">
        <v>-27.9</v>
      </c>
      <c r="I12" s="13">
        <v>7320</v>
      </c>
      <c r="J12" s="13">
        <v>30</v>
      </c>
      <c r="K12" s="13">
        <v>8110</v>
      </c>
      <c r="L12" s="13">
        <v>80</v>
      </c>
      <c r="M12" s="13"/>
      <c r="N12" s="13"/>
    </row>
    <row r="13" spans="1:14">
      <c r="A13" s="19">
        <v>3883.1019999999999</v>
      </c>
      <c r="B13" s="23">
        <v>5.9779999999999998</v>
      </c>
      <c r="F13" s="13">
        <v>147.5</v>
      </c>
      <c r="G13" s="13" t="s">
        <v>1017</v>
      </c>
      <c r="H13" s="13">
        <v>-21.1</v>
      </c>
      <c r="I13" s="13">
        <v>8650</v>
      </c>
      <c r="J13" s="13">
        <v>30</v>
      </c>
      <c r="K13" s="13">
        <v>9610</v>
      </c>
      <c r="L13" s="13">
        <v>70</v>
      </c>
      <c r="M13" s="13"/>
      <c r="N13" s="13"/>
    </row>
    <row r="14" spans="1:14">
      <c r="A14" s="19">
        <v>3956.355</v>
      </c>
      <c r="B14" s="23">
        <v>5.875</v>
      </c>
    </row>
    <row r="15" spans="1:14">
      <c r="A15" s="19">
        <v>4100.9110000000001</v>
      </c>
      <c r="B15" s="23">
        <v>5.51</v>
      </c>
    </row>
    <row r="16" spans="1:14">
      <c r="A16" s="19">
        <v>4172.2269999999999</v>
      </c>
      <c r="B16" s="23">
        <v>6.22</v>
      </c>
    </row>
    <row r="17" spans="1:12">
      <c r="A17" s="19">
        <v>4242.91</v>
      </c>
      <c r="B17" s="23">
        <v>5.7290000000000001</v>
      </c>
      <c r="D17" s="18"/>
      <c r="E17" s="18"/>
      <c r="F17" s="13"/>
      <c r="G17" s="13"/>
      <c r="H17" s="13"/>
      <c r="I17" s="13"/>
      <c r="J17" s="13"/>
      <c r="K17" s="13"/>
      <c r="L17" s="13"/>
    </row>
    <row r="18" spans="1:12">
      <c r="A18" s="19">
        <v>4312.9669999999996</v>
      </c>
      <c r="B18" s="23">
        <v>6.5979999999999999</v>
      </c>
      <c r="D18" s="18"/>
      <c r="E18" s="18"/>
      <c r="F18" s="13"/>
      <c r="G18" s="13"/>
      <c r="H18" s="13"/>
      <c r="I18" s="13"/>
      <c r="J18" s="13"/>
      <c r="K18" s="13"/>
      <c r="L18" s="13"/>
    </row>
    <row r="19" spans="1:12">
      <c r="A19" s="19">
        <v>4382.4049999999997</v>
      </c>
      <c r="B19" s="23">
        <v>5.7640000000000002</v>
      </c>
      <c r="D19" s="18"/>
      <c r="E19" s="18"/>
      <c r="F19" s="13"/>
      <c r="G19" s="13"/>
      <c r="H19" s="13"/>
      <c r="I19" s="13"/>
      <c r="J19" s="13"/>
      <c r="K19" s="13"/>
      <c r="L19" s="13"/>
    </row>
    <row r="20" spans="1:12">
      <c r="A20" s="19">
        <v>4451.2299999999996</v>
      </c>
      <c r="B20" s="23">
        <v>6.2380000000000004</v>
      </c>
      <c r="D20" s="18"/>
      <c r="E20" s="18"/>
      <c r="F20" s="13"/>
      <c r="G20" s="13"/>
      <c r="H20" s="13"/>
      <c r="I20" s="13"/>
      <c r="J20" s="13"/>
      <c r="K20" s="13"/>
      <c r="L20" s="13"/>
    </row>
    <row r="21" spans="1:12">
      <c r="A21" s="19">
        <v>4519.4480000000003</v>
      </c>
      <c r="B21" s="23">
        <v>6.3150000000000004</v>
      </c>
      <c r="D21" s="18"/>
      <c r="E21" s="18"/>
      <c r="F21" s="13"/>
      <c r="G21" s="13"/>
      <c r="H21" s="13"/>
      <c r="I21" s="13"/>
      <c r="J21" s="13"/>
      <c r="K21" s="13"/>
      <c r="L21" s="13"/>
    </row>
    <row r="22" spans="1:12">
      <c r="A22" s="19">
        <v>4587.0659999999998</v>
      </c>
      <c r="B22" s="23">
        <v>6.4</v>
      </c>
      <c r="D22" s="18"/>
      <c r="E22" s="18"/>
      <c r="F22" s="13"/>
      <c r="G22" s="13"/>
      <c r="H22" s="13"/>
      <c r="I22" s="13"/>
      <c r="J22" s="13"/>
      <c r="K22" s="13"/>
      <c r="L22" s="13"/>
    </row>
    <row r="23" spans="1:12">
      <c r="A23" s="19">
        <v>4654.0780000000004</v>
      </c>
      <c r="B23" s="23">
        <v>7.4359999999999999</v>
      </c>
      <c r="D23" s="18"/>
      <c r="E23" s="18"/>
      <c r="F23" s="13"/>
      <c r="G23" s="13"/>
      <c r="H23" s="13"/>
      <c r="I23" s="13"/>
      <c r="J23" s="13"/>
      <c r="K23" s="13"/>
      <c r="L23" s="13"/>
    </row>
    <row r="24" spans="1:12">
      <c r="A24" s="19">
        <v>4720.4660000000003</v>
      </c>
      <c r="B24" s="23">
        <v>5.9809999999999999</v>
      </c>
      <c r="D24" s="18"/>
      <c r="E24" s="18"/>
      <c r="F24" s="13"/>
      <c r="G24" s="13"/>
      <c r="H24" s="13"/>
      <c r="I24" s="13"/>
      <c r="J24" s="13"/>
      <c r="K24" s="13"/>
      <c r="L24" s="13"/>
    </row>
    <row r="25" spans="1:12">
      <c r="A25" s="19">
        <v>4786.2110000000002</v>
      </c>
      <c r="B25" s="23">
        <v>6.3120000000000003</v>
      </c>
      <c r="K25" s="13"/>
      <c r="L25" s="13"/>
    </row>
    <row r="26" spans="1:12">
      <c r="A26" s="19">
        <v>4851.2950000000001</v>
      </c>
      <c r="B26" s="23">
        <v>5.0229999999999997</v>
      </c>
      <c r="K26" s="13"/>
      <c r="L26" s="13"/>
    </row>
    <row r="27" spans="1:12">
      <c r="A27" s="19">
        <v>4915.7</v>
      </c>
      <c r="B27" s="23">
        <v>5.55</v>
      </c>
      <c r="K27" s="13"/>
      <c r="L27" s="13"/>
    </row>
    <row r="28" spans="1:12">
      <c r="A28" s="19">
        <v>4979.4070000000002</v>
      </c>
      <c r="B28" s="23">
        <v>5.9020000000000001</v>
      </c>
      <c r="L28" s="13"/>
    </row>
    <row r="29" spans="1:12">
      <c r="A29" s="19">
        <v>5042.3980000000001</v>
      </c>
      <c r="B29" s="23">
        <v>5.3979999999999997</v>
      </c>
      <c r="L29" s="13"/>
    </row>
    <row r="30" spans="1:12">
      <c r="A30" s="19">
        <v>5104.6549999999997</v>
      </c>
      <c r="B30" s="23">
        <v>6.6369999999999996</v>
      </c>
      <c r="L30" s="13"/>
    </row>
    <row r="31" spans="1:12">
      <c r="A31" s="19">
        <v>5166.1610000000001</v>
      </c>
      <c r="B31" s="23">
        <v>6.5750000000000002</v>
      </c>
      <c r="L31" s="13"/>
    </row>
    <row r="32" spans="1:12">
      <c r="A32" s="19">
        <v>5226.9279999999999</v>
      </c>
      <c r="B32" s="23">
        <v>5.4240000000000004</v>
      </c>
      <c r="L32" s="13"/>
    </row>
    <row r="33" spans="1:12">
      <c r="A33" s="19">
        <v>5286.9970000000003</v>
      </c>
      <c r="B33" s="23">
        <v>5.5910000000000002</v>
      </c>
      <c r="L33" s="13"/>
    </row>
    <row r="34" spans="1:12">
      <c r="A34" s="19">
        <v>5346.4120000000003</v>
      </c>
      <c r="B34" s="23">
        <v>6.3170000000000002</v>
      </c>
      <c r="L34" s="13"/>
    </row>
    <row r="35" spans="1:12">
      <c r="A35" s="19">
        <v>5405.2150000000001</v>
      </c>
      <c r="B35" s="23">
        <v>6.1150000000000002</v>
      </c>
      <c r="L35" s="13"/>
    </row>
    <row r="36" spans="1:12">
      <c r="A36" s="19">
        <v>5463.4489999999996</v>
      </c>
      <c r="B36" s="23">
        <v>5.8010000000000002</v>
      </c>
      <c r="L36" s="13"/>
    </row>
    <row r="37" spans="1:12">
      <c r="A37" s="19">
        <v>5521.1580000000004</v>
      </c>
      <c r="B37" s="23">
        <v>5.3209999999999997</v>
      </c>
      <c r="L37" s="13"/>
    </row>
    <row r="38" spans="1:12">
      <c r="A38" s="19">
        <v>5578.3829999999998</v>
      </c>
      <c r="B38" s="23">
        <v>6.5590000000000002</v>
      </c>
      <c r="L38" s="13"/>
    </row>
    <row r="39" spans="1:12">
      <c r="A39" s="19">
        <v>5635.1689999999999</v>
      </c>
      <c r="B39" s="23">
        <v>6.1749999999999998</v>
      </c>
      <c r="L39" s="13"/>
    </row>
    <row r="40" spans="1:12">
      <c r="A40" s="19">
        <v>5691.558</v>
      </c>
      <c r="B40" s="23">
        <v>5.8390000000000004</v>
      </c>
      <c r="L40" s="13"/>
    </row>
    <row r="41" spans="1:12">
      <c r="A41" s="19">
        <v>5747.5919999999996</v>
      </c>
      <c r="B41" s="23">
        <v>6.6859999999999999</v>
      </c>
      <c r="L41" s="13"/>
    </row>
    <row r="42" spans="1:12">
      <c r="A42" s="19">
        <v>5803.3149999999996</v>
      </c>
      <c r="B42" s="23">
        <v>6.4729999999999999</v>
      </c>
      <c r="L42" s="13"/>
    </row>
    <row r="43" spans="1:12">
      <c r="A43" s="19">
        <v>5914</v>
      </c>
      <c r="B43" s="23">
        <v>4.9589999999999996</v>
      </c>
      <c r="L43" s="13"/>
    </row>
    <row r="44" spans="1:12">
      <c r="A44" s="19">
        <v>6023.9350000000004</v>
      </c>
      <c r="B44" s="23">
        <v>6.4050000000000002</v>
      </c>
      <c r="L44" s="13"/>
    </row>
    <row r="45" spans="1:12">
      <c r="A45" s="19">
        <v>6078.6750000000002</v>
      </c>
      <c r="B45" s="23">
        <v>5.4489999999999998</v>
      </c>
      <c r="L45" s="13"/>
    </row>
    <row r="46" spans="1:12">
      <c r="A46" s="19">
        <v>6133.277</v>
      </c>
      <c r="B46" s="23">
        <v>6.4290000000000003</v>
      </c>
      <c r="L46" s="13"/>
    </row>
    <row r="47" spans="1:12">
      <c r="A47" s="19">
        <v>6187.7470000000003</v>
      </c>
      <c r="B47" s="23">
        <v>5.5350000000000001</v>
      </c>
      <c r="L47" s="13"/>
    </row>
    <row r="48" spans="1:12">
      <c r="A48" s="19">
        <v>6242.0959999999995</v>
      </c>
      <c r="B48" s="23">
        <v>6.7549999999999999</v>
      </c>
      <c r="L48" s="13"/>
    </row>
    <row r="49" spans="1:12">
      <c r="A49" s="19">
        <v>6296.3310000000001</v>
      </c>
      <c r="B49" s="23">
        <v>6.9459999999999997</v>
      </c>
      <c r="L49" s="13"/>
    </row>
    <row r="50" spans="1:12">
      <c r="A50" s="19">
        <v>6350.4610000000002</v>
      </c>
      <c r="B50" s="23">
        <v>5.8949999999999996</v>
      </c>
      <c r="L50" s="13"/>
    </row>
    <row r="51" spans="1:12">
      <c r="A51" s="19">
        <v>6404.4960000000001</v>
      </c>
      <c r="B51" s="23">
        <v>7.032</v>
      </c>
      <c r="L51" s="13"/>
    </row>
    <row r="52" spans="1:12">
      <c r="A52" s="19">
        <v>6458.442</v>
      </c>
      <c r="B52" s="23">
        <v>5.4420000000000002</v>
      </c>
      <c r="L52" s="13"/>
    </row>
    <row r="53" spans="1:12">
      <c r="A53" s="19">
        <v>6512.31</v>
      </c>
      <c r="B53" s="23">
        <v>6.7359999999999998</v>
      </c>
      <c r="L53" s="13"/>
    </row>
    <row r="54" spans="1:12">
      <c r="A54" s="19">
        <v>6566.1080000000002</v>
      </c>
      <c r="B54" s="23">
        <v>6.2050000000000001</v>
      </c>
      <c r="L54" s="13"/>
    </row>
    <row r="55" spans="1:12">
      <c r="A55" s="19">
        <v>6619.8440000000001</v>
      </c>
      <c r="B55" s="23">
        <v>5.9589999999999996</v>
      </c>
      <c r="L55" s="13"/>
    </row>
    <row r="56" spans="1:12">
      <c r="A56" s="19">
        <v>6673.5280000000002</v>
      </c>
      <c r="B56" s="23">
        <v>6.5119999999999996</v>
      </c>
      <c r="L56" s="13"/>
    </row>
    <row r="57" spans="1:12">
      <c r="A57" s="19">
        <v>6727.1670000000004</v>
      </c>
      <c r="B57" s="23">
        <v>6.0960000000000001</v>
      </c>
      <c r="L57" s="13"/>
    </row>
    <row r="58" spans="1:12">
      <c r="A58" s="19">
        <v>6780.7709999999997</v>
      </c>
      <c r="B58" s="23">
        <v>6.3970000000000002</v>
      </c>
      <c r="L58" s="13"/>
    </row>
    <row r="59" spans="1:12">
      <c r="A59" s="19">
        <v>6834.348</v>
      </c>
      <c r="B59" s="23">
        <v>5.6429999999999998</v>
      </c>
      <c r="L59" s="13"/>
    </row>
    <row r="60" spans="1:12">
      <c r="A60" s="19">
        <v>6887.9059999999999</v>
      </c>
      <c r="B60" s="23">
        <v>5.3070000000000004</v>
      </c>
      <c r="L60" s="13"/>
    </row>
    <row r="61" spans="1:12">
      <c r="A61" s="19">
        <v>6941.4549999999999</v>
      </c>
      <c r="B61" s="23">
        <v>6.0990000000000002</v>
      </c>
      <c r="L61" s="13"/>
    </row>
    <row r="62" spans="1:12">
      <c r="A62" s="19">
        <v>6995.0029999999997</v>
      </c>
      <c r="B62" s="23">
        <v>6.19</v>
      </c>
      <c r="L62" s="13"/>
    </row>
    <row r="63" spans="1:12">
      <c r="A63" s="19">
        <v>7048.5590000000002</v>
      </c>
      <c r="B63" s="23">
        <v>6.0049999999999999</v>
      </c>
      <c r="L63" s="13"/>
    </row>
    <row r="64" spans="1:12">
      <c r="A64" s="19">
        <v>7102.1310000000003</v>
      </c>
      <c r="B64" s="23">
        <v>5.3689999999999998</v>
      </c>
      <c r="L64" s="13"/>
    </row>
    <row r="65" spans="1:12">
      <c r="A65" s="19">
        <v>7155.7280000000001</v>
      </c>
      <c r="B65" s="23">
        <v>5.8390000000000004</v>
      </c>
      <c r="L65" s="13"/>
    </row>
    <row r="66" spans="1:12">
      <c r="A66" s="19">
        <v>7209.3590000000004</v>
      </c>
      <c r="B66" s="23">
        <v>5.1109999999999998</v>
      </c>
      <c r="L66" s="13"/>
    </row>
    <row r="67" spans="1:12">
      <c r="A67" s="19">
        <v>7263.0330000000004</v>
      </c>
      <c r="B67" s="23">
        <v>6.5709999999999997</v>
      </c>
      <c r="L67" s="13"/>
    </row>
    <row r="68" spans="1:12">
      <c r="A68" s="19">
        <v>7316.7569999999996</v>
      </c>
      <c r="B68" s="23">
        <v>6.1619999999999999</v>
      </c>
      <c r="L68" s="13"/>
    </row>
    <row r="69" spans="1:12">
      <c r="A69" s="19">
        <v>7370.5410000000002</v>
      </c>
      <c r="B69" s="23">
        <v>6.883</v>
      </c>
      <c r="L69" s="13"/>
    </row>
    <row r="70" spans="1:12">
      <c r="A70" s="19">
        <v>7424.393</v>
      </c>
      <c r="B70" s="23">
        <v>6.3650000000000002</v>
      </c>
      <c r="L70" s="13"/>
    </row>
    <row r="71" spans="1:12">
      <c r="A71" s="19">
        <v>7478.3230000000003</v>
      </c>
      <c r="B71" s="23">
        <v>6.7240000000000002</v>
      </c>
      <c r="L71" s="13"/>
    </row>
    <row r="72" spans="1:12">
      <c r="A72" s="19">
        <v>7532.3379999999997</v>
      </c>
      <c r="B72" s="23">
        <v>5.3819999999999997</v>
      </c>
      <c r="L72" s="13"/>
    </row>
    <row r="73" spans="1:12">
      <c r="A73" s="19">
        <v>7586.4470000000001</v>
      </c>
      <c r="B73" s="23">
        <v>4.97</v>
      </c>
      <c r="L73" s="13"/>
    </row>
    <row r="74" spans="1:12">
      <c r="A74" s="19">
        <v>7640.6589999999997</v>
      </c>
      <c r="B74" s="23">
        <v>5.53</v>
      </c>
      <c r="L74" s="13"/>
    </row>
    <row r="75" spans="1:12">
      <c r="A75" s="19">
        <v>7694.9870000000001</v>
      </c>
      <c r="B75" s="23">
        <v>6.25</v>
      </c>
      <c r="L75" s="13"/>
    </row>
    <row r="76" spans="1:12">
      <c r="A76" s="19">
        <v>7749.4440000000004</v>
      </c>
      <c r="B76" s="23">
        <v>6.35</v>
      </c>
      <c r="L76" s="13"/>
    </row>
    <row r="77" spans="1:12">
      <c r="A77" s="19">
        <v>7804.0460000000003</v>
      </c>
      <c r="B77" s="23">
        <v>6.4630000000000001</v>
      </c>
      <c r="L77" s="13"/>
    </row>
    <row r="78" spans="1:12">
      <c r="A78" s="19">
        <v>7858.8090000000002</v>
      </c>
      <c r="B78" s="23">
        <v>5.4640000000000004</v>
      </c>
      <c r="L78" s="13"/>
    </row>
    <row r="79" spans="1:12">
      <c r="A79" s="19">
        <v>7913.7470000000003</v>
      </c>
      <c r="B79" s="23">
        <v>5.3860000000000001</v>
      </c>
      <c r="L79" s="13"/>
    </row>
    <row r="80" spans="1:12">
      <c r="A80" s="19">
        <v>7968.875</v>
      </c>
      <c r="B80" s="23">
        <v>4.6790000000000003</v>
      </c>
      <c r="L80" s="13"/>
    </row>
    <row r="81" spans="1:12">
      <c r="A81" s="19">
        <v>8024.2089999999998</v>
      </c>
      <c r="B81" s="23">
        <v>5.202</v>
      </c>
      <c r="L81" s="13"/>
    </row>
    <row r="82" spans="1:12">
      <c r="A82" s="19">
        <v>8079.7629999999999</v>
      </c>
      <c r="B82" s="23">
        <v>5.2089999999999996</v>
      </c>
      <c r="L82" s="13"/>
    </row>
    <row r="83" spans="1:12">
      <c r="A83" s="19">
        <v>8191.5950000000003</v>
      </c>
      <c r="B83" s="23">
        <v>5.1870000000000003</v>
      </c>
      <c r="L83" s="13"/>
    </row>
    <row r="84" spans="1:12">
      <c r="A84" s="19">
        <v>8247.9030000000002</v>
      </c>
      <c r="B84" s="23">
        <v>5.86</v>
      </c>
      <c r="L84" s="13"/>
    </row>
    <row r="85" spans="1:12">
      <c r="A85" s="19">
        <v>8304.491</v>
      </c>
      <c r="B85" s="23">
        <v>7.2240000000000002</v>
      </c>
      <c r="L85" s="13"/>
    </row>
    <row r="86" spans="1:12">
      <c r="A86" s="19">
        <v>8361.3760000000002</v>
      </c>
      <c r="B86" s="23">
        <v>7.1950000000000003</v>
      </c>
      <c r="L86" s="13"/>
    </row>
    <row r="87" spans="1:12">
      <c r="A87" s="19">
        <v>8418.5560000000005</v>
      </c>
      <c r="B87" s="23">
        <v>6.5380000000000003</v>
      </c>
      <c r="L87" s="13"/>
    </row>
    <row r="88" spans="1:12">
      <c r="A88" s="19">
        <v>8476.0169999999998</v>
      </c>
      <c r="B88" s="23">
        <v>6.4619999999999997</v>
      </c>
      <c r="L88" s="13"/>
    </row>
    <row r="89" spans="1:12">
      <c r="A89" s="19">
        <v>8533.7440000000006</v>
      </c>
      <c r="B89" s="23">
        <v>6.016</v>
      </c>
      <c r="L89" s="13"/>
    </row>
    <row r="90" spans="1:12">
      <c r="A90" s="19">
        <v>8591.7219999999998</v>
      </c>
      <c r="B90" s="23">
        <v>6.2690000000000001</v>
      </c>
      <c r="L90" s="13"/>
    </row>
    <row r="91" spans="1:12">
      <c r="A91" s="19">
        <v>8649.9349999999995</v>
      </c>
      <c r="B91" s="23">
        <v>7.391</v>
      </c>
      <c r="L91" s="13"/>
    </row>
    <row r="92" spans="1:12">
      <c r="A92" s="19">
        <v>8708.3680000000004</v>
      </c>
      <c r="B92" s="23">
        <v>7.9950000000000001</v>
      </c>
      <c r="L92" s="13"/>
    </row>
    <row r="93" spans="1:12">
      <c r="A93" s="19">
        <v>8767.0069999999996</v>
      </c>
      <c r="B93" s="23">
        <v>6.9710000000000001</v>
      </c>
      <c r="L93" s="13"/>
    </row>
    <row r="94" spans="1:12">
      <c r="A94" s="19">
        <v>8825.8349999999991</v>
      </c>
      <c r="B94" s="23">
        <v>7.48</v>
      </c>
      <c r="L94" s="13"/>
    </row>
    <row r="95" spans="1:12">
      <c r="A95" s="19">
        <v>8884.8389999999999</v>
      </c>
      <c r="B95" s="23">
        <v>7.4909999999999997</v>
      </c>
      <c r="L95" s="13"/>
    </row>
    <row r="96" spans="1:12">
      <c r="A96" s="19">
        <v>8944.0020000000004</v>
      </c>
      <c r="B96" s="23">
        <v>7.7779999999999996</v>
      </c>
      <c r="L96" s="13"/>
    </row>
    <row r="97" spans="1:12">
      <c r="A97" s="19">
        <v>9003.3089999999993</v>
      </c>
      <c r="B97" s="23">
        <v>7.6219999999999999</v>
      </c>
      <c r="L97" s="13"/>
    </row>
    <row r="98" spans="1:12">
      <c r="A98" s="19">
        <v>9062.7450000000008</v>
      </c>
      <c r="B98" s="23">
        <v>8.5649999999999995</v>
      </c>
      <c r="L98" s="13"/>
    </row>
    <row r="99" spans="1:12">
      <c r="A99" s="19">
        <v>9122.2950000000001</v>
      </c>
      <c r="B99" s="23">
        <v>8.7430000000000003</v>
      </c>
      <c r="L99" s="13"/>
    </row>
    <row r="100" spans="1:12">
      <c r="A100" s="19">
        <v>9181.9439999999995</v>
      </c>
      <c r="B100" s="23">
        <v>8.5749999999999993</v>
      </c>
      <c r="L100" s="13"/>
    </row>
    <row r="101" spans="1:12">
      <c r="A101" s="19">
        <v>9241.6769999999997</v>
      </c>
      <c r="B101" s="23">
        <v>8.2729999999999997</v>
      </c>
      <c r="L101" s="13"/>
    </row>
    <row r="102" spans="1:12">
      <c r="A102" s="19">
        <v>9301.4779999999992</v>
      </c>
      <c r="B102" s="23">
        <v>9.0150000000000006</v>
      </c>
      <c r="L102" s="13"/>
    </row>
    <row r="103" spans="1:12">
      <c r="A103" s="19">
        <v>9361.3320000000003</v>
      </c>
      <c r="B103" s="23">
        <v>8.3109999999999999</v>
      </c>
      <c r="L103" s="13"/>
    </row>
    <row r="104" spans="1:12">
      <c r="A104" s="19">
        <v>9421.2240000000002</v>
      </c>
      <c r="B104" s="23">
        <v>8.1820000000000004</v>
      </c>
      <c r="L104" s="13"/>
    </row>
    <row r="105" spans="1:12">
      <c r="A105" s="19">
        <v>9481.1389999999992</v>
      </c>
      <c r="B105" s="23">
        <v>7.383</v>
      </c>
      <c r="L105" s="13"/>
    </row>
    <row r="106" spans="1:12">
      <c r="A106" s="19">
        <v>9541.0619999999999</v>
      </c>
      <c r="B106" s="23">
        <v>7.3250000000000002</v>
      </c>
      <c r="L106" s="13"/>
    </row>
    <row r="107" spans="1:12">
      <c r="A107" s="19">
        <v>9600.9850000000006</v>
      </c>
      <c r="B107" s="23">
        <v>8.4009999999999998</v>
      </c>
      <c r="L107" s="13"/>
    </row>
    <row r="108" spans="1:12">
      <c r="A108" s="19">
        <v>9660.9089999999997</v>
      </c>
      <c r="B108" s="23">
        <v>8.5009999999999994</v>
      </c>
      <c r="L108" s="13"/>
    </row>
    <row r="109" spans="1:12">
      <c r="A109" s="19">
        <v>9720.8320000000003</v>
      </c>
      <c r="B109" s="23">
        <v>7.702</v>
      </c>
      <c r="L109" s="13"/>
    </row>
    <row r="110" spans="1:12">
      <c r="A110" s="19">
        <v>9780.7549999999992</v>
      </c>
      <c r="B110" s="23">
        <v>9.1709999999999994</v>
      </c>
      <c r="L110" s="13"/>
    </row>
    <row r="111" spans="1:12">
      <c r="A111" s="19">
        <v>9840.6779999999999</v>
      </c>
      <c r="B111" s="23">
        <v>7.9109999999999996</v>
      </c>
      <c r="L111" s="13"/>
    </row>
    <row r="112" spans="1:12">
      <c r="A112" s="19">
        <v>9900.6010000000006</v>
      </c>
      <c r="B112" s="23">
        <v>8.1660000000000004</v>
      </c>
      <c r="L112" s="13"/>
    </row>
    <row r="113" spans="1:12">
      <c r="A113" s="19">
        <v>9960.5239999999994</v>
      </c>
      <c r="B113" s="23">
        <v>8.2100000000000009</v>
      </c>
      <c r="L113" s="13"/>
    </row>
    <row r="114" spans="1:12">
      <c r="A114" s="19">
        <v>10020.448</v>
      </c>
      <c r="B114" s="23">
        <v>7.2160000000000002</v>
      </c>
      <c r="L114" s="13"/>
    </row>
    <row r="115" spans="1:12">
      <c r="A115" s="19">
        <v>10140.294</v>
      </c>
      <c r="B115" s="23">
        <v>5.6790000000000003</v>
      </c>
      <c r="L115" s="13"/>
    </row>
    <row r="116" spans="1:12">
      <c r="L116" s="13"/>
    </row>
    <row r="117" spans="1:12">
      <c r="L117" s="13"/>
    </row>
    <row r="118" spans="1:12">
      <c r="L118" s="13"/>
    </row>
    <row r="119" spans="1:12">
      <c r="L119" s="13"/>
    </row>
    <row r="120" spans="1:12">
      <c r="L120" s="13"/>
    </row>
    <row r="121" spans="1:12">
      <c r="L121" s="13"/>
    </row>
    <row r="122" spans="1:12">
      <c r="L122" s="13"/>
    </row>
    <row r="123" spans="1:12">
      <c r="L123" s="13"/>
    </row>
    <row r="124" spans="1:12">
      <c r="L124" s="13"/>
    </row>
    <row r="125" spans="1:12">
      <c r="L125" s="13"/>
    </row>
  </sheetData>
  <mergeCells count="2">
    <mergeCell ref="A3:B3"/>
    <mergeCell ref="F3:L3"/>
  </mergeCells>
  <phoneticPr fontId="44" type="noConversion"/>
  <pageMargins left="0.7" right="0.7" top="0.75" bottom="0.75" header="0.3" footer="0.3"/>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L154"/>
  <sheetViews>
    <sheetView workbookViewId="0">
      <selection activeCell="B5" sqref="B5:B154"/>
    </sheetView>
  </sheetViews>
  <sheetFormatPr baseColWidth="10" defaultColWidth="9" defaultRowHeight="13"/>
  <cols>
    <col min="1" max="1" width="21.1640625" style="6" customWidth="1"/>
    <col min="2" max="2" width="13.6640625" style="20" customWidth="1"/>
    <col min="3" max="5" width="9" style="4"/>
    <col min="6" max="6" width="10.1640625" style="20" customWidth="1"/>
    <col min="7" max="7" width="37.33203125" style="6" customWidth="1"/>
    <col min="8" max="8" width="14.1640625" style="6" customWidth="1"/>
    <col min="9" max="9" width="11.1640625" style="6" customWidth="1"/>
    <col min="10" max="10" width="20.33203125" style="6" customWidth="1"/>
    <col min="11" max="11" width="7.83203125" style="23" customWidth="1"/>
    <col min="12" max="16384" width="9" style="4"/>
  </cols>
  <sheetData>
    <row r="1" spans="1:12">
      <c r="A1" s="37" t="s">
        <v>1019</v>
      </c>
      <c r="F1" s="4"/>
      <c r="L1" s="6"/>
    </row>
    <row r="2" spans="1:12">
      <c r="A2" s="9"/>
      <c r="F2" s="4"/>
      <c r="L2" s="6"/>
    </row>
    <row r="3" spans="1:12" ht="15" customHeight="1">
      <c r="A3" s="239" t="s">
        <v>605</v>
      </c>
      <c r="B3" s="239"/>
      <c r="F3" s="240" t="s">
        <v>606</v>
      </c>
      <c r="G3" s="240"/>
      <c r="H3" s="240"/>
      <c r="I3" s="240"/>
      <c r="J3" s="240"/>
      <c r="K3" s="240"/>
    </row>
    <row r="4" spans="1:12" ht="15">
      <c r="A4" s="11" t="s">
        <v>607</v>
      </c>
      <c r="B4" s="12" t="s">
        <v>608</v>
      </c>
      <c r="F4" s="34" t="s">
        <v>609</v>
      </c>
      <c r="G4" s="13" t="s">
        <v>628</v>
      </c>
      <c r="H4" s="14" t="s">
        <v>611</v>
      </c>
      <c r="I4" s="14" t="s">
        <v>612</v>
      </c>
      <c r="J4" s="6" t="s">
        <v>619</v>
      </c>
      <c r="K4" s="17" t="s">
        <v>620</v>
      </c>
      <c r="L4" s="74"/>
    </row>
    <row r="5" spans="1:12">
      <c r="A5" s="6">
        <v>-43</v>
      </c>
      <c r="B5" s="23">
        <v>15.4</v>
      </c>
      <c r="F5" s="20">
        <v>56.75</v>
      </c>
      <c r="G5" s="72" t="s">
        <v>935</v>
      </c>
      <c r="H5" s="73">
        <v>635</v>
      </c>
      <c r="I5" s="73">
        <v>35</v>
      </c>
      <c r="J5" s="73">
        <v>599</v>
      </c>
      <c r="K5" s="23">
        <v>55.5</v>
      </c>
      <c r="L5" s="74"/>
    </row>
    <row r="6" spans="1:12">
      <c r="A6" s="6">
        <v>-4</v>
      </c>
      <c r="B6" s="23">
        <v>14.332000000000001</v>
      </c>
      <c r="F6" s="20">
        <v>73.875</v>
      </c>
      <c r="G6" s="72" t="s">
        <v>1020</v>
      </c>
      <c r="H6" s="73">
        <v>1295</v>
      </c>
      <c r="I6" s="73">
        <v>45</v>
      </c>
      <c r="J6" s="73">
        <v>1228</v>
      </c>
      <c r="K6" s="23">
        <v>97.5</v>
      </c>
      <c r="L6" s="74"/>
    </row>
    <row r="7" spans="1:12">
      <c r="A7" s="6">
        <v>22</v>
      </c>
      <c r="B7" s="23">
        <v>14.51</v>
      </c>
      <c r="F7" s="20">
        <v>101.25</v>
      </c>
      <c r="G7" s="72" t="s">
        <v>1021</v>
      </c>
      <c r="H7" s="73">
        <v>1980</v>
      </c>
      <c r="I7" s="73">
        <v>60</v>
      </c>
      <c r="J7" s="73">
        <v>1932</v>
      </c>
      <c r="K7" s="23">
        <v>154</v>
      </c>
      <c r="L7" s="74"/>
    </row>
    <row r="8" spans="1:12">
      <c r="A8" s="6">
        <v>63</v>
      </c>
      <c r="B8" s="23">
        <v>14.568</v>
      </c>
      <c r="F8" s="20">
        <v>137.375</v>
      </c>
      <c r="G8" s="72" t="s">
        <v>1022</v>
      </c>
      <c r="H8" s="73">
        <v>2820</v>
      </c>
      <c r="I8" s="73">
        <v>30</v>
      </c>
      <c r="J8" s="73">
        <v>2920</v>
      </c>
      <c r="K8" s="23">
        <v>81</v>
      </c>
      <c r="L8" s="74"/>
    </row>
    <row r="9" spans="1:12">
      <c r="A9" s="6">
        <v>74</v>
      </c>
      <c r="B9" s="23">
        <v>15.266999999999999</v>
      </c>
      <c r="F9" s="20">
        <v>161.625</v>
      </c>
      <c r="G9" s="72" t="s">
        <v>1023</v>
      </c>
      <c r="H9" s="73">
        <v>3650</v>
      </c>
      <c r="I9" s="73">
        <v>35</v>
      </c>
      <c r="J9" s="73">
        <v>3970</v>
      </c>
      <c r="K9" s="23">
        <v>128</v>
      </c>
      <c r="L9" s="74"/>
    </row>
    <row r="10" spans="1:12">
      <c r="A10" s="6">
        <v>85</v>
      </c>
      <c r="B10" s="23">
        <v>14.577999999999999</v>
      </c>
      <c r="F10" s="20">
        <v>167.625</v>
      </c>
      <c r="G10" s="72" t="s">
        <v>1022</v>
      </c>
      <c r="H10" s="73">
        <v>3365</v>
      </c>
      <c r="I10" s="73">
        <v>30</v>
      </c>
      <c r="J10" s="73">
        <v>3606</v>
      </c>
      <c r="K10" s="23">
        <v>94.5</v>
      </c>
      <c r="L10" s="74"/>
    </row>
    <row r="11" spans="1:12">
      <c r="A11" s="6">
        <v>96</v>
      </c>
      <c r="B11" s="23">
        <v>14.983000000000001</v>
      </c>
      <c r="F11" s="20">
        <v>181.625</v>
      </c>
      <c r="G11" s="72" t="s">
        <v>1024</v>
      </c>
      <c r="H11" s="73">
        <v>4645</v>
      </c>
      <c r="I11" s="73">
        <v>35</v>
      </c>
      <c r="J11" s="73">
        <v>5404</v>
      </c>
      <c r="K11" s="23">
        <v>80.5</v>
      </c>
      <c r="L11" s="74"/>
    </row>
    <row r="12" spans="1:12">
      <c r="A12" s="6">
        <v>118</v>
      </c>
      <c r="B12" s="23">
        <v>15.474</v>
      </c>
      <c r="F12" s="20">
        <v>198.75</v>
      </c>
      <c r="G12" s="72" t="s">
        <v>1025</v>
      </c>
      <c r="H12" s="73">
        <v>8080</v>
      </c>
      <c r="I12" s="73">
        <v>35</v>
      </c>
      <c r="J12" s="73">
        <v>9010</v>
      </c>
      <c r="K12" s="23">
        <v>151</v>
      </c>
      <c r="L12" s="74"/>
    </row>
    <row r="13" spans="1:12">
      <c r="A13" s="6">
        <v>140</v>
      </c>
      <c r="B13" s="23">
        <v>14.198</v>
      </c>
      <c r="F13" s="20">
        <v>214.875</v>
      </c>
      <c r="G13" s="72" t="s">
        <v>1026</v>
      </c>
      <c r="H13" s="73">
        <v>4565</v>
      </c>
      <c r="I13" s="73">
        <v>35</v>
      </c>
      <c r="J13" s="73">
        <v>5190</v>
      </c>
      <c r="K13" s="23">
        <v>182</v>
      </c>
      <c r="L13" s="74"/>
    </row>
    <row r="14" spans="1:12">
      <c r="A14" s="6">
        <v>164</v>
      </c>
      <c r="B14" s="23">
        <v>15.345000000000001</v>
      </c>
      <c r="F14" s="20">
        <v>242.625</v>
      </c>
      <c r="G14" s="72" t="s">
        <v>1022</v>
      </c>
      <c r="H14" s="73">
        <v>5895</v>
      </c>
      <c r="I14" s="73">
        <v>35</v>
      </c>
      <c r="J14" s="73">
        <v>6715</v>
      </c>
      <c r="K14" s="23">
        <v>71.5</v>
      </c>
      <c r="L14" s="74"/>
    </row>
    <row r="15" spans="1:12">
      <c r="A15" s="6">
        <v>176</v>
      </c>
      <c r="B15" s="23">
        <v>14.852</v>
      </c>
      <c r="F15" s="20">
        <v>256.625</v>
      </c>
      <c r="G15" s="72" t="s">
        <v>795</v>
      </c>
      <c r="H15" s="73">
        <v>6655</v>
      </c>
      <c r="I15" s="73">
        <v>30</v>
      </c>
      <c r="J15" s="73">
        <v>7532</v>
      </c>
      <c r="K15" s="23">
        <v>51.5</v>
      </c>
      <c r="L15" s="74"/>
    </row>
    <row r="16" spans="1:12">
      <c r="A16" s="6">
        <v>182</v>
      </c>
      <c r="B16" s="23">
        <v>13.988</v>
      </c>
      <c r="F16" s="20">
        <v>281.625</v>
      </c>
      <c r="G16" s="72" t="s">
        <v>1027</v>
      </c>
      <c r="H16" s="73">
        <v>8120</v>
      </c>
      <c r="I16" s="73">
        <v>60</v>
      </c>
      <c r="J16" s="73">
        <v>9068</v>
      </c>
      <c r="K16" s="23">
        <v>221</v>
      </c>
      <c r="L16" s="74"/>
    </row>
    <row r="17" spans="1:12">
      <c r="A17" s="6">
        <v>189</v>
      </c>
      <c r="B17" s="23">
        <v>15.462</v>
      </c>
      <c r="F17" s="20">
        <v>340.125</v>
      </c>
      <c r="G17" s="72" t="s">
        <v>1028</v>
      </c>
      <c r="H17" s="73">
        <v>8925</v>
      </c>
      <c r="I17" s="73">
        <v>35</v>
      </c>
      <c r="J17" s="73">
        <v>10042</v>
      </c>
      <c r="K17" s="23">
        <v>133</v>
      </c>
      <c r="L17" s="74"/>
    </row>
    <row r="18" spans="1:12">
      <c r="A18" s="6">
        <v>201</v>
      </c>
      <c r="B18" s="23">
        <v>14.645</v>
      </c>
      <c r="F18" s="20">
        <v>383.375</v>
      </c>
      <c r="G18" s="72" t="s">
        <v>794</v>
      </c>
      <c r="H18" s="73">
        <v>9345</v>
      </c>
      <c r="I18" s="73">
        <v>50</v>
      </c>
      <c r="J18" s="73">
        <v>10560</v>
      </c>
      <c r="K18" s="23">
        <v>143</v>
      </c>
      <c r="L18" s="74"/>
    </row>
    <row r="19" spans="1:12">
      <c r="A19" s="6">
        <v>208</v>
      </c>
      <c r="B19" s="23">
        <v>14.44</v>
      </c>
    </row>
    <row r="20" spans="1:12">
      <c r="A20" s="6">
        <v>214</v>
      </c>
      <c r="B20" s="23">
        <v>14.901</v>
      </c>
    </row>
    <row r="21" spans="1:12">
      <c r="A21" s="6">
        <v>227</v>
      </c>
      <c r="B21" s="23">
        <v>14.865</v>
      </c>
    </row>
    <row r="22" spans="1:12">
      <c r="A22" s="6">
        <v>234</v>
      </c>
      <c r="B22" s="23">
        <v>14.45</v>
      </c>
    </row>
    <row r="23" spans="1:12">
      <c r="A23" s="6">
        <v>241</v>
      </c>
      <c r="B23" s="23">
        <v>14.997999999999999</v>
      </c>
    </row>
    <row r="24" spans="1:12">
      <c r="A24" s="6">
        <v>255</v>
      </c>
      <c r="B24" s="23">
        <v>14.738</v>
      </c>
    </row>
    <row r="25" spans="1:12">
      <c r="A25" s="6">
        <v>262</v>
      </c>
      <c r="B25" s="23">
        <v>15.374000000000001</v>
      </c>
    </row>
    <row r="26" spans="1:12">
      <c r="A26" s="6">
        <v>270</v>
      </c>
      <c r="B26" s="23">
        <v>14.808</v>
      </c>
    </row>
    <row r="27" spans="1:12">
      <c r="A27" s="6">
        <v>284</v>
      </c>
      <c r="B27" s="23">
        <v>15.625999999999999</v>
      </c>
    </row>
    <row r="28" spans="1:12">
      <c r="A28" s="6">
        <v>292</v>
      </c>
      <c r="B28" s="23">
        <v>15.54</v>
      </c>
    </row>
    <row r="29" spans="1:12">
      <c r="A29" s="6">
        <v>300</v>
      </c>
      <c r="B29" s="23">
        <v>15.512</v>
      </c>
    </row>
    <row r="30" spans="1:12">
      <c r="A30" s="6">
        <v>315</v>
      </c>
      <c r="B30" s="23">
        <v>15.635999999999999</v>
      </c>
    </row>
    <row r="31" spans="1:12">
      <c r="A31" s="6">
        <v>323</v>
      </c>
      <c r="B31" s="23">
        <v>15.532999999999999</v>
      </c>
    </row>
    <row r="32" spans="1:12">
      <c r="A32" s="6">
        <v>331</v>
      </c>
      <c r="B32" s="23">
        <v>14.97</v>
      </c>
    </row>
    <row r="33" spans="1:2">
      <c r="A33" s="6">
        <v>397</v>
      </c>
      <c r="B33" s="23">
        <v>14.707000000000001</v>
      </c>
    </row>
    <row r="34" spans="1:2">
      <c r="A34" s="6">
        <v>435</v>
      </c>
      <c r="B34" s="23">
        <v>14.768000000000001</v>
      </c>
    </row>
    <row r="35" spans="1:2">
      <c r="A35" s="6">
        <v>475</v>
      </c>
      <c r="B35" s="23">
        <v>14.246</v>
      </c>
    </row>
    <row r="36" spans="1:2">
      <c r="A36" s="6">
        <v>518</v>
      </c>
      <c r="B36" s="23">
        <v>14.436</v>
      </c>
    </row>
    <row r="37" spans="1:2">
      <c r="A37" s="6">
        <v>564</v>
      </c>
      <c r="B37" s="23">
        <v>14.717000000000001</v>
      </c>
    </row>
    <row r="38" spans="1:2">
      <c r="A38" s="6">
        <v>613</v>
      </c>
      <c r="B38" s="23">
        <v>15.675000000000001</v>
      </c>
    </row>
    <row r="39" spans="1:2">
      <c r="A39" s="6">
        <v>665</v>
      </c>
      <c r="B39" s="23">
        <v>15.432</v>
      </c>
    </row>
    <row r="40" spans="1:2">
      <c r="A40" s="6">
        <v>720</v>
      </c>
      <c r="B40" s="23">
        <v>15.097</v>
      </c>
    </row>
    <row r="41" spans="1:2">
      <c r="A41" s="6">
        <v>779</v>
      </c>
      <c r="B41" s="23">
        <v>14.007</v>
      </c>
    </row>
    <row r="42" spans="1:2">
      <c r="A42" s="6">
        <v>839</v>
      </c>
      <c r="B42" s="23">
        <v>14.627000000000001</v>
      </c>
    </row>
    <row r="43" spans="1:2">
      <c r="A43" s="6">
        <v>967</v>
      </c>
      <c r="B43" s="23">
        <v>14.875</v>
      </c>
    </row>
    <row r="44" spans="1:2">
      <c r="A44" s="6">
        <v>983</v>
      </c>
      <c r="B44" s="23">
        <v>14.849</v>
      </c>
    </row>
    <row r="45" spans="1:2">
      <c r="A45" s="6">
        <v>1075</v>
      </c>
      <c r="B45" s="23">
        <v>15.532999999999999</v>
      </c>
    </row>
    <row r="46" spans="1:2">
      <c r="A46" s="6">
        <v>1142</v>
      </c>
      <c r="B46" s="23">
        <v>15.156000000000001</v>
      </c>
    </row>
    <row r="47" spans="1:2">
      <c r="A47" s="6">
        <v>1209</v>
      </c>
      <c r="B47" s="23">
        <v>14.579000000000001</v>
      </c>
    </row>
    <row r="48" spans="1:2">
      <c r="A48" s="6">
        <v>1277</v>
      </c>
      <c r="B48" s="23">
        <v>14.082000000000001</v>
      </c>
    </row>
    <row r="49" spans="1:2">
      <c r="A49" s="6">
        <v>1345</v>
      </c>
      <c r="B49" s="23">
        <v>15.113</v>
      </c>
    </row>
    <row r="50" spans="1:2">
      <c r="A50" s="6">
        <v>1413</v>
      </c>
      <c r="B50" s="23">
        <v>14.058999999999999</v>
      </c>
    </row>
    <row r="51" spans="1:2">
      <c r="A51" s="6">
        <v>1480</v>
      </c>
      <c r="B51" s="23">
        <v>14.398999999999999</v>
      </c>
    </row>
    <row r="52" spans="1:2">
      <c r="A52" s="6">
        <v>1548</v>
      </c>
      <c r="B52" s="23">
        <v>14.521000000000001</v>
      </c>
    </row>
    <row r="53" spans="1:2">
      <c r="A53" s="6">
        <v>1615</v>
      </c>
      <c r="B53" s="23">
        <v>14.726000000000001</v>
      </c>
    </row>
    <row r="54" spans="1:2">
      <c r="A54" s="6">
        <v>1681</v>
      </c>
      <c r="B54" s="23">
        <v>14.189</v>
      </c>
    </row>
    <row r="55" spans="1:2">
      <c r="A55" s="6">
        <v>1731</v>
      </c>
      <c r="B55" s="23">
        <v>14.462999999999999</v>
      </c>
    </row>
    <row r="56" spans="1:2">
      <c r="A56" s="6">
        <v>1797</v>
      </c>
      <c r="B56" s="23">
        <v>14.492000000000001</v>
      </c>
    </row>
    <row r="57" spans="1:2">
      <c r="A57" s="6">
        <v>1822</v>
      </c>
      <c r="B57" s="23">
        <v>14.625</v>
      </c>
    </row>
    <row r="58" spans="1:2">
      <c r="A58" s="6">
        <v>1846</v>
      </c>
      <c r="B58" s="23">
        <v>14.794</v>
      </c>
    </row>
    <row r="59" spans="1:2">
      <c r="A59" s="6">
        <v>1903</v>
      </c>
      <c r="B59" s="23">
        <v>14.847</v>
      </c>
    </row>
    <row r="60" spans="1:2">
      <c r="A60" s="6">
        <v>1944</v>
      </c>
      <c r="B60" s="23">
        <v>15.932</v>
      </c>
    </row>
    <row r="61" spans="1:2">
      <c r="A61" s="6">
        <v>2008</v>
      </c>
      <c r="B61" s="23">
        <v>15.052</v>
      </c>
    </row>
    <row r="62" spans="1:2">
      <c r="A62" s="6">
        <v>2071</v>
      </c>
      <c r="B62" s="23">
        <v>15.179</v>
      </c>
    </row>
    <row r="63" spans="1:2">
      <c r="A63" s="6">
        <v>2133</v>
      </c>
      <c r="B63" s="23">
        <v>15.84</v>
      </c>
    </row>
    <row r="64" spans="1:2">
      <c r="A64" s="6">
        <v>2195</v>
      </c>
      <c r="B64" s="23">
        <v>15.015000000000001</v>
      </c>
    </row>
    <row r="65" spans="1:2">
      <c r="A65" s="6">
        <v>2256</v>
      </c>
      <c r="B65" s="23">
        <v>15.3</v>
      </c>
    </row>
    <row r="66" spans="1:2">
      <c r="A66" s="6">
        <v>2316</v>
      </c>
      <c r="B66" s="23">
        <v>15.000999999999999</v>
      </c>
    </row>
    <row r="67" spans="1:2">
      <c r="A67" s="6">
        <v>2375</v>
      </c>
      <c r="B67" s="23">
        <v>14.69</v>
      </c>
    </row>
    <row r="68" spans="1:2">
      <c r="A68" s="6">
        <v>2434</v>
      </c>
      <c r="B68" s="23">
        <v>15.412000000000001</v>
      </c>
    </row>
    <row r="69" spans="1:2">
      <c r="A69" s="6">
        <v>2491</v>
      </c>
      <c r="B69" s="23">
        <v>15.077999999999999</v>
      </c>
    </row>
    <row r="70" spans="1:2">
      <c r="A70" s="6">
        <v>2562</v>
      </c>
      <c r="B70" s="23">
        <v>15.602</v>
      </c>
    </row>
    <row r="71" spans="1:2">
      <c r="A71" s="6">
        <v>2632</v>
      </c>
      <c r="B71" s="23">
        <v>15.081</v>
      </c>
    </row>
    <row r="72" spans="1:2">
      <c r="A72" s="6">
        <v>2686</v>
      </c>
      <c r="B72" s="23">
        <v>15.394</v>
      </c>
    </row>
    <row r="73" spans="1:2">
      <c r="A73" s="6">
        <v>2740</v>
      </c>
      <c r="B73" s="23">
        <v>14.433999999999999</v>
      </c>
    </row>
    <row r="74" spans="1:2">
      <c r="A74" s="6">
        <v>2786</v>
      </c>
      <c r="B74" s="23">
        <v>14.702999999999999</v>
      </c>
    </row>
    <row r="75" spans="1:2">
      <c r="A75" s="6">
        <v>2844</v>
      </c>
      <c r="B75" s="23">
        <v>15.015000000000001</v>
      </c>
    </row>
    <row r="76" spans="1:2">
      <c r="A76" s="6">
        <v>2894</v>
      </c>
      <c r="B76" s="23">
        <v>14.981999999999999</v>
      </c>
    </row>
    <row r="77" spans="1:2">
      <c r="A77" s="6">
        <v>2944</v>
      </c>
      <c r="B77" s="23">
        <v>14.757999999999999</v>
      </c>
    </row>
    <row r="78" spans="1:2">
      <c r="A78" s="6">
        <v>2993</v>
      </c>
      <c r="B78" s="23">
        <v>14.044</v>
      </c>
    </row>
    <row r="79" spans="1:2">
      <c r="A79" s="6">
        <v>3041</v>
      </c>
      <c r="B79" s="23">
        <v>15.007999999999999</v>
      </c>
    </row>
    <row r="80" spans="1:2">
      <c r="A80" s="6">
        <v>3135</v>
      </c>
      <c r="B80" s="23">
        <v>15.449</v>
      </c>
    </row>
    <row r="81" spans="1:2">
      <c r="A81" s="6">
        <v>3182</v>
      </c>
      <c r="B81" s="23">
        <v>15.476000000000001</v>
      </c>
    </row>
    <row r="82" spans="1:2">
      <c r="A82" s="6">
        <v>3228</v>
      </c>
      <c r="B82" s="23">
        <v>15.16</v>
      </c>
    </row>
    <row r="83" spans="1:2">
      <c r="A83" s="6">
        <v>3275</v>
      </c>
      <c r="B83" s="23">
        <v>14.928000000000001</v>
      </c>
    </row>
    <row r="84" spans="1:2">
      <c r="A84" s="6">
        <v>3321</v>
      </c>
      <c r="B84" s="23">
        <v>14.772</v>
      </c>
    </row>
    <row r="85" spans="1:2">
      <c r="A85" s="6">
        <v>3368</v>
      </c>
      <c r="B85" s="23">
        <v>15.385999999999999</v>
      </c>
    </row>
    <row r="86" spans="1:2">
      <c r="A86" s="6">
        <v>3415</v>
      </c>
      <c r="B86" s="23">
        <v>15.103999999999999</v>
      </c>
    </row>
    <row r="87" spans="1:2">
      <c r="A87" s="6">
        <v>3463</v>
      </c>
      <c r="B87" s="23">
        <v>15.085000000000001</v>
      </c>
    </row>
    <row r="88" spans="1:2">
      <c r="A88" s="6">
        <v>3511</v>
      </c>
      <c r="B88" s="23">
        <v>14.250999999999999</v>
      </c>
    </row>
    <row r="89" spans="1:2">
      <c r="A89" s="6">
        <v>3560</v>
      </c>
      <c r="B89" s="23">
        <v>14.537000000000001</v>
      </c>
    </row>
    <row r="90" spans="1:2">
      <c r="A90" s="6">
        <v>3623</v>
      </c>
      <c r="B90" s="23">
        <v>16.015999999999998</v>
      </c>
    </row>
    <row r="91" spans="1:2">
      <c r="A91" s="6">
        <v>3713</v>
      </c>
      <c r="B91" s="23">
        <v>16.108000000000001</v>
      </c>
    </row>
    <row r="92" spans="1:2">
      <c r="A92" s="6">
        <v>3766</v>
      </c>
      <c r="B92" s="23">
        <v>15.27</v>
      </c>
    </row>
    <row r="93" spans="1:2">
      <c r="A93" s="6">
        <v>3877</v>
      </c>
      <c r="B93" s="23">
        <v>14.398</v>
      </c>
    </row>
    <row r="94" spans="1:2">
      <c r="A94" s="6">
        <v>3935</v>
      </c>
      <c r="B94" s="23">
        <v>15.773</v>
      </c>
    </row>
    <row r="95" spans="1:2">
      <c r="A95" s="6">
        <v>4056</v>
      </c>
      <c r="B95" s="23">
        <v>16.181000000000001</v>
      </c>
    </row>
    <row r="96" spans="1:2">
      <c r="A96" s="6">
        <v>4119</v>
      </c>
      <c r="B96" s="23">
        <v>14.992000000000001</v>
      </c>
    </row>
    <row r="97" spans="1:2">
      <c r="A97" s="6">
        <v>4252</v>
      </c>
      <c r="B97" s="23">
        <v>14.643000000000001</v>
      </c>
    </row>
    <row r="98" spans="1:2">
      <c r="A98" s="6">
        <v>4321</v>
      </c>
      <c r="B98" s="23">
        <v>15.1</v>
      </c>
    </row>
    <row r="99" spans="1:2">
      <c r="A99" s="6">
        <v>4393</v>
      </c>
      <c r="B99" s="23">
        <v>15.750999999999999</v>
      </c>
    </row>
    <row r="100" spans="1:2">
      <c r="A100" s="6">
        <v>4448</v>
      </c>
      <c r="B100" s="23">
        <v>14.987</v>
      </c>
    </row>
    <row r="101" spans="1:2">
      <c r="A101" s="6">
        <v>4525</v>
      </c>
      <c r="B101" s="23">
        <v>15.21</v>
      </c>
    </row>
    <row r="102" spans="1:2">
      <c r="A102" s="6">
        <v>4603</v>
      </c>
      <c r="B102" s="23">
        <v>13.595000000000001</v>
      </c>
    </row>
    <row r="103" spans="1:2">
      <c r="A103" s="6">
        <v>4644</v>
      </c>
      <c r="B103" s="23">
        <v>14.525</v>
      </c>
    </row>
    <row r="104" spans="1:2">
      <c r="A104" s="6">
        <v>4716</v>
      </c>
      <c r="B104" s="23">
        <v>15.318</v>
      </c>
    </row>
    <row r="105" spans="1:2">
      <c r="A105" s="6">
        <v>4780</v>
      </c>
      <c r="B105" s="23">
        <v>15.95</v>
      </c>
    </row>
    <row r="106" spans="1:2">
      <c r="A106" s="6">
        <v>4823</v>
      </c>
      <c r="B106" s="23">
        <v>15.198</v>
      </c>
    </row>
    <row r="107" spans="1:2">
      <c r="A107" s="6">
        <v>4867</v>
      </c>
      <c r="B107" s="23">
        <v>16.245999999999999</v>
      </c>
    </row>
    <row r="108" spans="1:2">
      <c r="A108" s="6">
        <v>4912</v>
      </c>
      <c r="B108" s="23">
        <v>14.414999999999999</v>
      </c>
    </row>
    <row r="109" spans="1:2">
      <c r="A109" s="6">
        <v>4957</v>
      </c>
      <c r="B109" s="23">
        <v>14.574</v>
      </c>
    </row>
    <row r="110" spans="1:2">
      <c r="A110" s="6">
        <v>5004</v>
      </c>
      <c r="B110" s="23">
        <v>15.587999999999999</v>
      </c>
    </row>
    <row r="111" spans="1:2">
      <c r="A111" s="6">
        <v>5051</v>
      </c>
      <c r="B111" s="23">
        <v>15.231</v>
      </c>
    </row>
    <row r="112" spans="1:2">
      <c r="A112" s="6">
        <v>5099</v>
      </c>
      <c r="B112" s="23">
        <v>15.173</v>
      </c>
    </row>
    <row r="113" spans="1:2">
      <c r="A113" s="6">
        <v>5148</v>
      </c>
      <c r="B113" s="23">
        <v>14.64</v>
      </c>
    </row>
    <row r="114" spans="1:2">
      <c r="A114" s="6">
        <v>5198</v>
      </c>
      <c r="B114" s="23">
        <v>15.079000000000001</v>
      </c>
    </row>
    <row r="115" spans="1:2">
      <c r="A115" s="6">
        <v>5248</v>
      </c>
      <c r="B115" s="23">
        <v>15.582000000000001</v>
      </c>
    </row>
    <row r="116" spans="1:2">
      <c r="A116" s="6">
        <v>5300</v>
      </c>
      <c r="B116" s="23">
        <v>15.077999999999999</v>
      </c>
    </row>
    <row r="117" spans="1:2">
      <c r="A117" s="6">
        <v>5352</v>
      </c>
      <c r="B117" s="23">
        <v>14.114000000000001</v>
      </c>
    </row>
    <row r="118" spans="1:2">
      <c r="A118" s="6">
        <v>5405</v>
      </c>
      <c r="B118" s="23">
        <v>14.544</v>
      </c>
    </row>
    <row r="119" spans="1:2">
      <c r="A119" s="6">
        <v>5459</v>
      </c>
      <c r="B119" s="23">
        <v>14.691000000000001</v>
      </c>
    </row>
    <row r="120" spans="1:2">
      <c r="A120" s="6">
        <v>5514</v>
      </c>
      <c r="B120" s="23">
        <v>14.667999999999999</v>
      </c>
    </row>
    <row r="121" spans="1:2">
      <c r="A121" s="6">
        <v>5569</v>
      </c>
      <c r="B121" s="23">
        <v>14.295</v>
      </c>
    </row>
    <row r="122" spans="1:2">
      <c r="A122" s="6">
        <v>5625</v>
      </c>
      <c r="B122" s="23">
        <v>14.54</v>
      </c>
    </row>
    <row r="123" spans="1:2">
      <c r="A123" s="6">
        <v>5660</v>
      </c>
      <c r="B123" s="23">
        <v>14.819000000000001</v>
      </c>
    </row>
    <row r="124" spans="1:2">
      <c r="A124" s="6">
        <v>5697</v>
      </c>
      <c r="B124" s="23">
        <v>14.858000000000001</v>
      </c>
    </row>
    <row r="125" spans="1:2">
      <c r="A125" s="6">
        <v>5755</v>
      </c>
      <c r="B125" s="23">
        <v>14.752000000000001</v>
      </c>
    </row>
    <row r="126" spans="1:2">
      <c r="A126" s="6">
        <v>5813</v>
      </c>
      <c r="B126" s="23">
        <v>14.566000000000001</v>
      </c>
    </row>
    <row r="127" spans="1:2">
      <c r="A127" s="6">
        <v>5873</v>
      </c>
      <c r="B127" s="23">
        <v>14.535</v>
      </c>
    </row>
    <row r="128" spans="1:2">
      <c r="A128" s="6">
        <v>5933</v>
      </c>
      <c r="B128" s="23">
        <v>14.209</v>
      </c>
    </row>
    <row r="129" spans="1:2">
      <c r="A129" s="6">
        <v>5993</v>
      </c>
      <c r="B129" s="23">
        <v>15.449</v>
      </c>
    </row>
    <row r="130" spans="1:2">
      <c r="A130" s="6">
        <v>6055</v>
      </c>
      <c r="B130" s="23">
        <v>15.215999999999999</v>
      </c>
    </row>
    <row r="131" spans="1:2">
      <c r="A131" s="6">
        <v>6116</v>
      </c>
      <c r="B131" s="23">
        <v>14.849</v>
      </c>
    </row>
    <row r="132" spans="1:2">
      <c r="A132" s="6">
        <v>6179</v>
      </c>
      <c r="B132" s="23">
        <v>14.821999999999999</v>
      </c>
    </row>
    <row r="133" spans="1:2">
      <c r="A133" s="6">
        <v>6242</v>
      </c>
      <c r="B133" s="23">
        <v>14.9</v>
      </c>
    </row>
    <row r="134" spans="1:2">
      <c r="A134" s="6">
        <v>6250</v>
      </c>
      <c r="B134" s="23">
        <v>14.888999999999999</v>
      </c>
    </row>
    <row r="135" spans="1:2">
      <c r="A135" s="6">
        <v>6385</v>
      </c>
      <c r="B135" s="23">
        <v>14.432</v>
      </c>
    </row>
    <row r="136" spans="1:2">
      <c r="A136" s="6">
        <v>6531</v>
      </c>
      <c r="B136" s="23">
        <v>15.28</v>
      </c>
    </row>
    <row r="137" spans="1:2">
      <c r="A137" s="6">
        <v>6762</v>
      </c>
      <c r="B137" s="23">
        <v>15.122</v>
      </c>
    </row>
    <row r="138" spans="1:2">
      <c r="A138" s="6">
        <v>7014</v>
      </c>
      <c r="B138" s="23">
        <v>14.871</v>
      </c>
    </row>
    <row r="139" spans="1:2">
      <c r="A139" s="6">
        <v>7286</v>
      </c>
      <c r="B139" s="23">
        <v>13.913</v>
      </c>
    </row>
    <row r="140" spans="1:2">
      <c r="A140" s="6">
        <v>7507</v>
      </c>
      <c r="B140" s="23">
        <v>14.936</v>
      </c>
    </row>
    <row r="141" spans="1:2">
      <c r="A141" s="6">
        <v>7761</v>
      </c>
      <c r="B141" s="23">
        <v>13.292999999999999</v>
      </c>
    </row>
    <row r="142" spans="1:2">
      <c r="A142" s="6">
        <v>8061</v>
      </c>
      <c r="B142" s="23">
        <v>15.016999999999999</v>
      </c>
    </row>
    <row r="143" spans="1:2">
      <c r="A143" s="6">
        <v>8448</v>
      </c>
      <c r="B143" s="23">
        <v>14.051</v>
      </c>
    </row>
    <row r="144" spans="1:2">
      <c r="A144" s="6">
        <v>8738</v>
      </c>
      <c r="B144" s="23">
        <v>14.711</v>
      </c>
    </row>
    <row r="145" spans="1:2">
      <c r="A145" s="6">
        <v>8980</v>
      </c>
      <c r="B145" s="23">
        <v>14.701000000000001</v>
      </c>
    </row>
    <row r="146" spans="1:2">
      <c r="A146" s="6">
        <v>9145</v>
      </c>
      <c r="B146" s="23">
        <v>14.739000000000001</v>
      </c>
    </row>
    <row r="147" spans="1:2">
      <c r="A147" s="6">
        <v>9250</v>
      </c>
      <c r="B147" s="23">
        <v>14.914999999999999</v>
      </c>
    </row>
    <row r="148" spans="1:2">
      <c r="A148" s="6">
        <v>9378</v>
      </c>
      <c r="B148" s="23">
        <v>14.007</v>
      </c>
    </row>
    <row r="149" spans="1:2">
      <c r="A149" s="6">
        <v>9623</v>
      </c>
      <c r="B149" s="23">
        <v>14.595000000000001</v>
      </c>
    </row>
    <row r="150" spans="1:2">
      <c r="A150" s="6">
        <v>9798</v>
      </c>
      <c r="B150" s="23">
        <v>14.374000000000001</v>
      </c>
    </row>
    <row r="151" spans="1:2">
      <c r="A151" s="6">
        <v>9844</v>
      </c>
      <c r="B151" s="23">
        <v>14.362</v>
      </c>
    </row>
    <row r="152" spans="1:2">
      <c r="A152" s="6">
        <v>10439</v>
      </c>
      <c r="B152" s="23">
        <v>12.872</v>
      </c>
    </row>
    <row r="153" spans="1:2">
      <c r="A153" s="6">
        <v>10536</v>
      </c>
      <c r="B153" s="23">
        <v>12.981</v>
      </c>
    </row>
    <row r="154" spans="1:2">
      <c r="A154" s="6">
        <v>10611</v>
      </c>
      <c r="B154" s="23">
        <v>13.363</v>
      </c>
    </row>
  </sheetData>
  <mergeCells count="2">
    <mergeCell ref="A3:B3"/>
    <mergeCell ref="F3:K3"/>
  </mergeCells>
  <phoneticPr fontId="44" type="noConversion"/>
  <pageMargins left="0.7" right="0.7" top="0.75" bottom="0.75" header="0.3" footer="0.3"/>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L923"/>
  <sheetViews>
    <sheetView workbookViewId="0">
      <selection activeCell="B5" sqref="B5:B923"/>
    </sheetView>
  </sheetViews>
  <sheetFormatPr baseColWidth="10" defaultColWidth="9" defaultRowHeight="13"/>
  <cols>
    <col min="1" max="1" width="21.1640625" style="6" customWidth="1"/>
    <col min="2" max="2" width="13.6640625" style="20" customWidth="1"/>
    <col min="3" max="5" width="9" style="4"/>
    <col min="6" max="6" width="13.83203125" style="6" customWidth="1"/>
    <col min="7" max="16384" width="9" style="4"/>
  </cols>
  <sheetData>
    <row r="1" spans="1:12">
      <c r="A1" s="37" t="s">
        <v>1029</v>
      </c>
      <c r="F1" s="4"/>
      <c r="G1" s="6"/>
      <c r="H1" s="6"/>
      <c r="I1" s="6"/>
      <c r="J1" s="6"/>
      <c r="K1" s="23"/>
      <c r="L1" s="6"/>
    </row>
    <row r="2" spans="1:12">
      <c r="A2" s="9"/>
      <c r="F2" s="4"/>
      <c r="G2" s="6"/>
      <c r="H2" s="6"/>
      <c r="I2" s="6"/>
      <c r="J2" s="6"/>
      <c r="K2" s="23"/>
      <c r="L2" s="6"/>
    </row>
    <row r="3" spans="1:12">
      <c r="A3" s="239" t="s">
        <v>605</v>
      </c>
      <c r="B3" s="239"/>
      <c r="F3" s="10" t="s">
        <v>606</v>
      </c>
    </row>
    <row r="4" spans="1:12">
      <c r="A4" s="11" t="s">
        <v>607</v>
      </c>
      <c r="B4" s="12" t="s">
        <v>608</v>
      </c>
      <c r="F4" s="6" t="s">
        <v>927</v>
      </c>
    </row>
    <row r="5" spans="1:12">
      <c r="A5" s="6">
        <v>-51</v>
      </c>
      <c r="B5" s="20">
        <v>0.87087999999999999</v>
      </c>
    </row>
    <row r="6" spans="1:12">
      <c r="A6" s="6">
        <v>-50</v>
      </c>
      <c r="B6" s="20">
        <v>0.90376999999999996</v>
      </c>
    </row>
    <row r="7" spans="1:12">
      <c r="A7" s="6">
        <v>-49</v>
      </c>
      <c r="B7" s="20">
        <v>0.94562000000000002</v>
      </c>
    </row>
    <row r="8" spans="1:12">
      <c r="A8" s="6">
        <v>-48</v>
      </c>
      <c r="B8" s="20">
        <v>0.93462000000000001</v>
      </c>
    </row>
    <row r="9" spans="1:12">
      <c r="A9" s="6">
        <v>-47</v>
      </c>
      <c r="B9" s="20">
        <v>0.91325999999999996</v>
      </c>
    </row>
    <row r="10" spans="1:12">
      <c r="A10" s="6">
        <v>-46</v>
      </c>
      <c r="B10" s="20">
        <v>0.95874999999999999</v>
      </c>
    </row>
    <row r="11" spans="1:12">
      <c r="A11" s="6">
        <v>-45</v>
      </c>
      <c r="B11" s="20">
        <v>0.86148000000000002</v>
      </c>
    </row>
    <row r="12" spans="1:12">
      <c r="A12" s="6">
        <v>-44</v>
      </c>
      <c r="B12" s="20">
        <v>0.92356000000000005</v>
      </c>
    </row>
    <row r="13" spans="1:12">
      <c r="A13" s="6">
        <v>-43</v>
      </c>
      <c r="B13" s="20">
        <v>0.95709999999999995</v>
      </c>
    </row>
    <row r="14" spans="1:12">
      <c r="A14" s="6">
        <v>-42</v>
      </c>
      <c r="B14" s="20">
        <v>1.1025199999999999</v>
      </c>
    </row>
    <row r="15" spans="1:12">
      <c r="A15" s="6">
        <v>-41</v>
      </c>
      <c r="B15" s="20">
        <v>1.04864</v>
      </c>
    </row>
    <row r="16" spans="1:12">
      <c r="A16" s="6">
        <v>-40</v>
      </c>
      <c r="B16" s="20">
        <v>0.96745999999999999</v>
      </c>
    </row>
    <row r="17" spans="1:2">
      <c r="A17" s="6">
        <v>-39</v>
      </c>
      <c r="B17" s="20">
        <v>0.89737999999999996</v>
      </c>
    </row>
    <row r="18" spans="1:2">
      <c r="A18" s="6">
        <v>-38</v>
      </c>
      <c r="B18" s="20">
        <v>0.85136000000000001</v>
      </c>
    </row>
    <row r="19" spans="1:2">
      <c r="A19" s="6">
        <v>-37</v>
      </c>
      <c r="B19" s="20">
        <v>0.94865999999999995</v>
      </c>
    </row>
    <row r="20" spans="1:2">
      <c r="A20" s="6">
        <v>-36</v>
      </c>
      <c r="B20" s="20">
        <v>0.85560000000000003</v>
      </c>
    </row>
    <row r="21" spans="1:2">
      <c r="A21" s="6">
        <v>-35</v>
      </c>
      <c r="B21" s="20">
        <v>0.93986000000000003</v>
      </c>
    </row>
    <row r="22" spans="1:2">
      <c r="A22" s="6">
        <v>-34</v>
      </c>
      <c r="B22" s="20">
        <v>0.85623000000000005</v>
      </c>
    </row>
    <row r="23" spans="1:2">
      <c r="A23" s="6">
        <v>-33</v>
      </c>
      <c r="B23" s="20">
        <v>0.77268999999999999</v>
      </c>
    </row>
    <row r="24" spans="1:2">
      <c r="A24" s="6">
        <v>-32</v>
      </c>
      <c r="B24" s="20">
        <v>0.58408000000000004</v>
      </c>
    </row>
    <row r="25" spans="1:2">
      <c r="A25" s="6">
        <v>-31</v>
      </c>
      <c r="B25" s="20">
        <v>0.58796000000000004</v>
      </c>
    </row>
    <row r="26" spans="1:2">
      <c r="A26" s="6">
        <v>-30</v>
      </c>
      <c r="B26" s="20">
        <v>0.65797000000000005</v>
      </c>
    </row>
    <row r="27" spans="1:2">
      <c r="A27" s="6">
        <v>-29</v>
      </c>
      <c r="B27" s="20">
        <v>0.68198999999999999</v>
      </c>
    </row>
    <row r="28" spans="1:2">
      <c r="A28" s="6">
        <v>-28</v>
      </c>
      <c r="B28" s="20">
        <v>0.61814999999999998</v>
      </c>
    </row>
    <row r="29" spans="1:2">
      <c r="A29" s="6">
        <v>-27</v>
      </c>
      <c r="B29" s="20">
        <v>0.53198000000000001</v>
      </c>
    </row>
    <row r="30" spans="1:2">
      <c r="A30" s="6">
        <v>-26</v>
      </c>
      <c r="B30" s="20">
        <v>0.51373999999999997</v>
      </c>
    </row>
    <row r="31" spans="1:2">
      <c r="A31" s="6">
        <v>-25</v>
      </c>
      <c r="B31" s="20">
        <v>0.48526000000000002</v>
      </c>
    </row>
    <row r="32" spans="1:2">
      <c r="A32" s="6">
        <v>-24</v>
      </c>
      <c r="B32" s="20">
        <v>0.53337999999999997</v>
      </c>
    </row>
    <row r="33" spans="1:2">
      <c r="A33" s="6">
        <v>-23</v>
      </c>
      <c r="B33" s="20">
        <v>0.65337999999999996</v>
      </c>
    </row>
    <row r="34" spans="1:2">
      <c r="A34" s="6">
        <v>-22</v>
      </c>
      <c r="B34" s="20">
        <v>0.80208000000000002</v>
      </c>
    </row>
    <row r="35" spans="1:2">
      <c r="A35" s="6">
        <v>-21</v>
      </c>
      <c r="B35" s="20">
        <v>0.85207999999999995</v>
      </c>
    </row>
    <row r="36" spans="1:2">
      <c r="A36" s="6">
        <v>-20</v>
      </c>
      <c r="B36" s="20">
        <v>0.66615000000000002</v>
      </c>
    </row>
    <row r="37" spans="1:2">
      <c r="A37" s="6">
        <v>-19</v>
      </c>
      <c r="B37" s="20">
        <v>0.51636000000000004</v>
      </c>
    </row>
    <row r="38" spans="1:2">
      <c r="A38" s="6">
        <v>-18</v>
      </c>
      <c r="B38" s="20">
        <v>0.48521999999999998</v>
      </c>
    </row>
    <row r="39" spans="1:2">
      <c r="A39" s="6">
        <v>-17</v>
      </c>
      <c r="B39" s="20">
        <v>0.34539999999999998</v>
      </c>
    </row>
    <row r="40" spans="1:2">
      <c r="A40" s="6">
        <v>-16</v>
      </c>
      <c r="B40" s="20">
        <v>0.26393</v>
      </c>
    </row>
    <row r="41" spans="1:2">
      <c r="A41" s="6">
        <v>-15</v>
      </c>
      <c r="B41" s="20">
        <v>0.14626</v>
      </c>
    </row>
    <row r="42" spans="1:2">
      <c r="A42" s="6">
        <v>-14</v>
      </c>
      <c r="B42" s="20">
        <v>2.6259999999999999E-2</v>
      </c>
    </row>
    <row r="43" spans="1:2">
      <c r="A43" s="6">
        <v>-13</v>
      </c>
      <c r="B43" s="20">
        <v>-0.12374</v>
      </c>
    </row>
    <row r="44" spans="1:2">
      <c r="A44" s="6">
        <v>-12</v>
      </c>
      <c r="B44" s="20">
        <v>-0.29693999999999998</v>
      </c>
    </row>
    <row r="45" spans="1:2">
      <c r="A45" s="6">
        <v>-11</v>
      </c>
      <c r="B45" s="20">
        <v>-0.39694000000000002</v>
      </c>
    </row>
    <row r="46" spans="1:2">
      <c r="A46" s="6">
        <v>-10</v>
      </c>
      <c r="B46" s="20">
        <v>-0.33793000000000001</v>
      </c>
    </row>
    <row r="47" spans="1:2">
      <c r="A47" s="6">
        <v>-9</v>
      </c>
      <c r="B47" s="20">
        <v>-0.26793</v>
      </c>
    </row>
    <row r="48" spans="1:2">
      <c r="A48" s="6">
        <v>-8</v>
      </c>
      <c r="B48" s="20">
        <v>-0.17793</v>
      </c>
    </row>
    <row r="49" spans="1:2">
      <c r="A49" s="6">
        <v>-7</v>
      </c>
      <c r="B49" s="20">
        <v>-4.793E-2</v>
      </c>
    </row>
    <row r="50" spans="1:2">
      <c r="A50" s="6">
        <v>-6</v>
      </c>
      <c r="B50" s="20">
        <v>0.10206999999999999</v>
      </c>
    </row>
    <row r="51" spans="1:2">
      <c r="A51" s="6">
        <v>-5</v>
      </c>
      <c r="B51" s="20">
        <v>0.27309</v>
      </c>
    </row>
    <row r="52" spans="1:2">
      <c r="A52" s="6">
        <v>-4</v>
      </c>
      <c r="B52" s="20">
        <v>0.45402999999999999</v>
      </c>
    </row>
    <row r="53" spans="1:2">
      <c r="A53" s="6">
        <v>-3</v>
      </c>
      <c r="B53" s="20">
        <v>0.60402999999999996</v>
      </c>
    </row>
    <row r="54" spans="1:2">
      <c r="A54" s="6">
        <v>-2</v>
      </c>
      <c r="B54" s="20">
        <v>0.72402999999999995</v>
      </c>
    </row>
    <row r="55" spans="1:2">
      <c r="A55" s="6">
        <v>-1</v>
      </c>
      <c r="B55" s="20">
        <v>0.77403</v>
      </c>
    </row>
    <row r="56" spans="1:2">
      <c r="A56" s="6">
        <v>0</v>
      </c>
      <c r="B56" s="20">
        <v>0.77093999999999996</v>
      </c>
    </row>
    <row r="57" spans="1:2">
      <c r="A57" s="6">
        <v>1</v>
      </c>
      <c r="B57" s="20">
        <v>0.70094000000000001</v>
      </c>
    </row>
    <row r="58" spans="1:2">
      <c r="A58" s="6">
        <v>2</v>
      </c>
      <c r="B58" s="20">
        <v>0.57555999999999996</v>
      </c>
    </row>
    <row r="59" spans="1:2">
      <c r="A59" s="6">
        <v>3</v>
      </c>
      <c r="B59" s="20">
        <v>0.44556000000000001</v>
      </c>
    </row>
    <row r="60" spans="1:2">
      <c r="A60" s="6">
        <v>4</v>
      </c>
      <c r="B60" s="20">
        <v>0.29555999999999999</v>
      </c>
    </row>
    <row r="61" spans="1:2">
      <c r="A61" s="6">
        <v>5</v>
      </c>
      <c r="B61" s="20">
        <v>0.12556</v>
      </c>
    </row>
    <row r="62" spans="1:2">
      <c r="A62" s="6">
        <v>6</v>
      </c>
      <c r="B62" s="20">
        <v>-6.5379999999999994E-2</v>
      </c>
    </row>
    <row r="63" spans="1:2">
      <c r="A63" s="6">
        <v>7</v>
      </c>
      <c r="B63" s="20">
        <v>-0.23538000000000001</v>
      </c>
    </row>
    <row r="64" spans="1:2">
      <c r="A64" s="6">
        <v>8</v>
      </c>
      <c r="B64" s="20">
        <v>-0.38538</v>
      </c>
    </row>
    <row r="65" spans="1:2">
      <c r="A65" s="6">
        <v>9</v>
      </c>
      <c r="B65" s="20">
        <v>-0.48537999999999998</v>
      </c>
    </row>
    <row r="66" spans="1:2">
      <c r="A66" s="6">
        <v>10</v>
      </c>
      <c r="B66" s="20">
        <v>-0.53537999999999997</v>
      </c>
    </row>
    <row r="67" spans="1:2">
      <c r="A67" s="6">
        <v>11</v>
      </c>
      <c r="B67" s="20">
        <v>-0.53537999999999997</v>
      </c>
    </row>
    <row r="68" spans="1:2">
      <c r="A68" s="6">
        <v>12</v>
      </c>
      <c r="B68" s="20">
        <v>-0.5</v>
      </c>
    </row>
    <row r="69" spans="1:2">
      <c r="A69" s="6">
        <v>13</v>
      </c>
      <c r="B69" s="20">
        <v>-0.5</v>
      </c>
    </row>
    <row r="70" spans="1:2">
      <c r="A70" s="6">
        <v>14</v>
      </c>
      <c r="B70" s="20">
        <v>-0.5</v>
      </c>
    </row>
    <row r="71" spans="1:2">
      <c r="A71" s="6">
        <v>15</v>
      </c>
      <c r="B71" s="20">
        <v>-0.5</v>
      </c>
    </row>
    <row r="72" spans="1:2">
      <c r="A72" s="6">
        <v>16</v>
      </c>
      <c r="B72" s="20">
        <v>-0.55354000000000003</v>
      </c>
    </row>
    <row r="73" spans="1:2">
      <c r="A73" s="6">
        <v>17</v>
      </c>
      <c r="B73" s="20">
        <v>-0.55354000000000003</v>
      </c>
    </row>
    <row r="74" spans="1:2">
      <c r="A74" s="6">
        <v>18</v>
      </c>
      <c r="B74" s="20">
        <v>-0.55354000000000003</v>
      </c>
    </row>
    <row r="75" spans="1:2">
      <c r="A75" s="6">
        <v>19</v>
      </c>
      <c r="B75" s="20">
        <v>-0.55354000000000003</v>
      </c>
    </row>
    <row r="76" spans="1:2">
      <c r="A76" s="6">
        <v>20</v>
      </c>
      <c r="B76" s="20">
        <v>-0.55354000000000003</v>
      </c>
    </row>
    <row r="77" spans="1:2">
      <c r="A77" s="6">
        <v>21</v>
      </c>
      <c r="B77" s="20">
        <v>-0.55354000000000003</v>
      </c>
    </row>
    <row r="78" spans="1:2">
      <c r="A78" s="6">
        <v>22</v>
      </c>
      <c r="B78" s="20">
        <v>-0.57694000000000001</v>
      </c>
    </row>
    <row r="79" spans="1:2">
      <c r="A79" s="6">
        <v>23</v>
      </c>
      <c r="B79" s="20">
        <v>-0.58694000000000002</v>
      </c>
    </row>
    <row r="80" spans="1:2">
      <c r="A80" s="6">
        <v>24</v>
      </c>
      <c r="B80" s="20">
        <v>-0.58694000000000002</v>
      </c>
    </row>
    <row r="81" spans="1:2">
      <c r="A81" s="6">
        <v>25</v>
      </c>
      <c r="B81" s="20">
        <v>-0.57694000000000001</v>
      </c>
    </row>
    <row r="82" spans="1:2">
      <c r="A82" s="6">
        <v>26</v>
      </c>
      <c r="B82" s="20">
        <v>-0.50339999999999996</v>
      </c>
    </row>
    <row r="83" spans="1:2">
      <c r="A83" s="6">
        <v>27</v>
      </c>
      <c r="B83" s="20">
        <v>-0.47339999999999999</v>
      </c>
    </row>
    <row r="84" spans="1:2">
      <c r="A84" s="6">
        <v>28</v>
      </c>
      <c r="B84" s="20">
        <v>-0.4234</v>
      </c>
    </row>
    <row r="85" spans="1:2">
      <c r="A85" s="6">
        <v>29</v>
      </c>
      <c r="B85" s="20">
        <v>-0.3634</v>
      </c>
    </row>
    <row r="86" spans="1:2">
      <c r="A86" s="6">
        <v>30</v>
      </c>
      <c r="B86" s="20">
        <v>-0.29339999999999999</v>
      </c>
    </row>
    <row r="87" spans="1:2">
      <c r="A87" s="6">
        <v>31</v>
      </c>
      <c r="B87" s="20">
        <v>-0.21340000000000001</v>
      </c>
    </row>
    <row r="88" spans="1:2">
      <c r="A88" s="6">
        <v>32</v>
      </c>
      <c r="B88" s="20">
        <v>-0.10687000000000001</v>
      </c>
    </row>
    <row r="89" spans="1:2">
      <c r="A89" s="6">
        <v>33</v>
      </c>
      <c r="B89" s="20">
        <v>-1.687E-2</v>
      </c>
    </row>
    <row r="90" spans="1:2">
      <c r="A90" s="6">
        <v>34</v>
      </c>
      <c r="B90" s="20">
        <v>6.3130000000000006E-2</v>
      </c>
    </row>
    <row r="91" spans="1:2">
      <c r="A91" s="6">
        <v>35</v>
      </c>
      <c r="B91" s="20">
        <v>0.13313</v>
      </c>
    </row>
    <row r="92" spans="1:2">
      <c r="A92" s="6">
        <v>36</v>
      </c>
      <c r="B92" s="20">
        <v>0.19313</v>
      </c>
    </row>
    <row r="93" spans="1:2">
      <c r="A93" s="6">
        <v>37</v>
      </c>
      <c r="B93" s="20">
        <v>0.24313000000000001</v>
      </c>
    </row>
    <row r="94" spans="1:2">
      <c r="A94" s="6">
        <v>38</v>
      </c>
      <c r="B94" s="20">
        <v>0.27383000000000002</v>
      </c>
    </row>
    <row r="95" spans="1:2">
      <c r="A95" s="6">
        <v>39</v>
      </c>
      <c r="B95" s="20">
        <v>0.26383000000000001</v>
      </c>
    </row>
    <row r="96" spans="1:2">
      <c r="A96" s="6">
        <v>40</v>
      </c>
      <c r="B96" s="20">
        <v>0.20351</v>
      </c>
    </row>
    <row r="97" spans="1:2">
      <c r="A97" s="6">
        <v>41</v>
      </c>
      <c r="B97" s="20">
        <v>0.12350999999999999</v>
      </c>
    </row>
    <row r="98" spans="1:2">
      <c r="A98" s="6">
        <v>42</v>
      </c>
      <c r="B98" s="20">
        <v>2.5100000000000001E-2</v>
      </c>
    </row>
    <row r="99" spans="1:2">
      <c r="A99" s="6">
        <v>43</v>
      </c>
      <c r="B99" s="20">
        <v>-5.4899999999999997E-2</v>
      </c>
    </row>
    <row r="100" spans="1:2">
      <c r="A100" s="6">
        <v>44</v>
      </c>
      <c r="B100" s="20">
        <v>-0.13489999999999999</v>
      </c>
    </row>
    <row r="101" spans="1:2">
      <c r="A101" s="6">
        <v>45</v>
      </c>
      <c r="B101" s="20">
        <v>-0.21490000000000001</v>
      </c>
    </row>
    <row r="102" spans="1:2">
      <c r="A102" s="6">
        <v>46</v>
      </c>
      <c r="B102" s="20">
        <v>-0.2949</v>
      </c>
    </row>
    <row r="103" spans="1:2">
      <c r="A103" s="6">
        <v>47</v>
      </c>
      <c r="B103" s="20">
        <v>-0.37490000000000001</v>
      </c>
    </row>
    <row r="104" spans="1:2">
      <c r="A104" s="6">
        <v>48</v>
      </c>
      <c r="B104" s="20">
        <v>-0.4556</v>
      </c>
    </row>
    <row r="105" spans="1:2">
      <c r="A105" s="6">
        <v>49</v>
      </c>
      <c r="B105" s="20">
        <v>-0.52605999999999997</v>
      </c>
    </row>
    <row r="106" spans="1:2">
      <c r="A106" s="6">
        <v>50</v>
      </c>
      <c r="B106" s="20">
        <v>-0.53573999999999999</v>
      </c>
    </row>
    <row r="107" spans="1:2">
      <c r="A107" s="6">
        <v>51</v>
      </c>
      <c r="B107" s="20">
        <v>-0.48574000000000001</v>
      </c>
    </row>
    <row r="108" spans="1:2">
      <c r="A108" s="6">
        <v>52</v>
      </c>
      <c r="B108" s="20">
        <v>-0.37046000000000001</v>
      </c>
    </row>
    <row r="109" spans="1:2">
      <c r="A109" s="6">
        <v>53</v>
      </c>
      <c r="B109" s="20">
        <v>-0.22725000000000001</v>
      </c>
    </row>
    <row r="110" spans="1:2">
      <c r="A110" s="6">
        <v>54</v>
      </c>
      <c r="B110" s="20">
        <v>-0.12725</v>
      </c>
    </row>
    <row r="111" spans="1:2">
      <c r="A111" s="6">
        <v>55</v>
      </c>
      <c r="B111" s="20">
        <v>-2.409E-2</v>
      </c>
    </row>
    <row r="112" spans="1:2">
      <c r="A112" s="6">
        <v>56</v>
      </c>
      <c r="B112" s="20">
        <v>7.5910000000000005E-2</v>
      </c>
    </row>
    <row r="113" spans="1:2">
      <c r="A113" s="6">
        <v>57</v>
      </c>
      <c r="B113" s="20">
        <v>0.17591000000000001</v>
      </c>
    </row>
    <row r="114" spans="1:2">
      <c r="A114" s="6">
        <v>58</v>
      </c>
      <c r="B114" s="20">
        <v>0.27590999999999999</v>
      </c>
    </row>
    <row r="115" spans="1:2">
      <c r="A115" s="6">
        <v>59</v>
      </c>
      <c r="B115" s="20">
        <v>0.39637</v>
      </c>
    </row>
    <row r="116" spans="1:2">
      <c r="A116" s="6">
        <v>60</v>
      </c>
      <c r="B116" s="20">
        <v>0.50217999999999996</v>
      </c>
    </row>
    <row r="117" spans="1:2">
      <c r="A117" s="6">
        <v>61</v>
      </c>
      <c r="B117" s="20">
        <v>0.55218</v>
      </c>
    </row>
    <row r="118" spans="1:2">
      <c r="A118" s="6">
        <v>62</v>
      </c>
      <c r="B118" s="20">
        <v>0.50217999999999996</v>
      </c>
    </row>
    <row r="119" spans="1:2">
      <c r="A119" s="6">
        <v>63</v>
      </c>
      <c r="B119" s="20">
        <v>0.36897000000000002</v>
      </c>
    </row>
    <row r="120" spans="1:2">
      <c r="A120" s="6">
        <v>64</v>
      </c>
      <c r="B120" s="20">
        <v>0.25369000000000003</v>
      </c>
    </row>
    <row r="121" spans="1:2">
      <c r="A121" s="6">
        <v>65</v>
      </c>
      <c r="B121" s="20">
        <v>0.14052999999999999</v>
      </c>
    </row>
    <row r="122" spans="1:2">
      <c r="A122" s="6">
        <v>66</v>
      </c>
      <c r="B122" s="20">
        <v>4.0529999999999997E-2</v>
      </c>
    </row>
    <row r="123" spans="1:2">
      <c r="A123" s="6">
        <v>67</v>
      </c>
      <c r="B123" s="20">
        <v>-4.947E-2</v>
      </c>
    </row>
    <row r="124" spans="1:2">
      <c r="A124" s="6">
        <v>68</v>
      </c>
      <c r="B124" s="20">
        <v>-0.12947</v>
      </c>
    </row>
    <row r="125" spans="1:2">
      <c r="A125" s="6">
        <v>69</v>
      </c>
      <c r="B125" s="20">
        <v>-0.19947000000000001</v>
      </c>
    </row>
    <row r="126" spans="1:2">
      <c r="A126" s="6">
        <v>70</v>
      </c>
      <c r="B126" s="20">
        <v>-0.25528000000000001</v>
      </c>
    </row>
    <row r="127" spans="1:2">
      <c r="A127" s="6">
        <v>71</v>
      </c>
      <c r="B127" s="20">
        <v>-0.31528</v>
      </c>
    </row>
    <row r="128" spans="1:2">
      <c r="A128" s="6">
        <v>72</v>
      </c>
      <c r="B128" s="20">
        <v>-0.32528000000000001</v>
      </c>
    </row>
    <row r="129" spans="1:2">
      <c r="A129" s="6">
        <v>73</v>
      </c>
      <c r="B129" s="20">
        <v>-0.29527999999999999</v>
      </c>
    </row>
    <row r="130" spans="1:2">
      <c r="A130" s="6">
        <v>74</v>
      </c>
      <c r="B130" s="20">
        <v>-0.24</v>
      </c>
    </row>
    <row r="131" spans="1:2">
      <c r="A131" s="6">
        <v>75</v>
      </c>
      <c r="B131" s="20">
        <v>-0.19</v>
      </c>
    </row>
    <row r="132" spans="1:2">
      <c r="A132" s="6">
        <v>76</v>
      </c>
      <c r="B132" s="20">
        <v>-0.15</v>
      </c>
    </row>
    <row r="133" spans="1:2">
      <c r="A133" s="6">
        <v>77</v>
      </c>
      <c r="B133" s="20">
        <v>-0.12590000000000001</v>
      </c>
    </row>
    <row r="134" spans="1:2">
      <c r="A134" s="6">
        <v>78</v>
      </c>
      <c r="B134" s="20">
        <v>-0.12590000000000001</v>
      </c>
    </row>
    <row r="135" spans="1:2">
      <c r="A135" s="6">
        <v>79</v>
      </c>
      <c r="B135" s="20">
        <v>-0.16589999999999999</v>
      </c>
    </row>
    <row r="136" spans="1:2">
      <c r="A136" s="6">
        <v>80</v>
      </c>
      <c r="B136" s="20">
        <v>-0.25590000000000002</v>
      </c>
    </row>
    <row r="137" spans="1:2">
      <c r="A137" s="6">
        <v>81</v>
      </c>
      <c r="B137" s="20">
        <v>-0.34649000000000002</v>
      </c>
    </row>
    <row r="138" spans="1:2">
      <c r="A138" s="6">
        <v>82</v>
      </c>
      <c r="B138" s="20">
        <v>-0.43648999999999999</v>
      </c>
    </row>
    <row r="139" spans="1:2">
      <c r="A139" s="6">
        <v>83</v>
      </c>
      <c r="B139" s="20">
        <v>-0.53003</v>
      </c>
    </row>
    <row r="140" spans="1:2">
      <c r="A140" s="6">
        <v>84</v>
      </c>
      <c r="B140" s="20">
        <v>-0.62002999999999997</v>
      </c>
    </row>
    <row r="141" spans="1:2">
      <c r="A141" s="6">
        <v>85</v>
      </c>
      <c r="B141" s="20">
        <v>-0.71652000000000005</v>
      </c>
    </row>
    <row r="142" spans="1:2">
      <c r="A142" s="6">
        <v>86</v>
      </c>
      <c r="B142" s="20">
        <v>-0.75651999999999997</v>
      </c>
    </row>
    <row r="143" spans="1:2">
      <c r="A143" s="6">
        <v>87</v>
      </c>
      <c r="B143" s="20">
        <v>-0.74061999999999995</v>
      </c>
    </row>
    <row r="144" spans="1:2">
      <c r="A144" s="6">
        <v>88</v>
      </c>
      <c r="B144" s="20">
        <v>-0.69062000000000001</v>
      </c>
    </row>
    <row r="145" spans="1:2">
      <c r="A145" s="6">
        <v>89</v>
      </c>
      <c r="B145" s="20">
        <v>-0.59062000000000003</v>
      </c>
    </row>
    <row r="146" spans="1:2">
      <c r="A146" s="6">
        <v>90</v>
      </c>
      <c r="B146" s="20">
        <v>-0.44062000000000001</v>
      </c>
    </row>
    <row r="147" spans="1:2">
      <c r="A147" s="6">
        <v>91</v>
      </c>
      <c r="B147" s="20">
        <v>-0.23943</v>
      </c>
    </row>
    <row r="148" spans="1:2">
      <c r="A148" s="6">
        <v>92</v>
      </c>
      <c r="B148" s="20">
        <v>0.26088</v>
      </c>
    </row>
    <row r="149" spans="1:2">
      <c r="A149" s="6">
        <v>93</v>
      </c>
      <c r="B149" s="20">
        <v>0.37587999999999999</v>
      </c>
    </row>
    <row r="150" spans="1:2">
      <c r="A150" s="6">
        <v>94</v>
      </c>
      <c r="B150" s="20">
        <v>0.48087999999999997</v>
      </c>
    </row>
    <row r="151" spans="1:2">
      <c r="A151" s="6">
        <v>95</v>
      </c>
      <c r="B151" s="20">
        <v>0.57587999999999995</v>
      </c>
    </row>
    <row r="152" spans="1:2">
      <c r="A152" s="6">
        <v>96</v>
      </c>
      <c r="B152" s="20">
        <v>0.57617499999999999</v>
      </c>
    </row>
    <row r="153" spans="1:2">
      <c r="A153" s="6">
        <v>97</v>
      </c>
      <c r="B153" s="20">
        <v>0.57617499999999999</v>
      </c>
    </row>
    <row r="154" spans="1:2">
      <c r="A154" s="6">
        <v>98</v>
      </c>
      <c r="B154" s="20">
        <v>0.57469999999999999</v>
      </c>
    </row>
    <row r="155" spans="1:2">
      <c r="A155" s="6">
        <v>99</v>
      </c>
      <c r="B155" s="20">
        <v>0.67961499999999997</v>
      </c>
    </row>
    <row r="156" spans="1:2">
      <c r="A156" s="6">
        <v>100</v>
      </c>
      <c r="B156" s="20">
        <v>0.80786000000000002</v>
      </c>
    </row>
    <row r="157" spans="1:2">
      <c r="A157" s="6">
        <v>101</v>
      </c>
      <c r="B157" s="20">
        <v>0.93286000000000002</v>
      </c>
    </row>
    <row r="158" spans="1:2">
      <c r="A158" s="6">
        <v>102</v>
      </c>
      <c r="B158" s="20">
        <v>1.06575</v>
      </c>
    </row>
    <row r="159" spans="1:2">
      <c r="A159" s="6">
        <v>103</v>
      </c>
      <c r="B159" s="20">
        <v>1.10575</v>
      </c>
    </row>
    <row r="160" spans="1:2">
      <c r="A160" s="6">
        <v>104</v>
      </c>
      <c r="B160" s="20">
        <v>1.08575</v>
      </c>
    </row>
    <row r="161" spans="1:2">
      <c r="A161" s="6">
        <v>105</v>
      </c>
      <c r="B161" s="20">
        <v>1.0145150000000001</v>
      </c>
    </row>
    <row r="162" spans="1:2">
      <c r="A162" s="6">
        <v>106</v>
      </c>
      <c r="B162" s="20">
        <v>0.96421500000000004</v>
      </c>
    </row>
    <row r="163" spans="1:2">
      <c r="A163" s="6">
        <v>107</v>
      </c>
      <c r="B163" s="20">
        <v>0.96421500000000004</v>
      </c>
    </row>
    <row r="164" spans="1:2">
      <c r="A164" s="6">
        <v>108</v>
      </c>
      <c r="B164" s="20">
        <v>0.97921499999999995</v>
      </c>
    </row>
    <row r="165" spans="1:2">
      <c r="A165" s="6">
        <v>109</v>
      </c>
      <c r="B165" s="20">
        <v>1.02468</v>
      </c>
    </row>
    <row r="166" spans="1:2">
      <c r="A166" s="6">
        <v>110</v>
      </c>
      <c r="B166" s="20">
        <v>1.02468</v>
      </c>
    </row>
    <row r="167" spans="1:2">
      <c r="A167" s="6">
        <v>111</v>
      </c>
      <c r="B167" s="20">
        <v>0.96467999999999998</v>
      </c>
    </row>
    <row r="168" spans="1:2">
      <c r="A168" s="6">
        <v>112</v>
      </c>
      <c r="B168" s="20">
        <v>0.83879000000000004</v>
      </c>
    </row>
    <row r="169" spans="1:2">
      <c r="A169" s="6">
        <v>113</v>
      </c>
      <c r="B169" s="20">
        <v>0.71379000000000004</v>
      </c>
    </row>
    <row r="170" spans="1:2">
      <c r="A170" s="6">
        <v>114</v>
      </c>
      <c r="B170" s="20">
        <v>0.59879000000000004</v>
      </c>
    </row>
    <row r="171" spans="1:2">
      <c r="A171" s="6">
        <v>115</v>
      </c>
      <c r="B171" s="20">
        <v>0.49879000000000001</v>
      </c>
    </row>
    <row r="172" spans="1:2">
      <c r="A172" s="6">
        <v>116</v>
      </c>
      <c r="B172" s="20">
        <v>0.49879000000000001</v>
      </c>
    </row>
    <row r="173" spans="1:2">
      <c r="A173" s="6">
        <v>117</v>
      </c>
      <c r="B173" s="20">
        <v>0.49849500000000002</v>
      </c>
    </row>
    <row r="174" spans="1:2">
      <c r="A174" s="6">
        <v>118</v>
      </c>
      <c r="B174" s="20">
        <v>0.49174000000000001</v>
      </c>
    </row>
    <row r="175" spans="1:2">
      <c r="A175" s="6">
        <v>119</v>
      </c>
      <c r="B175" s="20">
        <v>0.35407</v>
      </c>
    </row>
    <row r="176" spans="1:2">
      <c r="A176" s="6">
        <v>120</v>
      </c>
      <c r="B176" s="20">
        <v>0.225825</v>
      </c>
    </row>
    <row r="177" spans="1:2">
      <c r="A177" s="6">
        <v>121</v>
      </c>
      <c r="B177" s="20">
        <v>0.105665</v>
      </c>
    </row>
    <row r="178" spans="1:2">
      <c r="A178" s="6">
        <v>122</v>
      </c>
      <c r="B178" s="20">
        <v>-3.7229999999999999E-2</v>
      </c>
    </row>
    <row r="179" spans="1:2">
      <c r="A179" s="6">
        <v>123</v>
      </c>
      <c r="B179" s="20">
        <v>-8.7230000000000002E-2</v>
      </c>
    </row>
    <row r="180" spans="1:2">
      <c r="A180" s="6">
        <v>124</v>
      </c>
      <c r="B180" s="20">
        <v>-5.7860000000000002E-2</v>
      </c>
    </row>
    <row r="181" spans="1:2">
      <c r="A181" s="6">
        <v>125</v>
      </c>
      <c r="B181" s="20">
        <v>1.3375E-2</v>
      </c>
    </row>
    <row r="182" spans="1:2">
      <c r="A182" s="6">
        <v>126</v>
      </c>
      <c r="B182" s="20">
        <v>4.3374999999999997E-2</v>
      </c>
    </row>
    <row r="183" spans="1:2">
      <c r="A183" s="6">
        <v>127</v>
      </c>
      <c r="B183" s="20">
        <v>2.8375000000000001E-2</v>
      </c>
    </row>
    <row r="184" spans="1:2">
      <c r="A184" s="6">
        <v>128</v>
      </c>
      <c r="B184" s="20">
        <v>-1.163E-2</v>
      </c>
    </row>
    <row r="185" spans="1:2">
      <c r="A185" s="6">
        <v>129</v>
      </c>
      <c r="B185" s="20">
        <v>-9.7089999999999996E-2</v>
      </c>
    </row>
    <row r="186" spans="1:2">
      <c r="A186" s="6">
        <v>130</v>
      </c>
      <c r="B186" s="20">
        <v>-0.16209000000000001</v>
      </c>
    </row>
    <row r="187" spans="1:2">
      <c r="A187" s="6">
        <v>131</v>
      </c>
      <c r="B187" s="20">
        <v>-0.17709</v>
      </c>
    </row>
    <row r="188" spans="1:2">
      <c r="A188" s="6">
        <v>132</v>
      </c>
      <c r="B188" s="20">
        <v>-0.14208999999999999</v>
      </c>
    </row>
    <row r="189" spans="1:2">
      <c r="A189" s="6">
        <v>133</v>
      </c>
      <c r="B189" s="20">
        <v>-8.2089999999999996E-2</v>
      </c>
    </row>
    <row r="190" spans="1:2">
      <c r="A190" s="6">
        <v>134</v>
      </c>
      <c r="B190" s="20">
        <v>-7.0899999999999999E-3</v>
      </c>
    </row>
    <row r="191" spans="1:2">
      <c r="A191" s="6">
        <v>135</v>
      </c>
      <c r="B191" s="20">
        <v>7.5410000000000005E-2</v>
      </c>
    </row>
    <row r="192" spans="1:2">
      <c r="A192" s="6">
        <v>136</v>
      </c>
      <c r="B192" s="20">
        <v>0.16291</v>
      </c>
    </row>
    <row r="193" spans="1:2">
      <c r="A193" s="6">
        <v>137</v>
      </c>
      <c r="B193" s="20">
        <v>0.25320500000000001</v>
      </c>
    </row>
    <row r="194" spans="1:2">
      <c r="A194" s="6">
        <v>138</v>
      </c>
      <c r="B194" s="20">
        <v>0.35608000000000001</v>
      </c>
    </row>
    <row r="195" spans="1:2">
      <c r="A195" s="6">
        <v>139</v>
      </c>
      <c r="B195" s="20">
        <v>0.48383500000000002</v>
      </c>
    </row>
    <row r="196" spans="1:2">
      <c r="A196" s="6">
        <v>140</v>
      </c>
      <c r="B196" s="20">
        <v>0.59708000000000006</v>
      </c>
    </row>
    <row r="197" spans="1:2">
      <c r="A197" s="6">
        <v>141</v>
      </c>
      <c r="B197" s="20">
        <v>0.68906999999999996</v>
      </c>
    </row>
    <row r="198" spans="1:2">
      <c r="A198" s="6">
        <v>142</v>
      </c>
      <c r="B198" s="20">
        <v>0.75907000000000002</v>
      </c>
    </row>
    <row r="199" spans="1:2">
      <c r="A199" s="6">
        <v>143</v>
      </c>
      <c r="B199" s="20">
        <v>0.81406999999999996</v>
      </c>
    </row>
    <row r="200" spans="1:2">
      <c r="A200" s="6">
        <v>144</v>
      </c>
      <c r="B200" s="20">
        <v>0.83470500000000003</v>
      </c>
    </row>
    <row r="201" spans="1:2">
      <c r="A201" s="6">
        <v>145</v>
      </c>
      <c r="B201" s="20">
        <v>0.85206499999999996</v>
      </c>
    </row>
    <row r="202" spans="1:2">
      <c r="A202" s="6">
        <v>146</v>
      </c>
      <c r="B202" s="20">
        <v>0.87206499999999998</v>
      </c>
    </row>
    <row r="203" spans="1:2">
      <c r="A203" s="6">
        <v>147</v>
      </c>
      <c r="B203" s="20">
        <v>0.897065</v>
      </c>
    </row>
    <row r="204" spans="1:2">
      <c r="A204" s="6">
        <v>148</v>
      </c>
      <c r="B204" s="20">
        <v>0.92456499999999997</v>
      </c>
    </row>
    <row r="205" spans="1:2">
      <c r="A205" s="6">
        <v>149</v>
      </c>
      <c r="B205" s="20">
        <v>0.954565</v>
      </c>
    </row>
    <row r="206" spans="1:2">
      <c r="A206" s="6">
        <v>150</v>
      </c>
      <c r="B206" s="20">
        <v>0.98706499999999997</v>
      </c>
    </row>
    <row r="207" spans="1:2">
      <c r="A207" s="6">
        <v>151</v>
      </c>
      <c r="B207" s="20">
        <v>1.022065</v>
      </c>
    </row>
    <row r="208" spans="1:2">
      <c r="A208" s="6">
        <v>152</v>
      </c>
      <c r="B208" s="20">
        <v>1.0670649999999999</v>
      </c>
    </row>
    <row r="209" spans="1:2">
      <c r="A209" s="6">
        <v>153</v>
      </c>
      <c r="B209" s="20">
        <v>1.1220650000000001</v>
      </c>
    </row>
    <row r="210" spans="1:2">
      <c r="A210" s="6">
        <v>154</v>
      </c>
      <c r="B210" s="20">
        <v>1.187065</v>
      </c>
    </row>
    <row r="211" spans="1:2">
      <c r="A211" s="6">
        <v>155</v>
      </c>
      <c r="B211" s="20">
        <v>1.2645649999999999</v>
      </c>
    </row>
    <row r="212" spans="1:2">
      <c r="A212" s="6">
        <v>156</v>
      </c>
      <c r="B212" s="20">
        <v>1.3370649999999999</v>
      </c>
    </row>
    <row r="213" spans="1:2">
      <c r="A213" s="6">
        <v>157</v>
      </c>
      <c r="B213" s="20">
        <v>1.4178249999999999</v>
      </c>
    </row>
    <row r="214" spans="1:2">
      <c r="A214" s="6">
        <v>158</v>
      </c>
      <c r="B214" s="20">
        <v>1.47495</v>
      </c>
    </row>
    <row r="215" spans="1:2">
      <c r="A215" s="6">
        <v>159</v>
      </c>
      <c r="B215" s="20">
        <v>1.4799500000000001</v>
      </c>
    </row>
    <row r="216" spans="1:2">
      <c r="A216" s="6">
        <v>160</v>
      </c>
      <c r="B216" s="20">
        <v>1.41995</v>
      </c>
    </row>
    <row r="217" spans="1:2">
      <c r="A217" s="6">
        <v>161</v>
      </c>
      <c r="B217" s="20">
        <v>1.33562</v>
      </c>
    </row>
    <row r="218" spans="1:2">
      <c r="A218" s="6">
        <v>162</v>
      </c>
      <c r="B218" s="20">
        <v>1.2506200000000001</v>
      </c>
    </row>
    <row r="219" spans="1:2">
      <c r="A219" s="6">
        <v>163</v>
      </c>
      <c r="B219" s="20">
        <v>1.157805</v>
      </c>
    </row>
    <row r="220" spans="1:2">
      <c r="A220" s="6">
        <v>164</v>
      </c>
      <c r="B220" s="20">
        <v>1.072805</v>
      </c>
    </row>
    <row r="221" spans="1:2">
      <c r="A221" s="6">
        <v>165</v>
      </c>
      <c r="B221" s="20">
        <v>0.99044500000000002</v>
      </c>
    </row>
    <row r="222" spans="1:2">
      <c r="A222" s="6">
        <v>166</v>
      </c>
      <c r="B222" s="20">
        <v>0.901505</v>
      </c>
    </row>
    <row r="223" spans="1:2">
      <c r="A223" s="6">
        <v>167</v>
      </c>
      <c r="B223" s="20">
        <v>0.81650500000000004</v>
      </c>
    </row>
    <row r="224" spans="1:2">
      <c r="A224" s="6">
        <v>168</v>
      </c>
      <c r="B224" s="20">
        <v>0.75400500000000004</v>
      </c>
    </row>
    <row r="225" spans="1:2">
      <c r="A225" s="6">
        <v>169</v>
      </c>
      <c r="B225" s="20">
        <v>0.69400499999999998</v>
      </c>
    </row>
    <row r="226" spans="1:2">
      <c r="A226" s="6">
        <v>170</v>
      </c>
      <c r="B226" s="20">
        <v>0.63650499999999999</v>
      </c>
    </row>
    <row r="227" spans="1:2">
      <c r="A227" s="6">
        <v>171</v>
      </c>
      <c r="B227" s="20">
        <v>0.58365</v>
      </c>
    </row>
    <row r="228" spans="1:2">
      <c r="A228" s="6">
        <v>172</v>
      </c>
      <c r="B228" s="20">
        <v>0.51365000000000005</v>
      </c>
    </row>
    <row r="229" spans="1:2">
      <c r="A229" s="6">
        <v>173</v>
      </c>
      <c r="B229" s="20">
        <v>0.42365000000000003</v>
      </c>
    </row>
    <row r="230" spans="1:2">
      <c r="A230" s="6">
        <v>174</v>
      </c>
      <c r="B230" s="20">
        <v>0.32364999999999999</v>
      </c>
    </row>
    <row r="231" spans="1:2">
      <c r="A231" s="6">
        <v>175</v>
      </c>
      <c r="B231" s="20">
        <v>0.20865</v>
      </c>
    </row>
    <row r="232" spans="1:2">
      <c r="A232" s="6">
        <v>176</v>
      </c>
      <c r="B232" s="20">
        <v>9.2259999999999995E-2</v>
      </c>
    </row>
    <row r="233" spans="1:2">
      <c r="A233" s="6">
        <v>177</v>
      </c>
      <c r="B233" s="20">
        <v>-3.85E-2</v>
      </c>
    </row>
    <row r="234" spans="1:2">
      <c r="A234" s="6">
        <v>178</v>
      </c>
      <c r="B234" s="20">
        <v>-0.1535</v>
      </c>
    </row>
    <row r="235" spans="1:2">
      <c r="A235" s="6">
        <v>179</v>
      </c>
      <c r="B235" s="20">
        <v>-0.2235</v>
      </c>
    </row>
    <row r="236" spans="1:2">
      <c r="A236" s="6">
        <v>180</v>
      </c>
      <c r="B236" s="20">
        <v>-0.2485</v>
      </c>
    </row>
    <row r="237" spans="1:2">
      <c r="A237" s="6">
        <v>181</v>
      </c>
      <c r="B237" s="20">
        <v>-0.26600000000000001</v>
      </c>
    </row>
    <row r="238" spans="1:2">
      <c r="A238" s="6">
        <v>182</v>
      </c>
      <c r="B238" s="20">
        <v>-0.26600000000000001</v>
      </c>
    </row>
    <row r="239" spans="1:2">
      <c r="A239" s="6">
        <v>183</v>
      </c>
      <c r="B239" s="20">
        <v>-0.25818999999999998</v>
      </c>
    </row>
    <row r="240" spans="1:2">
      <c r="A240" s="6">
        <v>184</v>
      </c>
      <c r="B240" s="20">
        <v>-0.25435000000000002</v>
      </c>
    </row>
    <row r="241" spans="1:2">
      <c r="A241" s="6">
        <v>185</v>
      </c>
      <c r="B241" s="20">
        <v>-0.21934999999999999</v>
      </c>
    </row>
    <row r="242" spans="1:2">
      <c r="A242" s="6">
        <v>186</v>
      </c>
      <c r="B242" s="20">
        <v>-0.16693</v>
      </c>
    </row>
    <row r="243" spans="1:2">
      <c r="A243" s="6">
        <v>187</v>
      </c>
      <c r="B243" s="20">
        <v>-0.12692999999999999</v>
      </c>
    </row>
    <row r="244" spans="1:2">
      <c r="A244" s="6">
        <v>188</v>
      </c>
      <c r="B244" s="20">
        <v>-0.10693</v>
      </c>
    </row>
    <row r="245" spans="1:2">
      <c r="A245" s="6">
        <v>189</v>
      </c>
      <c r="B245" s="20">
        <v>-8.6929999999999993E-2</v>
      </c>
    </row>
    <row r="246" spans="1:2">
      <c r="A246" s="6">
        <v>190</v>
      </c>
      <c r="B246" s="20">
        <v>-6.6930000000000003E-2</v>
      </c>
    </row>
    <row r="247" spans="1:2">
      <c r="A247" s="6">
        <v>191</v>
      </c>
      <c r="B247" s="20">
        <v>-5.1580000000000001E-2</v>
      </c>
    </row>
    <row r="248" spans="1:2">
      <c r="A248" s="6">
        <v>192</v>
      </c>
      <c r="B248" s="20">
        <v>-2.6579999999999999E-2</v>
      </c>
    </row>
    <row r="249" spans="1:2">
      <c r="A249" s="6">
        <v>193</v>
      </c>
      <c r="B249" s="20">
        <v>8.6599999999999993E-3</v>
      </c>
    </row>
    <row r="250" spans="1:2">
      <c r="A250" s="6">
        <v>194</v>
      </c>
      <c r="B250" s="20">
        <v>3.3660000000000002E-2</v>
      </c>
    </row>
    <row r="251" spans="1:2">
      <c r="A251" s="6">
        <v>195</v>
      </c>
      <c r="B251" s="20">
        <v>6.3659999999999994E-2</v>
      </c>
    </row>
    <row r="252" spans="1:2">
      <c r="A252" s="6">
        <v>196</v>
      </c>
      <c r="B252" s="20">
        <v>8.1470000000000001E-2</v>
      </c>
    </row>
    <row r="253" spans="1:2">
      <c r="A253" s="6">
        <v>197</v>
      </c>
      <c r="B253" s="20">
        <v>0.11147</v>
      </c>
    </row>
    <row r="254" spans="1:2">
      <c r="A254" s="6">
        <v>198</v>
      </c>
      <c r="B254" s="20">
        <v>0.15647</v>
      </c>
    </row>
    <row r="255" spans="1:2">
      <c r="A255" s="6">
        <v>199</v>
      </c>
      <c r="B255" s="20">
        <v>0.21647</v>
      </c>
    </row>
    <row r="256" spans="1:2">
      <c r="A256" s="6">
        <v>200</v>
      </c>
      <c r="B256" s="20">
        <v>0.29147000000000001</v>
      </c>
    </row>
    <row r="257" spans="1:2">
      <c r="A257" s="6">
        <v>201</v>
      </c>
      <c r="B257" s="20">
        <v>0.38146999999999998</v>
      </c>
    </row>
    <row r="258" spans="1:2">
      <c r="A258" s="6">
        <v>202</v>
      </c>
      <c r="B258" s="20">
        <v>0.47253499999999998</v>
      </c>
    </row>
    <row r="259" spans="1:2">
      <c r="A259" s="6">
        <v>203</v>
      </c>
      <c r="B259" s="20">
        <v>0.552535</v>
      </c>
    </row>
    <row r="260" spans="1:2">
      <c r="A260" s="6">
        <v>204</v>
      </c>
      <c r="B260" s="20">
        <v>0.55869500000000005</v>
      </c>
    </row>
    <row r="261" spans="1:2">
      <c r="A261" s="6">
        <v>205</v>
      </c>
      <c r="B261" s="20">
        <v>0.52119499999999996</v>
      </c>
    </row>
    <row r="262" spans="1:2">
      <c r="A262" s="6">
        <v>206</v>
      </c>
      <c r="B262" s="20">
        <v>0.45772000000000002</v>
      </c>
    </row>
    <row r="263" spans="1:2">
      <c r="A263" s="6">
        <v>207</v>
      </c>
      <c r="B263" s="20">
        <v>0.39272000000000001</v>
      </c>
    </row>
    <row r="264" spans="1:2">
      <c r="A264" s="6">
        <v>208</v>
      </c>
      <c r="B264" s="20">
        <v>0.32120500000000002</v>
      </c>
    </row>
    <row r="265" spans="1:2">
      <c r="A265" s="6">
        <v>209</v>
      </c>
      <c r="B265" s="20">
        <v>0.24620500000000001</v>
      </c>
    </row>
    <row r="266" spans="1:2">
      <c r="A266" s="6">
        <v>210</v>
      </c>
      <c r="B266" s="20">
        <v>0.19120500000000001</v>
      </c>
    </row>
    <row r="267" spans="1:2">
      <c r="A267" s="6">
        <v>211</v>
      </c>
      <c r="B267" s="20">
        <v>0.15870500000000001</v>
      </c>
    </row>
    <row r="268" spans="1:2">
      <c r="A268" s="6">
        <v>212</v>
      </c>
      <c r="B268" s="20">
        <v>0.12870500000000001</v>
      </c>
    </row>
    <row r="269" spans="1:2">
      <c r="A269" s="6">
        <v>213</v>
      </c>
      <c r="B269" s="20">
        <v>0.10347000000000001</v>
      </c>
    </row>
    <row r="270" spans="1:2">
      <c r="A270" s="6">
        <v>214</v>
      </c>
      <c r="B270" s="20">
        <v>9.7299999999999998E-2</v>
      </c>
    </row>
    <row r="271" spans="1:2">
      <c r="A271" s="6">
        <v>215</v>
      </c>
      <c r="B271" s="20">
        <v>8.2299999999999998E-2</v>
      </c>
    </row>
    <row r="272" spans="1:2">
      <c r="A272" s="6">
        <v>216</v>
      </c>
      <c r="B272" s="20">
        <v>7.5880000000000003E-2</v>
      </c>
    </row>
    <row r="273" spans="1:2">
      <c r="A273" s="6">
        <v>217</v>
      </c>
      <c r="B273" s="20">
        <v>5.5879999999999999E-2</v>
      </c>
    </row>
    <row r="274" spans="1:2">
      <c r="A274" s="6">
        <v>218</v>
      </c>
      <c r="B274" s="20">
        <v>2.0879999999999999E-2</v>
      </c>
    </row>
    <row r="275" spans="1:2">
      <c r="A275" s="6">
        <v>219</v>
      </c>
      <c r="B275" s="20">
        <v>-2.912E-2</v>
      </c>
    </row>
    <row r="276" spans="1:2">
      <c r="A276" s="6">
        <v>220</v>
      </c>
      <c r="B276" s="20">
        <v>-9.4119999999999995E-2</v>
      </c>
    </row>
    <row r="277" spans="1:2">
      <c r="A277" s="6">
        <v>221</v>
      </c>
      <c r="B277" s="20">
        <v>-0.17412</v>
      </c>
    </row>
    <row r="278" spans="1:2">
      <c r="A278" s="6">
        <v>222</v>
      </c>
      <c r="B278" s="20">
        <v>-0.26018999999999998</v>
      </c>
    </row>
    <row r="279" spans="1:2">
      <c r="A279" s="6">
        <v>223</v>
      </c>
      <c r="B279" s="20">
        <v>-0.33279999999999998</v>
      </c>
    </row>
    <row r="280" spans="1:2">
      <c r="A280" s="6">
        <v>224</v>
      </c>
      <c r="B280" s="20">
        <v>-0.31780000000000003</v>
      </c>
    </row>
    <row r="281" spans="1:2">
      <c r="A281" s="6">
        <v>225</v>
      </c>
      <c r="B281" s="20">
        <v>-0.28029999999999999</v>
      </c>
    </row>
    <row r="282" spans="1:2">
      <c r="A282" s="6">
        <v>226</v>
      </c>
      <c r="B282" s="20">
        <v>-0.2203</v>
      </c>
    </row>
    <row r="283" spans="1:2">
      <c r="A283" s="6">
        <v>227</v>
      </c>
      <c r="B283" s="20">
        <v>-0.15529999999999999</v>
      </c>
    </row>
    <row r="284" spans="1:2">
      <c r="A284" s="6">
        <v>228</v>
      </c>
      <c r="B284" s="20">
        <v>-8.3779999999999993E-2</v>
      </c>
    </row>
    <row r="285" spans="1:2">
      <c r="A285" s="6">
        <v>229</v>
      </c>
      <c r="B285" s="20">
        <v>-1.306E-2</v>
      </c>
    </row>
    <row r="286" spans="1:2">
      <c r="A286" s="6">
        <v>230</v>
      </c>
      <c r="B286" s="20">
        <v>3.1940000000000003E-2</v>
      </c>
    </row>
    <row r="287" spans="1:2">
      <c r="A287" s="6">
        <v>231</v>
      </c>
      <c r="B287" s="20">
        <v>4.6940000000000003E-2</v>
      </c>
    </row>
    <row r="288" spans="1:2">
      <c r="A288" s="6">
        <v>232</v>
      </c>
      <c r="B288" s="20">
        <v>5.6939999999999998E-2</v>
      </c>
    </row>
    <row r="289" spans="1:2">
      <c r="A289" s="6">
        <v>233</v>
      </c>
      <c r="B289" s="20">
        <v>6.1940000000000002E-2</v>
      </c>
    </row>
    <row r="290" spans="1:2">
      <c r="A290" s="6">
        <v>234</v>
      </c>
      <c r="B290" s="20">
        <v>5.9499999999999997E-2</v>
      </c>
    </row>
    <row r="291" spans="1:2">
      <c r="A291" s="6">
        <v>235</v>
      </c>
      <c r="B291" s="20">
        <v>4.9500000000000002E-2</v>
      </c>
    </row>
    <row r="292" spans="1:2">
      <c r="A292" s="6">
        <v>236</v>
      </c>
      <c r="B292" s="20">
        <v>3.4500000000000003E-2</v>
      </c>
    </row>
    <row r="293" spans="1:2">
      <c r="A293" s="6">
        <v>237</v>
      </c>
      <c r="B293" s="20">
        <v>1.4500000000000001E-2</v>
      </c>
    </row>
    <row r="294" spans="1:2">
      <c r="A294" s="6">
        <v>238</v>
      </c>
      <c r="B294" s="20">
        <v>-1.0500000000000001E-2</v>
      </c>
    </row>
    <row r="295" spans="1:2">
      <c r="A295" s="6">
        <v>239</v>
      </c>
      <c r="B295" s="20">
        <v>-3.8870000000000002E-2</v>
      </c>
    </row>
    <row r="296" spans="1:2">
      <c r="A296" s="6">
        <v>240</v>
      </c>
      <c r="B296" s="20">
        <v>-4.8869999999999997E-2</v>
      </c>
    </row>
    <row r="297" spans="1:2">
      <c r="A297" s="6">
        <v>241</v>
      </c>
      <c r="B297" s="20">
        <v>-2.887E-2</v>
      </c>
    </row>
    <row r="298" spans="1:2">
      <c r="A298" s="6">
        <v>242</v>
      </c>
      <c r="B298" s="20">
        <v>-3.8700000000000002E-3</v>
      </c>
    </row>
    <row r="299" spans="1:2">
      <c r="A299" s="6">
        <v>243</v>
      </c>
      <c r="B299" s="20">
        <v>2.3740000000000001E-2</v>
      </c>
    </row>
    <row r="300" spans="1:2">
      <c r="A300" s="6">
        <v>244</v>
      </c>
      <c r="B300" s="20">
        <v>3.8739999999999997E-2</v>
      </c>
    </row>
    <row r="301" spans="1:2">
      <c r="A301" s="6">
        <v>245</v>
      </c>
      <c r="B301" s="20">
        <v>4.8329999999999998E-2</v>
      </c>
    </row>
    <row r="302" spans="1:2">
      <c r="A302" s="6">
        <v>246</v>
      </c>
      <c r="B302" s="20">
        <v>3.8330000000000003E-2</v>
      </c>
    </row>
    <row r="303" spans="1:2">
      <c r="A303" s="6">
        <v>247</v>
      </c>
      <c r="B303" s="20">
        <v>2.333E-2</v>
      </c>
    </row>
    <row r="304" spans="1:2">
      <c r="A304" s="6">
        <v>248</v>
      </c>
      <c r="B304" s="20">
        <v>3.3300000000000001E-3</v>
      </c>
    </row>
    <row r="305" spans="1:2">
      <c r="A305" s="6">
        <v>249</v>
      </c>
      <c r="B305" s="20">
        <v>-2.239E-2</v>
      </c>
    </row>
    <row r="306" spans="1:2">
      <c r="A306" s="6">
        <v>250</v>
      </c>
      <c r="B306" s="20">
        <v>-4.598E-2</v>
      </c>
    </row>
    <row r="307" spans="1:2">
      <c r="A307" s="6">
        <v>251</v>
      </c>
      <c r="B307" s="20">
        <v>-6.0979999999999999E-2</v>
      </c>
    </row>
    <row r="308" spans="1:2">
      <c r="A308" s="6">
        <v>252</v>
      </c>
      <c r="B308" s="20">
        <v>-7.5980000000000006E-2</v>
      </c>
    </row>
    <row r="309" spans="1:2">
      <c r="A309" s="6">
        <v>253</v>
      </c>
      <c r="B309" s="20">
        <v>-8.5980000000000001E-2</v>
      </c>
    </row>
    <row r="310" spans="1:2">
      <c r="A310" s="6">
        <v>254</v>
      </c>
      <c r="B310" s="20">
        <v>-9.2369999999999994E-2</v>
      </c>
    </row>
    <row r="311" spans="1:2">
      <c r="A311" s="6">
        <v>255</v>
      </c>
      <c r="B311" s="20">
        <v>-8.2369999999999999E-2</v>
      </c>
    </row>
    <row r="312" spans="1:2">
      <c r="A312" s="6">
        <v>256</v>
      </c>
      <c r="B312" s="20">
        <v>-5.9360000000000003E-2</v>
      </c>
    </row>
    <row r="313" spans="1:2">
      <c r="A313" s="6">
        <v>257</v>
      </c>
      <c r="B313" s="20">
        <v>-2.9360000000000001E-2</v>
      </c>
    </row>
    <row r="314" spans="1:2">
      <c r="A314" s="6">
        <v>258</v>
      </c>
      <c r="B314" s="20">
        <v>6.4499999999999996E-4</v>
      </c>
    </row>
    <row r="315" spans="1:2">
      <c r="A315" s="6">
        <v>259</v>
      </c>
      <c r="B315" s="20">
        <v>4.4014999999999999E-2</v>
      </c>
    </row>
    <row r="316" spans="1:2">
      <c r="A316" s="6">
        <v>260</v>
      </c>
      <c r="B316" s="20">
        <v>7.4014999999999997E-2</v>
      </c>
    </row>
    <row r="317" spans="1:2">
      <c r="A317" s="6">
        <v>261</v>
      </c>
      <c r="B317" s="20">
        <v>7.9015000000000002E-2</v>
      </c>
    </row>
    <row r="318" spans="1:2">
      <c r="A318" s="6">
        <v>262</v>
      </c>
      <c r="B318" s="20">
        <v>7.9015000000000002E-2</v>
      </c>
    </row>
    <row r="319" spans="1:2">
      <c r="A319" s="6">
        <v>263</v>
      </c>
      <c r="B319" s="20">
        <v>8.1119999999999998E-2</v>
      </c>
    </row>
    <row r="320" spans="1:2">
      <c r="A320" s="6">
        <v>264</v>
      </c>
      <c r="B320" s="20">
        <v>8.1119999999999998E-2</v>
      </c>
    </row>
    <row r="321" spans="1:2">
      <c r="A321" s="6">
        <v>265</v>
      </c>
      <c r="B321" s="20">
        <v>7.4029999999999999E-2</v>
      </c>
    </row>
    <row r="322" spans="1:2">
      <c r="A322" s="6">
        <v>266</v>
      </c>
      <c r="B322" s="20">
        <v>7.7030000000000001E-2</v>
      </c>
    </row>
    <row r="323" spans="1:2">
      <c r="A323" s="6">
        <v>267</v>
      </c>
      <c r="B323" s="20">
        <v>8.0530000000000004E-2</v>
      </c>
    </row>
    <row r="324" spans="1:2">
      <c r="A324" s="6">
        <v>268</v>
      </c>
      <c r="B324" s="20">
        <v>8.4029999999999994E-2</v>
      </c>
    </row>
    <row r="325" spans="1:2">
      <c r="A325" s="6">
        <v>269</v>
      </c>
      <c r="B325" s="20">
        <v>9.2840000000000006E-2</v>
      </c>
    </row>
    <row r="326" spans="1:2">
      <c r="A326" s="6">
        <v>270</v>
      </c>
      <c r="B326" s="20">
        <v>0.101425</v>
      </c>
    </row>
    <row r="327" spans="1:2">
      <c r="A327" s="6">
        <v>271</v>
      </c>
      <c r="B327" s="20">
        <v>0.111425</v>
      </c>
    </row>
    <row r="328" spans="1:2">
      <c r="A328" s="6">
        <v>272</v>
      </c>
      <c r="B328" s="20">
        <v>0.12642500000000001</v>
      </c>
    </row>
    <row r="329" spans="1:2">
      <c r="A329" s="6">
        <v>273</v>
      </c>
      <c r="B329" s="20">
        <v>0.141425</v>
      </c>
    </row>
    <row r="330" spans="1:2">
      <c r="A330" s="6">
        <v>274</v>
      </c>
      <c r="B330" s="20">
        <v>0.16381000000000001</v>
      </c>
    </row>
    <row r="331" spans="1:2">
      <c r="A331" s="6">
        <v>275</v>
      </c>
      <c r="B331" s="20">
        <v>0.18381</v>
      </c>
    </row>
    <row r="332" spans="1:2">
      <c r="A332" s="6">
        <v>276</v>
      </c>
      <c r="B332" s="20">
        <v>0.20580000000000001</v>
      </c>
    </row>
    <row r="333" spans="1:2">
      <c r="A333" s="6">
        <v>277</v>
      </c>
      <c r="B333" s="20">
        <v>0.23580000000000001</v>
      </c>
    </row>
    <row r="334" spans="1:2">
      <c r="A334" s="6">
        <v>278</v>
      </c>
      <c r="B334" s="20">
        <v>0.27079999999999999</v>
      </c>
    </row>
    <row r="335" spans="1:2">
      <c r="A335" s="6">
        <v>279</v>
      </c>
      <c r="B335" s="20">
        <v>0.30580000000000002</v>
      </c>
    </row>
    <row r="336" spans="1:2">
      <c r="A336" s="6">
        <v>280</v>
      </c>
      <c r="B336" s="20">
        <v>0.33579999999999999</v>
      </c>
    </row>
    <row r="337" spans="1:2">
      <c r="A337" s="6">
        <v>281</v>
      </c>
      <c r="B337" s="20">
        <v>0.37080000000000002</v>
      </c>
    </row>
    <row r="338" spans="1:2">
      <c r="A338" s="6">
        <v>282</v>
      </c>
      <c r="B338" s="20">
        <v>0.40079999999999999</v>
      </c>
    </row>
    <row r="339" spans="1:2">
      <c r="A339" s="6">
        <v>283</v>
      </c>
      <c r="B339" s="20">
        <v>0.433695</v>
      </c>
    </row>
    <row r="340" spans="1:2">
      <c r="A340" s="6">
        <v>284</v>
      </c>
      <c r="B340" s="20">
        <v>0.46369500000000002</v>
      </c>
    </row>
    <row r="341" spans="1:2">
      <c r="A341" s="6">
        <v>285</v>
      </c>
      <c r="B341" s="20">
        <v>0.50119499999999995</v>
      </c>
    </row>
    <row r="342" spans="1:2">
      <c r="A342" s="6">
        <v>286</v>
      </c>
      <c r="B342" s="20">
        <v>0.53319499999999997</v>
      </c>
    </row>
    <row r="343" spans="1:2">
      <c r="A343" s="6">
        <v>287</v>
      </c>
      <c r="B343" s="20">
        <v>0.56969499999999995</v>
      </c>
    </row>
    <row r="344" spans="1:2">
      <c r="A344" s="6">
        <v>288</v>
      </c>
      <c r="B344" s="20">
        <v>0.61119500000000004</v>
      </c>
    </row>
    <row r="345" spans="1:2">
      <c r="A345" s="6">
        <v>289</v>
      </c>
      <c r="B345" s="20">
        <v>0.65238499999999999</v>
      </c>
    </row>
    <row r="346" spans="1:2">
      <c r="A346" s="6">
        <v>290</v>
      </c>
      <c r="B346" s="20">
        <v>0.69272</v>
      </c>
    </row>
    <row r="347" spans="1:2">
      <c r="A347" s="6">
        <v>291</v>
      </c>
      <c r="B347" s="20">
        <v>0.70772000000000002</v>
      </c>
    </row>
    <row r="348" spans="1:2">
      <c r="A348" s="6">
        <v>292</v>
      </c>
      <c r="B348" s="20">
        <v>0.69272</v>
      </c>
    </row>
    <row r="349" spans="1:2">
      <c r="A349" s="6">
        <v>293</v>
      </c>
      <c r="B349" s="20">
        <v>0.64771999999999996</v>
      </c>
    </row>
    <row r="350" spans="1:2">
      <c r="A350" s="6">
        <v>294</v>
      </c>
      <c r="B350" s="20">
        <v>0.57783499999999999</v>
      </c>
    </row>
    <row r="351" spans="1:2">
      <c r="A351" s="6">
        <v>295</v>
      </c>
      <c r="B351" s="20">
        <v>0.49783500000000003</v>
      </c>
    </row>
    <row r="352" spans="1:2">
      <c r="A352" s="6">
        <v>296</v>
      </c>
      <c r="B352" s="20">
        <v>0.41283500000000001</v>
      </c>
    </row>
    <row r="353" spans="1:2">
      <c r="A353" s="6">
        <v>297</v>
      </c>
      <c r="B353" s="20">
        <v>0.30968000000000001</v>
      </c>
    </row>
    <row r="354" spans="1:2">
      <c r="A354" s="6">
        <v>298</v>
      </c>
      <c r="B354" s="20">
        <v>0.21468000000000001</v>
      </c>
    </row>
    <row r="355" spans="1:2">
      <c r="A355" s="6">
        <v>299</v>
      </c>
      <c r="B355" s="20">
        <v>0.11468</v>
      </c>
    </row>
    <row r="356" spans="1:2">
      <c r="A356" s="6">
        <v>300</v>
      </c>
      <c r="B356" s="20">
        <v>1.968E-2</v>
      </c>
    </row>
    <row r="357" spans="1:2">
      <c r="A357" s="6">
        <v>301</v>
      </c>
      <c r="B357" s="20">
        <v>-8.0320000000000003E-2</v>
      </c>
    </row>
    <row r="358" spans="1:2">
      <c r="A358" s="6">
        <v>302</v>
      </c>
      <c r="B358" s="20">
        <v>-0.17532</v>
      </c>
    </row>
    <row r="359" spans="1:2">
      <c r="A359" s="6">
        <v>303</v>
      </c>
      <c r="B359" s="20">
        <v>-0.27532000000000001</v>
      </c>
    </row>
    <row r="360" spans="1:2">
      <c r="A360" s="6">
        <v>304</v>
      </c>
      <c r="B360" s="20">
        <v>-0.37031999999999998</v>
      </c>
    </row>
    <row r="361" spans="1:2">
      <c r="A361" s="6">
        <v>305</v>
      </c>
      <c r="B361" s="20">
        <v>-0.47032000000000002</v>
      </c>
    </row>
    <row r="362" spans="1:2">
      <c r="A362" s="6">
        <v>306</v>
      </c>
      <c r="B362" s="20">
        <v>-0.56532000000000004</v>
      </c>
    </row>
    <row r="363" spans="1:2">
      <c r="A363" s="6">
        <v>307</v>
      </c>
      <c r="B363" s="20">
        <v>-0.66532000000000002</v>
      </c>
    </row>
    <row r="364" spans="1:2">
      <c r="A364" s="6">
        <v>308</v>
      </c>
      <c r="B364" s="20">
        <v>-0.77032</v>
      </c>
    </row>
    <row r="365" spans="1:2">
      <c r="A365" s="6">
        <v>309</v>
      </c>
      <c r="B365" s="20">
        <v>-0.88532</v>
      </c>
    </row>
    <row r="366" spans="1:2">
      <c r="A366" s="6">
        <v>310</v>
      </c>
      <c r="B366" s="20">
        <v>-1.0006600000000001</v>
      </c>
    </row>
    <row r="367" spans="1:2">
      <c r="A367" s="6">
        <v>311</v>
      </c>
      <c r="B367" s="20">
        <v>-1.0856600000000001</v>
      </c>
    </row>
    <row r="368" spans="1:2">
      <c r="A368" s="6">
        <v>312</v>
      </c>
      <c r="B368" s="20">
        <v>-1.1456599999999999</v>
      </c>
    </row>
    <row r="369" spans="1:2">
      <c r="A369" s="6">
        <v>313</v>
      </c>
      <c r="B369" s="20">
        <v>-1.18066</v>
      </c>
    </row>
    <row r="370" spans="1:2">
      <c r="A370" s="6">
        <v>314</v>
      </c>
      <c r="B370" s="20">
        <v>-1.20631</v>
      </c>
    </row>
    <row r="371" spans="1:2">
      <c r="A371" s="6">
        <v>315</v>
      </c>
      <c r="B371" s="20">
        <v>-1.1063099999999999</v>
      </c>
    </row>
    <row r="372" spans="1:2">
      <c r="A372" s="6">
        <v>316</v>
      </c>
      <c r="B372" s="20">
        <v>-0.99646000000000001</v>
      </c>
    </row>
    <row r="373" spans="1:2">
      <c r="A373" s="6">
        <v>317</v>
      </c>
      <c r="B373" s="20">
        <v>-0.85829999999999995</v>
      </c>
    </row>
    <row r="374" spans="1:2">
      <c r="A374" s="6">
        <v>318</v>
      </c>
      <c r="B374" s="20">
        <v>-0.69830000000000003</v>
      </c>
    </row>
    <row r="375" spans="1:2">
      <c r="A375" s="6">
        <v>319</v>
      </c>
      <c r="B375" s="20">
        <v>-0.49273</v>
      </c>
    </row>
    <row r="376" spans="1:2">
      <c r="A376" s="6">
        <v>320</v>
      </c>
      <c r="B376" s="20">
        <v>-0.43273</v>
      </c>
    </row>
    <row r="377" spans="1:2">
      <c r="A377" s="6">
        <v>321</v>
      </c>
      <c r="B377" s="20">
        <v>-0.41458</v>
      </c>
    </row>
    <row r="378" spans="1:2">
      <c r="A378" s="6">
        <v>322</v>
      </c>
      <c r="B378" s="20">
        <v>-0.38957999999999998</v>
      </c>
    </row>
    <row r="379" spans="1:2">
      <c r="A379" s="6">
        <v>323</v>
      </c>
      <c r="B379" s="20">
        <v>-0.35958000000000001</v>
      </c>
    </row>
    <row r="380" spans="1:2">
      <c r="A380" s="6">
        <v>324</v>
      </c>
      <c r="B380" s="20">
        <v>-0.32457999999999998</v>
      </c>
    </row>
    <row r="381" spans="1:2">
      <c r="A381" s="6">
        <v>325</v>
      </c>
      <c r="B381" s="20">
        <v>-0.26457999999999998</v>
      </c>
    </row>
    <row r="382" spans="1:2">
      <c r="A382" s="6">
        <v>326</v>
      </c>
      <c r="B382" s="20">
        <v>-0.15458</v>
      </c>
    </row>
    <row r="383" spans="1:2">
      <c r="A383" s="6">
        <v>327</v>
      </c>
      <c r="B383" s="20">
        <v>-1.958E-2</v>
      </c>
    </row>
    <row r="384" spans="1:2">
      <c r="A384" s="6">
        <v>328</v>
      </c>
      <c r="B384" s="20">
        <v>0.14042499999999999</v>
      </c>
    </row>
    <row r="385" spans="1:2">
      <c r="A385" s="6">
        <v>329</v>
      </c>
      <c r="B385" s="20">
        <v>0.33542499999999997</v>
      </c>
    </row>
    <row r="386" spans="1:2">
      <c r="A386" s="6">
        <v>330</v>
      </c>
      <c r="B386" s="20">
        <v>0.55542499999999995</v>
      </c>
    </row>
    <row r="387" spans="1:2">
      <c r="A387" s="6">
        <v>331</v>
      </c>
      <c r="B387" s="20">
        <v>0.79342999999999997</v>
      </c>
    </row>
    <row r="388" spans="1:2">
      <c r="A388" s="6">
        <v>332</v>
      </c>
      <c r="B388" s="20">
        <v>1.00343</v>
      </c>
    </row>
    <row r="389" spans="1:2">
      <c r="A389" s="6">
        <v>333</v>
      </c>
      <c r="B389" s="20">
        <v>1.16343</v>
      </c>
    </row>
    <row r="390" spans="1:2">
      <c r="A390" s="6">
        <v>334</v>
      </c>
      <c r="B390" s="20">
        <v>1.2765850000000001</v>
      </c>
    </row>
    <row r="391" spans="1:2">
      <c r="A391" s="6">
        <v>335</v>
      </c>
      <c r="B391" s="20">
        <v>1.226585</v>
      </c>
    </row>
    <row r="392" spans="1:2">
      <c r="A392" s="6">
        <v>336</v>
      </c>
      <c r="B392" s="20">
        <v>1.12033</v>
      </c>
    </row>
    <row r="393" spans="1:2">
      <c r="A393" s="6">
        <v>337</v>
      </c>
      <c r="B393" s="20">
        <v>0.99533000000000005</v>
      </c>
    </row>
    <row r="394" spans="1:2">
      <c r="A394" s="6">
        <v>338</v>
      </c>
      <c r="B394" s="20">
        <v>0.82033</v>
      </c>
    </row>
    <row r="395" spans="1:2">
      <c r="A395" s="6">
        <v>339</v>
      </c>
      <c r="B395" s="20">
        <v>0.57476000000000005</v>
      </c>
    </row>
    <row r="396" spans="1:2">
      <c r="A396" s="6">
        <v>340</v>
      </c>
      <c r="B396" s="20">
        <v>0.44975999999999999</v>
      </c>
    </row>
    <row r="397" spans="1:2">
      <c r="A397" s="6">
        <v>341</v>
      </c>
      <c r="B397" s="20">
        <v>0.34160499999999999</v>
      </c>
    </row>
    <row r="398" spans="1:2">
      <c r="A398" s="6">
        <v>342</v>
      </c>
      <c r="B398" s="20">
        <v>0.21989500000000001</v>
      </c>
    </row>
    <row r="399" spans="1:2">
      <c r="A399" s="6">
        <v>343</v>
      </c>
      <c r="B399" s="20">
        <v>0.12489500000000001</v>
      </c>
    </row>
    <row r="400" spans="1:2">
      <c r="A400" s="6">
        <v>344</v>
      </c>
      <c r="B400" s="20">
        <v>4.9895000000000002E-2</v>
      </c>
    </row>
    <row r="401" spans="1:2">
      <c r="A401" s="6">
        <v>345</v>
      </c>
      <c r="B401" s="20">
        <v>-2.511E-2</v>
      </c>
    </row>
    <row r="402" spans="1:2">
      <c r="A402" s="6">
        <v>346</v>
      </c>
      <c r="B402" s="20">
        <v>-0.13825999999999999</v>
      </c>
    </row>
    <row r="403" spans="1:2">
      <c r="A403" s="6">
        <v>347</v>
      </c>
      <c r="B403" s="20">
        <v>-0.26325999999999999</v>
      </c>
    </row>
    <row r="404" spans="1:2">
      <c r="A404" s="6">
        <v>348</v>
      </c>
      <c r="B404" s="20">
        <v>-0.40826000000000001</v>
      </c>
    </row>
    <row r="405" spans="1:2">
      <c r="A405" s="6">
        <v>349</v>
      </c>
      <c r="B405" s="20">
        <v>-0.57325999999999999</v>
      </c>
    </row>
    <row r="406" spans="1:2">
      <c r="A406" s="6">
        <v>350</v>
      </c>
      <c r="B406" s="20">
        <v>-0.75826000000000005</v>
      </c>
    </row>
    <row r="407" spans="1:2">
      <c r="A407" s="6">
        <v>351</v>
      </c>
      <c r="B407" s="20">
        <v>-0.96626999999999996</v>
      </c>
    </row>
    <row r="408" spans="1:2">
      <c r="A408" s="6">
        <v>352</v>
      </c>
      <c r="B408" s="20">
        <v>-1.14127</v>
      </c>
    </row>
    <row r="409" spans="1:2">
      <c r="A409" s="6">
        <v>353</v>
      </c>
      <c r="B409" s="20">
        <v>-1.2612699999999999</v>
      </c>
    </row>
    <row r="410" spans="1:2">
      <c r="A410" s="6">
        <v>354</v>
      </c>
      <c r="B410" s="20">
        <v>-1.3262700000000001</v>
      </c>
    </row>
    <row r="411" spans="1:2">
      <c r="A411" s="6">
        <v>355</v>
      </c>
      <c r="B411" s="20">
        <v>-1.34127</v>
      </c>
    </row>
    <row r="412" spans="1:2">
      <c r="A412" s="6">
        <v>356</v>
      </c>
      <c r="B412" s="20">
        <v>-1.3108500000000001</v>
      </c>
    </row>
    <row r="413" spans="1:2">
      <c r="A413" s="6">
        <v>357</v>
      </c>
      <c r="B413" s="20">
        <v>-1.2858499999999999</v>
      </c>
    </row>
    <row r="414" spans="1:2">
      <c r="A414" s="6">
        <v>358</v>
      </c>
      <c r="B414" s="20">
        <v>-1.21085</v>
      </c>
    </row>
    <row r="415" spans="1:2">
      <c r="A415" s="6">
        <v>359</v>
      </c>
      <c r="B415" s="20">
        <v>-1.1008500000000001</v>
      </c>
    </row>
    <row r="416" spans="1:2">
      <c r="A416" s="6">
        <v>360</v>
      </c>
      <c r="B416" s="20">
        <v>-0.96084999999999998</v>
      </c>
    </row>
    <row r="417" spans="1:2">
      <c r="A417" s="6">
        <v>361</v>
      </c>
      <c r="B417" s="20">
        <v>-0.78998000000000002</v>
      </c>
    </row>
    <row r="418" spans="1:2">
      <c r="A418" s="6">
        <v>362</v>
      </c>
      <c r="B418" s="20">
        <v>-0.60826999999999998</v>
      </c>
    </row>
    <row r="419" spans="1:2">
      <c r="A419" s="6">
        <v>363</v>
      </c>
      <c r="B419" s="20">
        <v>-0.45327000000000001</v>
      </c>
    </row>
    <row r="420" spans="1:2">
      <c r="A420" s="6">
        <v>364</v>
      </c>
      <c r="B420" s="20">
        <v>-0.31827</v>
      </c>
    </row>
    <row r="421" spans="1:2">
      <c r="A421" s="6">
        <v>365</v>
      </c>
      <c r="B421" s="20">
        <v>-0.20327000000000001</v>
      </c>
    </row>
    <row r="422" spans="1:2">
      <c r="A422" s="6">
        <v>366</v>
      </c>
      <c r="B422" s="20">
        <v>-9.493E-2</v>
      </c>
    </row>
    <row r="423" spans="1:2">
      <c r="A423" s="6">
        <v>367</v>
      </c>
      <c r="B423" s="20">
        <v>5.0699999999999999E-3</v>
      </c>
    </row>
    <row r="424" spans="1:2">
      <c r="A424" s="6">
        <v>368</v>
      </c>
      <c r="B424" s="20">
        <v>0.12007</v>
      </c>
    </row>
    <row r="425" spans="1:2">
      <c r="A425" s="6">
        <v>369</v>
      </c>
      <c r="B425" s="20">
        <v>0.24165</v>
      </c>
    </row>
    <row r="426" spans="1:2">
      <c r="A426" s="6">
        <v>370</v>
      </c>
      <c r="B426" s="20">
        <v>0.33665</v>
      </c>
    </row>
    <row r="427" spans="1:2">
      <c r="A427" s="6">
        <v>371</v>
      </c>
      <c r="B427" s="20">
        <v>0.42600500000000002</v>
      </c>
    </row>
    <row r="428" spans="1:2">
      <c r="A428" s="6">
        <v>372</v>
      </c>
      <c r="B428" s="20">
        <v>0.52600499999999994</v>
      </c>
    </row>
    <row r="429" spans="1:2">
      <c r="A429" s="6">
        <v>373</v>
      </c>
      <c r="B429" s="20">
        <v>0.64600500000000005</v>
      </c>
    </row>
    <row r="430" spans="1:2">
      <c r="A430" s="6">
        <v>374</v>
      </c>
      <c r="B430" s="20">
        <v>0.78703000000000001</v>
      </c>
    </row>
    <row r="431" spans="1:2">
      <c r="A431" s="6">
        <v>375</v>
      </c>
      <c r="B431" s="20">
        <v>0.85202999999999995</v>
      </c>
    </row>
    <row r="432" spans="1:2">
      <c r="A432" s="6">
        <v>376</v>
      </c>
      <c r="B432" s="20">
        <v>0.86801499999999998</v>
      </c>
    </row>
    <row r="433" spans="1:2">
      <c r="A433" s="6">
        <v>377</v>
      </c>
      <c r="B433" s="20">
        <v>0.85921499999999995</v>
      </c>
    </row>
    <row r="434" spans="1:2">
      <c r="A434" s="6">
        <v>378</v>
      </c>
      <c r="B434" s="20">
        <v>0.80921500000000002</v>
      </c>
    </row>
    <row r="435" spans="1:2">
      <c r="A435" s="6">
        <v>379</v>
      </c>
      <c r="B435" s="20">
        <v>0.72214999999999996</v>
      </c>
    </row>
    <row r="436" spans="1:2">
      <c r="A436" s="6">
        <v>380</v>
      </c>
      <c r="B436" s="20">
        <v>0.65715000000000001</v>
      </c>
    </row>
    <row r="437" spans="1:2">
      <c r="A437" s="6">
        <v>381</v>
      </c>
      <c r="B437" s="20">
        <v>0.61127500000000001</v>
      </c>
    </row>
    <row r="438" spans="1:2">
      <c r="A438" s="6">
        <v>382</v>
      </c>
      <c r="B438" s="20">
        <v>0.55627499999999996</v>
      </c>
    </row>
    <row r="439" spans="1:2">
      <c r="A439" s="6">
        <v>383</v>
      </c>
      <c r="B439" s="20">
        <v>0.49127500000000002</v>
      </c>
    </row>
    <row r="440" spans="1:2">
      <c r="A440" s="6">
        <v>384</v>
      </c>
      <c r="B440" s="20">
        <v>0.41864000000000001</v>
      </c>
    </row>
    <row r="441" spans="1:2">
      <c r="A441" s="6">
        <v>385</v>
      </c>
      <c r="B441" s="20">
        <v>0.33864</v>
      </c>
    </row>
    <row r="442" spans="1:2">
      <c r="A442" s="6">
        <v>386</v>
      </c>
      <c r="B442" s="20">
        <v>0.24845999999999999</v>
      </c>
    </row>
    <row r="443" spans="1:2">
      <c r="A443" s="6">
        <v>387</v>
      </c>
      <c r="B443" s="20">
        <v>0.14674999999999999</v>
      </c>
    </row>
    <row r="444" spans="1:2">
      <c r="A444" s="6">
        <v>388</v>
      </c>
      <c r="B444" s="20">
        <v>7.6749999999999999E-2</v>
      </c>
    </row>
    <row r="445" spans="1:2">
      <c r="A445" s="6">
        <v>389</v>
      </c>
      <c r="B445" s="20">
        <v>8.5749999999999993E-3</v>
      </c>
    </row>
    <row r="446" spans="1:2">
      <c r="A446" s="6">
        <v>390</v>
      </c>
      <c r="B446" s="20">
        <v>-3.143E-2</v>
      </c>
    </row>
    <row r="447" spans="1:2">
      <c r="A447" s="6">
        <v>391</v>
      </c>
      <c r="B447" s="20">
        <v>-5.0970000000000001E-2</v>
      </c>
    </row>
    <row r="448" spans="1:2">
      <c r="A448" s="6">
        <v>392</v>
      </c>
      <c r="B448" s="20">
        <v>-0.11597</v>
      </c>
    </row>
    <row r="449" spans="1:2">
      <c r="A449" s="6">
        <v>393</v>
      </c>
      <c r="B449" s="20">
        <v>-0.21096999999999999</v>
      </c>
    </row>
    <row r="450" spans="1:2">
      <c r="A450" s="6">
        <v>394</v>
      </c>
      <c r="B450" s="20">
        <v>-0.32882</v>
      </c>
    </row>
    <row r="451" spans="1:2">
      <c r="A451" s="6">
        <v>395</v>
      </c>
      <c r="B451" s="20">
        <v>-0.35382000000000002</v>
      </c>
    </row>
    <row r="452" spans="1:2">
      <c r="A452" s="6">
        <v>396</v>
      </c>
      <c r="B452" s="20">
        <v>-0.30381999999999998</v>
      </c>
    </row>
    <row r="453" spans="1:2">
      <c r="A453" s="6">
        <v>397</v>
      </c>
      <c r="B453" s="20">
        <v>-0.19741</v>
      </c>
    </row>
    <row r="454" spans="1:2">
      <c r="A454" s="6">
        <v>398</v>
      </c>
      <c r="B454" s="20">
        <v>-0.14741000000000001</v>
      </c>
    </row>
    <row r="455" spans="1:2">
      <c r="A455" s="6">
        <v>399</v>
      </c>
      <c r="B455" s="20">
        <v>-0.12368</v>
      </c>
    </row>
    <row r="456" spans="1:2">
      <c r="A456" s="6">
        <v>400</v>
      </c>
      <c r="B456" s="20">
        <v>-0.12368</v>
      </c>
    </row>
    <row r="457" spans="1:2">
      <c r="A457" s="6">
        <v>401</v>
      </c>
      <c r="B457" s="20">
        <v>-0.14868000000000001</v>
      </c>
    </row>
    <row r="458" spans="1:2">
      <c r="A458" s="6">
        <v>402</v>
      </c>
      <c r="B458" s="20">
        <v>-0.16868</v>
      </c>
    </row>
    <row r="459" spans="1:2">
      <c r="A459" s="6">
        <v>403</v>
      </c>
      <c r="B459" s="20">
        <v>-0.18368000000000001</v>
      </c>
    </row>
    <row r="460" spans="1:2">
      <c r="A460" s="6">
        <v>404</v>
      </c>
      <c r="B460" s="20">
        <v>-0.20535999999999999</v>
      </c>
    </row>
    <row r="461" spans="1:2">
      <c r="A461" s="6">
        <v>405</v>
      </c>
      <c r="B461" s="20">
        <v>-0.16536000000000001</v>
      </c>
    </row>
    <row r="462" spans="1:2">
      <c r="A462" s="6">
        <v>406</v>
      </c>
      <c r="B462" s="20">
        <v>-9.8799999999999999E-2</v>
      </c>
    </row>
    <row r="463" spans="1:2">
      <c r="A463" s="6">
        <v>407</v>
      </c>
      <c r="B463" s="20">
        <v>-3.7089999999999998E-2</v>
      </c>
    </row>
    <row r="464" spans="1:2">
      <c r="A464" s="6">
        <v>408</v>
      </c>
      <c r="B464" s="20">
        <v>-3.7089999999999998E-2</v>
      </c>
    </row>
    <row r="465" spans="1:2">
      <c r="A465" s="6">
        <v>409</v>
      </c>
      <c r="B465" s="20">
        <v>-5.0160000000000003E-2</v>
      </c>
    </row>
    <row r="466" spans="1:2">
      <c r="A466" s="6">
        <v>410</v>
      </c>
      <c r="B466" s="20">
        <v>-9.5159999999999995E-2</v>
      </c>
    </row>
    <row r="467" spans="1:2">
      <c r="A467" s="6">
        <v>411</v>
      </c>
      <c r="B467" s="20">
        <v>-0.17691999999999999</v>
      </c>
    </row>
    <row r="468" spans="1:2">
      <c r="A468" s="6">
        <v>412</v>
      </c>
      <c r="B468" s="20">
        <v>-0.21192</v>
      </c>
    </row>
    <row r="469" spans="1:2">
      <c r="A469" s="6">
        <v>413</v>
      </c>
      <c r="B469" s="20">
        <v>-0.21692</v>
      </c>
    </row>
    <row r="470" spans="1:2">
      <c r="A470" s="6">
        <v>414</v>
      </c>
      <c r="B470" s="20">
        <v>-0.21429999999999999</v>
      </c>
    </row>
    <row r="471" spans="1:2">
      <c r="A471" s="6">
        <v>415</v>
      </c>
      <c r="B471" s="20">
        <v>-0.24429999999999999</v>
      </c>
    </row>
    <row r="472" spans="1:2">
      <c r="A472" s="6">
        <v>416</v>
      </c>
      <c r="B472" s="20">
        <v>-0.29793999999999998</v>
      </c>
    </row>
    <row r="473" spans="1:2">
      <c r="A473" s="6">
        <v>417</v>
      </c>
      <c r="B473" s="20">
        <v>-0.37054999999999999</v>
      </c>
    </row>
    <row r="474" spans="1:2">
      <c r="A474" s="6">
        <v>418</v>
      </c>
      <c r="B474" s="20">
        <v>-0.36554999999999999</v>
      </c>
    </row>
    <row r="475" spans="1:2">
      <c r="A475" s="6">
        <v>419</v>
      </c>
      <c r="B475" s="20">
        <v>-0.30092999999999998</v>
      </c>
    </row>
    <row r="476" spans="1:2">
      <c r="A476" s="6">
        <v>420</v>
      </c>
      <c r="B476" s="20">
        <v>-0.25092999999999999</v>
      </c>
    </row>
    <row r="477" spans="1:2">
      <c r="A477" s="6">
        <v>421</v>
      </c>
      <c r="B477" s="20">
        <v>-0.20618</v>
      </c>
    </row>
    <row r="478" spans="1:2">
      <c r="A478" s="6">
        <v>422</v>
      </c>
      <c r="B478" s="20">
        <v>-0.16117999999999999</v>
      </c>
    </row>
    <row r="479" spans="1:2">
      <c r="A479" s="6">
        <v>423</v>
      </c>
      <c r="B479" s="20">
        <v>-0.11618000000000001</v>
      </c>
    </row>
    <row r="480" spans="1:2">
      <c r="A480" s="6">
        <v>424</v>
      </c>
      <c r="B480" s="20">
        <v>-6.3200000000000006E-2</v>
      </c>
    </row>
    <row r="481" spans="1:2">
      <c r="A481" s="6">
        <v>425</v>
      </c>
      <c r="B481" s="20">
        <v>-6.8199999999999997E-2</v>
      </c>
    </row>
    <row r="482" spans="1:2">
      <c r="A482" s="6">
        <v>426</v>
      </c>
      <c r="B482" s="20">
        <v>-5.5289999999999999E-2</v>
      </c>
    </row>
    <row r="483" spans="1:2">
      <c r="A483" s="6">
        <v>427</v>
      </c>
      <c r="B483" s="20">
        <v>-2.529E-2</v>
      </c>
    </row>
    <row r="484" spans="1:2">
      <c r="A484" s="6">
        <v>428</v>
      </c>
      <c r="B484" s="20">
        <v>2.4709999999999999E-2</v>
      </c>
    </row>
    <row r="485" spans="1:2">
      <c r="A485" s="6">
        <v>429</v>
      </c>
      <c r="B485" s="20">
        <v>7.5649999999999995E-2</v>
      </c>
    </row>
    <row r="486" spans="1:2">
      <c r="A486" s="6">
        <v>430</v>
      </c>
      <c r="B486" s="20">
        <v>0.14065</v>
      </c>
    </row>
    <row r="487" spans="1:2">
      <c r="A487" s="6">
        <v>431</v>
      </c>
      <c r="B487" s="20">
        <v>0.22248999999999999</v>
      </c>
    </row>
    <row r="488" spans="1:2">
      <c r="A488" s="6">
        <v>432</v>
      </c>
      <c r="B488" s="20">
        <v>0.27615000000000001</v>
      </c>
    </row>
    <row r="489" spans="1:2">
      <c r="A489" s="6">
        <v>433</v>
      </c>
      <c r="B489" s="20">
        <v>0.30114999999999997</v>
      </c>
    </row>
    <row r="490" spans="1:2">
      <c r="A490" s="6">
        <v>434</v>
      </c>
      <c r="B490" s="20">
        <v>0.31535000000000002</v>
      </c>
    </row>
    <row r="491" spans="1:2">
      <c r="A491" s="6">
        <v>435</v>
      </c>
      <c r="B491" s="20">
        <v>0.34534999999999999</v>
      </c>
    </row>
    <row r="492" spans="1:2">
      <c r="A492" s="6">
        <v>436</v>
      </c>
      <c r="B492" s="20">
        <v>0.37398999999999999</v>
      </c>
    </row>
    <row r="493" spans="1:2">
      <c r="A493" s="6">
        <v>437</v>
      </c>
      <c r="B493" s="20">
        <v>0.39899000000000001</v>
      </c>
    </row>
    <row r="494" spans="1:2">
      <c r="A494" s="6">
        <v>438</v>
      </c>
      <c r="B494" s="20">
        <v>0.41898999999999997</v>
      </c>
    </row>
    <row r="495" spans="1:2">
      <c r="A495" s="6">
        <v>439</v>
      </c>
      <c r="B495" s="20">
        <v>0.43270500000000001</v>
      </c>
    </row>
    <row r="496" spans="1:2">
      <c r="A496" s="6">
        <v>440</v>
      </c>
      <c r="B496" s="20">
        <v>0.45270500000000002</v>
      </c>
    </row>
    <row r="497" spans="1:2">
      <c r="A497" s="6">
        <v>441</v>
      </c>
      <c r="B497" s="20">
        <v>0.47795500000000002</v>
      </c>
    </row>
    <row r="498" spans="1:2">
      <c r="A498" s="6">
        <v>442</v>
      </c>
      <c r="B498" s="20">
        <v>0.50295500000000004</v>
      </c>
    </row>
    <row r="499" spans="1:2">
      <c r="A499" s="6">
        <v>443</v>
      </c>
      <c r="B499" s="20">
        <v>0.52795499999999995</v>
      </c>
    </row>
    <row r="500" spans="1:2">
      <c r="A500" s="6">
        <v>444</v>
      </c>
      <c r="B500" s="20">
        <v>0.55428999999999995</v>
      </c>
    </row>
    <row r="501" spans="1:2">
      <c r="A501" s="6">
        <v>445</v>
      </c>
      <c r="B501" s="20">
        <v>0.57928999999999997</v>
      </c>
    </row>
    <row r="502" spans="1:2">
      <c r="A502" s="6">
        <v>446</v>
      </c>
      <c r="B502" s="20">
        <v>0.56482500000000002</v>
      </c>
    </row>
    <row r="503" spans="1:2">
      <c r="A503" s="6">
        <v>447</v>
      </c>
      <c r="B503" s="20">
        <v>0.544825</v>
      </c>
    </row>
    <row r="504" spans="1:2">
      <c r="A504" s="6">
        <v>448</v>
      </c>
      <c r="B504" s="20">
        <v>0.52482499999999999</v>
      </c>
    </row>
    <row r="505" spans="1:2">
      <c r="A505" s="6">
        <v>449</v>
      </c>
      <c r="B505" s="20">
        <v>0.51354999999999995</v>
      </c>
    </row>
    <row r="506" spans="1:2">
      <c r="A506" s="6">
        <v>450</v>
      </c>
      <c r="B506" s="20">
        <v>0.52354999999999996</v>
      </c>
    </row>
    <row r="507" spans="1:2">
      <c r="A507" s="6">
        <v>451</v>
      </c>
      <c r="B507" s="20">
        <v>0.54366000000000003</v>
      </c>
    </row>
    <row r="508" spans="1:2">
      <c r="A508" s="6">
        <v>452</v>
      </c>
      <c r="B508" s="20">
        <v>0.58499999999999996</v>
      </c>
    </row>
    <row r="509" spans="1:2">
      <c r="A509" s="6">
        <v>453</v>
      </c>
      <c r="B509" s="20">
        <v>0.65297000000000005</v>
      </c>
    </row>
    <row r="510" spans="1:2">
      <c r="A510" s="6">
        <v>454</v>
      </c>
      <c r="B510" s="20">
        <v>0.72297</v>
      </c>
    </row>
    <row r="511" spans="1:2">
      <c r="A511" s="6">
        <v>455</v>
      </c>
      <c r="B511" s="20">
        <v>0.79796999999999996</v>
      </c>
    </row>
    <row r="512" spans="1:2">
      <c r="A512" s="6">
        <v>456</v>
      </c>
      <c r="B512" s="20">
        <v>0.87297000000000002</v>
      </c>
    </row>
    <row r="513" spans="1:2">
      <c r="A513" s="6">
        <v>457</v>
      </c>
      <c r="B513" s="20">
        <v>0.94796999999999998</v>
      </c>
    </row>
    <row r="514" spans="1:2">
      <c r="A514" s="6">
        <v>458</v>
      </c>
      <c r="B514" s="20">
        <v>1.0229699999999999</v>
      </c>
    </row>
    <row r="515" spans="1:2">
      <c r="A515" s="6">
        <v>459</v>
      </c>
      <c r="B515" s="20">
        <v>1.0979699999999999</v>
      </c>
    </row>
    <row r="516" spans="1:2">
      <c r="A516" s="6">
        <v>460</v>
      </c>
      <c r="B516" s="20">
        <v>1.17797</v>
      </c>
    </row>
    <row r="517" spans="1:2">
      <c r="A517" s="6">
        <v>461</v>
      </c>
      <c r="B517" s="20">
        <v>1.25797</v>
      </c>
    </row>
    <row r="518" spans="1:2">
      <c r="A518" s="6">
        <v>462</v>
      </c>
      <c r="B518" s="20">
        <v>1.3379700000000001</v>
      </c>
    </row>
    <row r="519" spans="1:2">
      <c r="A519" s="6">
        <v>463</v>
      </c>
      <c r="B519" s="20">
        <v>1.41797</v>
      </c>
    </row>
    <row r="520" spans="1:2">
      <c r="A520" s="6">
        <v>464</v>
      </c>
      <c r="B520" s="20">
        <v>1.49797</v>
      </c>
    </row>
    <row r="521" spans="1:2">
      <c r="A521" s="6">
        <v>465</v>
      </c>
      <c r="B521" s="20">
        <v>1.5910599999999999</v>
      </c>
    </row>
    <row r="522" spans="1:2">
      <c r="A522" s="6">
        <v>466</v>
      </c>
      <c r="B522" s="20">
        <v>1.67106</v>
      </c>
    </row>
    <row r="523" spans="1:2">
      <c r="A523" s="6">
        <v>467</v>
      </c>
      <c r="B523" s="20">
        <v>1.70106</v>
      </c>
    </row>
    <row r="524" spans="1:2">
      <c r="A524" s="6">
        <v>468</v>
      </c>
      <c r="B524" s="20">
        <v>1.67106</v>
      </c>
    </row>
    <row r="525" spans="1:2">
      <c r="A525" s="6">
        <v>469</v>
      </c>
      <c r="B525" s="20">
        <v>1.60606</v>
      </c>
    </row>
    <row r="526" spans="1:2">
      <c r="A526" s="6">
        <v>470</v>
      </c>
      <c r="B526" s="20">
        <v>1.53606</v>
      </c>
    </row>
    <row r="527" spans="1:2">
      <c r="A527" s="6">
        <v>471</v>
      </c>
      <c r="B527" s="20">
        <v>1.460075</v>
      </c>
    </row>
    <row r="528" spans="1:2">
      <c r="A528" s="6">
        <v>472</v>
      </c>
      <c r="B528" s="20">
        <v>1.3700749999999999</v>
      </c>
    </row>
    <row r="529" spans="1:2">
      <c r="A529" s="6">
        <v>473</v>
      </c>
      <c r="B529" s="20">
        <v>1.252105</v>
      </c>
    </row>
    <row r="530" spans="1:2">
      <c r="A530" s="6">
        <v>474</v>
      </c>
      <c r="B530" s="20">
        <v>1.127105</v>
      </c>
    </row>
    <row r="531" spans="1:2">
      <c r="A531" s="6">
        <v>475</v>
      </c>
      <c r="B531" s="20">
        <v>0.99210500000000001</v>
      </c>
    </row>
    <row r="532" spans="1:2">
      <c r="A532" s="6">
        <v>476</v>
      </c>
      <c r="B532" s="20">
        <v>0.85710500000000001</v>
      </c>
    </row>
    <row r="533" spans="1:2">
      <c r="A533" s="6">
        <v>477</v>
      </c>
      <c r="B533" s="20">
        <v>0.71753500000000003</v>
      </c>
    </row>
    <row r="534" spans="1:2">
      <c r="A534" s="6">
        <v>478</v>
      </c>
      <c r="B534" s="20">
        <v>0.59253500000000003</v>
      </c>
    </row>
    <row r="535" spans="1:2">
      <c r="A535" s="6">
        <v>479</v>
      </c>
      <c r="B535" s="20">
        <v>0.492535</v>
      </c>
    </row>
    <row r="536" spans="1:2">
      <c r="A536" s="6">
        <v>480</v>
      </c>
      <c r="B536" s="20">
        <v>0.41753499999999999</v>
      </c>
    </row>
    <row r="537" spans="1:2">
      <c r="A537" s="6">
        <v>481</v>
      </c>
      <c r="B537" s="20">
        <v>0.35503499999999999</v>
      </c>
    </row>
    <row r="538" spans="1:2">
      <c r="A538" s="6">
        <v>482</v>
      </c>
      <c r="B538" s="20">
        <v>0.305035</v>
      </c>
    </row>
    <row r="539" spans="1:2">
      <c r="A539" s="6">
        <v>483</v>
      </c>
      <c r="B539" s="20">
        <v>0.26005499999999998</v>
      </c>
    </row>
    <row r="540" spans="1:2">
      <c r="A540" s="6">
        <v>484</v>
      </c>
      <c r="B540" s="20">
        <v>0.220055</v>
      </c>
    </row>
    <row r="541" spans="1:2">
      <c r="A541" s="6">
        <v>485</v>
      </c>
      <c r="B541" s="20">
        <v>0.18196499999999999</v>
      </c>
    </row>
    <row r="542" spans="1:2">
      <c r="A542" s="6">
        <v>486</v>
      </c>
      <c r="B542" s="20">
        <v>0.18196499999999999</v>
      </c>
    </row>
    <row r="543" spans="1:2">
      <c r="A543" s="6">
        <v>487</v>
      </c>
      <c r="B543" s="20">
        <v>0.24446499999999999</v>
      </c>
    </row>
    <row r="544" spans="1:2">
      <c r="A544" s="6">
        <v>488</v>
      </c>
      <c r="B544" s="20">
        <v>0.36946499999999999</v>
      </c>
    </row>
    <row r="545" spans="1:2">
      <c r="A545" s="6">
        <v>489</v>
      </c>
      <c r="B545" s="20">
        <v>0.52049000000000001</v>
      </c>
    </row>
    <row r="546" spans="1:2">
      <c r="A546" s="6">
        <v>490</v>
      </c>
      <c r="B546" s="20">
        <v>0.64049</v>
      </c>
    </row>
    <row r="547" spans="1:2">
      <c r="A547" s="6">
        <v>491</v>
      </c>
      <c r="B547" s="20">
        <v>0.65647500000000003</v>
      </c>
    </row>
    <row r="548" spans="1:2">
      <c r="A548" s="6">
        <v>492</v>
      </c>
      <c r="B548" s="20">
        <v>0.626475</v>
      </c>
    </row>
    <row r="549" spans="1:2">
      <c r="A549" s="6">
        <v>493</v>
      </c>
      <c r="B549" s="20">
        <v>0.57647499999999996</v>
      </c>
    </row>
    <row r="550" spans="1:2">
      <c r="A550" s="6">
        <v>494</v>
      </c>
      <c r="B550" s="20">
        <v>0.50647500000000001</v>
      </c>
    </row>
    <row r="551" spans="1:2">
      <c r="A551" s="6">
        <v>495</v>
      </c>
      <c r="B551" s="20">
        <v>0.41098099999999999</v>
      </c>
    </row>
    <row r="552" spans="1:2">
      <c r="A552" s="6">
        <v>496</v>
      </c>
      <c r="B552" s="20">
        <v>0.39598100000000003</v>
      </c>
    </row>
    <row r="553" spans="1:2">
      <c r="A553" s="6">
        <v>497</v>
      </c>
      <c r="B553" s="20">
        <v>0.43555100000000002</v>
      </c>
    </row>
    <row r="554" spans="1:2">
      <c r="A554" s="6">
        <v>498</v>
      </c>
      <c r="B554" s="20">
        <v>0.48555100000000001</v>
      </c>
    </row>
    <row r="555" spans="1:2">
      <c r="A555" s="6">
        <v>499</v>
      </c>
      <c r="B555" s="20">
        <v>0.535551</v>
      </c>
    </row>
    <row r="556" spans="1:2">
      <c r="A556" s="6">
        <v>500</v>
      </c>
      <c r="B556" s="20">
        <v>0.58555100000000004</v>
      </c>
    </row>
    <row r="557" spans="1:2">
      <c r="A557" s="6">
        <v>501</v>
      </c>
      <c r="B557" s="20">
        <v>0.63899600000000001</v>
      </c>
    </row>
    <row r="558" spans="1:2">
      <c r="A558" s="6">
        <v>502</v>
      </c>
      <c r="B558" s="20">
        <v>0.68399600000000005</v>
      </c>
    </row>
    <row r="559" spans="1:2">
      <c r="A559" s="6">
        <v>503</v>
      </c>
      <c r="B559" s="20">
        <v>0.72897599999999996</v>
      </c>
    </row>
    <row r="560" spans="1:2">
      <c r="A560" s="6">
        <v>504</v>
      </c>
      <c r="B560" s="20">
        <v>0.72397599999999995</v>
      </c>
    </row>
    <row r="561" spans="1:2">
      <c r="A561" s="6">
        <v>505</v>
      </c>
      <c r="B561" s="20">
        <v>0.70897600000000005</v>
      </c>
    </row>
    <row r="562" spans="1:2">
      <c r="A562" s="6">
        <v>506</v>
      </c>
      <c r="B562" s="20">
        <v>0.67397600000000002</v>
      </c>
    </row>
    <row r="563" spans="1:2">
      <c r="A563" s="6">
        <v>507</v>
      </c>
      <c r="B563" s="20">
        <v>0.63147600000000004</v>
      </c>
    </row>
    <row r="564" spans="1:2">
      <c r="A564" s="6">
        <v>508</v>
      </c>
      <c r="B564" s="20">
        <v>0.57647599999999999</v>
      </c>
    </row>
    <row r="565" spans="1:2">
      <c r="A565" s="6">
        <v>509</v>
      </c>
      <c r="B565" s="20">
        <v>0.525451</v>
      </c>
    </row>
    <row r="566" spans="1:2">
      <c r="A566" s="6">
        <v>510</v>
      </c>
      <c r="B566" s="20">
        <v>0.50545099999999998</v>
      </c>
    </row>
    <row r="567" spans="1:2">
      <c r="A567" s="6">
        <v>511</v>
      </c>
      <c r="B567" s="20">
        <v>0.58545100000000005</v>
      </c>
    </row>
    <row r="568" spans="1:2">
      <c r="A568" s="6">
        <v>512</v>
      </c>
      <c r="B568" s="20">
        <v>0.71545099999999995</v>
      </c>
    </row>
    <row r="569" spans="1:2">
      <c r="A569" s="6">
        <v>513</v>
      </c>
      <c r="B569" s="20">
        <v>0.87045099999999997</v>
      </c>
    </row>
    <row r="570" spans="1:2">
      <c r="A570" s="6">
        <v>514</v>
      </c>
      <c r="B570" s="20">
        <v>1.050451</v>
      </c>
    </row>
    <row r="571" spans="1:2">
      <c r="A571" s="6">
        <v>515</v>
      </c>
      <c r="B571" s="20">
        <v>1.260945</v>
      </c>
    </row>
    <row r="572" spans="1:2">
      <c r="A572" s="6">
        <v>516</v>
      </c>
      <c r="B572" s="20">
        <v>1.3909450000000001</v>
      </c>
    </row>
    <row r="573" spans="1:2">
      <c r="A573" s="6">
        <v>517</v>
      </c>
      <c r="B573" s="20">
        <v>1.4709449999999999</v>
      </c>
    </row>
    <row r="574" spans="1:2">
      <c r="A574" s="6">
        <v>518</v>
      </c>
      <c r="B574" s="20">
        <v>1.5259450000000001</v>
      </c>
    </row>
    <row r="575" spans="1:2">
      <c r="A575" s="6">
        <v>519</v>
      </c>
      <c r="B575" s="20">
        <v>1.5559449999999999</v>
      </c>
    </row>
    <row r="576" spans="1:2">
      <c r="A576" s="6">
        <v>520</v>
      </c>
      <c r="B576" s="20">
        <v>1.560945</v>
      </c>
    </row>
    <row r="577" spans="1:2">
      <c r="A577" s="6">
        <v>521</v>
      </c>
      <c r="B577" s="20">
        <v>1.55</v>
      </c>
    </row>
    <row r="578" spans="1:2">
      <c r="A578" s="6">
        <v>522</v>
      </c>
      <c r="B578" s="20">
        <v>1.54</v>
      </c>
    </row>
    <row r="579" spans="1:2">
      <c r="A579" s="6">
        <v>523</v>
      </c>
      <c r="B579" s="20">
        <v>1.53</v>
      </c>
    </row>
    <row r="580" spans="1:2">
      <c r="A580" s="6">
        <v>524</v>
      </c>
      <c r="B580" s="20">
        <v>1.57</v>
      </c>
    </row>
    <row r="581" spans="1:2">
      <c r="A581" s="6">
        <v>525</v>
      </c>
      <c r="B581" s="20">
        <v>1.605</v>
      </c>
    </row>
    <row r="582" spans="1:2">
      <c r="A582" s="6">
        <v>526</v>
      </c>
      <c r="B582" s="20">
        <v>1.64</v>
      </c>
    </row>
    <row r="583" spans="1:2">
      <c r="A583" s="6">
        <v>527</v>
      </c>
      <c r="B583" s="20">
        <v>1.62</v>
      </c>
    </row>
    <row r="584" spans="1:2">
      <c r="A584" s="6">
        <v>528</v>
      </c>
      <c r="B584" s="20">
        <v>1.55</v>
      </c>
    </row>
    <row r="585" spans="1:2">
      <c r="A585" s="6">
        <v>529</v>
      </c>
      <c r="B585" s="20">
        <v>1.45</v>
      </c>
    </row>
    <row r="586" spans="1:2">
      <c r="A586" s="6">
        <v>530</v>
      </c>
      <c r="B586" s="20">
        <v>1.34</v>
      </c>
    </row>
    <row r="587" spans="1:2">
      <c r="A587" s="6">
        <v>531</v>
      </c>
      <c r="B587" s="20">
        <v>1.21645</v>
      </c>
    </row>
    <row r="588" spans="1:2">
      <c r="A588" s="6">
        <v>532</v>
      </c>
      <c r="B588" s="20">
        <v>1.0864499999999999</v>
      </c>
    </row>
    <row r="589" spans="1:2">
      <c r="A589" s="6">
        <v>533</v>
      </c>
      <c r="B589" s="20">
        <v>0.98145000000000004</v>
      </c>
    </row>
    <row r="590" spans="1:2">
      <c r="A590" s="6">
        <v>534</v>
      </c>
      <c r="B590" s="20">
        <v>0.90144999999999997</v>
      </c>
    </row>
    <row r="591" spans="1:2">
      <c r="A591" s="6">
        <v>535</v>
      </c>
      <c r="B591" s="20">
        <v>0.87144999999999995</v>
      </c>
    </row>
    <row r="592" spans="1:2">
      <c r="A592" s="6">
        <v>536</v>
      </c>
      <c r="B592" s="20">
        <v>0.86645000000000005</v>
      </c>
    </row>
    <row r="593" spans="1:2">
      <c r="A593" s="6">
        <v>537</v>
      </c>
      <c r="B593" s="20">
        <v>0.91247500000000004</v>
      </c>
    </row>
    <row r="594" spans="1:2">
      <c r="A594" s="6">
        <v>538</v>
      </c>
      <c r="B594" s="20">
        <v>0.93247500000000005</v>
      </c>
    </row>
    <row r="595" spans="1:2">
      <c r="A595" s="6">
        <v>539</v>
      </c>
      <c r="B595" s="20">
        <v>0.90247500000000003</v>
      </c>
    </row>
    <row r="596" spans="1:2">
      <c r="A596" s="6">
        <v>540</v>
      </c>
      <c r="B596" s="20">
        <v>0.82247499999999996</v>
      </c>
    </row>
    <row r="597" spans="1:2">
      <c r="A597" s="6">
        <v>541</v>
      </c>
      <c r="B597" s="20">
        <v>0.71747499999999997</v>
      </c>
    </row>
    <row r="598" spans="1:2">
      <c r="A598" s="6">
        <v>542</v>
      </c>
      <c r="B598" s="20">
        <v>0.60747499999999999</v>
      </c>
    </row>
    <row r="599" spans="1:2">
      <c r="A599" s="6">
        <v>543</v>
      </c>
      <c r="B599" s="20">
        <v>0.50148999999999999</v>
      </c>
    </row>
    <row r="600" spans="1:2">
      <c r="A600" s="6">
        <v>544</v>
      </c>
      <c r="B600" s="20">
        <v>0.38149</v>
      </c>
    </row>
    <row r="601" spans="1:2">
      <c r="A601" s="6">
        <v>545</v>
      </c>
      <c r="B601" s="20">
        <v>0.26649</v>
      </c>
    </row>
    <row r="602" spans="1:2">
      <c r="A602" s="6">
        <v>546</v>
      </c>
      <c r="B602" s="20">
        <v>0.16649</v>
      </c>
    </row>
    <row r="603" spans="1:2">
      <c r="A603" s="6">
        <v>547</v>
      </c>
      <c r="B603" s="20">
        <v>0.12149</v>
      </c>
    </row>
    <row r="604" spans="1:2">
      <c r="A604" s="6">
        <v>548</v>
      </c>
      <c r="B604" s="20">
        <v>0.13149</v>
      </c>
    </row>
    <row r="605" spans="1:2">
      <c r="A605" s="6">
        <v>549</v>
      </c>
      <c r="B605" s="20">
        <v>0.171935</v>
      </c>
    </row>
    <row r="606" spans="1:2">
      <c r="A606" s="6">
        <v>550</v>
      </c>
      <c r="B606" s="20">
        <v>0.21193500000000001</v>
      </c>
    </row>
    <row r="607" spans="1:2">
      <c r="A607" s="6">
        <v>551</v>
      </c>
      <c r="B607" s="20">
        <v>0.26048500000000002</v>
      </c>
    </row>
    <row r="608" spans="1:2">
      <c r="A608" s="6">
        <v>552</v>
      </c>
      <c r="B608" s="20">
        <v>0.31048500000000001</v>
      </c>
    </row>
    <row r="609" spans="1:2">
      <c r="A609" s="6">
        <v>553</v>
      </c>
      <c r="B609" s="20">
        <v>0.31048500000000001</v>
      </c>
    </row>
    <row r="610" spans="1:2">
      <c r="A610" s="6">
        <v>554</v>
      </c>
      <c r="B610" s="20">
        <v>0.29449999999999998</v>
      </c>
    </row>
    <row r="611" spans="1:2">
      <c r="A611" s="6">
        <v>555</v>
      </c>
      <c r="B611" s="20">
        <v>0.20122000000000001</v>
      </c>
    </row>
    <row r="612" spans="1:2">
      <c r="A612" s="6">
        <v>556</v>
      </c>
      <c r="B612" s="20">
        <v>8.294E-2</v>
      </c>
    </row>
    <row r="613" spans="1:2">
      <c r="A613" s="6">
        <v>557</v>
      </c>
      <c r="B613" s="20">
        <v>-8.6370000000000002E-2</v>
      </c>
    </row>
    <row r="614" spans="1:2">
      <c r="A614" s="6">
        <v>558</v>
      </c>
      <c r="B614" s="20">
        <v>-0.23136999999999999</v>
      </c>
    </row>
    <row r="615" spans="1:2">
      <c r="A615" s="6">
        <v>559</v>
      </c>
      <c r="B615" s="20">
        <v>-0.32887</v>
      </c>
    </row>
    <row r="616" spans="1:2">
      <c r="A616" s="6">
        <v>560</v>
      </c>
      <c r="B616" s="20">
        <v>-0.37886999999999998</v>
      </c>
    </row>
    <row r="617" spans="1:2">
      <c r="A617" s="6">
        <v>561</v>
      </c>
      <c r="B617" s="20">
        <v>-0.42886999999999997</v>
      </c>
    </row>
    <row r="618" spans="1:2">
      <c r="A618" s="6">
        <v>562</v>
      </c>
      <c r="B618" s="20">
        <v>-0.47887000000000002</v>
      </c>
    </row>
    <row r="619" spans="1:2">
      <c r="A619" s="6">
        <v>563</v>
      </c>
      <c r="B619" s="20">
        <v>-0.56288000000000005</v>
      </c>
    </row>
    <row r="620" spans="1:2">
      <c r="A620" s="6">
        <v>564</v>
      </c>
      <c r="B620" s="20">
        <v>-0.66288000000000002</v>
      </c>
    </row>
    <row r="621" spans="1:2">
      <c r="A621" s="6">
        <v>565</v>
      </c>
      <c r="B621" s="20">
        <v>-0.74287999999999998</v>
      </c>
    </row>
    <row r="622" spans="1:2">
      <c r="A622" s="6">
        <v>566</v>
      </c>
      <c r="B622" s="20">
        <v>-0.86787999999999998</v>
      </c>
    </row>
    <row r="623" spans="1:2">
      <c r="A623" s="6">
        <v>567</v>
      </c>
      <c r="B623" s="20">
        <v>-0.99787999999999999</v>
      </c>
    </row>
    <row r="624" spans="1:2">
      <c r="A624" s="6">
        <v>568</v>
      </c>
      <c r="B624" s="20">
        <v>-1.1328800000000001</v>
      </c>
    </row>
    <row r="625" spans="1:2">
      <c r="A625" s="6">
        <v>569</v>
      </c>
      <c r="B625" s="20">
        <v>-1.2733300000000001</v>
      </c>
    </row>
    <row r="626" spans="1:2">
      <c r="A626" s="6">
        <v>570</v>
      </c>
      <c r="B626" s="20">
        <v>-1.4083300000000001</v>
      </c>
    </row>
    <row r="627" spans="1:2">
      <c r="A627" s="6">
        <v>571</v>
      </c>
      <c r="B627" s="20">
        <v>-1.53833</v>
      </c>
    </row>
    <row r="628" spans="1:2">
      <c r="A628" s="6">
        <v>572</v>
      </c>
      <c r="B628" s="20">
        <v>-1.6850099999999999</v>
      </c>
    </row>
    <row r="629" spans="1:2">
      <c r="A629" s="6">
        <v>573</v>
      </c>
      <c r="B629" s="20">
        <v>-1.7231700000000001</v>
      </c>
    </row>
    <row r="630" spans="1:2">
      <c r="A630" s="6">
        <v>574</v>
      </c>
      <c r="B630" s="20">
        <v>-1.75718</v>
      </c>
    </row>
    <row r="631" spans="1:2">
      <c r="A631" s="6">
        <v>575</v>
      </c>
      <c r="B631" s="20">
        <v>-1.7388999999999999</v>
      </c>
    </row>
    <row r="632" spans="1:2">
      <c r="A632" s="6">
        <v>576</v>
      </c>
      <c r="B632" s="20">
        <v>-1.6956199999999999</v>
      </c>
    </row>
    <row r="633" spans="1:2">
      <c r="A633" s="6">
        <v>577</v>
      </c>
      <c r="B633" s="20">
        <v>-1.62734</v>
      </c>
    </row>
    <row r="634" spans="1:2">
      <c r="A634" s="6">
        <v>578</v>
      </c>
      <c r="B634" s="20">
        <v>-1.5395000000000001</v>
      </c>
    </row>
    <row r="635" spans="1:2">
      <c r="A635" s="6">
        <v>579</v>
      </c>
      <c r="B635" s="20">
        <v>-1.462</v>
      </c>
    </row>
    <row r="636" spans="1:2">
      <c r="A636" s="6">
        <v>580</v>
      </c>
      <c r="B636" s="20">
        <v>-1.387</v>
      </c>
    </row>
    <row r="637" spans="1:2">
      <c r="A637" s="6">
        <v>581</v>
      </c>
      <c r="B637" s="20">
        <v>-1.3120000000000001</v>
      </c>
    </row>
    <row r="638" spans="1:2">
      <c r="A638" s="6">
        <v>582</v>
      </c>
      <c r="B638" s="20">
        <v>-1.262</v>
      </c>
    </row>
    <row r="639" spans="1:2">
      <c r="A639" s="6">
        <v>583</v>
      </c>
      <c r="B639" s="20">
        <v>-1.212</v>
      </c>
    </row>
    <row r="640" spans="1:2">
      <c r="A640" s="6">
        <v>584</v>
      </c>
      <c r="B640" s="20">
        <v>-1.1501600000000001</v>
      </c>
    </row>
    <row r="641" spans="1:2">
      <c r="A641" s="6">
        <v>585</v>
      </c>
      <c r="B641" s="20">
        <v>-1.10016</v>
      </c>
    </row>
    <row r="642" spans="1:2">
      <c r="A642" s="6">
        <v>586</v>
      </c>
      <c r="B642" s="20">
        <v>-1.0001599999999999</v>
      </c>
    </row>
    <row r="643" spans="1:2">
      <c r="A643" s="6">
        <v>587</v>
      </c>
      <c r="B643" s="20">
        <v>-0.87516000000000005</v>
      </c>
    </row>
    <row r="644" spans="1:2">
      <c r="A644" s="6">
        <v>588</v>
      </c>
      <c r="B644" s="20">
        <v>-0.70016</v>
      </c>
    </row>
    <row r="645" spans="1:2">
      <c r="A645" s="6">
        <v>589</v>
      </c>
      <c r="B645" s="20">
        <v>-0.50016000000000005</v>
      </c>
    </row>
    <row r="646" spans="1:2">
      <c r="A646" s="6">
        <v>590</v>
      </c>
      <c r="B646" s="20">
        <v>-0.24912999999999999</v>
      </c>
    </row>
    <row r="647" spans="1:2">
      <c r="A647" s="6">
        <v>591</v>
      </c>
      <c r="B647" s="20">
        <v>-0.14913000000000001</v>
      </c>
    </row>
    <row r="648" spans="1:2">
      <c r="A648" s="6">
        <v>592</v>
      </c>
      <c r="B648" s="20">
        <v>-2.7449999999999999E-2</v>
      </c>
    </row>
    <row r="649" spans="1:2">
      <c r="A649" s="6">
        <v>593</v>
      </c>
      <c r="B649" s="20">
        <v>1.0710000000000001E-2</v>
      </c>
    </row>
    <row r="650" spans="1:2">
      <c r="A650" s="6">
        <v>594</v>
      </c>
      <c r="B650" s="20">
        <v>3.5709999999999999E-2</v>
      </c>
    </row>
    <row r="651" spans="1:2">
      <c r="A651" s="6">
        <v>595</v>
      </c>
      <c r="B651" s="20">
        <v>3.5709999999999999E-2</v>
      </c>
    </row>
    <row r="652" spans="1:2">
      <c r="A652" s="6">
        <v>596</v>
      </c>
      <c r="B652" s="20">
        <v>5.7099999999999998E-3</v>
      </c>
    </row>
    <row r="653" spans="1:2">
      <c r="A653" s="6">
        <v>597</v>
      </c>
      <c r="B653" s="20">
        <v>-5.4289999999999998E-2</v>
      </c>
    </row>
    <row r="654" spans="1:2">
      <c r="A654" s="6">
        <v>598</v>
      </c>
      <c r="B654" s="20">
        <v>-0.13213</v>
      </c>
    </row>
    <row r="655" spans="1:2">
      <c r="A655" s="6">
        <v>599</v>
      </c>
      <c r="B655" s="20">
        <v>-0.19805</v>
      </c>
    </row>
    <row r="656" spans="1:2">
      <c r="A656" s="6">
        <v>600</v>
      </c>
      <c r="B656" s="20">
        <v>-0.25805</v>
      </c>
    </row>
    <row r="657" spans="1:2">
      <c r="A657" s="6">
        <v>601</v>
      </c>
      <c r="B657" s="20">
        <v>-0.29304999999999998</v>
      </c>
    </row>
    <row r="658" spans="1:2">
      <c r="A658" s="6">
        <v>602</v>
      </c>
      <c r="B658" s="20">
        <v>-0.30304999999999999</v>
      </c>
    </row>
    <row r="659" spans="1:2">
      <c r="A659" s="6">
        <v>603</v>
      </c>
      <c r="B659" s="20">
        <v>-0.28804999999999997</v>
      </c>
    </row>
    <row r="660" spans="1:2">
      <c r="A660" s="6">
        <v>604</v>
      </c>
      <c r="B660" s="20">
        <v>-0.25990000000000002</v>
      </c>
    </row>
    <row r="661" spans="1:2">
      <c r="A661" s="6">
        <v>605</v>
      </c>
      <c r="B661" s="20">
        <v>-0.24490000000000001</v>
      </c>
    </row>
    <row r="662" spans="1:2">
      <c r="A662" s="6">
        <v>606</v>
      </c>
      <c r="B662" s="20">
        <v>-0.25490000000000002</v>
      </c>
    </row>
    <row r="663" spans="1:2">
      <c r="A663" s="6">
        <v>607</v>
      </c>
      <c r="B663" s="20">
        <v>-0.28989999999999999</v>
      </c>
    </row>
    <row r="664" spans="1:2">
      <c r="A664" s="6">
        <v>608</v>
      </c>
      <c r="B664" s="20">
        <v>-0.37490000000000001</v>
      </c>
    </row>
    <row r="665" spans="1:2">
      <c r="A665" s="6">
        <v>609</v>
      </c>
      <c r="B665" s="20">
        <v>-0.4849</v>
      </c>
    </row>
    <row r="666" spans="1:2">
      <c r="A666" s="6">
        <v>610</v>
      </c>
      <c r="B666" s="20">
        <v>-0.64683999999999997</v>
      </c>
    </row>
    <row r="667" spans="1:2">
      <c r="A667" s="6">
        <v>611</v>
      </c>
      <c r="B667" s="20">
        <v>-0.65683999999999998</v>
      </c>
    </row>
    <row r="668" spans="1:2">
      <c r="A668" s="6">
        <v>612</v>
      </c>
      <c r="B668" s="20">
        <v>-0.66683999999999999</v>
      </c>
    </row>
    <row r="669" spans="1:2">
      <c r="A669" s="6">
        <v>613</v>
      </c>
      <c r="B669" s="20">
        <v>-0.67684</v>
      </c>
    </row>
    <row r="670" spans="1:2">
      <c r="A670" s="6">
        <v>614</v>
      </c>
      <c r="B670" s="20">
        <v>-0.68684000000000001</v>
      </c>
    </row>
    <row r="671" spans="1:2">
      <c r="A671" s="6">
        <v>615</v>
      </c>
      <c r="B671" s="20">
        <v>-0.69684000000000001</v>
      </c>
    </row>
    <row r="672" spans="1:2">
      <c r="A672" s="6">
        <v>616</v>
      </c>
      <c r="B672" s="20">
        <v>-0.70184000000000002</v>
      </c>
    </row>
    <row r="673" spans="1:2">
      <c r="A673" s="6">
        <v>617</v>
      </c>
      <c r="B673" s="20">
        <v>-0.70184000000000002</v>
      </c>
    </row>
    <row r="674" spans="1:2">
      <c r="A674" s="6">
        <v>618</v>
      </c>
      <c r="B674" s="20">
        <v>-0.70184000000000002</v>
      </c>
    </row>
    <row r="675" spans="1:2">
      <c r="A675" s="6">
        <v>619</v>
      </c>
      <c r="B675" s="20">
        <v>-0.70091999999999999</v>
      </c>
    </row>
    <row r="676" spans="1:2">
      <c r="A676" s="6">
        <v>620</v>
      </c>
      <c r="B676" s="20">
        <v>-0.70091999999999999</v>
      </c>
    </row>
    <row r="677" spans="1:2">
      <c r="A677" s="6">
        <v>621</v>
      </c>
      <c r="B677" s="20">
        <v>-0.70091999999999999</v>
      </c>
    </row>
    <row r="678" spans="1:2">
      <c r="A678" s="6">
        <v>622</v>
      </c>
      <c r="B678" s="20">
        <v>-0.70091999999999999</v>
      </c>
    </row>
    <row r="679" spans="1:2">
      <c r="A679" s="6">
        <v>623</v>
      </c>
      <c r="B679" s="20">
        <v>-0.70091999999999999</v>
      </c>
    </row>
    <row r="680" spans="1:2">
      <c r="A680" s="6">
        <v>624</v>
      </c>
      <c r="B680" s="20">
        <v>-0.70091999999999999</v>
      </c>
    </row>
    <row r="681" spans="1:2">
      <c r="A681" s="6">
        <v>625</v>
      </c>
      <c r="B681" s="20">
        <v>-0.70091999999999999</v>
      </c>
    </row>
    <row r="682" spans="1:2">
      <c r="A682" s="6">
        <v>626</v>
      </c>
      <c r="B682" s="20">
        <v>-0.70091999999999999</v>
      </c>
    </row>
    <row r="683" spans="1:2">
      <c r="A683" s="6">
        <v>627</v>
      </c>
      <c r="B683" s="20">
        <v>-0.70091999999999999</v>
      </c>
    </row>
    <row r="684" spans="1:2">
      <c r="A684" s="6">
        <v>628</v>
      </c>
      <c r="B684" s="20">
        <v>-0.70091999999999999</v>
      </c>
    </row>
    <row r="685" spans="1:2">
      <c r="A685" s="6">
        <v>629</v>
      </c>
      <c r="B685" s="20">
        <v>-0.70091999999999999</v>
      </c>
    </row>
    <row r="686" spans="1:2">
      <c r="A686" s="6">
        <v>630</v>
      </c>
      <c r="B686" s="20">
        <v>-0.70694999999999997</v>
      </c>
    </row>
    <row r="687" spans="1:2">
      <c r="A687" s="6">
        <v>631</v>
      </c>
      <c r="B687" s="20">
        <v>-0.71389999999999998</v>
      </c>
    </row>
    <row r="688" spans="1:2">
      <c r="A688" s="6">
        <v>632</v>
      </c>
      <c r="B688" s="20">
        <v>-0.72084999999999999</v>
      </c>
    </row>
    <row r="689" spans="1:2">
      <c r="A689" s="6">
        <v>633</v>
      </c>
      <c r="B689" s="20">
        <v>-0.7278</v>
      </c>
    </row>
    <row r="690" spans="1:2">
      <c r="A690" s="6">
        <v>634</v>
      </c>
      <c r="B690" s="20">
        <v>-0.73475000000000001</v>
      </c>
    </row>
    <row r="691" spans="1:2">
      <c r="A691" s="6">
        <v>635</v>
      </c>
      <c r="B691" s="20">
        <v>-0.74170000000000003</v>
      </c>
    </row>
    <row r="692" spans="1:2">
      <c r="A692" s="6">
        <v>636</v>
      </c>
      <c r="B692" s="20">
        <v>-0.74865000000000004</v>
      </c>
    </row>
    <row r="693" spans="1:2">
      <c r="A693" s="6">
        <v>637</v>
      </c>
      <c r="B693" s="20">
        <v>-0.75560000000000005</v>
      </c>
    </row>
    <row r="694" spans="1:2">
      <c r="A694" s="6">
        <v>638</v>
      </c>
      <c r="B694" s="20">
        <v>-0.76254999999999995</v>
      </c>
    </row>
    <row r="695" spans="1:2">
      <c r="A695" s="6">
        <v>639</v>
      </c>
      <c r="B695" s="20">
        <v>-0.76949999999999996</v>
      </c>
    </row>
    <row r="696" spans="1:2">
      <c r="A696" s="6">
        <v>640</v>
      </c>
      <c r="B696" s="20">
        <v>-0.77644999999999997</v>
      </c>
    </row>
    <row r="697" spans="1:2">
      <c r="A697" s="6">
        <v>641</v>
      </c>
      <c r="B697" s="20">
        <v>-0.78339999999999999</v>
      </c>
    </row>
    <row r="698" spans="1:2">
      <c r="A698" s="6">
        <v>642</v>
      </c>
      <c r="B698" s="20">
        <v>-0.77339999999999998</v>
      </c>
    </row>
    <row r="699" spans="1:2">
      <c r="A699" s="6">
        <v>643</v>
      </c>
      <c r="B699" s="20">
        <v>-0.75339999999999996</v>
      </c>
    </row>
    <row r="700" spans="1:2">
      <c r="A700" s="6">
        <v>644</v>
      </c>
      <c r="B700" s="20">
        <v>-0.72840000000000005</v>
      </c>
    </row>
    <row r="701" spans="1:2">
      <c r="A701" s="6">
        <v>645</v>
      </c>
      <c r="B701" s="20">
        <v>-0.69840000000000002</v>
      </c>
    </row>
    <row r="702" spans="1:2">
      <c r="A702" s="6">
        <v>646</v>
      </c>
      <c r="B702" s="20">
        <v>-0.66339999999999999</v>
      </c>
    </row>
    <row r="703" spans="1:2">
      <c r="A703" s="6">
        <v>647</v>
      </c>
      <c r="B703" s="20">
        <v>-0.62790000000000001</v>
      </c>
    </row>
    <row r="704" spans="1:2">
      <c r="A704" s="6">
        <v>648</v>
      </c>
      <c r="B704" s="20">
        <v>-0.59040000000000004</v>
      </c>
    </row>
    <row r="705" spans="1:2">
      <c r="A705" s="6">
        <v>649</v>
      </c>
      <c r="B705" s="20">
        <v>-0.5524</v>
      </c>
    </row>
    <row r="706" spans="1:2">
      <c r="A706" s="6">
        <v>650</v>
      </c>
      <c r="B706" s="20">
        <v>-0.50678000000000001</v>
      </c>
    </row>
    <row r="707" spans="1:2">
      <c r="A707" s="6">
        <v>651</v>
      </c>
      <c r="B707" s="20">
        <v>-0.46116000000000001</v>
      </c>
    </row>
    <row r="708" spans="1:2">
      <c r="A708" s="6">
        <v>652</v>
      </c>
      <c r="B708" s="20">
        <v>-0.41554000000000002</v>
      </c>
    </row>
    <row r="709" spans="1:2">
      <c r="A709" s="6">
        <v>653</v>
      </c>
      <c r="B709" s="20">
        <v>-0.36992000000000003</v>
      </c>
    </row>
    <row r="710" spans="1:2">
      <c r="A710" s="6">
        <v>654</v>
      </c>
      <c r="B710" s="20">
        <v>-0.32429999999999998</v>
      </c>
    </row>
    <row r="711" spans="1:2">
      <c r="A711" s="6">
        <v>655</v>
      </c>
      <c r="B711" s="20">
        <v>-0.27867999999999998</v>
      </c>
    </row>
    <row r="712" spans="1:2">
      <c r="A712" s="6">
        <v>656</v>
      </c>
      <c r="B712" s="20">
        <v>-0.23305999999999999</v>
      </c>
    </row>
    <row r="713" spans="1:2">
      <c r="A713" s="6">
        <v>657</v>
      </c>
      <c r="B713" s="20">
        <v>-0.18744</v>
      </c>
    </row>
    <row r="714" spans="1:2">
      <c r="A714" s="6">
        <v>658</v>
      </c>
      <c r="B714" s="20">
        <v>-0.14182</v>
      </c>
    </row>
    <row r="715" spans="1:2">
      <c r="A715" s="6">
        <v>659</v>
      </c>
      <c r="B715" s="20">
        <v>-9.6199999999999994E-2</v>
      </c>
    </row>
    <row r="716" spans="1:2">
      <c r="A716" s="6">
        <v>660</v>
      </c>
      <c r="B716" s="20">
        <v>-5.058E-2</v>
      </c>
    </row>
    <row r="717" spans="1:2">
      <c r="A717" s="6">
        <v>661</v>
      </c>
      <c r="B717" s="20">
        <v>-4.96E-3</v>
      </c>
    </row>
    <row r="718" spans="1:2">
      <c r="A718" s="6">
        <v>662</v>
      </c>
      <c r="B718" s="20">
        <v>7.0040000000000005E-2</v>
      </c>
    </row>
    <row r="719" spans="1:2">
      <c r="A719" s="6">
        <v>663</v>
      </c>
      <c r="B719" s="20">
        <v>0.13503999999999999</v>
      </c>
    </row>
    <row r="720" spans="1:2">
      <c r="A720" s="6">
        <v>664</v>
      </c>
      <c r="B720" s="20">
        <v>0.19503999999999999</v>
      </c>
    </row>
    <row r="721" spans="1:2">
      <c r="A721" s="6">
        <v>665</v>
      </c>
      <c r="B721" s="20">
        <v>0.25003999999999998</v>
      </c>
    </row>
    <row r="722" spans="1:2">
      <c r="A722" s="6">
        <v>666</v>
      </c>
      <c r="B722" s="20">
        <v>0.30003999999999997</v>
      </c>
    </row>
    <row r="723" spans="1:2">
      <c r="A723" s="6">
        <v>667</v>
      </c>
      <c r="B723" s="20">
        <v>0.34954000000000002</v>
      </c>
    </row>
    <row r="724" spans="1:2">
      <c r="A724" s="6">
        <v>668</v>
      </c>
      <c r="B724" s="20">
        <v>0.39704</v>
      </c>
    </row>
    <row r="725" spans="1:2">
      <c r="A725" s="6">
        <v>669</v>
      </c>
      <c r="B725" s="20">
        <v>0.44403999999999999</v>
      </c>
    </row>
    <row r="726" spans="1:2">
      <c r="A726" s="6">
        <v>670</v>
      </c>
      <c r="B726" s="20">
        <v>0.49036999999999997</v>
      </c>
    </row>
    <row r="727" spans="1:2">
      <c r="A727" s="6">
        <v>671</v>
      </c>
      <c r="B727" s="20">
        <v>0.53915999999999997</v>
      </c>
    </row>
    <row r="728" spans="1:2">
      <c r="A728" s="6">
        <v>672</v>
      </c>
      <c r="B728" s="20">
        <v>0.55549000000000004</v>
      </c>
    </row>
    <row r="729" spans="1:2">
      <c r="A729" s="6">
        <v>673</v>
      </c>
      <c r="B729" s="20">
        <v>0.57181999999999999</v>
      </c>
    </row>
    <row r="730" spans="1:2">
      <c r="A730" s="6">
        <v>674</v>
      </c>
      <c r="B730" s="20">
        <v>0.58814999999999995</v>
      </c>
    </row>
    <row r="731" spans="1:2">
      <c r="A731" s="6">
        <v>675</v>
      </c>
      <c r="B731" s="20">
        <v>0.60448000000000002</v>
      </c>
    </row>
    <row r="732" spans="1:2">
      <c r="A732" s="6">
        <v>676</v>
      </c>
      <c r="B732" s="20">
        <v>0.62080999999999997</v>
      </c>
    </row>
    <row r="733" spans="1:2">
      <c r="A733" s="6">
        <v>677</v>
      </c>
      <c r="B733" s="20">
        <v>0.63714000000000004</v>
      </c>
    </row>
    <row r="734" spans="1:2">
      <c r="A734" s="6">
        <v>678</v>
      </c>
      <c r="B734" s="20">
        <v>0.65347</v>
      </c>
    </row>
    <row r="735" spans="1:2">
      <c r="A735" s="6">
        <v>679</v>
      </c>
      <c r="B735" s="20">
        <v>0.67479999999999996</v>
      </c>
    </row>
    <row r="736" spans="1:2">
      <c r="A736" s="6">
        <v>680</v>
      </c>
      <c r="B736" s="20">
        <v>0.69816</v>
      </c>
    </row>
    <row r="737" spans="1:2">
      <c r="A737" s="6">
        <v>681</v>
      </c>
      <c r="B737" s="20">
        <v>0.71362499999999995</v>
      </c>
    </row>
    <row r="738" spans="1:2">
      <c r="A738" s="6">
        <v>682</v>
      </c>
      <c r="B738" s="20">
        <v>0.69065500000000002</v>
      </c>
    </row>
    <row r="739" spans="1:2">
      <c r="A739" s="6">
        <v>683</v>
      </c>
      <c r="B739" s="20">
        <v>0.66768499999999997</v>
      </c>
    </row>
    <row r="740" spans="1:2">
      <c r="A740" s="6">
        <v>684</v>
      </c>
      <c r="B740" s="20">
        <v>0.64471500000000004</v>
      </c>
    </row>
    <row r="741" spans="1:2">
      <c r="A741" s="6">
        <v>685</v>
      </c>
      <c r="B741" s="20">
        <v>0.62174499999999999</v>
      </c>
    </row>
    <row r="742" spans="1:2">
      <c r="A742" s="6">
        <v>686</v>
      </c>
      <c r="B742" s="20">
        <v>0.59877499999999995</v>
      </c>
    </row>
    <row r="743" spans="1:2">
      <c r="A743" s="6">
        <v>687</v>
      </c>
      <c r="B743" s="20">
        <v>0.57580500000000001</v>
      </c>
    </row>
    <row r="744" spans="1:2">
      <c r="A744" s="6">
        <v>688</v>
      </c>
      <c r="B744" s="20">
        <v>0.55283499999999997</v>
      </c>
    </row>
    <row r="745" spans="1:2">
      <c r="A745" s="6">
        <v>689</v>
      </c>
      <c r="B745" s="20">
        <v>0.52986500000000003</v>
      </c>
    </row>
    <row r="746" spans="1:2">
      <c r="A746" s="6">
        <v>690</v>
      </c>
      <c r="B746" s="20">
        <v>0.50689499999999998</v>
      </c>
    </row>
    <row r="747" spans="1:2">
      <c r="A747" s="6">
        <v>691</v>
      </c>
      <c r="B747" s="20">
        <v>0.48146499999999998</v>
      </c>
    </row>
    <row r="748" spans="1:2">
      <c r="A748" s="6">
        <v>692</v>
      </c>
      <c r="B748" s="20">
        <v>0.50646500000000005</v>
      </c>
    </row>
    <row r="749" spans="1:2">
      <c r="A749" s="6">
        <v>693</v>
      </c>
      <c r="B749" s="20">
        <v>0.52646499999999996</v>
      </c>
    </row>
    <row r="750" spans="1:2">
      <c r="A750" s="6">
        <v>694</v>
      </c>
      <c r="B750" s="20">
        <v>0.54146499999999997</v>
      </c>
    </row>
    <row r="751" spans="1:2">
      <c r="A751" s="6">
        <v>695</v>
      </c>
      <c r="B751" s="20">
        <v>0.571465</v>
      </c>
    </row>
    <row r="752" spans="1:2">
      <c r="A752" s="6">
        <v>696</v>
      </c>
      <c r="B752" s="20">
        <v>0.60146500000000003</v>
      </c>
    </row>
    <row r="753" spans="1:2">
      <c r="A753" s="6">
        <v>697</v>
      </c>
      <c r="B753" s="20">
        <v>0.63146500000000005</v>
      </c>
    </row>
    <row r="754" spans="1:2">
      <c r="A754" s="6">
        <v>698</v>
      </c>
      <c r="B754" s="20">
        <v>0.66146499999999997</v>
      </c>
    </row>
    <row r="755" spans="1:2">
      <c r="A755" s="6">
        <v>699</v>
      </c>
      <c r="B755" s="20">
        <v>0.68646499999999999</v>
      </c>
    </row>
    <row r="756" spans="1:2">
      <c r="A756" s="6">
        <v>700</v>
      </c>
      <c r="B756" s="20">
        <v>0.70943500000000004</v>
      </c>
    </row>
    <row r="757" spans="1:2">
      <c r="A757" s="6">
        <v>701</v>
      </c>
      <c r="B757" s="20">
        <v>0.74312500000000004</v>
      </c>
    </row>
    <row r="758" spans="1:2">
      <c r="A758" s="6">
        <v>702</v>
      </c>
      <c r="B758" s="20">
        <v>0.76109499999999997</v>
      </c>
    </row>
    <row r="759" spans="1:2">
      <c r="A759" s="6">
        <v>703</v>
      </c>
      <c r="B759" s="20">
        <v>0.774065</v>
      </c>
    </row>
    <row r="760" spans="1:2">
      <c r="A760" s="6">
        <v>704</v>
      </c>
      <c r="B760" s="20">
        <v>0.78203500000000004</v>
      </c>
    </row>
    <row r="761" spans="1:2">
      <c r="A761" s="6">
        <v>705</v>
      </c>
      <c r="B761" s="20">
        <v>0.78500499999999995</v>
      </c>
    </row>
    <row r="762" spans="1:2">
      <c r="A762" s="6">
        <v>706</v>
      </c>
      <c r="B762" s="20">
        <v>0.78297499999999998</v>
      </c>
    </row>
    <row r="763" spans="1:2">
      <c r="A763" s="6">
        <v>707</v>
      </c>
      <c r="B763" s="20">
        <v>0.76594499999999999</v>
      </c>
    </row>
    <row r="764" spans="1:2">
      <c r="A764" s="6">
        <v>708</v>
      </c>
      <c r="B764" s="20">
        <v>0.75891500000000001</v>
      </c>
    </row>
    <row r="765" spans="1:2">
      <c r="A765" s="6">
        <v>709</v>
      </c>
      <c r="B765" s="20">
        <v>0.75188500000000003</v>
      </c>
    </row>
    <row r="766" spans="1:2">
      <c r="A766" s="6">
        <v>710</v>
      </c>
      <c r="B766" s="20">
        <v>0.74485500000000004</v>
      </c>
    </row>
    <row r="767" spans="1:2">
      <c r="A767" s="6">
        <v>711</v>
      </c>
      <c r="B767" s="20">
        <v>0.74515500000000001</v>
      </c>
    </row>
    <row r="768" spans="1:2">
      <c r="A768" s="6">
        <v>712</v>
      </c>
      <c r="B768" s="20">
        <v>0.72665500000000005</v>
      </c>
    </row>
    <row r="769" spans="1:2">
      <c r="A769" s="6">
        <v>713</v>
      </c>
      <c r="B769" s="20">
        <v>0.71215499999999998</v>
      </c>
    </row>
    <row r="770" spans="1:2">
      <c r="A770" s="6">
        <v>714</v>
      </c>
      <c r="B770" s="20">
        <v>0.70215499999999997</v>
      </c>
    </row>
    <row r="771" spans="1:2">
      <c r="A771" s="6">
        <v>715</v>
      </c>
      <c r="B771" s="20">
        <v>0.67615499999999995</v>
      </c>
    </row>
    <row r="772" spans="1:2">
      <c r="A772" s="6">
        <v>716</v>
      </c>
      <c r="B772" s="20">
        <v>0.64715500000000004</v>
      </c>
    </row>
    <row r="773" spans="1:2">
      <c r="A773" s="6">
        <v>717</v>
      </c>
      <c r="B773" s="20">
        <v>0.61715500000000001</v>
      </c>
    </row>
    <row r="774" spans="1:2">
      <c r="A774" s="6">
        <v>718</v>
      </c>
      <c r="B774" s="20">
        <v>0.58465500000000004</v>
      </c>
    </row>
    <row r="775" spans="1:2">
      <c r="A775" s="6">
        <v>719</v>
      </c>
      <c r="B775" s="20">
        <v>0.549655</v>
      </c>
    </row>
    <row r="776" spans="1:2">
      <c r="A776" s="6">
        <v>720</v>
      </c>
      <c r="B776" s="20">
        <v>0.50965499999999997</v>
      </c>
    </row>
    <row r="777" spans="1:2">
      <c r="A777" s="6">
        <v>721</v>
      </c>
      <c r="B777" s="20">
        <v>0.46679999999999999</v>
      </c>
    </row>
    <row r="778" spans="1:2">
      <c r="A778" s="6">
        <v>722</v>
      </c>
      <c r="B778" s="20">
        <v>0.43180000000000002</v>
      </c>
    </row>
    <row r="779" spans="1:2">
      <c r="A779" s="6">
        <v>723</v>
      </c>
      <c r="B779" s="20">
        <v>0.4168</v>
      </c>
    </row>
    <row r="780" spans="1:2">
      <c r="A780" s="6">
        <v>724</v>
      </c>
      <c r="B780" s="20">
        <v>0.42180000000000001</v>
      </c>
    </row>
    <row r="781" spans="1:2">
      <c r="A781" s="6">
        <v>725</v>
      </c>
      <c r="B781" s="20">
        <v>0.42680000000000001</v>
      </c>
    </row>
    <row r="782" spans="1:2">
      <c r="A782" s="6">
        <v>726</v>
      </c>
      <c r="B782" s="20">
        <v>0.43180000000000002</v>
      </c>
    </row>
    <row r="783" spans="1:2">
      <c r="A783" s="6">
        <v>727</v>
      </c>
      <c r="B783" s="20">
        <v>0.46679999999999999</v>
      </c>
    </row>
    <row r="784" spans="1:2">
      <c r="A784" s="6">
        <v>728</v>
      </c>
      <c r="B784" s="20">
        <v>0.49680000000000002</v>
      </c>
    </row>
    <row r="785" spans="1:2">
      <c r="A785" s="6">
        <v>729</v>
      </c>
      <c r="B785" s="20">
        <v>0.53680000000000005</v>
      </c>
    </row>
    <row r="786" spans="1:2">
      <c r="A786" s="6">
        <v>730</v>
      </c>
      <c r="B786" s="20">
        <v>0.58679999999999999</v>
      </c>
    </row>
    <row r="787" spans="1:2">
      <c r="A787" s="6">
        <v>731</v>
      </c>
      <c r="B787" s="20">
        <v>0.62999499999999997</v>
      </c>
    </row>
    <row r="788" spans="1:2">
      <c r="A788" s="6">
        <v>732</v>
      </c>
      <c r="B788" s="20">
        <v>0.66349499999999995</v>
      </c>
    </row>
    <row r="789" spans="1:2">
      <c r="A789" s="6">
        <v>733</v>
      </c>
      <c r="B789" s="20">
        <v>0.68799500000000002</v>
      </c>
    </row>
    <row r="790" spans="1:2">
      <c r="A790" s="6">
        <v>734</v>
      </c>
      <c r="B790" s="20">
        <v>1.84968</v>
      </c>
    </row>
    <row r="791" spans="1:2">
      <c r="A791" s="6">
        <v>735</v>
      </c>
      <c r="B791" s="20">
        <v>1.8646799999999999</v>
      </c>
    </row>
    <row r="792" spans="1:2">
      <c r="A792" s="6">
        <v>736</v>
      </c>
      <c r="B792" s="20">
        <v>1.8746799999999999</v>
      </c>
    </row>
    <row r="793" spans="1:2">
      <c r="A793" s="6">
        <v>737</v>
      </c>
      <c r="B793" s="20">
        <v>1.88968</v>
      </c>
    </row>
    <row r="794" spans="1:2">
      <c r="A794" s="6">
        <v>738</v>
      </c>
      <c r="B794" s="20">
        <v>1.90968</v>
      </c>
    </row>
    <row r="795" spans="1:2">
      <c r="A795" s="6">
        <v>739</v>
      </c>
      <c r="B795" s="20">
        <v>1.9246799999999999</v>
      </c>
    </row>
    <row r="796" spans="1:2">
      <c r="A796" s="6">
        <v>740</v>
      </c>
      <c r="B796" s="20">
        <v>1.93682</v>
      </c>
    </row>
    <row r="797" spans="1:2">
      <c r="A797" s="6">
        <v>741</v>
      </c>
      <c r="B797" s="20">
        <v>1.95682</v>
      </c>
    </row>
    <row r="798" spans="1:2">
      <c r="A798" s="6">
        <v>742</v>
      </c>
      <c r="B798" s="20">
        <v>1.9718199999999999</v>
      </c>
    </row>
    <row r="799" spans="1:2">
      <c r="A799" s="6">
        <v>743</v>
      </c>
      <c r="B799" s="20">
        <v>1.9818199999999999</v>
      </c>
    </row>
    <row r="800" spans="1:2">
      <c r="A800" s="6">
        <v>744</v>
      </c>
      <c r="B800" s="20">
        <v>1.9918199999999999</v>
      </c>
    </row>
    <row r="801" spans="1:2">
      <c r="A801" s="6">
        <v>745</v>
      </c>
      <c r="B801" s="20">
        <v>1.99682</v>
      </c>
    </row>
    <row r="802" spans="1:2">
      <c r="A802" s="6">
        <v>746</v>
      </c>
      <c r="B802" s="20">
        <v>1.99682</v>
      </c>
    </row>
    <row r="803" spans="1:2">
      <c r="A803" s="6">
        <v>747</v>
      </c>
      <c r="B803" s="20">
        <v>1.9918199999999999</v>
      </c>
    </row>
    <row r="804" spans="1:2">
      <c r="A804" s="6">
        <v>748</v>
      </c>
      <c r="B804" s="20">
        <v>1.98682</v>
      </c>
    </row>
    <row r="805" spans="1:2">
      <c r="A805" s="6">
        <v>749</v>
      </c>
      <c r="B805" s="20">
        <v>1.98682</v>
      </c>
    </row>
    <row r="806" spans="1:2">
      <c r="A806" s="6">
        <v>750</v>
      </c>
      <c r="B806" s="20">
        <v>1.982405</v>
      </c>
    </row>
    <row r="807" spans="1:2">
      <c r="A807" s="6">
        <v>751</v>
      </c>
      <c r="B807" s="20">
        <v>1.9774050000000001</v>
      </c>
    </row>
    <row r="808" spans="1:2">
      <c r="A808" s="6">
        <v>752</v>
      </c>
      <c r="B808" s="20">
        <v>1.9674050000000001</v>
      </c>
    </row>
    <row r="809" spans="1:2">
      <c r="A809" s="6">
        <v>753</v>
      </c>
      <c r="B809" s="20">
        <v>1.9474050000000001</v>
      </c>
    </row>
    <row r="810" spans="1:2">
      <c r="A810" s="6">
        <v>754</v>
      </c>
      <c r="B810" s="20">
        <v>1.917405</v>
      </c>
    </row>
    <row r="811" spans="1:2">
      <c r="A811" s="6">
        <v>755</v>
      </c>
      <c r="B811" s="20">
        <v>1.8824050000000001</v>
      </c>
    </row>
    <row r="812" spans="1:2">
      <c r="A812" s="6">
        <v>756</v>
      </c>
      <c r="B812" s="20">
        <v>1.8424050000000001</v>
      </c>
    </row>
    <row r="813" spans="1:2">
      <c r="A813" s="6">
        <v>757</v>
      </c>
      <c r="B813" s="20">
        <v>1.792405</v>
      </c>
    </row>
    <row r="814" spans="1:2">
      <c r="A814" s="6">
        <v>758</v>
      </c>
      <c r="B814" s="20">
        <v>1.732405</v>
      </c>
    </row>
    <row r="815" spans="1:2">
      <c r="A815" s="6">
        <v>759</v>
      </c>
      <c r="B815" s="20">
        <v>1.6724049999999999</v>
      </c>
    </row>
    <row r="816" spans="1:2">
      <c r="A816" s="6">
        <v>760</v>
      </c>
      <c r="B816" s="20">
        <v>1.6107199999999999</v>
      </c>
    </row>
    <row r="817" spans="1:2">
      <c r="A817" s="6">
        <v>761</v>
      </c>
      <c r="B817" s="20">
        <v>1.5507200000000001</v>
      </c>
    </row>
    <row r="818" spans="1:2">
      <c r="A818" s="6">
        <v>762</v>
      </c>
      <c r="B818" s="20">
        <v>1.49072</v>
      </c>
    </row>
    <row r="819" spans="1:2">
      <c r="A819" s="6">
        <v>763</v>
      </c>
      <c r="B819" s="20">
        <v>1.43072</v>
      </c>
    </row>
    <row r="820" spans="1:2">
      <c r="A820" s="6">
        <v>764</v>
      </c>
      <c r="B820" s="20">
        <v>1.3807199999999999</v>
      </c>
    </row>
    <row r="821" spans="1:2">
      <c r="A821" s="6">
        <v>765</v>
      </c>
      <c r="B821" s="20">
        <v>1.3407199999999999</v>
      </c>
    </row>
    <row r="822" spans="1:2">
      <c r="A822" s="6">
        <v>766</v>
      </c>
      <c r="B822" s="20">
        <v>1.3102199999999999</v>
      </c>
    </row>
    <row r="823" spans="1:2">
      <c r="A823" s="6">
        <v>767</v>
      </c>
      <c r="B823" s="20">
        <v>1.28922</v>
      </c>
    </row>
    <row r="824" spans="1:2">
      <c r="A824" s="6">
        <v>768</v>
      </c>
      <c r="B824" s="20">
        <v>1.2682199999999999</v>
      </c>
    </row>
    <row r="825" spans="1:2">
      <c r="A825" s="6">
        <v>769</v>
      </c>
      <c r="B825" s="20">
        <v>1.2467200000000001</v>
      </c>
    </row>
    <row r="826" spans="1:2">
      <c r="A826" s="6">
        <v>770</v>
      </c>
      <c r="B826" s="20">
        <v>1.224475</v>
      </c>
    </row>
    <row r="827" spans="1:2">
      <c r="A827" s="6">
        <v>771</v>
      </c>
      <c r="B827" s="20">
        <v>1.204475</v>
      </c>
    </row>
    <row r="828" spans="1:2">
      <c r="A828" s="6">
        <v>772</v>
      </c>
      <c r="B828" s="20">
        <v>1.1894750000000001</v>
      </c>
    </row>
    <row r="829" spans="1:2">
      <c r="A829" s="6">
        <v>773</v>
      </c>
      <c r="B829" s="20">
        <v>1.1794750000000001</v>
      </c>
    </row>
    <row r="830" spans="1:2">
      <c r="A830" s="6">
        <v>774</v>
      </c>
      <c r="B830" s="20">
        <v>1.1744749999999999</v>
      </c>
    </row>
    <row r="831" spans="1:2">
      <c r="A831" s="6">
        <v>775</v>
      </c>
      <c r="B831" s="20">
        <v>1.1744749999999999</v>
      </c>
    </row>
    <row r="832" spans="1:2">
      <c r="A832" s="6">
        <v>776</v>
      </c>
      <c r="B832" s="20">
        <v>1.1744749999999999</v>
      </c>
    </row>
    <row r="833" spans="1:2">
      <c r="A833" s="6">
        <v>777</v>
      </c>
      <c r="B833" s="20">
        <v>1.1744749999999999</v>
      </c>
    </row>
    <row r="834" spans="1:2">
      <c r="A834" s="6">
        <v>778</v>
      </c>
      <c r="B834" s="20">
        <v>1.1744749999999999</v>
      </c>
    </row>
    <row r="835" spans="1:2">
      <c r="A835" s="6">
        <v>779</v>
      </c>
      <c r="B835" s="20">
        <v>1.1744749999999999</v>
      </c>
    </row>
    <row r="836" spans="1:2">
      <c r="A836" s="6">
        <v>780</v>
      </c>
      <c r="B836" s="20">
        <v>1.1771849999999999</v>
      </c>
    </row>
    <row r="837" spans="1:2">
      <c r="A837" s="6">
        <v>781</v>
      </c>
      <c r="B837" s="20">
        <v>1.1771849999999999</v>
      </c>
    </row>
    <row r="838" spans="1:2">
      <c r="A838" s="6">
        <v>782</v>
      </c>
      <c r="B838" s="20">
        <v>1.1871849999999999</v>
      </c>
    </row>
    <row r="839" spans="1:2">
      <c r="A839" s="6">
        <v>783</v>
      </c>
      <c r="B839" s="20">
        <v>1.207185</v>
      </c>
    </row>
    <row r="840" spans="1:2">
      <c r="A840" s="6">
        <v>784</v>
      </c>
      <c r="B840" s="20">
        <v>1.227185</v>
      </c>
    </row>
    <row r="841" spans="1:2">
      <c r="A841" s="6">
        <v>785</v>
      </c>
      <c r="B841" s="20">
        <v>1.247185</v>
      </c>
    </row>
    <row r="842" spans="1:2">
      <c r="A842" s="6">
        <v>786</v>
      </c>
      <c r="B842" s="20">
        <v>1.267685</v>
      </c>
    </row>
    <row r="843" spans="1:2">
      <c r="A843" s="6">
        <v>787</v>
      </c>
      <c r="B843" s="20">
        <v>1.2886850000000001</v>
      </c>
    </row>
    <row r="844" spans="1:2">
      <c r="A844" s="6">
        <v>788</v>
      </c>
      <c r="B844" s="20">
        <v>1.309685</v>
      </c>
    </row>
    <row r="845" spans="1:2">
      <c r="A845" s="6">
        <v>789</v>
      </c>
      <c r="B845" s="20">
        <v>1.3311850000000001</v>
      </c>
    </row>
    <row r="846" spans="1:2">
      <c r="A846" s="6">
        <v>790</v>
      </c>
      <c r="B846" s="20">
        <v>1.3528450000000001</v>
      </c>
    </row>
    <row r="847" spans="1:2">
      <c r="A847" s="6">
        <v>791</v>
      </c>
      <c r="B847" s="20">
        <v>1.3728450000000001</v>
      </c>
    </row>
    <row r="848" spans="1:2">
      <c r="A848" s="6">
        <v>792</v>
      </c>
      <c r="B848" s="20">
        <v>1.387845</v>
      </c>
    </row>
    <row r="849" spans="1:2">
      <c r="A849" s="6">
        <v>793</v>
      </c>
      <c r="B849" s="20">
        <v>1.397845</v>
      </c>
    </row>
    <row r="850" spans="1:2">
      <c r="A850" s="6">
        <v>794</v>
      </c>
      <c r="B850" s="20">
        <v>1.4028449999999999</v>
      </c>
    </row>
    <row r="851" spans="1:2">
      <c r="A851" s="6">
        <v>795</v>
      </c>
      <c r="B851" s="20">
        <v>1.4028449999999999</v>
      </c>
    </row>
    <row r="852" spans="1:2">
      <c r="A852" s="6">
        <v>796</v>
      </c>
      <c r="B852" s="20">
        <v>1.4028449999999999</v>
      </c>
    </row>
    <row r="853" spans="1:2">
      <c r="A853" s="6">
        <v>797</v>
      </c>
      <c r="B853" s="20">
        <v>1.4028449999999999</v>
      </c>
    </row>
    <row r="854" spans="1:2">
      <c r="A854" s="6">
        <v>798</v>
      </c>
      <c r="B854" s="20">
        <v>1.4028449999999999</v>
      </c>
    </row>
    <row r="855" spans="1:2">
      <c r="A855" s="6">
        <v>799</v>
      </c>
      <c r="B855" s="20">
        <v>1.4028449999999999</v>
      </c>
    </row>
    <row r="856" spans="1:2">
      <c r="A856" s="6">
        <v>800</v>
      </c>
      <c r="B856" s="20">
        <v>1.406015</v>
      </c>
    </row>
    <row r="857" spans="1:2">
      <c r="A857" s="6">
        <v>801</v>
      </c>
      <c r="B857" s="20">
        <v>1.4110149999999999</v>
      </c>
    </row>
    <row r="858" spans="1:2">
      <c r="A858" s="6">
        <v>802</v>
      </c>
      <c r="B858" s="20">
        <v>1.416015</v>
      </c>
    </row>
    <row r="859" spans="1:2">
      <c r="A859" s="6">
        <v>803</v>
      </c>
      <c r="B859" s="20">
        <v>1.4210149999999999</v>
      </c>
    </row>
    <row r="860" spans="1:2">
      <c r="A860" s="6">
        <v>804</v>
      </c>
      <c r="B860" s="20">
        <v>1.426015</v>
      </c>
    </row>
    <row r="861" spans="1:2">
      <c r="A861" s="6">
        <v>805</v>
      </c>
      <c r="B861" s="20">
        <v>1.4310149999999999</v>
      </c>
    </row>
    <row r="862" spans="1:2">
      <c r="A862" s="6">
        <v>806</v>
      </c>
      <c r="B862" s="20">
        <v>1.436015</v>
      </c>
    </row>
    <row r="863" spans="1:2">
      <c r="A863" s="6">
        <v>807</v>
      </c>
      <c r="B863" s="20">
        <v>1.4410149999999999</v>
      </c>
    </row>
    <row r="864" spans="1:2">
      <c r="A864" s="6">
        <v>808</v>
      </c>
      <c r="B864" s="20">
        <v>1.4510149999999999</v>
      </c>
    </row>
    <row r="865" spans="1:2">
      <c r="A865" s="6">
        <v>809</v>
      </c>
      <c r="B865" s="20">
        <v>1.461015</v>
      </c>
    </row>
    <row r="866" spans="1:2">
      <c r="A866" s="6">
        <v>810</v>
      </c>
      <c r="B866" s="20">
        <v>1.4751799999999999</v>
      </c>
    </row>
    <row r="867" spans="1:2">
      <c r="A867" s="6">
        <v>811</v>
      </c>
      <c r="B867" s="20">
        <v>1.49518</v>
      </c>
    </row>
    <row r="868" spans="1:2">
      <c r="A868" s="6">
        <v>812</v>
      </c>
      <c r="B868" s="20">
        <v>1.52518</v>
      </c>
    </row>
    <row r="869" spans="1:2">
      <c r="A869" s="6">
        <v>813</v>
      </c>
      <c r="B869" s="20">
        <v>1.5601799999999999</v>
      </c>
    </row>
    <row r="870" spans="1:2">
      <c r="A870" s="6">
        <v>814</v>
      </c>
      <c r="B870" s="20">
        <v>1.6001799999999999</v>
      </c>
    </row>
    <row r="871" spans="1:2">
      <c r="A871" s="6">
        <v>815</v>
      </c>
      <c r="B871" s="20">
        <v>1.6413949999999999</v>
      </c>
    </row>
    <row r="872" spans="1:2">
      <c r="A872" s="6">
        <v>816</v>
      </c>
      <c r="B872" s="20">
        <v>1.6826099999999999</v>
      </c>
    </row>
    <row r="873" spans="1:2">
      <c r="A873" s="6">
        <v>817</v>
      </c>
      <c r="B873" s="20">
        <v>1.7238249999999999</v>
      </c>
    </row>
    <row r="874" spans="1:2">
      <c r="A874" s="6">
        <v>818</v>
      </c>
      <c r="B874" s="20">
        <v>1.7650399999999999</v>
      </c>
    </row>
    <row r="875" spans="1:2">
      <c r="A875" s="6">
        <v>819</v>
      </c>
      <c r="B875" s="20">
        <v>1.8062549999999999</v>
      </c>
    </row>
    <row r="876" spans="1:2">
      <c r="A876" s="6">
        <v>820</v>
      </c>
      <c r="B876" s="20">
        <v>1.8406100000000001</v>
      </c>
    </row>
    <row r="877" spans="1:2">
      <c r="A877" s="6">
        <v>821</v>
      </c>
      <c r="B877" s="20">
        <v>0.57350000000000001</v>
      </c>
    </row>
    <row r="878" spans="1:2">
      <c r="A878" s="6">
        <v>822</v>
      </c>
      <c r="B878" s="20">
        <v>0.60850000000000004</v>
      </c>
    </row>
    <row r="879" spans="1:2">
      <c r="A879" s="6">
        <v>823</v>
      </c>
      <c r="B879" s="20">
        <v>0.64349999999999996</v>
      </c>
    </row>
    <row r="880" spans="1:2">
      <c r="A880" s="6">
        <v>824</v>
      </c>
      <c r="B880" s="20">
        <v>0.67849999999999999</v>
      </c>
    </row>
    <row r="881" spans="1:2">
      <c r="A881" s="6">
        <v>825</v>
      </c>
      <c r="B881" s="20">
        <v>0.71350000000000002</v>
      </c>
    </row>
    <row r="882" spans="1:2">
      <c r="A882" s="6">
        <v>826</v>
      </c>
      <c r="B882" s="20">
        <v>0.74850000000000005</v>
      </c>
    </row>
    <row r="883" spans="1:2">
      <c r="A883" s="6">
        <v>827</v>
      </c>
      <c r="B883" s="20">
        <v>0.78349999999999997</v>
      </c>
    </row>
    <row r="884" spans="1:2">
      <c r="A884" s="6">
        <v>828</v>
      </c>
      <c r="B884" s="20">
        <v>0.8135</v>
      </c>
    </row>
    <row r="885" spans="1:2">
      <c r="A885" s="6">
        <v>829</v>
      </c>
      <c r="B885" s="20">
        <v>0.84350000000000003</v>
      </c>
    </row>
    <row r="886" spans="1:2">
      <c r="A886" s="6">
        <v>830</v>
      </c>
      <c r="B886" s="20">
        <v>0.87017999999999995</v>
      </c>
    </row>
    <row r="887" spans="1:2">
      <c r="A887" s="6">
        <v>831</v>
      </c>
      <c r="B887" s="20">
        <v>0.90453499999999998</v>
      </c>
    </row>
    <row r="888" spans="1:2">
      <c r="A888" s="6">
        <v>832</v>
      </c>
      <c r="B888" s="20">
        <v>0.934535</v>
      </c>
    </row>
    <row r="889" spans="1:2">
      <c r="A889" s="6">
        <v>833</v>
      </c>
      <c r="B889" s="20">
        <v>0.96453500000000003</v>
      </c>
    </row>
    <row r="890" spans="1:2">
      <c r="A890" s="6">
        <v>834</v>
      </c>
      <c r="B890" s="20">
        <v>0.99453499999999995</v>
      </c>
    </row>
    <row r="891" spans="1:2">
      <c r="A891" s="6">
        <v>835</v>
      </c>
      <c r="B891" s="20">
        <v>1.0255350000000001</v>
      </c>
    </row>
    <row r="892" spans="1:2">
      <c r="A892" s="6">
        <v>836</v>
      </c>
      <c r="B892" s="20">
        <v>1.0580350000000001</v>
      </c>
    </row>
    <row r="893" spans="1:2">
      <c r="A893" s="6">
        <v>837</v>
      </c>
      <c r="B893" s="20">
        <v>1.0915349999999999</v>
      </c>
    </row>
    <row r="894" spans="1:2">
      <c r="A894" s="6">
        <v>838</v>
      </c>
      <c r="B894" s="20">
        <v>1.1265350000000001</v>
      </c>
    </row>
    <row r="895" spans="1:2">
      <c r="A895" s="6">
        <v>839</v>
      </c>
      <c r="B895" s="20">
        <v>1.1665350000000001</v>
      </c>
    </row>
    <row r="896" spans="1:2">
      <c r="A896" s="6">
        <v>840</v>
      </c>
      <c r="B896" s="20">
        <v>1.2090350000000001</v>
      </c>
    </row>
    <row r="897" spans="1:2">
      <c r="A897" s="6">
        <v>841</v>
      </c>
      <c r="B897" s="20">
        <v>1.250715</v>
      </c>
    </row>
    <row r="898" spans="1:2">
      <c r="A898" s="6">
        <v>842</v>
      </c>
      <c r="B898" s="20">
        <v>1.2682150000000001</v>
      </c>
    </row>
    <row r="899" spans="1:2">
      <c r="A899" s="6">
        <v>843</v>
      </c>
      <c r="B899" s="20">
        <v>1.2882150000000001</v>
      </c>
    </row>
    <row r="900" spans="1:2">
      <c r="A900" s="6">
        <v>844</v>
      </c>
      <c r="B900" s="20">
        <v>1.309215</v>
      </c>
    </row>
    <row r="901" spans="1:2">
      <c r="A901" s="6">
        <v>845</v>
      </c>
      <c r="B901" s="20">
        <v>1.3302149999999999</v>
      </c>
    </row>
    <row r="902" spans="1:2">
      <c r="A902" s="6">
        <v>846</v>
      </c>
      <c r="B902" s="20">
        <v>1.3512150000000001</v>
      </c>
    </row>
    <row r="903" spans="1:2">
      <c r="A903" s="6">
        <v>847</v>
      </c>
      <c r="B903" s="20">
        <v>1.372215</v>
      </c>
    </row>
    <row r="904" spans="1:2">
      <c r="A904" s="6">
        <v>848</v>
      </c>
      <c r="B904" s="20">
        <v>1.3932150000000001</v>
      </c>
    </row>
    <row r="905" spans="1:2">
      <c r="A905" s="6">
        <v>849</v>
      </c>
      <c r="B905" s="20">
        <v>1.414215</v>
      </c>
    </row>
    <row r="906" spans="1:2">
      <c r="A906" s="6">
        <v>850</v>
      </c>
      <c r="B906" s="20">
        <v>1.4352149999999999</v>
      </c>
    </row>
    <row r="907" spans="1:2">
      <c r="A907" s="6">
        <v>851</v>
      </c>
      <c r="B907" s="20">
        <v>1.4550000000000001</v>
      </c>
    </row>
    <row r="908" spans="1:2">
      <c r="A908" s="6">
        <v>852</v>
      </c>
      <c r="B908" s="20">
        <v>1.476</v>
      </c>
    </row>
    <row r="909" spans="1:2">
      <c r="A909" s="6">
        <v>853</v>
      </c>
      <c r="B909" s="20">
        <v>1.4970000000000001</v>
      </c>
    </row>
    <row r="910" spans="1:2">
      <c r="A910" s="6">
        <v>854</v>
      </c>
      <c r="B910" s="20">
        <v>1.518</v>
      </c>
    </row>
    <row r="911" spans="1:2">
      <c r="A911" s="6">
        <v>855</v>
      </c>
      <c r="B911" s="20">
        <v>1.538</v>
      </c>
    </row>
    <row r="912" spans="1:2">
      <c r="A912" s="6">
        <v>856</v>
      </c>
      <c r="B912" s="20">
        <v>1.5754999999999999</v>
      </c>
    </row>
    <row r="913" spans="1:2">
      <c r="A913" s="6">
        <v>857</v>
      </c>
      <c r="B913" s="20">
        <v>1.617</v>
      </c>
    </row>
    <row r="914" spans="1:2">
      <c r="A914" s="6">
        <v>858</v>
      </c>
      <c r="B914" s="20">
        <v>1.6595</v>
      </c>
    </row>
    <row r="915" spans="1:2">
      <c r="A915" s="6">
        <v>859</v>
      </c>
      <c r="B915" s="20">
        <v>1.6995</v>
      </c>
    </row>
    <row r="916" spans="1:2">
      <c r="A916" s="6">
        <v>860</v>
      </c>
      <c r="B916" s="20">
        <v>1.7370000000000001</v>
      </c>
    </row>
    <row r="917" spans="1:2">
      <c r="A917" s="6">
        <v>861</v>
      </c>
      <c r="B917" s="20">
        <v>1.772</v>
      </c>
    </row>
    <row r="918" spans="1:2">
      <c r="A918" s="6">
        <v>862</v>
      </c>
      <c r="B918" s="20">
        <v>1.8045</v>
      </c>
    </row>
    <row r="919" spans="1:2">
      <c r="A919" s="6">
        <v>863</v>
      </c>
      <c r="B919" s="20">
        <v>1.8345</v>
      </c>
    </row>
    <row r="920" spans="1:2">
      <c r="A920" s="6">
        <v>864</v>
      </c>
      <c r="B920" s="20">
        <v>1.8634999999999999</v>
      </c>
    </row>
    <row r="921" spans="1:2">
      <c r="A921" s="6">
        <v>865</v>
      </c>
      <c r="B921" s="20">
        <v>1.8935</v>
      </c>
    </row>
    <row r="922" spans="1:2">
      <c r="A922" s="6">
        <v>866</v>
      </c>
      <c r="B922" s="20">
        <v>1.8125</v>
      </c>
    </row>
    <row r="923" spans="1:2">
      <c r="A923" s="6">
        <v>867</v>
      </c>
      <c r="B923" s="20">
        <v>1.7315</v>
      </c>
    </row>
  </sheetData>
  <mergeCells count="1">
    <mergeCell ref="A3:B3"/>
  </mergeCells>
  <phoneticPr fontId="44" type="noConversion"/>
  <pageMargins left="0.75" right="0.75" top="1" bottom="1" header="0.5" footer="0.5"/>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L169"/>
  <sheetViews>
    <sheetView workbookViewId="0">
      <selection activeCell="B5" sqref="B5:C169"/>
    </sheetView>
  </sheetViews>
  <sheetFormatPr baseColWidth="10" defaultColWidth="9" defaultRowHeight="13"/>
  <cols>
    <col min="1" max="1" width="21.1640625" style="19" customWidth="1"/>
    <col min="2" max="2" width="21" style="20" customWidth="1"/>
    <col min="3" max="3" width="19.6640625" style="20" customWidth="1"/>
    <col min="4" max="5" width="8.6640625" style="20" customWidth="1"/>
    <col min="6" max="6" width="9" style="4"/>
    <col min="7" max="7" width="10.6640625" style="4" customWidth="1"/>
    <col min="8" max="8" width="14.5" style="4" customWidth="1"/>
    <col min="9" max="9" width="14.1640625" style="4" customWidth="1"/>
    <col min="10" max="10" width="11.1640625" style="4" customWidth="1"/>
    <col min="11" max="11" width="20.33203125" style="4" customWidth="1"/>
    <col min="12" max="12" width="7.83203125" style="23" customWidth="1"/>
    <col min="13" max="16384" width="9" style="4"/>
  </cols>
  <sheetData>
    <row r="1" spans="1:12">
      <c r="A1" s="37" t="s">
        <v>1030</v>
      </c>
      <c r="C1" s="4"/>
      <c r="D1" s="6"/>
      <c r="E1" s="6"/>
      <c r="F1" s="6"/>
      <c r="G1" s="6"/>
      <c r="H1" s="23"/>
      <c r="I1" s="6"/>
      <c r="J1" s="6"/>
      <c r="K1" s="6"/>
      <c r="L1" s="6"/>
    </row>
    <row r="2" spans="1:12">
      <c r="A2" s="9"/>
      <c r="C2" s="4"/>
      <c r="D2" s="6"/>
      <c r="E2" s="6"/>
      <c r="F2" s="6"/>
      <c r="G2" s="6"/>
      <c r="H2" s="23"/>
      <c r="I2" s="6"/>
      <c r="J2" s="6"/>
      <c r="K2" s="6"/>
      <c r="L2" s="6"/>
    </row>
    <row r="3" spans="1:12">
      <c r="A3" s="239" t="s">
        <v>605</v>
      </c>
      <c r="B3" s="239"/>
      <c r="C3" s="239"/>
      <c r="G3" s="229" t="s">
        <v>606</v>
      </c>
      <c r="H3" s="229"/>
      <c r="I3" s="229"/>
      <c r="J3" s="229"/>
      <c r="K3" s="229"/>
      <c r="L3" s="229"/>
    </row>
    <row r="4" spans="1:12" ht="15">
      <c r="A4" s="11" t="s">
        <v>607</v>
      </c>
      <c r="B4" s="12" t="s">
        <v>743</v>
      </c>
      <c r="C4" s="12" t="s">
        <v>775</v>
      </c>
      <c r="D4" s="17"/>
      <c r="E4" s="17"/>
      <c r="G4" s="34" t="s">
        <v>617</v>
      </c>
      <c r="H4" s="13" t="s">
        <v>610</v>
      </c>
      <c r="I4" s="14" t="s">
        <v>611</v>
      </c>
      <c r="J4" s="14" t="s">
        <v>612</v>
      </c>
      <c r="K4" s="6" t="s">
        <v>619</v>
      </c>
      <c r="L4" s="17" t="s">
        <v>634</v>
      </c>
    </row>
    <row r="5" spans="1:12">
      <c r="A5" s="19">
        <v>634</v>
      </c>
      <c r="B5" s="23">
        <v>22.385714289999999</v>
      </c>
      <c r="C5" s="23">
        <v>0.26225108899999999</v>
      </c>
      <c r="G5" s="34">
        <v>1569</v>
      </c>
      <c r="H5" s="48" t="s">
        <v>1031</v>
      </c>
      <c r="I5" s="13"/>
      <c r="J5" s="13"/>
      <c r="K5" s="13"/>
    </row>
    <row r="6" spans="1:12">
      <c r="A6" s="19">
        <v>672</v>
      </c>
      <c r="B6" s="23">
        <v>21.742857140000002</v>
      </c>
      <c r="C6" s="23">
        <v>-1.166320351</v>
      </c>
      <c r="G6" s="34">
        <v>1631</v>
      </c>
      <c r="H6" s="13" t="s">
        <v>637</v>
      </c>
      <c r="I6" s="13">
        <v>1530</v>
      </c>
      <c r="J6" s="13">
        <v>50</v>
      </c>
      <c r="K6" s="13">
        <v>1420</v>
      </c>
      <c r="L6" s="23">
        <f>ABS(1327-1524)/2</f>
        <v>98.5</v>
      </c>
    </row>
    <row r="7" spans="1:12">
      <c r="A7" s="19">
        <v>698.5</v>
      </c>
      <c r="B7" s="23">
        <v>22.34285714</v>
      </c>
      <c r="C7" s="23">
        <v>-0.12346320600000001</v>
      </c>
      <c r="G7" s="34">
        <v>2001.3</v>
      </c>
      <c r="H7" s="13" t="s">
        <v>1032</v>
      </c>
      <c r="I7" s="13">
        <v>3630</v>
      </c>
      <c r="J7" s="13">
        <v>40</v>
      </c>
      <c r="K7" s="13">
        <v>3940</v>
      </c>
      <c r="L7" s="23">
        <f>ABS(3833-4084)/2</f>
        <v>125.5</v>
      </c>
    </row>
    <row r="8" spans="1:12">
      <c r="A8" s="19">
        <v>728.7</v>
      </c>
      <c r="B8" s="23">
        <v>22.32857143</v>
      </c>
      <c r="C8" s="23">
        <v>0.89082251199999996</v>
      </c>
      <c r="G8" s="34">
        <v>2365</v>
      </c>
      <c r="H8" s="13" t="s">
        <v>637</v>
      </c>
      <c r="I8" s="13">
        <v>4730</v>
      </c>
      <c r="J8" s="13">
        <v>60</v>
      </c>
      <c r="K8" s="13">
        <v>5470</v>
      </c>
      <c r="L8" s="23">
        <f>ABS(5320-5589)/2</f>
        <v>134.5</v>
      </c>
    </row>
    <row r="9" spans="1:12">
      <c r="A9" s="19">
        <v>736.3</v>
      </c>
      <c r="B9" s="23">
        <v>22.042857139999999</v>
      </c>
      <c r="C9" s="23">
        <v>-0.12346320600000001</v>
      </c>
      <c r="G9" s="34">
        <v>2730.5</v>
      </c>
      <c r="H9" s="13" t="s">
        <v>637</v>
      </c>
      <c r="I9" s="13">
        <v>6528</v>
      </c>
      <c r="J9" s="13">
        <v>35</v>
      </c>
      <c r="K9" s="13">
        <v>7434</v>
      </c>
      <c r="L9" s="23">
        <f>ABS(7330-7506)/2</f>
        <v>88</v>
      </c>
    </row>
    <row r="10" spans="1:12">
      <c r="A10" s="19">
        <v>747.6</v>
      </c>
      <c r="B10" s="23">
        <v>21.81428571</v>
      </c>
      <c r="C10" s="23">
        <v>-0.230606066</v>
      </c>
      <c r="G10" s="34">
        <v>2865.5</v>
      </c>
      <c r="H10" s="13" t="s">
        <v>1033</v>
      </c>
      <c r="I10" s="13">
        <v>6840</v>
      </c>
      <c r="J10" s="13">
        <v>50</v>
      </c>
      <c r="K10" s="13">
        <v>7668</v>
      </c>
      <c r="L10" s="23">
        <f>ABS(7586-7755)/2</f>
        <v>84.5</v>
      </c>
    </row>
    <row r="11" spans="1:12">
      <c r="A11" s="19">
        <v>781.5</v>
      </c>
      <c r="B11" s="23">
        <v>22.35714286</v>
      </c>
      <c r="C11" s="23">
        <v>0.14082251400000001</v>
      </c>
      <c r="G11" s="34">
        <v>2935.5</v>
      </c>
      <c r="H11" s="13" t="s">
        <v>1034</v>
      </c>
      <c r="I11" s="13">
        <v>7995</v>
      </c>
      <c r="J11" s="13">
        <v>40</v>
      </c>
      <c r="K11" s="13">
        <v>8870</v>
      </c>
      <c r="L11" s="23">
        <f>ABS(8715-9009)/2</f>
        <v>147</v>
      </c>
    </row>
    <row r="12" spans="1:12">
      <c r="A12" s="19">
        <v>897.8</v>
      </c>
      <c r="B12" s="23">
        <v>22.02857143</v>
      </c>
      <c r="C12" s="23">
        <v>-0.43774891599999999</v>
      </c>
      <c r="G12" s="34">
        <v>2971</v>
      </c>
      <c r="H12" s="48" t="s">
        <v>1035</v>
      </c>
      <c r="I12" s="13">
        <v>9430</v>
      </c>
      <c r="J12" s="13">
        <v>45</v>
      </c>
      <c r="K12" s="13">
        <v>10655</v>
      </c>
      <c r="L12" s="23">
        <f>ABS(10546-10999)/2</f>
        <v>226.5</v>
      </c>
    </row>
    <row r="13" spans="1:12">
      <c r="A13" s="19">
        <v>1046.7</v>
      </c>
      <c r="B13" s="23">
        <v>22.32857143</v>
      </c>
      <c r="C13" s="23">
        <v>-0.152034631</v>
      </c>
      <c r="G13" s="34">
        <v>2989.5</v>
      </c>
      <c r="H13" s="13" t="s">
        <v>637</v>
      </c>
      <c r="I13" s="13">
        <v>9510</v>
      </c>
      <c r="J13" s="13">
        <v>130</v>
      </c>
      <c r="K13" s="13">
        <v>10831</v>
      </c>
      <c r="L13" s="23">
        <f>ABS(10483-11175)/2</f>
        <v>346</v>
      </c>
    </row>
    <row r="14" spans="1:12">
      <c r="A14" s="19">
        <v>1449.4</v>
      </c>
      <c r="B14" s="23">
        <v>22.457142860000001</v>
      </c>
      <c r="C14" s="23">
        <v>4.0822513999999997E-2</v>
      </c>
      <c r="G14" s="34">
        <v>2994</v>
      </c>
      <c r="H14" s="13" t="s">
        <v>1036</v>
      </c>
      <c r="I14" s="13">
        <v>10255</v>
      </c>
      <c r="J14" s="13">
        <v>45</v>
      </c>
      <c r="K14" s="13">
        <v>12040</v>
      </c>
      <c r="L14" s="23">
        <f>ABS(11734-12358)/2</f>
        <v>312</v>
      </c>
    </row>
    <row r="15" spans="1:12">
      <c r="A15" s="19">
        <v>1806.8</v>
      </c>
      <c r="B15" s="23">
        <v>21.97142857</v>
      </c>
      <c r="C15" s="23">
        <v>0.23367965399999999</v>
      </c>
    </row>
    <row r="16" spans="1:12">
      <c r="A16" s="19">
        <v>1947.4</v>
      </c>
      <c r="B16" s="23">
        <v>22.371428569999999</v>
      </c>
      <c r="C16" s="23">
        <v>-0.11632034600000001</v>
      </c>
    </row>
    <row r="17" spans="1:3">
      <c r="A17" s="19">
        <v>1982.4</v>
      </c>
      <c r="B17" s="23">
        <v>22.52857143</v>
      </c>
      <c r="C17" s="23">
        <v>0.447965369</v>
      </c>
    </row>
    <row r="18" spans="1:3">
      <c r="A18" s="19">
        <v>2017.3</v>
      </c>
      <c r="B18" s="23">
        <v>22.571428569999998</v>
      </c>
      <c r="C18" s="23">
        <v>0.24082250899999999</v>
      </c>
    </row>
    <row r="19" spans="1:3">
      <c r="A19" s="19">
        <v>2152.5</v>
      </c>
      <c r="B19" s="23">
        <v>22.557142859999999</v>
      </c>
      <c r="C19" s="23">
        <v>0.24082251399999999</v>
      </c>
    </row>
    <row r="20" spans="1:3">
      <c r="A20" s="19">
        <v>2224.6999999999998</v>
      </c>
      <c r="B20" s="23">
        <v>22.514285709999999</v>
      </c>
      <c r="C20" s="23">
        <v>0.44082250899999997</v>
      </c>
    </row>
    <row r="21" spans="1:3">
      <c r="A21" s="19">
        <v>2259</v>
      </c>
      <c r="B21" s="23">
        <v>22.485714290000001</v>
      </c>
      <c r="C21" s="23">
        <v>0.66939394399999996</v>
      </c>
    </row>
    <row r="22" spans="1:3">
      <c r="A22" s="19">
        <v>2293.1999999999998</v>
      </c>
      <c r="B22" s="23">
        <v>22.714285709999999</v>
      </c>
      <c r="C22" s="23">
        <v>0.512251079</v>
      </c>
    </row>
    <row r="23" spans="1:3">
      <c r="A23" s="19">
        <v>2327.4</v>
      </c>
      <c r="B23" s="23">
        <v>22.7</v>
      </c>
      <c r="C23" s="23">
        <v>0.49082250900000002</v>
      </c>
    </row>
    <row r="24" spans="1:3">
      <c r="A24" s="19">
        <v>2361.4</v>
      </c>
      <c r="B24" s="23">
        <v>22.557142859999999</v>
      </c>
      <c r="C24" s="23">
        <v>0.76225108399999997</v>
      </c>
    </row>
    <row r="25" spans="1:3">
      <c r="A25" s="19">
        <v>2395.4</v>
      </c>
      <c r="B25" s="23">
        <v>22.728571429999999</v>
      </c>
      <c r="C25" s="23">
        <v>0.84796536899999997</v>
      </c>
    </row>
    <row r="26" spans="1:3">
      <c r="A26" s="19">
        <v>2429.3000000000002</v>
      </c>
      <c r="B26" s="23">
        <v>22.81428571</v>
      </c>
      <c r="C26" s="23">
        <v>0.64082250900000004</v>
      </c>
    </row>
    <row r="27" spans="1:3">
      <c r="A27" s="19">
        <v>2463</v>
      </c>
      <c r="B27" s="23">
        <v>22.8</v>
      </c>
      <c r="C27" s="23">
        <v>0.67653679899999997</v>
      </c>
    </row>
    <row r="28" spans="1:3">
      <c r="A28" s="19">
        <v>2496.8000000000002</v>
      </c>
      <c r="B28" s="23">
        <v>22.457142860000001</v>
      </c>
      <c r="C28" s="23">
        <v>0.49082251399999999</v>
      </c>
    </row>
    <row r="29" spans="1:3">
      <c r="A29" s="19">
        <v>2530.4</v>
      </c>
      <c r="B29" s="23">
        <v>22.7</v>
      </c>
      <c r="C29" s="23">
        <v>0.79082250899999995</v>
      </c>
    </row>
    <row r="30" spans="1:3">
      <c r="A30" s="19">
        <v>2563.9</v>
      </c>
      <c r="B30" s="23">
        <v>22.571428569999998</v>
      </c>
      <c r="C30" s="23">
        <v>0.82653679400000002</v>
      </c>
    </row>
    <row r="31" spans="1:3">
      <c r="A31" s="19">
        <v>2597.4</v>
      </c>
      <c r="B31" s="23">
        <v>22.457142860000001</v>
      </c>
      <c r="C31" s="23">
        <v>0.60510822900000005</v>
      </c>
    </row>
    <row r="32" spans="1:3">
      <c r="A32" s="19">
        <v>2630.8</v>
      </c>
      <c r="B32" s="23">
        <v>22.614285710000001</v>
      </c>
      <c r="C32" s="23">
        <v>0.63367964899999996</v>
      </c>
    </row>
    <row r="33" spans="1:11">
      <c r="A33" s="19">
        <v>2664.1</v>
      </c>
      <c r="B33" s="23">
        <v>22.457142860000001</v>
      </c>
      <c r="C33" s="23">
        <v>0.60510822900000005</v>
      </c>
    </row>
    <row r="34" spans="1:11">
      <c r="A34" s="19">
        <v>2796.5</v>
      </c>
      <c r="B34" s="23">
        <v>22.52857143</v>
      </c>
      <c r="C34" s="23">
        <v>0.13367965400000001</v>
      </c>
    </row>
    <row r="35" spans="1:11">
      <c r="A35" s="19">
        <v>2829.3</v>
      </c>
      <c r="B35" s="23">
        <v>22.3</v>
      </c>
      <c r="C35" s="23">
        <v>-0.223463201</v>
      </c>
    </row>
    <row r="36" spans="1:11">
      <c r="A36" s="19">
        <v>2862.1</v>
      </c>
      <c r="B36" s="23">
        <v>22.428571430000002</v>
      </c>
      <c r="C36" s="23">
        <v>0.56225108400000001</v>
      </c>
    </row>
    <row r="37" spans="1:11">
      <c r="A37" s="19">
        <v>2894.9</v>
      </c>
      <c r="B37" s="23">
        <v>22.742857140000002</v>
      </c>
      <c r="C37" s="23">
        <v>0.46939393899999998</v>
      </c>
    </row>
    <row r="38" spans="1:11">
      <c r="A38" s="19">
        <v>2927.5</v>
      </c>
      <c r="B38" s="23">
        <v>22.47142857</v>
      </c>
      <c r="C38" s="23">
        <v>0.36225107899999998</v>
      </c>
    </row>
    <row r="39" spans="1:11">
      <c r="A39" s="19">
        <v>2960.1</v>
      </c>
      <c r="B39" s="23">
        <v>22.64285714</v>
      </c>
      <c r="C39" s="23">
        <v>0.39082250899999998</v>
      </c>
    </row>
    <row r="40" spans="1:11">
      <c r="A40" s="19">
        <v>2992.5</v>
      </c>
      <c r="B40" s="23">
        <v>22.628571430000001</v>
      </c>
      <c r="C40" s="23">
        <v>0.41939393899999999</v>
      </c>
      <c r="G40" s="18"/>
      <c r="H40" s="18"/>
      <c r="I40" s="18"/>
      <c r="J40" s="18"/>
      <c r="K40" s="18"/>
    </row>
    <row r="41" spans="1:11">
      <c r="A41" s="19">
        <v>3024.9</v>
      </c>
      <c r="B41" s="23">
        <v>22.542857139999999</v>
      </c>
      <c r="C41" s="23">
        <v>0.262251079</v>
      </c>
      <c r="K41" s="18"/>
    </row>
    <row r="42" spans="1:11">
      <c r="A42" s="19">
        <v>3057.2</v>
      </c>
      <c r="B42" s="23">
        <v>22.557142859999999</v>
      </c>
      <c r="C42" s="23">
        <v>0.21939394400000001</v>
      </c>
      <c r="K42" s="18"/>
    </row>
    <row r="43" spans="1:11">
      <c r="A43" s="19">
        <v>3089.5</v>
      </c>
      <c r="B43" s="23">
        <v>22.64285714</v>
      </c>
      <c r="C43" s="23">
        <v>0.369393939</v>
      </c>
      <c r="K43" s="18"/>
    </row>
    <row r="44" spans="1:11">
      <c r="A44" s="19">
        <v>3121.6</v>
      </c>
      <c r="B44" s="23">
        <v>22.714285709999999</v>
      </c>
      <c r="C44" s="23">
        <v>0.512251079</v>
      </c>
      <c r="K44" s="18"/>
    </row>
    <row r="45" spans="1:11">
      <c r="A45" s="19">
        <v>3153.7</v>
      </c>
      <c r="B45" s="23">
        <v>22.385714289999999</v>
      </c>
      <c r="C45" s="23">
        <v>-0.12346320099999999</v>
      </c>
      <c r="K45" s="18"/>
    </row>
    <row r="46" spans="1:11">
      <c r="A46" s="19">
        <v>3185.6</v>
      </c>
      <c r="B46" s="23">
        <v>22.428571430000002</v>
      </c>
      <c r="C46" s="23">
        <v>0.56225108400000001</v>
      </c>
      <c r="K46" s="18"/>
    </row>
    <row r="47" spans="1:11">
      <c r="A47" s="19">
        <v>3217.5</v>
      </c>
      <c r="B47" s="23">
        <v>22.6</v>
      </c>
      <c r="C47" s="23">
        <v>0.29082250900000001</v>
      </c>
      <c r="K47" s="18"/>
    </row>
    <row r="48" spans="1:11">
      <c r="A48" s="19">
        <v>3249.3</v>
      </c>
      <c r="B48" s="23">
        <v>22.485714290000001</v>
      </c>
      <c r="C48" s="23">
        <v>6.2251089000000003E-2</v>
      </c>
      <c r="K48" s="18"/>
    </row>
    <row r="49" spans="1:12">
      <c r="A49" s="19">
        <v>3281.1</v>
      </c>
      <c r="B49" s="23">
        <v>22.65714286</v>
      </c>
      <c r="C49" s="23">
        <v>0.46225108399999998</v>
      </c>
      <c r="K49" s="18"/>
    </row>
    <row r="50" spans="1:12">
      <c r="A50" s="19">
        <v>3312.7</v>
      </c>
      <c r="B50" s="23">
        <v>22.485714290000001</v>
      </c>
      <c r="C50" s="23">
        <v>9.0822513999999993E-2</v>
      </c>
      <c r="K50" s="18"/>
    </row>
    <row r="51" spans="1:12">
      <c r="A51" s="19">
        <v>3407.1</v>
      </c>
      <c r="B51" s="23">
        <v>22.714285709999999</v>
      </c>
      <c r="C51" s="23">
        <v>0.49082250900000002</v>
      </c>
      <c r="K51" s="18"/>
      <c r="L51" s="34"/>
    </row>
    <row r="52" spans="1:12">
      <c r="A52" s="19">
        <v>3438.5</v>
      </c>
      <c r="B52" s="23">
        <v>22.585714289999999</v>
      </c>
      <c r="C52" s="23">
        <v>0.28367965899999997</v>
      </c>
      <c r="G52" s="18"/>
      <c r="H52" s="18"/>
      <c r="I52" s="18"/>
      <c r="J52" s="18"/>
      <c r="K52" s="18"/>
      <c r="L52" s="34"/>
    </row>
    <row r="53" spans="1:12">
      <c r="A53" s="19">
        <v>3469.7</v>
      </c>
      <c r="B53" s="23">
        <v>22.428571430000002</v>
      </c>
      <c r="C53" s="23">
        <v>5.1082289999999997E-3</v>
      </c>
      <c r="K53" s="18"/>
      <c r="L53" s="34"/>
    </row>
    <row r="54" spans="1:12">
      <c r="A54" s="19">
        <v>3500.8</v>
      </c>
      <c r="B54" s="23">
        <v>22.81428571</v>
      </c>
      <c r="C54" s="23">
        <v>0.762251079</v>
      </c>
      <c r="K54" s="18"/>
      <c r="L54" s="34"/>
    </row>
    <row r="55" spans="1:12">
      <c r="A55" s="19">
        <v>3531.9</v>
      </c>
      <c r="B55" s="23">
        <v>22.35714286</v>
      </c>
      <c r="C55" s="23">
        <v>-0.18060605599999999</v>
      </c>
      <c r="K55" s="18"/>
      <c r="L55" s="34"/>
    </row>
    <row r="56" spans="1:12">
      <c r="A56" s="19">
        <v>3562.9</v>
      </c>
      <c r="B56" s="23">
        <v>22.557142859999999</v>
      </c>
      <c r="C56" s="23">
        <v>0.21225108400000001</v>
      </c>
      <c r="K56" s="18"/>
      <c r="L56" s="34"/>
    </row>
    <row r="57" spans="1:12">
      <c r="A57" s="19">
        <v>3593.8</v>
      </c>
      <c r="B57" s="23">
        <v>22.585714289999999</v>
      </c>
      <c r="C57" s="23">
        <v>0.26225108899999999</v>
      </c>
      <c r="K57" s="18"/>
      <c r="L57" s="34"/>
    </row>
    <row r="58" spans="1:12">
      <c r="A58" s="19">
        <v>3624.6</v>
      </c>
      <c r="B58" s="23">
        <v>22.714285709999999</v>
      </c>
      <c r="C58" s="23">
        <v>0.512251079</v>
      </c>
      <c r="K58" s="18"/>
      <c r="L58" s="34"/>
    </row>
    <row r="59" spans="1:12">
      <c r="A59" s="19">
        <v>3655.3</v>
      </c>
      <c r="B59" s="23">
        <v>22.65714286</v>
      </c>
      <c r="C59" s="23">
        <v>0.34796536900000002</v>
      </c>
      <c r="K59" s="18"/>
      <c r="L59" s="34"/>
    </row>
    <row r="60" spans="1:12">
      <c r="A60" s="19">
        <v>3686</v>
      </c>
      <c r="B60" s="23">
        <v>22.82857143</v>
      </c>
      <c r="C60" s="23">
        <v>0.71939393900000004</v>
      </c>
      <c r="K60" s="18"/>
      <c r="L60" s="34"/>
    </row>
    <row r="61" spans="1:12">
      <c r="A61" s="19">
        <v>3716.6</v>
      </c>
      <c r="B61" s="23">
        <v>22.65714286</v>
      </c>
      <c r="C61" s="23">
        <v>0.46225108399999998</v>
      </c>
      <c r="K61" s="18"/>
      <c r="L61" s="34"/>
    </row>
    <row r="62" spans="1:12">
      <c r="A62" s="19">
        <v>3747.1</v>
      </c>
      <c r="B62" s="23">
        <v>22.81428571</v>
      </c>
      <c r="C62" s="23">
        <v>0.74796536400000002</v>
      </c>
      <c r="K62" s="18"/>
      <c r="L62" s="34"/>
    </row>
    <row r="63" spans="1:12">
      <c r="A63" s="19">
        <v>3777.5</v>
      </c>
      <c r="B63" s="23">
        <v>22.457142860000001</v>
      </c>
      <c r="C63" s="23">
        <v>2.6536799E-2</v>
      </c>
      <c r="K63" s="18"/>
      <c r="L63" s="34"/>
    </row>
    <row r="64" spans="1:12">
      <c r="A64" s="19">
        <v>3807.8</v>
      </c>
      <c r="B64" s="23">
        <v>22.628571430000001</v>
      </c>
      <c r="C64" s="23">
        <v>0.42653679900000002</v>
      </c>
      <c r="L64" s="34"/>
    </row>
    <row r="65" spans="1:12">
      <c r="A65" s="19">
        <v>3838</v>
      </c>
      <c r="B65" s="23">
        <v>22.542857139999999</v>
      </c>
      <c r="C65" s="23">
        <v>0.262251079</v>
      </c>
      <c r="L65" s="34"/>
    </row>
    <row r="66" spans="1:12">
      <c r="A66" s="19">
        <v>3868.2</v>
      </c>
      <c r="B66" s="23">
        <v>22.557142859999999</v>
      </c>
      <c r="C66" s="23">
        <v>0.21225108400000001</v>
      </c>
      <c r="L66" s="34"/>
    </row>
    <row r="67" spans="1:12">
      <c r="A67" s="19">
        <v>3898.3</v>
      </c>
      <c r="B67" s="23">
        <v>22.442857140000001</v>
      </c>
      <c r="C67" s="23">
        <v>0.21225107900000001</v>
      </c>
      <c r="L67" s="34"/>
    </row>
    <row r="68" spans="1:12">
      <c r="A68" s="19">
        <v>3928.2</v>
      </c>
      <c r="B68" s="23">
        <v>22.728571429999999</v>
      </c>
      <c r="C68" s="23">
        <v>0.53367965399999995</v>
      </c>
      <c r="L68" s="34"/>
    </row>
    <row r="69" spans="1:12">
      <c r="A69" s="19">
        <v>3964.1</v>
      </c>
      <c r="B69" s="23">
        <v>22.614285710000001</v>
      </c>
      <c r="C69" s="23">
        <v>0.32653679400000002</v>
      </c>
      <c r="L69" s="34"/>
    </row>
    <row r="70" spans="1:12">
      <c r="A70" s="19">
        <v>4017.7</v>
      </c>
      <c r="B70" s="23">
        <v>22.542857139999999</v>
      </c>
      <c r="C70" s="23">
        <v>0.262251079</v>
      </c>
      <c r="L70" s="34"/>
    </row>
    <row r="71" spans="1:12">
      <c r="A71" s="19">
        <v>4047.4</v>
      </c>
      <c r="B71" s="23">
        <v>22.242857140000002</v>
      </c>
      <c r="C71" s="23">
        <v>0.52653679399999997</v>
      </c>
      <c r="L71" s="34"/>
    </row>
    <row r="72" spans="1:12">
      <c r="A72" s="19">
        <v>4077</v>
      </c>
      <c r="B72" s="23">
        <v>22.457142860000001</v>
      </c>
      <c r="C72" s="23">
        <v>2.6536799E-2</v>
      </c>
      <c r="L72" s="34"/>
    </row>
    <row r="73" spans="1:12">
      <c r="A73" s="19">
        <v>4106.5</v>
      </c>
      <c r="B73" s="23">
        <v>22.571428569999998</v>
      </c>
      <c r="C73" s="23">
        <v>0.24082250899999999</v>
      </c>
      <c r="L73" s="34"/>
    </row>
    <row r="74" spans="1:12">
      <c r="A74" s="19">
        <v>4135.8999999999996</v>
      </c>
      <c r="B74" s="23">
        <v>22.614285710000001</v>
      </c>
      <c r="C74" s="23">
        <v>0.32653679400000002</v>
      </c>
      <c r="L74" s="34"/>
    </row>
    <row r="75" spans="1:12">
      <c r="A75" s="19">
        <v>4165.2</v>
      </c>
      <c r="B75" s="23">
        <v>22.614285710000001</v>
      </c>
      <c r="C75" s="23">
        <v>0.32653679400000002</v>
      </c>
    </row>
    <row r="76" spans="1:12">
      <c r="A76" s="19">
        <v>4194.3999999999996</v>
      </c>
      <c r="B76" s="23">
        <v>22.742857140000002</v>
      </c>
      <c r="C76" s="23">
        <v>0.55510822400000004</v>
      </c>
    </row>
    <row r="77" spans="1:12">
      <c r="A77" s="19">
        <v>4223.6000000000004</v>
      </c>
      <c r="B77" s="23">
        <v>22.571428569999998</v>
      </c>
      <c r="C77" s="23">
        <v>0.24082250899999999</v>
      </c>
    </row>
    <row r="78" spans="1:12">
      <c r="A78" s="19">
        <v>4252.7</v>
      </c>
      <c r="B78" s="23">
        <v>22.585714289999999</v>
      </c>
      <c r="C78" s="23">
        <v>0.26225108899999999</v>
      </c>
    </row>
    <row r="79" spans="1:12">
      <c r="A79" s="19">
        <v>4281.7</v>
      </c>
      <c r="B79" s="23">
        <v>22.614285710000001</v>
      </c>
      <c r="C79" s="23">
        <v>0.62653679399999995</v>
      </c>
    </row>
    <row r="80" spans="1:12">
      <c r="A80" s="19">
        <v>4310.6000000000004</v>
      </c>
      <c r="B80" s="23">
        <v>22.457142860000001</v>
      </c>
      <c r="C80" s="23">
        <v>2.6536799E-2</v>
      </c>
    </row>
    <row r="81" spans="1:3">
      <c r="A81" s="19">
        <v>4368.2</v>
      </c>
      <c r="B81" s="23">
        <v>22.571428569999998</v>
      </c>
      <c r="C81" s="23">
        <v>0.22653679400000001</v>
      </c>
    </row>
    <row r="82" spans="1:3">
      <c r="A82" s="19">
        <v>4425.3999999999996</v>
      </c>
      <c r="B82" s="23">
        <v>22.67142857</v>
      </c>
      <c r="C82" s="23">
        <v>0.43367965400000003</v>
      </c>
    </row>
    <row r="83" spans="1:3">
      <c r="A83" s="19">
        <v>4482.3999999999996</v>
      </c>
      <c r="B83" s="23">
        <v>22.65714286</v>
      </c>
      <c r="C83" s="23">
        <v>0.47653679900000001</v>
      </c>
    </row>
    <row r="84" spans="1:3">
      <c r="A84" s="19">
        <v>4539</v>
      </c>
      <c r="B84" s="23">
        <v>22.67142857</v>
      </c>
      <c r="C84" s="23">
        <v>0.447965369</v>
      </c>
    </row>
    <row r="85" spans="1:3">
      <c r="A85" s="19">
        <v>4651.2</v>
      </c>
      <c r="B85" s="23">
        <v>22.47142857</v>
      </c>
      <c r="C85" s="23">
        <v>0.13367965400000001</v>
      </c>
    </row>
    <row r="86" spans="1:3">
      <c r="A86" s="19">
        <v>4925.8999999999996</v>
      </c>
      <c r="B86" s="23">
        <v>22.371428569999999</v>
      </c>
      <c r="C86" s="23">
        <v>0.14796536900000001</v>
      </c>
    </row>
    <row r="87" spans="1:3">
      <c r="A87" s="19">
        <v>5192.3</v>
      </c>
      <c r="B87" s="23">
        <v>22.285714290000001</v>
      </c>
      <c r="C87" s="23">
        <v>-0.216320341</v>
      </c>
    </row>
    <row r="88" spans="1:3">
      <c r="A88" s="19">
        <v>5450.4</v>
      </c>
      <c r="B88" s="23">
        <v>22.32857143</v>
      </c>
      <c r="C88" s="23">
        <v>-0.15917748600000001</v>
      </c>
    </row>
    <row r="89" spans="1:3">
      <c r="A89" s="19">
        <v>5700.3</v>
      </c>
      <c r="B89" s="23">
        <v>22.52857143</v>
      </c>
      <c r="C89" s="23">
        <v>0.23367965399999999</v>
      </c>
    </row>
    <row r="90" spans="1:3">
      <c r="A90" s="19">
        <v>5941.9</v>
      </c>
      <c r="B90" s="23">
        <v>22.571428569999998</v>
      </c>
      <c r="C90" s="23">
        <v>0.31225107899999999</v>
      </c>
    </row>
    <row r="91" spans="1:3">
      <c r="A91" s="19">
        <v>6175.3</v>
      </c>
      <c r="B91" s="23">
        <v>22.571428569999998</v>
      </c>
      <c r="C91" s="23">
        <v>0.32653679400000002</v>
      </c>
    </row>
    <row r="92" spans="1:3">
      <c r="A92" s="19">
        <v>6288.8</v>
      </c>
      <c r="B92" s="23">
        <v>22.757142859999998</v>
      </c>
      <c r="C92" s="23">
        <v>0.56939394399999999</v>
      </c>
    </row>
    <row r="93" spans="1:3">
      <c r="A93" s="19">
        <v>6400.4</v>
      </c>
      <c r="B93" s="23">
        <v>22.571428569999998</v>
      </c>
      <c r="C93" s="23">
        <v>0.31225107899999999</v>
      </c>
    </row>
    <row r="94" spans="1:3">
      <c r="A94" s="19">
        <v>6617.2</v>
      </c>
      <c r="B94" s="23">
        <v>22.728571429999999</v>
      </c>
      <c r="C94" s="23">
        <v>0.59796536899999997</v>
      </c>
    </row>
    <row r="95" spans="1:3">
      <c r="A95" s="19">
        <v>6825.7</v>
      </c>
      <c r="B95" s="23">
        <v>22.02857143</v>
      </c>
      <c r="C95" s="23">
        <v>-0.68774891599999999</v>
      </c>
    </row>
    <row r="96" spans="1:3">
      <c r="A96" s="19">
        <v>6918.8</v>
      </c>
      <c r="B96" s="23">
        <v>22.47142857</v>
      </c>
      <c r="C96" s="23">
        <v>0.33367965399999999</v>
      </c>
    </row>
    <row r="97" spans="1:3">
      <c r="A97" s="19">
        <v>7026</v>
      </c>
      <c r="B97" s="23">
        <v>22.728571429999999</v>
      </c>
      <c r="C97" s="23">
        <v>0.59796536899999997</v>
      </c>
    </row>
    <row r="98" spans="1:3">
      <c r="A98" s="19">
        <v>7045.5</v>
      </c>
      <c r="B98" s="23">
        <v>22.728571429999999</v>
      </c>
      <c r="C98" s="23">
        <v>0.59796536899999997</v>
      </c>
    </row>
    <row r="99" spans="1:3">
      <c r="A99" s="19">
        <v>7065</v>
      </c>
      <c r="B99" s="23">
        <v>22.5</v>
      </c>
      <c r="C99" s="23">
        <v>0.16225108399999999</v>
      </c>
    </row>
    <row r="100" spans="1:3">
      <c r="A100" s="19">
        <v>7084.4</v>
      </c>
      <c r="B100" s="23">
        <v>22.742857140000002</v>
      </c>
      <c r="C100" s="23">
        <v>0.56939393900000002</v>
      </c>
    </row>
    <row r="101" spans="1:3">
      <c r="A101" s="19">
        <v>7103.8</v>
      </c>
      <c r="B101" s="23">
        <v>22.7</v>
      </c>
      <c r="C101" s="23">
        <v>0.56225108400000001</v>
      </c>
    </row>
    <row r="102" spans="1:3">
      <c r="A102" s="19">
        <v>7123</v>
      </c>
      <c r="B102" s="23">
        <v>22.728571429999999</v>
      </c>
      <c r="C102" s="23">
        <v>0.59796536899999997</v>
      </c>
    </row>
    <row r="103" spans="1:3">
      <c r="A103" s="19">
        <v>7142.2</v>
      </c>
      <c r="B103" s="23">
        <v>22.68571429</v>
      </c>
      <c r="C103" s="23">
        <v>0.433679659</v>
      </c>
    </row>
    <row r="104" spans="1:3">
      <c r="A104" s="19">
        <v>7161.2</v>
      </c>
      <c r="B104" s="23">
        <v>22.542857139999999</v>
      </c>
      <c r="C104" s="23">
        <v>0.27653679399999997</v>
      </c>
    </row>
    <row r="105" spans="1:3">
      <c r="A105" s="19">
        <v>7180.2</v>
      </c>
      <c r="B105" s="23">
        <v>22.64285714</v>
      </c>
      <c r="C105" s="23">
        <v>0.40510822400000002</v>
      </c>
    </row>
    <row r="106" spans="1:3">
      <c r="A106" s="19">
        <v>7199.1</v>
      </c>
      <c r="B106" s="23">
        <v>22.81428571</v>
      </c>
      <c r="C106" s="23">
        <v>0.683679649</v>
      </c>
    </row>
    <row r="107" spans="1:3">
      <c r="A107" s="19">
        <v>7218</v>
      </c>
      <c r="B107" s="23">
        <v>22.52857143</v>
      </c>
      <c r="C107" s="23">
        <v>0.24082251399999999</v>
      </c>
    </row>
    <row r="108" spans="1:3">
      <c r="A108" s="19">
        <v>7236.7</v>
      </c>
      <c r="B108" s="23">
        <v>22.785714290000001</v>
      </c>
      <c r="C108" s="23">
        <v>0.72653679900000001</v>
      </c>
    </row>
    <row r="109" spans="1:3">
      <c r="A109" s="19">
        <v>7255.4</v>
      </c>
      <c r="B109" s="23">
        <v>22.757142859999998</v>
      </c>
      <c r="C109" s="23">
        <v>0.52653679900000006</v>
      </c>
    </row>
    <row r="110" spans="1:3">
      <c r="A110" s="19">
        <v>7274</v>
      </c>
      <c r="B110" s="23">
        <v>22.742857140000002</v>
      </c>
      <c r="C110" s="23">
        <v>0.55510822400000004</v>
      </c>
    </row>
    <row r="111" spans="1:3">
      <c r="A111" s="19">
        <v>7292.5</v>
      </c>
      <c r="B111" s="23">
        <v>22.457142860000001</v>
      </c>
      <c r="C111" s="23">
        <v>1.9393944E-2</v>
      </c>
    </row>
    <row r="112" spans="1:3">
      <c r="A112" s="19">
        <v>7310.9</v>
      </c>
      <c r="B112" s="23">
        <v>22.742857140000002</v>
      </c>
      <c r="C112" s="23">
        <v>0.55510822400000004</v>
      </c>
    </row>
    <row r="113" spans="1:3">
      <c r="A113" s="19">
        <v>7329.2</v>
      </c>
      <c r="B113" s="23">
        <v>22.728571429999999</v>
      </c>
      <c r="C113" s="23">
        <v>0.59796536899999997</v>
      </c>
    </row>
    <row r="114" spans="1:3">
      <c r="A114" s="19">
        <v>7351.1</v>
      </c>
      <c r="B114" s="23">
        <v>22.742857140000002</v>
      </c>
      <c r="C114" s="23">
        <v>0.56939393900000002</v>
      </c>
    </row>
    <row r="115" spans="1:3">
      <c r="A115" s="19">
        <v>7365.6</v>
      </c>
      <c r="B115" s="23">
        <v>22.628571430000001</v>
      </c>
      <c r="C115" s="23">
        <v>0.362251084</v>
      </c>
    </row>
    <row r="116" spans="1:3">
      <c r="A116" s="19">
        <v>7383.7</v>
      </c>
      <c r="B116" s="23">
        <v>22.7</v>
      </c>
      <c r="C116" s="23">
        <v>0.57653679899999999</v>
      </c>
    </row>
    <row r="117" spans="1:3">
      <c r="A117" s="19">
        <v>7401.7</v>
      </c>
      <c r="B117" s="23">
        <v>22.7</v>
      </c>
      <c r="C117" s="23">
        <v>0.57653679899999999</v>
      </c>
    </row>
    <row r="118" spans="1:3">
      <c r="A118" s="19">
        <v>7419.6</v>
      </c>
      <c r="B118" s="23">
        <v>22.757142859999998</v>
      </c>
      <c r="C118" s="23">
        <v>0.79796536900000004</v>
      </c>
    </row>
    <row r="119" spans="1:3">
      <c r="A119" s="19">
        <v>7437.5</v>
      </c>
      <c r="B119" s="23">
        <v>22.7</v>
      </c>
      <c r="C119" s="23">
        <v>0.54796536900000004</v>
      </c>
    </row>
    <row r="120" spans="1:3">
      <c r="A120" s="19">
        <v>7455.2</v>
      </c>
      <c r="B120" s="23">
        <v>22.714285709999999</v>
      </c>
      <c r="C120" s="23">
        <v>0.47653679399999999</v>
      </c>
    </row>
    <row r="121" spans="1:3">
      <c r="A121" s="19">
        <v>7472.9</v>
      </c>
      <c r="B121" s="23">
        <v>22.128571430000001</v>
      </c>
      <c r="C121" s="23">
        <v>-0.49489177099999998</v>
      </c>
    </row>
    <row r="122" spans="1:3">
      <c r="A122" s="19">
        <v>7490.5</v>
      </c>
      <c r="B122" s="23">
        <v>22.728571429999999</v>
      </c>
      <c r="C122" s="23">
        <v>0.50510822899999996</v>
      </c>
    </row>
    <row r="123" spans="1:3">
      <c r="A123" s="19">
        <v>7508</v>
      </c>
      <c r="B123" s="23">
        <v>22.757142859999998</v>
      </c>
      <c r="C123" s="23">
        <v>0.54796536900000004</v>
      </c>
    </row>
    <row r="124" spans="1:3">
      <c r="A124" s="19">
        <v>7508</v>
      </c>
      <c r="B124" s="23">
        <v>22.714285709999999</v>
      </c>
      <c r="C124" s="23">
        <v>0.52653679399999997</v>
      </c>
    </row>
    <row r="125" spans="1:3">
      <c r="A125" s="19">
        <v>7525.4</v>
      </c>
      <c r="B125" s="23">
        <v>22.714285709999999</v>
      </c>
      <c r="C125" s="23">
        <v>0.52653679399999997</v>
      </c>
    </row>
    <row r="126" spans="1:3">
      <c r="A126" s="19">
        <v>7542.7</v>
      </c>
      <c r="B126" s="23">
        <v>22.47142857</v>
      </c>
      <c r="C126" s="23">
        <v>0.14796536900000001</v>
      </c>
    </row>
    <row r="127" spans="1:3">
      <c r="A127" s="19">
        <v>7560</v>
      </c>
      <c r="B127" s="23">
        <v>22.714285709999999</v>
      </c>
      <c r="C127" s="23">
        <v>0.52653679399999997</v>
      </c>
    </row>
    <row r="128" spans="1:3">
      <c r="A128" s="19">
        <v>7577.2</v>
      </c>
      <c r="B128" s="23">
        <v>22.15714286</v>
      </c>
      <c r="C128" s="23">
        <v>-0.43774891599999999</v>
      </c>
    </row>
    <row r="129" spans="1:3">
      <c r="A129" s="19">
        <v>7594.2</v>
      </c>
      <c r="B129" s="23">
        <v>22.542857139999999</v>
      </c>
      <c r="C129" s="23">
        <v>0.29796536400000001</v>
      </c>
    </row>
    <row r="130" spans="1:3">
      <c r="A130" s="19">
        <v>7611.3</v>
      </c>
      <c r="B130" s="23">
        <v>22.82857143</v>
      </c>
      <c r="C130" s="23">
        <v>0.71939393900000004</v>
      </c>
    </row>
    <row r="131" spans="1:3">
      <c r="A131" s="19">
        <v>7628.2</v>
      </c>
      <c r="B131" s="23">
        <v>22.714285709999999</v>
      </c>
      <c r="C131" s="23">
        <v>0.44796536399999998</v>
      </c>
    </row>
    <row r="132" spans="1:3">
      <c r="A132" s="19">
        <v>7645</v>
      </c>
      <c r="B132" s="23">
        <v>22.714285709999999</v>
      </c>
      <c r="C132" s="23">
        <v>0.52653679399999997</v>
      </c>
    </row>
    <row r="133" spans="1:3">
      <c r="A133" s="19">
        <v>7661.8</v>
      </c>
      <c r="B133" s="23">
        <v>22.65714286</v>
      </c>
      <c r="C133" s="23">
        <v>0.40510822899999999</v>
      </c>
    </row>
    <row r="134" spans="1:3">
      <c r="A134" s="19">
        <v>7671.8</v>
      </c>
      <c r="B134" s="23">
        <v>22.714285709999999</v>
      </c>
      <c r="C134" s="23">
        <v>0.52653679399999997</v>
      </c>
    </row>
    <row r="135" spans="1:3">
      <c r="A135" s="19">
        <v>7698.4</v>
      </c>
      <c r="B135" s="23">
        <v>22.728571429999999</v>
      </c>
      <c r="C135" s="23">
        <v>0.55510822900000001</v>
      </c>
    </row>
    <row r="136" spans="1:3">
      <c r="A136" s="19">
        <v>7703.3</v>
      </c>
      <c r="B136" s="23">
        <v>22.728571429999999</v>
      </c>
      <c r="C136" s="23">
        <v>0.55510822900000001</v>
      </c>
    </row>
    <row r="137" spans="1:3">
      <c r="A137" s="19">
        <v>7711.6</v>
      </c>
      <c r="B137" s="23">
        <v>22.057142859999999</v>
      </c>
      <c r="C137" s="23">
        <v>0.47653679900000001</v>
      </c>
    </row>
    <row r="138" spans="1:3">
      <c r="A138" s="19">
        <v>7719.8</v>
      </c>
      <c r="B138" s="23">
        <v>22.714285709999999</v>
      </c>
      <c r="C138" s="23">
        <v>0.49082250900000002</v>
      </c>
    </row>
    <row r="139" spans="1:3">
      <c r="A139" s="19">
        <v>7728</v>
      </c>
      <c r="B139" s="23">
        <v>22.757142859999998</v>
      </c>
      <c r="C139" s="23">
        <v>0.56939394399999999</v>
      </c>
    </row>
    <row r="140" spans="1:3">
      <c r="A140" s="19">
        <v>7736.2</v>
      </c>
      <c r="B140" s="23">
        <v>22.614285710000001</v>
      </c>
      <c r="C140" s="23">
        <v>0.39082250899999998</v>
      </c>
    </row>
    <row r="141" spans="1:3">
      <c r="A141" s="19">
        <v>7744.3</v>
      </c>
      <c r="B141" s="23">
        <v>21.97142857</v>
      </c>
      <c r="C141" s="23">
        <v>-0.88060606100000005</v>
      </c>
    </row>
    <row r="142" spans="1:3">
      <c r="A142" s="19">
        <v>7752.5</v>
      </c>
      <c r="B142" s="23">
        <v>22.84285714</v>
      </c>
      <c r="C142" s="23">
        <v>0.71939393900000004</v>
      </c>
    </row>
    <row r="143" spans="1:3">
      <c r="A143" s="19">
        <v>7760.6</v>
      </c>
      <c r="B143" s="23">
        <v>22.65714286</v>
      </c>
      <c r="C143" s="23">
        <v>0.40510822899999999</v>
      </c>
    </row>
    <row r="144" spans="1:3">
      <c r="A144" s="19">
        <v>7768.7</v>
      </c>
      <c r="B144" s="23">
        <v>22.65714286</v>
      </c>
      <c r="C144" s="23">
        <v>0.39796536900000001</v>
      </c>
    </row>
    <row r="145" spans="1:3">
      <c r="A145" s="19">
        <v>7776.8</v>
      </c>
      <c r="B145" s="23">
        <v>22.81428571</v>
      </c>
      <c r="C145" s="23">
        <v>0.762251079</v>
      </c>
    </row>
    <row r="146" spans="1:3">
      <c r="A146" s="19">
        <v>7784.9</v>
      </c>
      <c r="B146" s="23">
        <v>22.628571430000001</v>
      </c>
      <c r="C146" s="23">
        <v>0.34796536900000002</v>
      </c>
    </row>
    <row r="147" spans="1:3">
      <c r="A147" s="19">
        <v>7792.9</v>
      </c>
      <c r="B147" s="23">
        <v>22.742857140000002</v>
      </c>
      <c r="C147" s="23">
        <v>0.55510822400000004</v>
      </c>
    </row>
    <row r="148" spans="1:3">
      <c r="A148" s="19">
        <v>7800.9</v>
      </c>
      <c r="B148" s="23">
        <v>22.714285709999999</v>
      </c>
      <c r="C148" s="23">
        <v>0.52653679399999997</v>
      </c>
    </row>
    <row r="149" spans="1:3">
      <c r="A149" s="19">
        <v>7810.4</v>
      </c>
      <c r="B149" s="23">
        <v>22.65714286</v>
      </c>
      <c r="C149" s="23">
        <v>0.40510822899999999</v>
      </c>
    </row>
    <row r="150" spans="1:3">
      <c r="A150" s="19">
        <v>7840.6</v>
      </c>
      <c r="B150" s="23">
        <v>22.64285714</v>
      </c>
      <c r="C150" s="23">
        <v>0.60510822399999997</v>
      </c>
    </row>
    <row r="151" spans="1:3">
      <c r="A151" s="19">
        <v>7873.6</v>
      </c>
      <c r="B151" s="23">
        <v>22.7</v>
      </c>
      <c r="C151" s="23">
        <v>0.54082250899999995</v>
      </c>
    </row>
    <row r="152" spans="1:3">
      <c r="A152" s="19">
        <v>7909.3</v>
      </c>
      <c r="B152" s="23">
        <v>22.714285709999999</v>
      </c>
      <c r="C152" s="23">
        <v>0.52653679399999997</v>
      </c>
    </row>
    <row r="153" spans="1:3">
      <c r="A153" s="19">
        <v>7947.8</v>
      </c>
      <c r="B153" s="23">
        <v>22.67142857</v>
      </c>
      <c r="C153" s="23">
        <v>0.39082250899999998</v>
      </c>
    </row>
    <row r="154" spans="1:3">
      <c r="A154" s="19">
        <v>7989</v>
      </c>
      <c r="B154" s="23">
        <v>22.714285709999999</v>
      </c>
      <c r="C154" s="23">
        <v>0.52653679399999997</v>
      </c>
    </row>
    <row r="155" spans="1:3">
      <c r="A155" s="19">
        <v>8033</v>
      </c>
      <c r="B155" s="23">
        <v>22.65714286</v>
      </c>
      <c r="C155" s="23">
        <v>0.40510822899999999</v>
      </c>
    </row>
    <row r="156" spans="1:3">
      <c r="A156" s="19">
        <v>8079.8</v>
      </c>
      <c r="B156" s="23">
        <v>22.714285709999999</v>
      </c>
      <c r="C156" s="23">
        <v>0.52653679399999997</v>
      </c>
    </row>
    <row r="157" spans="1:3">
      <c r="A157" s="19">
        <v>8129.3</v>
      </c>
      <c r="B157" s="23">
        <v>22.68571429</v>
      </c>
      <c r="C157" s="23">
        <v>0.440822514</v>
      </c>
    </row>
    <row r="158" spans="1:3">
      <c r="A158" s="19">
        <v>8170.9</v>
      </c>
      <c r="B158" s="23">
        <v>22.371428569999999</v>
      </c>
      <c r="C158" s="23">
        <v>0.82653679499999999</v>
      </c>
    </row>
    <row r="159" spans="1:3">
      <c r="A159" s="19">
        <v>8236.6</v>
      </c>
      <c r="B159" s="23">
        <v>22.771428570000001</v>
      </c>
      <c r="C159" s="23">
        <v>0.61225107899999998</v>
      </c>
    </row>
    <row r="160" spans="1:3">
      <c r="A160" s="19">
        <v>8294.4</v>
      </c>
      <c r="B160" s="23">
        <v>22.68571429</v>
      </c>
      <c r="C160" s="23">
        <v>0.462251089</v>
      </c>
    </row>
    <row r="161" spans="1:3">
      <c r="A161" s="19">
        <v>8354.9</v>
      </c>
      <c r="B161" s="23">
        <v>22.64285714</v>
      </c>
      <c r="C161" s="23">
        <v>0.61225107899999998</v>
      </c>
    </row>
    <row r="162" spans="1:3">
      <c r="A162" s="19">
        <v>9112.1</v>
      </c>
      <c r="B162" s="23">
        <v>22.35714286</v>
      </c>
      <c r="C162" s="23">
        <v>0.51939394400000005</v>
      </c>
    </row>
    <row r="163" spans="1:3">
      <c r="A163" s="19">
        <v>10145</v>
      </c>
      <c r="B163" s="23">
        <v>21.585714289999999</v>
      </c>
      <c r="C163" s="23">
        <v>0.61939394400000003</v>
      </c>
    </row>
    <row r="164" spans="1:3">
      <c r="A164" s="19">
        <v>10635.4</v>
      </c>
      <c r="B164" s="23">
        <v>15.985714290000001</v>
      </c>
      <c r="C164" s="23">
        <v>-8.1663203410000005</v>
      </c>
    </row>
    <row r="165" spans="1:3">
      <c r="A165" s="19">
        <v>10897.2</v>
      </c>
      <c r="B165" s="23">
        <v>16.100000000000001</v>
      </c>
      <c r="C165" s="23">
        <v>-9.4448917760000004</v>
      </c>
    </row>
    <row r="166" spans="1:3">
      <c r="A166" s="19">
        <v>11059.5</v>
      </c>
      <c r="B166" s="23">
        <v>17.457142860000001</v>
      </c>
      <c r="C166" s="23">
        <v>-8.2591774860000005</v>
      </c>
    </row>
    <row r="167" spans="1:3">
      <c r="A167" s="19">
        <v>11170</v>
      </c>
      <c r="B167" s="23">
        <v>16.242857140000002</v>
      </c>
      <c r="C167" s="23">
        <v>-9.0806060609999992</v>
      </c>
    </row>
    <row r="168" spans="1:3">
      <c r="A168" s="19">
        <v>11748.6</v>
      </c>
      <c r="B168" s="23">
        <v>12.58571429</v>
      </c>
      <c r="C168" s="23">
        <v>-14.716320339999999</v>
      </c>
    </row>
    <row r="169" spans="1:3">
      <c r="A169" s="19">
        <v>13038.3</v>
      </c>
      <c r="B169" s="23">
        <v>17.514285709999999</v>
      </c>
      <c r="C169" s="23">
        <v>-8.5091774910000009</v>
      </c>
    </row>
  </sheetData>
  <mergeCells count="2">
    <mergeCell ref="A3:C3"/>
    <mergeCell ref="G3:L3"/>
  </mergeCells>
  <phoneticPr fontId="44" type="noConversion"/>
  <pageMargins left="0.7" right="0.7" top="0.75" bottom="0.75" header="0.3" footer="0.3"/>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L57"/>
  <sheetViews>
    <sheetView workbookViewId="0">
      <selection activeCell="A3" sqref="A3:B4"/>
    </sheetView>
  </sheetViews>
  <sheetFormatPr baseColWidth="10" defaultColWidth="9" defaultRowHeight="13"/>
  <cols>
    <col min="1" max="1" width="20.5" style="19" customWidth="1"/>
    <col min="2" max="2" width="13.6640625" style="20" customWidth="1"/>
    <col min="3" max="5" width="9" style="4"/>
    <col min="6" max="6" width="10.1640625" style="4" customWidth="1"/>
    <col min="7" max="7" width="13.33203125" style="4" customWidth="1"/>
    <col min="8" max="8" width="14.1640625" style="4" customWidth="1"/>
    <col min="9" max="9" width="11.1640625" style="4" customWidth="1"/>
    <col min="10" max="10" width="20.33203125" style="4" customWidth="1"/>
    <col min="11" max="11" width="7.83203125" style="6" customWidth="1"/>
    <col min="12" max="12" width="9" style="6"/>
    <col min="13" max="16384" width="9" style="4"/>
  </cols>
  <sheetData>
    <row r="1" spans="1:11">
      <c r="A1" s="24" t="s">
        <v>1037</v>
      </c>
      <c r="E1" s="22"/>
      <c r="F1" s="22"/>
      <c r="G1" s="22"/>
      <c r="H1" s="22"/>
      <c r="I1" s="22"/>
      <c r="J1" s="22"/>
    </row>
    <row r="2" spans="1:11">
      <c r="A2" s="25"/>
      <c r="E2" s="22"/>
      <c r="F2" s="22"/>
      <c r="G2" s="22"/>
      <c r="H2" s="22"/>
      <c r="I2" s="22"/>
      <c r="J2" s="22"/>
    </row>
    <row r="3" spans="1:11">
      <c r="A3" s="239" t="s">
        <v>605</v>
      </c>
      <c r="B3" s="239"/>
      <c r="F3" s="229" t="s">
        <v>606</v>
      </c>
      <c r="G3" s="229"/>
      <c r="H3" s="229"/>
      <c r="I3" s="229"/>
      <c r="J3" s="229"/>
      <c r="K3" s="229"/>
    </row>
    <row r="4" spans="1:11" ht="15">
      <c r="A4" s="11" t="s">
        <v>607</v>
      </c>
      <c r="B4" s="12" t="s">
        <v>608</v>
      </c>
      <c r="F4" s="22" t="s">
        <v>609</v>
      </c>
      <c r="G4" s="13" t="s">
        <v>628</v>
      </c>
      <c r="H4" s="14" t="s">
        <v>611</v>
      </c>
      <c r="I4" s="14" t="s">
        <v>612</v>
      </c>
      <c r="J4" s="13" t="s">
        <v>629</v>
      </c>
      <c r="K4" s="6" t="s">
        <v>620</v>
      </c>
    </row>
    <row r="5" spans="1:11">
      <c r="A5" s="19">
        <v>731.39158999999995</v>
      </c>
      <c r="B5" s="23">
        <v>17.513660999999999</v>
      </c>
      <c r="F5" s="13">
        <v>105</v>
      </c>
      <c r="G5" s="13" t="s">
        <v>60</v>
      </c>
      <c r="H5" s="13">
        <v>3555</v>
      </c>
      <c r="I5" s="13">
        <v>35</v>
      </c>
      <c r="J5" s="6">
        <f>(3713+3951)/2</f>
        <v>3832</v>
      </c>
      <c r="K5" s="6">
        <f>ABS(3713-3951)/2</f>
        <v>119</v>
      </c>
    </row>
    <row r="6" spans="1:11">
      <c r="A6" s="19">
        <v>1352.7508</v>
      </c>
      <c r="B6" s="23">
        <v>15.415300999999999</v>
      </c>
      <c r="D6" s="18"/>
      <c r="F6" s="13">
        <v>165</v>
      </c>
      <c r="G6" s="13" t="s">
        <v>60</v>
      </c>
      <c r="H6" s="13">
        <v>6230</v>
      </c>
      <c r="I6" s="13">
        <v>35</v>
      </c>
      <c r="J6" s="6">
        <f>(7012+7261)/2</f>
        <v>7136.5</v>
      </c>
      <c r="K6" s="13">
        <f>ABS(7012-7261)/2</f>
        <v>124.5</v>
      </c>
    </row>
    <row r="7" spans="1:11">
      <c r="A7" s="19">
        <v>1644.0128999999999</v>
      </c>
      <c r="B7" s="23">
        <v>14.808743</v>
      </c>
      <c r="D7" s="18"/>
      <c r="F7" s="13">
        <v>215</v>
      </c>
      <c r="G7" s="13" t="s">
        <v>60</v>
      </c>
      <c r="H7" s="13">
        <v>8690</v>
      </c>
      <c r="I7" s="13">
        <v>45</v>
      </c>
      <c r="J7" s="6">
        <f>(9530+9810)/2</f>
        <v>9670</v>
      </c>
      <c r="K7" s="13">
        <f>ABS(9530-9810)/2</f>
        <v>140</v>
      </c>
    </row>
    <row r="8" spans="1:11">
      <c r="A8" s="19">
        <v>1786.4078</v>
      </c>
      <c r="B8" s="23">
        <v>16.300546000000001</v>
      </c>
      <c r="D8" s="18"/>
      <c r="F8" s="13">
        <v>265</v>
      </c>
      <c r="G8" s="13" t="s">
        <v>1038</v>
      </c>
      <c r="H8" s="13">
        <v>11000</v>
      </c>
      <c r="I8" s="13">
        <v>60</v>
      </c>
      <c r="J8" s="6">
        <f>(12680+13088)/2</f>
        <v>12884</v>
      </c>
      <c r="K8" s="13">
        <f>ABS(12680-13088)/2</f>
        <v>204</v>
      </c>
    </row>
    <row r="9" spans="1:11">
      <c r="A9" s="19">
        <v>2122.9773</v>
      </c>
      <c r="B9" s="23">
        <v>16.464480999999999</v>
      </c>
      <c r="D9" s="18"/>
      <c r="F9" s="13">
        <v>315</v>
      </c>
      <c r="G9" s="13" t="s">
        <v>1038</v>
      </c>
      <c r="H9" s="13">
        <v>24770</v>
      </c>
      <c r="I9" s="13">
        <v>110</v>
      </c>
      <c r="J9" s="6">
        <f>(29343+30148)/2</f>
        <v>29745.5</v>
      </c>
      <c r="K9" s="13">
        <f>ABS(29343-30148)/2</f>
        <v>402.5</v>
      </c>
    </row>
    <row r="10" spans="1:11">
      <c r="A10" s="19">
        <v>2122.9773</v>
      </c>
      <c r="B10" s="23">
        <v>15.497268</v>
      </c>
      <c r="D10" s="18"/>
      <c r="F10" s="13">
        <v>358</v>
      </c>
      <c r="G10" s="13" t="s">
        <v>1038</v>
      </c>
      <c r="H10" s="13">
        <v>41680</v>
      </c>
      <c r="I10" s="13">
        <v>3380</v>
      </c>
      <c r="J10" s="6">
        <f>(39649+50279)/2</f>
        <v>44964</v>
      </c>
      <c r="K10" s="13">
        <f>ABS(39649-50279)/2</f>
        <v>5315</v>
      </c>
    </row>
    <row r="11" spans="1:11">
      <c r="A11" s="19">
        <v>2168.2847999999999</v>
      </c>
      <c r="B11" s="23">
        <v>14.442622999999999</v>
      </c>
      <c r="D11" s="18"/>
      <c r="K11" s="13"/>
    </row>
    <row r="12" spans="1:11">
      <c r="A12" s="19">
        <v>2362.4594999999999</v>
      </c>
      <c r="B12" s="23">
        <v>13.153005</v>
      </c>
      <c r="D12" s="18"/>
      <c r="K12" s="13"/>
    </row>
    <row r="13" spans="1:11">
      <c r="A13" s="19">
        <v>2504.8544000000002</v>
      </c>
      <c r="B13" s="23">
        <v>14.081967000000001</v>
      </c>
      <c r="D13" s="18"/>
      <c r="K13" s="13"/>
    </row>
    <row r="14" spans="1:11">
      <c r="A14" s="19">
        <v>2705.5016000000001</v>
      </c>
      <c r="B14" s="23">
        <v>13.284153</v>
      </c>
      <c r="D14" s="18"/>
      <c r="K14" s="13"/>
    </row>
    <row r="15" spans="1:11">
      <c r="A15" s="19">
        <v>2750.8090999999999</v>
      </c>
      <c r="B15" s="23">
        <v>12.639343999999999</v>
      </c>
      <c r="D15" s="18"/>
      <c r="K15" s="13"/>
    </row>
    <row r="16" spans="1:11">
      <c r="A16" s="19">
        <v>2977.3463000000002</v>
      </c>
      <c r="B16" s="23">
        <v>12.945354999999999</v>
      </c>
      <c r="D16" s="18"/>
      <c r="K16" s="13"/>
    </row>
    <row r="17" spans="1:2">
      <c r="A17" s="19">
        <v>3203.8834999999999</v>
      </c>
      <c r="B17" s="23">
        <v>12.677595999999999</v>
      </c>
    </row>
    <row r="18" spans="1:2">
      <c r="A18" s="19">
        <v>3423.9481999999998</v>
      </c>
      <c r="B18" s="23">
        <v>13.398906999999999</v>
      </c>
    </row>
    <row r="19" spans="1:2">
      <c r="A19" s="19">
        <v>3644.0129000000002</v>
      </c>
      <c r="B19" s="23">
        <v>14.57377</v>
      </c>
    </row>
    <row r="20" spans="1:2">
      <c r="A20" s="19">
        <v>3831.7152000000001</v>
      </c>
      <c r="B20" s="23">
        <v>15.174863</v>
      </c>
    </row>
    <row r="21" spans="1:2">
      <c r="A21" s="19">
        <v>4433.6570000000002</v>
      </c>
      <c r="B21" s="23">
        <v>15.775956000000001</v>
      </c>
    </row>
    <row r="22" spans="1:2">
      <c r="A22" s="19">
        <v>4925.5663000000004</v>
      </c>
      <c r="B22" s="23">
        <v>16.092896</v>
      </c>
    </row>
    <row r="23" spans="1:2">
      <c r="A23" s="19">
        <v>5372.1683000000003</v>
      </c>
      <c r="B23" s="23">
        <v>15.459016</v>
      </c>
    </row>
    <row r="24" spans="1:2">
      <c r="A24" s="19">
        <v>5637.5405000000001</v>
      </c>
      <c r="B24" s="23">
        <v>15.907104</v>
      </c>
    </row>
    <row r="25" spans="1:2">
      <c r="A25" s="19">
        <v>6051.7799000000005</v>
      </c>
      <c r="B25" s="23">
        <v>15.715847</v>
      </c>
    </row>
    <row r="26" spans="1:2">
      <c r="A26" s="19">
        <v>6271.8446999999996</v>
      </c>
      <c r="B26" s="23">
        <v>14.57377</v>
      </c>
    </row>
    <row r="27" spans="1:2">
      <c r="A27" s="19">
        <v>6614.8867</v>
      </c>
      <c r="B27" s="23">
        <v>15.650273</v>
      </c>
    </row>
    <row r="28" spans="1:2">
      <c r="A28" s="19">
        <v>6951.4562999999998</v>
      </c>
      <c r="B28" s="23">
        <v>15.617486</v>
      </c>
    </row>
    <row r="29" spans="1:2">
      <c r="A29" s="19">
        <v>7100.3235999999997</v>
      </c>
      <c r="B29" s="23">
        <v>15.142077</v>
      </c>
    </row>
    <row r="30" spans="1:2">
      <c r="A30" s="19">
        <v>7585.7605000000003</v>
      </c>
      <c r="B30" s="23">
        <v>14.825137</v>
      </c>
    </row>
    <row r="31" spans="1:2">
      <c r="A31" s="19">
        <v>7812.2977000000001</v>
      </c>
      <c r="B31" s="23">
        <v>15.650273</v>
      </c>
    </row>
    <row r="32" spans="1:2">
      <c r="A32" s="19">
        <v>8148.8672999999999</v>
      </c>
      <c r="B32" s="23">
        <v>15.240437</v>
      </c>
    </row>
    <row r="33" spans="1:2">
      <c r="A33" s="19">
        <v>8265.3721999999998</v>
      </c>
      <c r="B33" s="23">
        <v>14.289617</v>
      </c>
    </row>
    <row r="34" spans="1:2">
      <c r="A34" s="19">
        <v>8453.0743999999995</v>
      </c>
      <c r="B34" s="23">
        <v>13.338798000000001</v>
      </c>
    </row>
    <row r="35" spans="1:2">
      <c r="A35" s="19">
        <v>8789.6440000000002</v>
      </c>
      <c r="B35" s="23">
        <v>13.273224000000001</v>
      </c>
    </row>
    <row r="36" spans="1:2">
      <c r="A36" s="19">
        <v>9016.1812000000009</v>
      </c>
      <c r="B36" s="23">
        <v>13.557377000000001</v>
      </c>
    </row>
    <row r="37" spans="1:2">
      <c r="A37" s="19">
        <v>9275.0809000000008</v>
      </c>
      <c r="B37" s="23">
        <v>13.240437</v>
      </c>
    </row>
    <row r="38" spans="1:2">
      <c r="A38" s="19">
        <v>9579.2880000000005</v>
      </c>
      <c r="B38" s="23">
        <v>13.371585</v>
      </c>
    </row>
    <row r="39" spans="1:2">
      <c r="A39" s="19">
        <v>9954.6926000000003</v>
      </c>
      <c r="B39" s="23">
        <v>12.765027</v>
      </c>
    </row>
    <row r="40" spans="1:2">
      <c r="A40" s="19">
        <v>10440.129000000001</v>
      </c>
      <c r="B40" s="23">
        <v>12.765027</v>
      </c>
    </row>
    <row r="41" spans="1:2">
      <c r="A41" s="19">
        <v>10705.502</v>
      </c>
      <c r="B41" s="23">
        <v>12.989070999999999</v>
      </c>
    </row>
    <row r="42" spans="1:2">
      <c r="A42" s="19">
        <v>11080.906000000001</v>
      </c>
      <c r="B42" s="23">
        <v>12.704917999999999</v>
      </c>
    </row>
    <row r="43" spans="1:2">
      <c r="A43" s="19">
        <v>11495.146000000001</v>
      </c>
      <c r="B43" s="23">
        <v>11.688525</v>
      </c>
    </row>
    <row r="44" spans="1:2">
      <c r="A44" s="19">
        <v>11792.88</v>
      </c>
      <c r="B44" s="23">
        <v>10.994536</v>
      </c>
    </row>
    <row r="45" spans="1:2">
      <c r="A45" s="19">
        <v>11870.55</v>
      </c>
      <c r="B45" s="23">
        <v>10.327869</v>
      </c>
    </row>
    <row r="46" spans="1:2">
      <c r="A46" s="19">
        <v>12245.955</v>
      </c>
      <c r="B46" s="23">
        <v>11.595628</v>
      </c>
    </row>
    <row r="47" spans="1:2">
      <c r="A47" s="19">
        <v>12692.557000000001</v>
      </c>
      <c r="B47" s="23">
        <v>12.262295</v>
      </c>
    </row>
    <row r="48" spans="1:2">
      <c r="A48" s="19">
        <v>12919.093999999999</v>
      </c>
      <c r="B48" s="23">
        <v>13.054645000000001</v>
      </c>
    </row>
    <row r="49" spans="1:2">
      <c r="A49" s="19">
        <v>13669.903</v>
      </c>
      <c r="B49" s="23">
        <v>12.863388</v>
      </c>
    </row>
    <row r="50" spans="1:2">
      <c r="A50" s="19">
        <v>14310.68</v>
      </c>
      <c r="B50" s="23">
        <v>12.989070999999999</v>
      </c>
    </row>
    <row r="51" spans="1:2">
      <c r="A51" s="19">
        <v>15022.654</v>
      </c>
      <c r="B51" s="23">
        <v>12.765027</v>
      </c>
    </row>
    <row r="52" spans="1:2">
      <c r="A52" s="19">
        <v>15695.793</v>
      </c>
      <c r="B52" s="23">
        <v>11.846995</v>
      </c>
    </row>
    <row r="53" spans="1:2">
      <c r="A53" s="19">
        <v>16336.57</v>
      </c>
      <c r="B53" s="23">
        <v>12.131148</v>
      </c>
    </row>
    <row r="54" spans="1:2">
      <c r="A54" s="19">
        <v>17197.411</v>
      </c>
      <c r="B54" s="23">
        <v>11.721311</v>
      </c>
    </row>
    <row r="55" spans="1:2">
      <c r="A55" s="19">
        <v>17799.352999999999</v>
      </c>
      <c r="B55" s="23">
        <v>12.038251000000001</v>
      </c>
    </row>
    <row r="56" spans="1:2">
      <c r="A56" s="19">
        <v>18401.294000000002</v>
      </c>
      <c r="B56" s="23">
        <v>11.814208000000001</v>
      </c>
    </row>
    <row r="57" spans="1:2">
      <c r="A57" s="19">
        <v>20012.945</v>
      </c>
      <c r="B57" s="23">
        <v>11.879780999999999</v>
      </c>
    </row>
  </sheetData>
  <mergeCells count="2">
    <mergeCell ref="A3:B3"/>
    <mergeCell ref="F3:K3"/>
  </mergeCells>
  <phoneticPr fontId="44" type="noConversion"/>
  <pageMargins left="0.75" right="0.75" top="1" bottom="1" header="0.5" footer="0.5"/>
  <pageSetup paperSize="9" orientation="portrai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J114"/>
  <sheetViews>
    <sheetView workbookViewId="0">
      <selection activeCell="A3" sqref="A3:B4"/>
    </sheetView>
  </sheetViews>
  <sheetFormatPr baseColWidth="10" defaultColWidth="9" defaultRowHeight="13"/>
  <cols>
    <col min="1" max="1" width="22.83203125" style="19" customWidth="1"/>
    <col min="2" max="2" width="13.6640625" style="20" customWidth="1"/>
    <col min="3" max="3" width="10.33203125" style="20" customWidth="1"/>
    <col min="4" max="4" width="10.83203125" style="20" customWidth="1"/>
    <col min="5" max="5" width="9" style="4"/>
    <col min="6" max="6" width="10.6640625" style="60" customWidth="1"/>
    <col min="7" max="7" width="22" style="61" customWidth="1"/>
    <col min="8" max="8" width="22.5" style="61" customWidth="1"/>
    <col min="9" max="9" width="23.1640625" style="61" customWidth="1"/>
    <col min="10" max="10" width="9" style="62"/>
    <col min="11" max="16384" width="9" style="4"/>
  </cols>
  <sheetData>
    <row r="1" spans="1:10">
      <c r="A1" s="63" t="s">
        <v>1039</v>
      </c>
      <c r="F1" s="8"/>
      <c r="G1" s="19"/>
      <c r="H1" s="19"/>
      <c r="I1" s="19"/>
    </row>
    <row r="2" spans="1:10">
      <c r="A2" s="64"/>
      <c r="F2" s="8"/>
      <c r="G2" s="19"/>
      <c r="H2" s="19"/>
      <c r="I2" s="19"/>
    </row>
    <row r="3" spans="1:10">
      <c r="A3" s="239" t="s">
        <v>605</v>
      </c>
      <c r="B3" s="239"/>
      <c r="F3" s="244" t="s">
        <v>1040</v>
      </c>
      <c r="G3" s="244"/>
      <c r="H3" s="244"/>
      <c r="I3" s="244"/>
    </row>
    <row r="4" spans="1:10">
      <c r="A4" s="11" t="s">
        <v>607</v>
      </c>
      <c r="B4" s="12" t="s">
        <v>608</v>
      </c>
      <c r="F4" s="3" t="s">
        <v>617</v>
      </c>
      <c r="G4" s="2" t="s">
        <v>1041</v>
      </c>
      <c r="H4" s="2" t="s">
        <v>1042</v>
      </c>
      <c r="I4" s="2" t="s">
        <v>1043</v>
      </c>
      <c r="J4" s="68"/>
    </row>
    <row r="5" spans="1:10">
      <c r="A5" s="19">
        <v>-34</v>
      </c>
      <c r="B5" s="23">
        <v>20.2</v>
      </c>
      <c r="F5" s="65">
        <v>0.25</v>
      </c>
      <c r="G5" s="66">
        <v>2002</v>
      </c>
      <c r="H5" s="66">
        <v>2002</v>
      </c>
      <c r="I5" s="66">
        <v>2002</v>
      </c>
      <c r="J5" s="68"/>
    </row>
    <row r="6" spans="1:10">
      <c r="A6" s="19">
        <v>-27</v>
      </c>
      <c r="B6" s="23">
        <v>17.5</v>
      </c>
      <c r="F6" s="65">
        <v>0.75</v>
      </c>
      <c r="G6" s="66">
        <v>1993</v>
      </c>
      <c r="H6" s="66">
        <v>1992</v>
      </c>
      <c r="I6" s="66">
        <v>1992</v>
      </c>
      <c r="J6" s="68"/>
    </row>
    <row r="7" spans="1:10">
      <c r="A7" s="19">
        <v>-20</v>
      </c>
      <c r="B7" s="23">
        <v>15.1</v>
      </c>
      <c r="F7" s="65">
        <v>1.25</v>
      </c>
      <c r="G7" s="66">
        <v>1985</v>
      </c>
      <c r="H7" s="66">
        <v>1984</v>
      </c>
      <c r="I7" s="66">
        <v>1984</v>
      </c>
      <c r="J7" s="68"/>
    </row>
    <row r="8" spans="1:10">
      <c r="A8" s="19">
        <v>-11</v>
      </c>
      <c r="B8" s="23">
        <v>14.5</v>
      </c>
      <c r="F8" s="65">
        <v>1.75</v>
      </c>
      <c r="G8" s="66">
        <v>1978</v>
      </c>
      <c r="H8" s="66">
        <v>1977</v>
      </c>
      <c r="I8" s="66">
        <v>1977</v>
      </c>
      <c r="J8" s="68"/>
    </row>
    <row r="9" spans="1:10">
      <c r="A9" s="19">
        <v>-2</v>
      </c>
      <c r="B9" s="23" t="s">
        <v>1044</v>
      </c>
      <c r="F9" s="65">
        <v>2.25</v>
      </c>
      <c r="G9" s="66">
        <v>1971</v>
      </c>
      <c r="H9" s="66">
        <v>1969</v>
      </c>
      <c r="I9" s="66">
        <v>1970</v>
      </c>
      <c r="J9" s="68"/>
    </row>
    <row r="10" spans="1:10">
      <c r="A10" s="19">
        <v>7</v>
      </c>
      <c r="B10" s="23">
        <v>19.8</v>
      </c>
      <c r="F10" s="65">
        <v>2.75</v>
      </c>
      <c r="G10" s="66">
        <v>1962</v>
      </c>
      <c r="H10" s="66">
        <v>1960</v>
      </c>
      <c r="I10" s="66">
        <v>1961</v>
      </c>
      <c r="J10" s="68"/>
    </row>
    <row r="11" spans="1:10">
      <c r="A11" s="19">
        <v>16</v>
      </c>
      <c r="B11" s="23">
        <v>19.7</v>
      </c>
      <c r="F11" s="65">
        <v>3.25</v>
      </c>
      <c r="G11" s="66">
        <v>1953</v>
      </c>
      <c r="H11" s="66">
        <v>1951</v>
      </c>
      <c r="I11" s="66">
        <v>1952</v>
      </c>
      <c r="J11" s="68"/>
    </row>
    <row r="12" spans="1:10">
      <c r="A12" s="19">
        <v>24</v>
      </c>
      <c r="B12" s="23">
        <v>20.399999999999999</v>
      </c>
      <c r="F12" s="65">
        <v>3.75</v>
      </c>
      <c r="G12" s="66">
        <v>1944</v>
      </c>
      <c r="H12" s="66">
        <v>1942</v>
      </c>
      <c r="I12" s="66">
        <v>1943</v>
      </c>
      <c r="J12" s="68"/>
    </row>
    <row r="13" spans="1:10">
      <c r="A13" s="19">
        <v>32</v>
      </c>
      <c r="B13" s="23">
        <v>19</v>
      </c>
      <c r="F13" s="65">
        <v>4.25</v>
      </c>
      <c r="G13" s="66">
        <v>1936</v>
      </c>
      <c r="H13" s="66">
        <v>1933</v>
      </c>
      <c r="I13" s="66">
        <v>1934</v>
      </c>
      <c r="J13" s="68"/>
    </row>
    <row r="14" spans="1:10">
      <c r="A14" s="19">
        <v>42.099999999999902</v>
      </c>
      <c r="B14" s="23">
        <v>16.8</v>
      </c>
      <c r="F14" s="65">
        <v>4.75</v>
      </c>
      <c r="G14" s="66">
        <v>1928</v>
      </c>
      <c r="H14" s="66">
        <v>1924</v>
      </c>
      <c r="I14" s="66">
        <v>1926</v>
      </c>
      <c r="J14" s="68"/>
    </row>
    <row r="15" spans="1:10">
      <c r="A15" s="19">
        <v>51.400000000000098</v>
      </c>
      <c r="B15" s="23">
        <v>17</v>
      </c>
      <c r="F15" s="65">
        <v>5.25</v>
      </c>
      <c r="G15" s="66">
        <v>1920</v>
      </c>
      <c r="H15" s="66">
        <v>1916</v>
      </c>
      <c r="I15" s="66">
        <v>1918</v>
      </c>
      <c r="J15" s="68"/>
    </row>
    <row r="16" spans="1:10">
      <c r="A16" s="19">
        <v>60.400000000000098</v>
      </c>
      <c r="B16" s="23">
        <v>17.899999999999999</v>
      </c>
      <c r="F16" s="65">
        <v>0.25</v>
      </c>
      <c r="G16" s="66">
        <v>2000</v>
      </c>
      <c r="H16" s="66">
        <v>1999.5</v>
      </c>
      <c r="I16" s="66">
        <v>1999.8</v>
      </c>
      <c r="J16" s="69"/>
    </row>
    <row r="17" spans="1:10">
      <c r="A17" s="19">
        <v>69.099999999999895</v>
      </c>
      <c r="B17" s="23">
        <v>18.3</v>
      </c>
      <c r="F17" s="65">
        <v>0.75</v>
      </c>
      <c r="G17" s="66">
        <v>1990</v>
      </c>
      <c r="H17" s="66">
        <v>1988.5</v>
      </c>
      <c r="I17" s="66">
        <v>1989.3</v>
      </c>
      <c r="J17" s="68"/>
    </row>
    <row r="18" spans="1:10">
      <c r="A18" s="19">
        <v>78</v>
      </c>
      <c r="B18" s="23">
        <v>16.600000000000001</v>
      </c>
      <c r="F18" s="65">
        <v>1.25</v>
      </c>
      <c r="G18" s="66">
        <v>1982</v>
      </c>
      <c r="H18" s="66">
        <v>1978.8</v>
      </c>
      <c r="I18" s="66">
        <v>1980.4</v>
      </c>
      <c r="J18" s="68"/>
    </row>
    <row r="19" spans="1:10">
      <c r="A19" s="19">
        <v>87</v>
      </c>
      <c r="B19" s="23">
        <v>16.8</v>
      </c>
      <c r="F19" s="65">
        <v>1.75</v>
      </c>
      <c r="G19" s="66">
        <v>1976</v>
      </c>
      <c r="H19" s="66">
        <v>1970.3</v>
      </c>
      <c r="I19" s="66">
        <v>1973.1</v>
      </c>
      <c r="J19" s="68"/>
    </row>
    <row r="20" spans="1:10">
      <c r="A20" s="19">
        <v>95.5</v>
      </c>
      <c r="B20" s="23">
        <v>16.8</v>
      </c>
      <c r="F20" s="65">
        <v>2.25</v>
      </c>
      <c r="G20" s="66">
        <v>1968.8</v>
      </c>
      <c r="H20" s="66">
        <v>1961.8</v>
      </c>
      <c r="I20" s="66">
        <v>1965.3</v>
      </c>
      <c r="J20" s="68"/>
    </row>
    <row r="21" spans="1:10">
      <c r="A21" s="19">
        <v>103.5</v>
      </c>
      <c r="B21" s="23">
        <v>17.5</v>
      </c>
      <c r="F21" s="65">
        <v>2.75</v>
      </c>
      <c r="G21" s="66">
        <v>1960.3</v>
      </c>
      <c r="H21" s="66">
        <v>1953.3</v>
      </c>
      <c r="I21" s="66">
        <v>1956.8</v>
      </c>
      <c r="J21" s="68"/>
    </row>
    <row r="22" spans="1:10">
      <c r="A22" s="19">
        <v>111.4</v>
      </c>
      <c r="B22" s="23">
        <v>17.600000000000001</v>
      </c>
      <c r="F22" s="65">
        <v>3.25</v>
      </c>
      <c r="G22" s="66">
        <v>1951.5</v>
      </c>
      <c r="H22" s="66">
        <v>1944.3</v>
      </c>
      <c r="I22" s="66">
        <v>1947.9</v>
      </c>
      <c r="J22" s="68"/>
    </row>
    <row r="23" spans="1:10">
      <c r="A23" s="19">
        <v>119.1</v>
      </c>
      <c r="B23" s="23">
        <v>16.8</v>
      </c>
      <c r="F23" s="65">
        <v>3.75</v>
      </c>
      <c r="G23" s="66">
        <v>1942.5</v>
      </c>
      <c r="H23" s="66">
        <v>1934.8</v>
      </c>
      <c r="I23" s="66">
        <v>1938.6</v>
      </c>
      <c r="J23" s="68"/>
    </row>
    <row r="24" spans="1:10">
      <c r="A24" s="19">
        <v>127.1</v>
      </c>
      <c r="B24" s="23">
        <v>17.5</v>
      </c>
      <c r="F24" s="65">
        <v>4.25</v>
      </c>
      <c r="G24" s="66">
        <v>1932.8</v>
      </c>
      <c r="H24" s="66">
        <v>1924.5</v>
      </c>
      <c r="I24" s="66">
        <v>1928.6</v>
      </c>
      <c r="J24" s="68"/>
    </row>
    <row r="25" spans="1:10">
      <c r="A25" s="19">
        <v>135.4</v>
      </c>
      <c r="B25" s="23">
        <v>16.3</v>
      </c>
      <c r="F25" s="65">
        <v>4.75</v>
      </c>
      <c r="G25" s="66">
        <v>1922.3</v>
      </c>
      <c r="H25" s="66">
        <v>1913.5</v>
      </c>
      <c r="I25" s="66">
        <v>1917.9</v>
      </c>
      <c r="J25" s="68"/>
    </row>
    <row r="26" spans="1:10">
      <c r="A26" s="19">
        <v>152.19999999999999</v>
      </c>
      <c r="B26" s="23">
        <v>17.899999999999999</v>
      </c>
      <c r="F26" s="65">
        <v>5.25</v>
      </c>
      <c r="G26" s="66">
        <v>1912.5</v>
      </c>
      <c r="H26" s="66">
        <v>1903.3</v>
      </c>
      <c r="I26" s="66">
        <v>1907.9</v>
      </c>
      <c r="J26" s="68"/>
    </row>
    <row r="27" spans="1:10">
      <c r="A27" s="19">
        <v>160.5</v>
      </c>
      <c r="B27" s="23">
        <v>19.399999999999999</v>
      </c>
      <c r="F27" s="65">
        <v>5.75</v>
      </c>
      <c r="G27" s="66">
        <v>1903.5</v>
      </c>
      <c r="H27" s="66">
        <v>1893.8</v>
      </c>
      <c r="I27" s="66">
        <v>1898.6</v>
      </c>
      <c r="J27" s="68"/>
    </row>
    <row r="28" spans="1:10">
      <c r="A28" s="19">
        <v>168.5</v>
      </c>
      <c r="B28" s="23">
        <v>19.100000000000001</v>
      </c>
      <c r="F28" s="65">
        <v>6.25</v>
      </c>
      <c r="G28" s="66">
        <v>1894.8</v>
      </c>
      <c r="H28" s="66">
        <v>1884.5</v>
      </c>
      <c r="I28" s="66">
        <v>1889.6</v>
      </c>
      <c r="J28" s="68"/>
    </row>
    <row r="29" spans="1:10">
      <c r="A29" s="19">
        <v>176.2</v>
      </c>
      <c r="B29" s="23">
        <v>18.399999999999999</v>
      </c>
      <c r="F29" s="65">
        <v>6.75</v>
      </c>
      <c r="G29" s="66">
        <v>1886.3</v>
      </c>
      <c r="H29" s="66">
        <v>1875.5</v>
      </c>
      <c r="I29" s="66">
        <v>1880.9</v>
      </c>
      <c r="J29" s="68"/>
    </row>
    <row r="30" spans="1:10">
      <c r="A30" s="19">
        <v>183.7</v>
      </c>
      <c r="B30" s="23">
        <v>18.8</v>
      </c>
      <c r="F30" s="65">
        <v>7.25</v>
      </c>
      <c r="G30" s="66">
        <v>1877.5</v>
      </c>
      <c r="H30" s="66">
        <v>1866.5</v>
      </c>
      <c r="I30" s="66">
        <v>1872</v>
      </c>
      <c r="J30" s="68"/>
    </row>
    <row r="31" spans="1:10">
      <c r="A31" s="19">
        <v>191.4</v>
      </c>
      <c r="B31" s="23">
        <v>18.2</v>
      </c>
      <c r="F31" s="65">
        <v>7.75</v>
      </c>
      <c r="G31" s="66">
        <v>1868.5</v>
      </c>
      <c r="H31" s="66">
        <v>1857.5</v>
      </c>
      <c r="I31" s="66">
        <v>1863</v>
      </c>
      <c r="J31" s="68"/>
    </row>
    <row r="32" spans="1:10">
      <c r="A32" s="19">
        <v>199.1</v>
      </c>
      <c r="B32" s="23">
        <v>17.600000000000001</v>
      </c>
      <c r="F32" s="65">
        <v>8.25</v>
      </c>
      <c r="G32" s="66">
        <v>1860</v>
      </c>
      <c r="H32" s="66">
        <v>1849</v>
      </c>
      <c r="I32" s="66">
        <v>1854.5</v>
      </c>
      <c r="J32" s="68"/>
    </row>
    <row r="33" spans="1:10">
      <c r="A33" s="19">
        <v>207.5</v>
      </c>
      <c r="B33" s="23">
        <v>18.399999999999999</v>
      </c>
      <c r="F33" s="65">
        <v>8.75</v>
      </c>
      <c r="G33" s="66">
        <v>1852</v>
      </c>
      <c r="H33" s="66">
        <v>1841</v>
      </c>
      <c r="I33" s="66">
        <v>1846.5</v>
      </c>
      <c r="J33" s="68"/>
    </row>
    <row r="34" spans="1:10">
      <c r="A34" s="19">
        <v>216.5</v>
      </c>
      <c r="B34" s="23">
        <v>18.8</v>
      </c>
      <c r="F34" s="65">
        <v>9.25</v>
      </c>
      <c r="G34" s="66">
        <v>1844.3</v>
      </c>
      <c r="H34" s="66">
        <v>1833</v>
      </c>
      <c r="I34" s="66">
        <v>1838.6</v>
      </c>
      <c r="J34" s="68"/>
    </row>
    <row r="35" spans="1:10">
      <c r="A35" s="19">
        <v>225.5</v>
      </c>
      <c r="B35" s="23">
        <v>19.600000000000001</v>
      </c>
      <c r="F35" s="65">
        <v>9.75</v>
      </c>
      <c r="G35" s="66">
        <v>1836.8</v>
      </c>
      <c r="H35" s="66">
        <v>1825</v>
      </c>
      <c r="I35" s="66">
        <v>1830.9</v>
      </c>
      <c r="J35" s="68"/>
    </row>
    <row r="36" spans="1:10">
      <c r="A36" s="19">
        <v>234.5</v>
      </c>
      <c r="B36" s="23">
        <v>18.399999999999999</v>
      </c>
      <c r="F36" s="65">
        <v>10.25</v>
      </c>
      <c r="G36" s="66">
        <v>1829</v>
      </c>
      <c r="H36" s="66">
        <v>1816.8</v>
      </c>
      <c r="I36" s="66">
        <v>1822.9</v>
      </c>
      <c r="J36" s="68"/>
    </row>
    <row r="37" spans="1:10">
      <c r="A37" s="19">
        <v>243.5</v>
      </c>
      <c r="B37" s="23">
        <v>18.3</v>
      </c>
      <c r="F37" s="65">
        <v>10.75</v>
      </c>
      <c r="G37" s="66">
        <v>1821</v>
      </c>
      <c r="H37" s="66">
        <v>1808.3</v>
      </c>
      <c r="I37" s="66">
        <v>1814.6</v>
      </c>
      <c r="J37" s="68"/>
    </row>
    <row r="38" spans="1:10">
      <c r="A38" s="19">
        <v>252.5</v>
      </c>
      <c r="B38" s="23">
        <v>18</v>
      </c>
      <c r="F38" s="65">
        <v>11.25</v>
      </c>
      <c r="G38" s="66">
        <v>1812.8</v>
      </c>
      <c r="H38" s="66">
        <v>1799.8</v>
      </c>
      <c r="I38" s="66">
        <v>1806.3</v>
      </c>
      <c r="J38" s="68"/>
    </row>
    <row r="39" spans="1:10">
      <c r="A39" s="19">
        <v>261.39999999999998</v>
      </c>
      <c r="B39" s="23">
        <v>18.100000000000001</v>
      </c>
      <c r="F39" s="65">
        <v>11.75</v>
      </c>
      <c r="G39" s="66">
        <v>1804.3</v>
      </c>
      <c r="H39" s="66">
        <v>1791.3</v>
      </c>
      <c r="I39" s="66">
        <v>1797.8</v>
      </c>
      <c r="J39" s="68"/>
    </row>
    <row r="40" spans="1:10">
      <c r="A40" s="19">
        <v>270.10000000000002</v>
      </c>
      <c r="B40" s="23">
        <v>17.3</v>
      </c>
      <c r="F40" s="65">
        <v>12.25</v>
      </c>
      <c r="G40" s="66">
        <v>1796</v>
      </c>
      <c r="H40" s="66">
        <v>1783</v>
      </c>
      <c r="I40" s="66">
        <v>1789.5</v>
      </c>
      <c r="J40" s="68"/>
    </row>
    <row r="41" spans="1:10">
      <c r="A41" s="19">
        <v>279</v>
      </c>
      <c r="B41" s="23">
        <v>18.600000000000001</v>
      </c>
      <c r="F41" s="65">
        <v>12.75</v>
      </c>
      <c r="G41" s="66">
        <v>1788</v>
      </c>
      <c r="H41" s="66">
        <v>1775</v>
      </c>
      <c r="I41" s="66">
        <v>1781.5</v>
      </c>
      <c r="J41" s="68"/>
    </row>
    <row r="42" spans="1:10">
      <c r="A42" s="19">
        <v>288</v>
      </c>
      <c r="B42" s="23">
        <v>18.2</v>
      </c>
      <c r="F42" s="65">
        <v>13.25</v>
      </c>
      <c r="G42" s="66">
        <v>1780.5</v>
      </c>
      <c r="H42" s="66">
        <v>1767</v>
      </c>
      <c r="I42" s="66">
        <v>1773.8</v>
      </c>
      <c r="J42" s="68"/>
    </row>
    <row r="43" spans="1:10">
      <c r="A43" s="19">
        <v>301.7</v>
      </c>
      <c r="B43" s="23">
        <v>18.399999999999999</v>
      </c>
      <c r="F43" s="67">
        <v>13.75</v>
      </c>
      <c r="G43" s="61">
        <v>1773.5</v>
      </c>
      <c r="H43" s="61">
        <v>1759</v>
      </c>
      <c r="I43" s="61">
        <v>1766.3</v>
      </c>
      <c r="J43" s="70"/>
    </row>
    <row r="44" spans="1:10">
      <c r="A44" s="19">
        <v>319.7</v>
      </c>
      <c r="B44" s="23">
        <v>18.7</v>
      </c>
      <c r="F44" s="65">
        <v>14.25</v>
      </c>
      <c r="G44" s="66">
        <v>1766.3</v>
      </c>
      <c r="H44" s="66">
        <v>1751</v>
      </c>
      <c r="I44" s="66">
        <v>1758.6</v>
      </c>
      <c r="J44" s="71"/>
    </row>
    <row r="45" spans="1:10">
      <c r="A45" s="19">
        <v>337.7</v>
      </c>
      <c r="B45" s="23">
        <v>18.2</v>
      </c>
      <c r="F45" s="65">
        <v>14.75</v>
      </c>
      <c r="G45" s="66">
        <v>1758.8</v>
      </c>
      <c r="H45" s="66">
        <v>1743</v>
      </c>
      <c r="I45" s="66">
        <v>1750.9</v>
      </c>
      <c r="J45" s="71"/>
    </row>
    <row r="46" spans="1:10">
      <c r="A46" s="19">
        <v>356.2</v>
      </c>
      <c r="B46" s="23">
        <v>18.2</v>
      </c>
      <c r="F46" s="65">
        <v>15.25</v>
      </c>
      <c r="G46" s="66">
        <v>1750.8</v>
      </c>
      <c r="H46" s="66">
        <v>1734.3</v>
      </c>
      <c r="I46" s="66">
        <v>1742.5</v>
      </c>
      <c r="J46" s="71"/>
    </row>
    <row r="47" spans="1:10">
      <c r="A47" s="19">
        <v>375.2</v>
      </c>
      <c r="B47" s="23">
        <v>17</v>
      </c>
      <c r="F47" s="65">
        <v>15.75</v>
      </c>
      <c r="G47" s="66">
        <v>1742.3</v>
      </c>
      <c r="H47" s="66">
        <v>1724.8</v>
      </c>
      <c r="I47" s="66">
        <v>1733.5</v>
      </c>
      <c r="J47" s="71"/>
    </row>
    <row r="48" spans="1:10">
      <c r="A48" s="19">
        <v>394.7</v>
      </c>
      <c r="B48" s="23">
        <v>16</v>
      </c>
      <c r="F48" s="65">
        <v>16.25</v>
      </c>
      <c r="G48" s="66">
        <v>1733.5</v>
      </c>
      <c r="H48" s="66">
        <v>1715.5</v>
      </c>
      <c r="I48" s="66">
        <v>1724.5</v>
      </c>
      <c r="J48" s="71"/>
    </row>
    <row r="49" spans="1:10">
      <c r="A49" s="19">
        <v>414.5</v>
      </c>
      <c r="B49" s="23">
        <v>16.399999999999999</v>
      </c>
      <c r="F49" s="65">
        <v>16.75</v>
      </c>
      <c r="G49" s="66">
        <v>1724.5</v>
      </c>
      <c r="H49" s="66">
        <v>1706.5</v>
      </c>
      <c r="I49" s="66">
        <v>1715.5</v>
      </c>
      <c r="J49" s="71"/>
    </row>
    <row r="50" spans="1:10">
      <c r="A50" s="19">
        <v>434</v>
      </c>
      <c r="B50" s="23">
        <v>18.8</v>
      </c>
      <c r="F50" s="65">
        <v>17.25</v>
      </c>
      <c r="G50" s="66">
        <v>1715.5</v>
      </c>
      <c r="H50" s="66">
        <v>1697.5</v>
      </c>
      <c r="I50" s="66">
        <v>1706.5</v>
      </c>
      <c r="J50" s="71"/>
    </row>
    <row r="51" spans="1:10">
      <c r="A51" s="19">
        <v>452.7</v>
      </c>
      <c r="B51" s="23">
        <v>18.3</v>
      </c>
      <c r="F51" s="65">
        <v>17.75</v>
      </c>
      <c r="G51" s="66">
        <v>1706.5</v>
      </c>
      <c r="H51" s="66">
        <v>1688.5</v>
      </c>
      <c r="I51" s="66">
        <v>1697.5</v>
      </c>
      <c r="J51" s="71"/>
    </row>
    <row r="52" spans="1:10">
      <c r="A52" s="19">
        <v>471</v>
      </c>
      <c r="B52" s="23">
        <v>18.8</v>
      </c>
      <c r="F52" s="65">
        <v>18.25</v>
      </c>
      <c r="G52" s="66">
        <v>1697.8</v>
      </c>
      <c r="H52" s="66">
        <v>1679.5</v>
      </c>
      <c r="I52" s="66">
        <v>1688.6</v>
      </c>
      <c r="J52" s="71"/>
    </row>
    <row r="53" spans="1:10">
      <c r="A53" s="19">
        <v>489</v>
      </c>
      <c r="B53" s="23">
        <v>18.7</v>
      </c>
      <c r="F53" s="65">
        <v>18.75</v>
      </c>
      <c r="G53" s="66">
        <v>1689.3</v>
      </c>
      <c r="H53" s="66">
        <v>1670.5</v>
      </c>
      <c r="I53" s="66">
        <v>1679.9</v>
      </c>
      <c r="J53" s="71"/>
    </row>
    <row r="54" spans="1:10">
      <c r="A54" s="19">
        <v>507.5</v>
      </c>
      <c r="B54" s="23">
        <v>18.7</v>
      </c>
      <c r="F54" s="65">
        <v>19.25</v>
      </c>
      <c r="G54" s="66">
        <v>1680.8</v>
      </c>
      <c r="H54" s="66">
        <v>1661.3</v>
      </c>
      <c r="I54" s="66">
        <v>1671</v>
      </c>
      <c r="J54" s="71"/>
    </row>
    <row r="55" spans="1:10">
      <c r="A55" s="19">
        <v>528</v>
      </c>
      <c r="B55" s="23">
        <v>17.7</v>
      </c>
      <c r="F55" s="65">
        <v>19.5</v>
      </c>
      <c r="G55" s="66">
        <v>1672.3</v>
      </c>
      <c r="H55" s="66">
        <v>1651.8</v>
      </c>
      <c r="I55" s="66">
        <v>1662</v>
      </c>
      <c r="J55" s="71"/>
    </row>
    <row r="56" spans="1:10">
      <c r="A56" s="19">
        <v>548.70000000000005</v>
      </c>
      <c r="B56" s="23">
        <v>18.3</v>
      </c>
      <c r="F56" s="65">
        <v>20.5</v>
      </c>
      <c r="G56" s="66">
        <v>1659</v>
      </c>
      <c r="H56" s="66">
        <v>1637.5</v>
      </c>
      <c r="I56" s="66">
        <v>1648.3</v>
      </c>
      <c r="J56" s="71"/>
    </row>
    <row r="57" spans="1:10">
      <c r="A57" s="19">
        <v>567.70000000000005</v>
      </c>
      <c r="B57" s="23">
        <v>19.399999999999999</v>
      </c>
      <c r="F57" s="65">
        <v>21.5</v>
      </c>
      <c r="G57" s="66">
        <v>1642</v>
      </c>
      <c r="H57" s="66">
        <v>1618.5</v>
      </c>
      <c r="I57" s="66">
        <v>1630.3</v>
      </c>
      <c r="J57" s="71"/>
    </row>
    <row r="58" spans="1:10">
      <c r="A58" s="19">
        <v>587.70000000000005</v>
      </c>
      <c r="B58" s="23">
        <v>19.100000000000001</v>
      </c>
      <c r="F58" s="65">
        <v>22.5</v>
      </c>
      <c r="G58" s="66">
        <v>1625.5</v>
      </c>
      <c r="H58" s="66">
        <v>1599</v>
      </c>
      <c r="I58" s="66">
        <v>1612.3</v>
      </c>
      <c r="J58" s="71"/>
    </row>
    <row r="59" spans="1:10">
      <c r="A59" s="19">
        <v>608.20000000000005</v>
      </c>
      <c r="B59" s="23">
        <v>18.7</v>
      </c>
      <c r="F59" s="65">
        <v>23.5</v>
      </c>
      <c r="G59" s="66">
        <v>1608.5</v>
      </c>
      <c r="H59" s="66">
        <v>1579</v>
      </c>
      <c r="I59" s="66">
        <v>1593.8</v>
      </c>
      <c r="J59" s="71"/>
    </row>
    <row r="60" spans="1:10">
      <c r="A60" s="19">
        <v>628.5</v>
      </c>
      <c r="B60" s="23">
        <v>17.8</v>
      </c>
      <c r="F60" s="65">
        <v>24.5</v>
      </c>
      <c r="G60" s="2">
        <v>1590.5</v>
      </c>
      <c r="H60" s="2">
        <v>1559</v>
      </c>
      <c r="I60" s="2">
        <v>1574.8</v>
      </c>
      <c r="J60" s="71"/>
    </row>
    <row r="61" spans="1:10">
      <c r="A61" s="19">
        <v>649</v>
      </c>
      <c r="B61" s="23">
        <v>13.1</v>
      </c>
      <c r="F61" s="65">
        <v>25.5</v>
      </c>
      <c r="G61" s="2">
        <v>1571.5</v>
      </c>
      <c r="H61" s="2">
        <v>1539</v>
      </c>
      <c r="I61" s="2">
        <v>1555.3</v>
      </c>
      <c r="J61" s="71"/>
    </row>
    <row r="62" spans="1:10">
      <c r="A62" s="19">
        <v>668.5</v>
      </c>
      <c r="B62" s="23">
        <v>18.5</v>
      </c>
      <c r="F62" s="65">
        <v>26.5</v>
      </c>
      <c r="G62" s="66">
        <v>1552</v>
      </c>
      <c r="H62" s="66">
        <v>1519</v>
      </c>
      <c r="I62" s="66">
        <v>1535.5</v>
      </c>
      <c r="J62" s="71"/>
    </row>
    <row r="63" spans="1:10">
      <c r="A63" s="19">
        <v>688.7</v>
      </c>
      <c r="B63" s="23">
        <v>18.399999999999999</v>
      </c>
      <c r="F63" s="65">
        <v>27.5</v>
      </c>
      <c r="G63" s="66">
        <v>1533</v>
      </c>
      <c r="H63" s="66">
        <v>1499</v>
      </c>
      <c r="I63" s="66">
        <v>1516</v>
      </c>
      <c r="J63" s="71"/>
    </row>
    <row r="64" spans="1:10">
      <c r="A64" s="19">
        <v>709.2</v>
      </c>
      <c r="B64" s="23">
        <v>18.100000000000001</v>
      </c>
      <c r="F64" s="65">
        <v>28.5</v>
      </c>
      <c r="G64" s="66">
        <v>1515.5</v>
      </c>
      <c r="H64" s="66">
        <v>1479</v>
      </c>
      <c r="I64" s="66">
        <v>1497.3</v>
      </c>
      <c r="J64" s="71"/>
    </row>
    <row r="65" spans="1:10">
      <c r="A65" s="19">
        <v>729</v>
      </c>
      <c r="B65" s="23">
        <v>19.3</v>
      </c>
      <c r="F65" s="65">
        <v>29.5</v>
      </c>
      <c r="G65" s="66">
        <v>1498.5</v>
      </c>
      <c r="H65" s="66">
        <v>1459.5</v>
      </c>
      <c r="I65" s="66">
        <v>1479</v>
      </c>
      <c r="J65" s="71"/>
    </row>
    <row r="66" spans="1:10">
      <c r="A66" s="19">
        <v>750.7</v>
      </c>
      <c r="B66" s="23">
        <v>19.3</v>
      </c>
      <c r="F66" s="65">
        <v>30.5</v>
      </c>
      <c r="G66" s="66">
        <v>1481.5</v>
      </c>
      <c r="H66" s="66">
        <v>1440.5</v>
      </c>
      <c r="I66" s="66">
        <v>1461</v>
      </c>
      <c r="J66" s="71"/>
    </row>
    <row r="67" spans="1:10">
      <c r="A67" s="19">
        <v>774.2</v>
      </c>
      <c r="B67" s="23">
        <v>17.7</v>
      </c>
      <c r="F67" s="65">
        <v>31.5</v>
      </c>
      <c r="G67" s="66">
        <v>1464</v>
      </c>
      <c r="H67" s="66">
        <v>1421</v>
      </c>
      <c r="I67" s="66">
        <v>1442.5</v>
      </c>
      <c r="J67" s="71"/>
    </row>
    <row r="68" spans="1:10">
      <c r="A68" s="19">
        <v>796.7</v>
      </c>
      <c r="B68" s="23">
        <v>18</v>
      </c>
      <c r="F68" s="65">
        <v>32.5</v>
      </c>
      <c r="G68" s="66">
        <v>1444</v>
      </c>
      <c r="H68" s="66">
        <v>1400</v>
      </c>
      <c r="I68" s="66">
        <v>1422</v>
      </c>
      <c r="J68" s="71"/>
    </row>
    <row r="69" spans="1:10">
      <c r="A69" s="19">
        <v>818.5</v>
      </c>
      <c r="B69" s="23">
        <v>18.8</v>
      </c>
      <c r="F69" s="65">
        <v>33.5</v>
      </c>
      <c r="G69" s="66">
        <v>1423.5</v>
      </c>
      <c r="H69" s="66">
        <v>1379</v>
      </c>
      <c r="I69" s="66">
        <v>1401.3</v>
      </c>
      <c r="J69" s="71"/>
    </row>
    <row r="70" spans="1:10">
      <c r="A70" s="19">
        <v>841.7</v>
      </c>
      <c r="B70" s="23">
        <v>18.7</v>
      </c>
      <c r="F70" s="65">
        <v>34.5</v>
      </c>
      <c r="G70" s="66">
        <v>1405.5</v>
      </c>
      <c r="H70" s="66">
        <v>1359</v>
      </c>
      <c r="I70" s="66">
        <v>1382.3</v>
      </c>
      <c r="J70" s="71"/>
    </row>
    <row r="71" spans="1:10">
      <c r="A71" s="19">
        <v>865.7</v>
      </c>
      <c r="B71" s="23">
        <v>16.899999999999999</v>
      </c>
      <c r="F71" s="65">
        <v>35.5</v>
      </c>
      <c r="G71" s="66">
        <v>1386.5</v>
      </c>
      <c r="H71" s="66">
        <v>1338</v>
      </c>
      <c r="I71" s="66">
        <v>1362.3</v>
      </c>
      <c r="J71" s="71"/>
    </row>
    <row r="72" spans="1:10">
      <c r="A72" s="19">
        <v>888.7</v>
      </c>
      <c r="B72" s="23">
        <v>17.600000000000001</v>
      </c>
      <c r="F72" s="65">
        <v>36.5</v>
      </c>
      <c r="G72" s="66">
        <v>1367</v>
      </c>
      <c r="H72" s="66">
        <v>1316.5</v>
      </c>
      <c r="I72" s="66">
        <v>1341.8</v>
      </c>
      <c r="J72" s="71"/>
    </row>
    <row r="73" spans="1:10">
      <c r="A73" s="19">
        <v>911.7</v>
      </c>
      <c r="B73" s="23">
        <v>18.3</v>
      </c>
      <c r="F73" s="65">
        <v>37.5</v>
      </c>
      <c r="G73" s="66">
        <v>1347.5</v>
      </c>
      <c r="H73" s="66">
        <v>1295.5</v>
      </c>
      <c r="I73" s="66">
        <v>1321.5</v>
      </c>
      <c r="J73" s="71"/>
    </row>
    <row r="74" spans="1:10">
      <c r="A74" s="19">
        <v>935.5</v>
      </c>
      <c r="B74" s="23">
        <v>18.600000000000001</v>
      </c>
      <c r="F74" s="65">
        <v>38.5</v>
      </c>
      <c r="G74" s="66">
        <v>1327</v>
      </c>
      <c r="H74" s="66">
        <v>1275</v>
      </c>
      <c r="I74" s="66">
        <v>1301</v>
      </c>
      <c r="J74" s="71"/>
    </row>
    <row r="75" spans="1:10">
      <c r="A75" s="19">
        <v>959.2</v>
      </c>
      <c r="B75" s="23">
        <v>18.8</v>
      </c>
      <c r="F75" s="65">
        <v>39.5</v>
      </c>
      <c r="G75" s="66">
        <v>1308.5</v>
      </c>
      <c r="H75" s="2">
        <v>1254.5</v>
      </c>
      <c r="I75" s="66">
        <v>1281.5</v>
      </c>
      <c r="J75" s="71"/>
    </row>
    <row r="76" spans="1:10">
      <c r="A76" s="19">
        <v>983</v>
      </c>
      <c r="B76" s="23">
        <v>18.5</v>
      </c>
      <c r="F76" s="65">
        <v>40.5</v>
      </c>
      <c r="G76" s="66">
        <v>1289.5</v>
      </c>
      <c r="H76" s="66">
        <v>1233</v>
      </c>
      <c r="I76" s="66">
        <v>1261.3</v>
      </c>
      <c r="J76" s="71"/>
    </row>
    <row r="77" spans="1:10">
      <c r="A77" s="19">
        <v>1007.2</v>
      </c>
      <c r="B77" s="23">
        <v>18</v>
      </c>
      <c r="F77" s="65">
        <v>41.5</v>
      </c>
      <c r="G77" s="66">
        <v>1269.5</v>
      </c>
      <c r="H77" s="66">
        <v>1212</v>
      </c>
      <c r="I77" s="66">
        <v>1240.8</v>
      </c>
      <c r="J77" s="71"/>
    </row>
    <row r="78" spans="1:10">
      <c r="A78" s="19">
        <v>1031.7</v>
      </c>
      <c r="B78" s="23">
        <v>18.8</v>
      </c>
      <c r="F78" s="65">
        <v>42.5</v>
      </c>
      <c r="G78" s="66">
        <v>1250</v>
      </c>
      <c r="H78" s="66">
        <v>1192</v>
      </c>
      <c r="I78" s="66">
        <v>1221</v>
      </c>
      <c r="J78" s="71"/>
    </row>
    <row r="79" spans="1:10">
      <c r="A79" s="19">
        <v>1055.5</v>
      </c>
      <c r="B79" s="23">
        <v>16.399999999999999</v>
      </c>
      <c r="F79" s="65">
        <v>43.5</v>
      </c>
      <c r="G79" s="66">
        <v>1228.5</v>
      </c>
      <c r="H79" s="66">
        <v>1170</v>
      </c>
      <c r="I79" s="66">
        <v>1199.3</v>
      </c>
      <c r="J79" s="71"/>
    </row>
    <row r="80" spans="1:10">
      <c r="A80" s="19">
        <v>1079.2</v>
      </c>
      <c r="B80" s="23">
        <v>14.9</v>
      </c>
      <c r="F80" s="65">
        <v>44.5</v>
      </c>
      <c r="G80" s="66">
        <v>1205.5</v>
      </c>
      <c r="H80" s="66">
        <v>1146</v>
      </c>
      <c r="I80" s="66">
        <v>1175.8</v>
      </c>
      <c r="J80" s="71"/>
    </row>
    <row r="81" spans="1:10">
      <c r="A81" s="19">
        <v>1103.5</v>
      </c>
      <c r="B81" s="23">
        <v>16</v>
      </c>
      <c r="F81" s="65">
        <v>45.5</v>
      </c>
      <c r="G81" s="66">
        <v>1183.5</v>
      </c>
      <c r="H81" s="66">
        <v>1123</v>
      </c>
      <c r="I81" s="66">
        <v>1153.3</v>
      </c>
      <c r="J81" s="71"/>
    </row>
    <row r="82" spans="1:10">
      <c r="A82" s="19">
        <v>1127.7</v>
      </c>
      <c r="B82" s="23">
        <v>16.7</v>
      </c>
      <c r="F82" s="65">
        <v>46.5</v>
      </c>
      <c r="G82" s="66">
        <v>1162</v>
      </c>
      <c r="H82" s="66">
        <v>1101</v>
      </c>
      <c r="I82" s="66">
        <v>1131.5</v>
      </c>
      <c r="J82" s="71"/>
    </row>
    <row r="83" spans="1:10">
      <c r="A83" s="19">
        <v>1152</v>
      </c>
      <c r="B83" s="23">
        <v>17.2</v>
      </c>
      <c r="F83" s="3">
        <v>47.5</v>
      </c>
      <c r="G83" s="61">
        <v>1139</v>
      </c>
      <c r="H83" s="61">
        <v>1077.5</v>
      </c>
      <c r="I83" s="61">
        <v>1108.3</v>
      </c>
      <c r="J83" s="71"/>
    </row>
    <row r="84" spans="1:10">
      <c r="A84" s="19">
        <v>1177.2</v>
      </c>
      <c r="B84" s="23">
        <v>17.100000000000001</v>
      </c>
      <c r="F84" s="3">
        <v>48.5</v>
      </c>
      <c r="G84" s="61">
        <v>1115.5</v>
      </c>
      <c r="H84" s="61">
        <v>1053</v>
      </c>
      <c r="I84" s="61">
        <v>1084.3</v>
      </c>
      <c r="J84" s="71"/>
    </row>
    <row r="85" spans="1:10">
      <c r="A85" s="19">
        <v>1204</v>
      </c>
      <c r="B85" s="23">
        <v>17.3</v>
      </c>
      <c r="F85" s="65">
        <v>49.5</v>
      </c>
      <c r="G85" s="66">
        <v>1093.5</v>
      </c>
      <c r="H85" s="66">
        <v>1029</v>
      </c>
      <c r="I85" s="66">
        <v>1061.3</v>
      </c>
      <c r="J85" s="71"/>
    </row>
    <row r="86" spans="1:10">
      <c r="A86" s="19">
        <v>1230</v>
      </c>
      <c r="B86" s="23">
        <v>16.899999999999999</v>
      </c>
      <c r="F86" s="65">
        <v>50.5</v>
      </c>
      <c r="G86" s="66">
        <v>1071.5</v>
      </c>
      <c r="H86" s="66">
        <v>1005</v>
      </c>
      <c r="I86" s="66">
        <v>1038.3</v>
      </c>
      <c r="J86" s="71"/>
    </row>
    <row r="87" spans="1:10">
      <c r="A87" s="19">
        <v>1254.7</v>
      </c>
      <c r="B87" s="23">
        <v>16</v>
      </c>
      <c r="F87" s="65">
        <v>51.5</v>
      </c>
      <c r="G87" s="66">
        <v>1048.5</v>
      </c>
      <c r="H87" s="66">
        <v>980.5</v>
      </c>
      <c r="I87" s="66">
        <v>1014.5</v>
      </c>
      <c r="J87" s="71"/>
    </row>
    <row r="88" spans="1:10">
      <c r="A88" s="19">
        <v>1279.2</v>
      </c>
      <c r="B88" s="23">
        <v>16.5</v>
      </c>
      <c r="F88" s="65">
        <v>52.5</v>
      </c>
      <c r="G88" s="66">
        <v>1025.5</v>
      </c>
      <c r="H88" s="66">
        <v>956</v>
      </c>
      <c r="I88" s="66">
        <v>990.8</v>
      </c>
      <c r="J88" s="71"/>
    </row>
    <row r="89" spans="1:10">
      <c r="A89" s="19">
        <v>1331.2</v>
      </c>
      <c r="B89" s="23">
        <v>14.4</v>
      </c>
      <c r="F89" s="65">
        <v>53.5</v>
      </c>
      <c r="G89" s="66">
        <v>1002</v>
      </c>
      <c r="H89" s="66">
        <v>932</v>
      </c>
      <c r="I89" s="66">
        <v>967</v>
      </c>
      <c r="J89" s="71"/>
    </row>
    <row r="90" spans="1:10">
      <c r="A90" s="19">
        <v>1357.2</v>
      </c>
      <c r="B90" s="23">
        <v>16.8</v>
      </c>
      <c r="F90" s="65">
        <v>54.5</v>
      </c>
      <c r="G90" s="66">
        <v>978</v>
      </c>
      <c r="H90" s="66">
        <v>907.5</v>
      </c>
      <c r="I90" s="66">
        <v>942.8</v>
      </c>
      <c r="J90" s="71"/>
    </row>
    <row r="91" spans="1:10">
      <c r="A91" s="19">
        <v>1382.5</v>
      </c>
      <c r="B91" s="23">
        <v>15.7</v>
      </c>
      <c r="F91" s="65">
        <v>55.5</v>
      </c>
      <c r="G91" s="66">
        <v>954</v>
      </c>
      <c r="H91" s="66">
        <v>882.5</v>
      </c>
      <c r="I91" s="66">
        <v>918.3</v>
      </c>
      <c r="J91" s="71"/>
    </row>
    <row r="92" spans="1:10">
      <c r="A92" s="19">
        <v>1407.7</v>
      </c>
      <c r="B92" s="23">
        <v>17.2</v>
      </c>
      <c r="F92" s="65">
        <v>56.5</v>
      </c>
      <c r="G92" s="66">
        <v>931.5</v>
      </c>
      <c r="H92" s="66">
        <v>857.5</v>
      </c>
      <c r="I92" s="66">
        <v>894.5</v>
      </c>
      <c r="J92" s="71"/>
    </row>
    <row r="93" spans="1:10">
      <c r="A93" s="19">
        <v>1433.2</v>
      </c>
      <c r="B93" s="23">
        <v>18.3</v>
      </c>
      <c r="F93" s="65">
        <v>57.5</v>
      </c>
      <c r="G93" s="66">
        <v>909</v>
      </c>
      <c r="H93" s="66">
        <v>832.5</v>
      </c>
      <c r="I93" s="66">
        <v>870.8</v>
      </c>
      <c r="J93" s="71"/>
    </row>
    <row r="94" spans="1:10">
      <c r="A94" s="19">
        <v>1459.5</v>
      </c>
      <c r="B94" s="23">
        <v>18.8</v>
      </c>
      <c r="F94" s="65">
        <v>58.5</v>
      </c>
      <c r="G94" s="66">
        <v>885.5</v>
      </c>
      <c r="H94" s="66">
        <v>807.5</v>
      </c>
      <c r="I94" s="66">
        <v>846.5</v>
      </c>
      <c r="J94" s="71"/>
    </row>
    <row r="95" spans="1:10">
      <c r="A95" s="19">
        <v>1486.2</v>
      </c>
      <c r="B95" s="23">
        <v>18.5</v>
      </c>
      <c r="F95" s="65">
        <v>59.5</v>
      </c>
      <c r="G95" s="66">
        <v>862.5</v>
      </c>
      <c r="H95" s="2">
        <v>782</v>
      </c>
      <c r="I95" s="66">
        <v>822.3</v>
      </c>
      <c r="J95" s="71"/>
    </row>
    <row r="96" spans="1:10">
      <c r="A96" s="19">
        <v>1512.5</v>
      </c>
      <c r="B96" s="23">
        <v>18.8</v>
      </c>
      <c r="F96" s="65">
        <v>60.5</v>
      </c>
      <c r="G96" s="66">
        <v>840</v>
      </c>
      <c r="H96" s="66">
        <v>756</v>
      </c>
      <c r="I96" s="66">
        <v>798</v>
      </c>
      <c r="J96" s="71"/>
    </row>
    <row r="97" spans="1:10">
      <c r="A97" s="19">
        <v>1538.5</v>
      </c>
      <c r="B97" s="23">
        <v>14.8</v>
      </c>
      <c r="F97" s="65">
        <v>61.5</v>
      </c>
      <c r="G97" s="66">
        <v>816</v>
      </c>
      <c r="H97" s="66">
        <v>729.5</v>
      </c>
      <c r="I97" s="66">
        <v>772.8</v>
      </c>
      <c r="J97" s="71"/>
    </row>
    <row r="98" spans="1:10">
      <c r="A98" s="19">
        <v>1558.2</v>
      </c>
      <c r="B98" s="23">
        <v>17.2</v>
      </c>
      <c r="F98" s="65">
        <v>62.5</v>
      </c>
      <c r="G98" s="66">
        <v>789.5</v>
      </c>
      <c r="H98" s="66">
        <v>702.5</v>
      </c>
      <c r="I98" s="66">
        <v>746</v>
      </c>
      <c r="J98" s="71"/>
    </row>
    <row r="99" spans="1:10">
      <c r="F99" s="65">
        <v>63.5</v>
      </c>
      <c r="G99" s="66">
        <v>764</v>
      </c>
      <c r="H99" s="66">
        <v>676</v>
      </c>
      <c r="I99" s="66">
        <v>720</v>
      </c>
      <c r="J99" s="71"/>
    </row>
    <row r="100" spans="1:10">
      <c r="F100" s="65">
        <v>64.5</v>
      </c>
      <c r="G100" s="66">
        <v>740.5</v>
      </c>
      <c r="H100" s="66">
        <v>650</v>
      </c>
      <c r="I100" s="66">
        <v>695.3</v>
      </c>
      <c r="J100" s="71"/>
    </row>
    <row r="101" spans="1:10">
      <c r="F101" s="65">
        <v>65.5</v>
      </c>
      <c r="G101" s="66">
        <v>717.5</v>
      </c>
      <c r="H101" s="66">
        <v>624</v>
      </c>
      <c r="I101" s="66">
        <v>670.8</v>
      </c>
      <c r="J101" s="71"/>
    </row>
    <row r="102" spans="1:10">
      <c r="F102" s="65">
        <v>66.5</v>
      </c>
      <c r="G102" s="66">
        <v>693.5</v>
      </c>
      <c r="H102" s="66">
        <v>597</v>
      </c>
      <c r="I102" s="66">
        <v>645.29999999999995</v>
      </c>
      <c r="J102" s="71"/>
    </row>
    <row r="103" spans="1:10">
      <c r="F103" s="65">
        <v>67.5</v>
      </c>
      <c r="G103" s="66">
        <v>668.5</v>
      </c>
      <c r="H103" s="66">
        <v>569</v>
      </c>
      <c r="I103" s="66">
        <v>618.79999999999995</v>
      </c>
      <c r="J103" s="71"/>
    </row>
    <row r="104" spans="1:10">
      <c r="F104" s="65">
        <v>68.5</v>
      </c>
      <c r="G104" s="66">
        <v>644</v>
      </c>
      <c r="H104" s="66">
        <v>541.5</v>
      </c>
      <c r="I104" s="66">
        <v>592.79999999999995</v>
      </c>
      <c r="J104" s="71"/>
    </row>
    <row r="105" spans="1:10">
      <c r="F105" s="65">
        <v>69.5</v>
      </c>
      <c r="G105" s="66">
        <v>620.5</v>
      </c>
      <c r="H105" s="2">
        <v>514.5</v>
      </c>
      <c r="I105" s="66">
        <v>567.5</v>
      </c>
      <c r="J105" s="71"/>
    </row>
    <row r="106" spans="1:10">
      <c r="F106" s="65">
        <v>70.5</v>
      </c>
      <c r="G106" s="66">
        <v>597</v>
      </c>
      <c r="H106" s="66">
        <v>487.5</v>
      </c>
      <c r="I106" s="66">
        <v>542.29999999999995</v>
      </c>
      <c r="J106" s="71"/>
    </row>
    <row r="107" spans="1:10">
      <c r="F107" s="65">
        <v>71.5</v>
      </c>
      <c r="G107" s="66">
        <v>573</v>
      </c>
      <c r="H107" s="2">
        <v>460.5</v>
      </c>
      <c r="I107" s="66">
        <v>516.79999999999995</v>
      </c>
      <c r="J107" s="71"/>
    </row>
    <row r="108" spans="1:10">
      <c r="F108" s="65">
        <v>72.5</v>
      </c>
      <c r="G108" s="66">
        <v>548</v>
      </c>
      <c r="H108" s="66">
        <v>433</v>
      </c>
      <c r="I108" s="66">
        <v>490.5</v>
      </c>
      <c r="J108" s="71"/>
    </row>
    <row r="109" spans="1:10">
      <c r="F109" s="65">
        <v>73.5</v>
      </c>
      <c r="G109" s="66">
        <v>522.5</v>
      </c>
      <c r="H109" s="66">
        <v>405</v>
      </c>
      <c r="I109" s="66">
        <v>463.8</v>
      </c>
      <c r="J109" s="71"/>
    </row>
    <row r="110" spans="1:10">
      <c r="F110" s="65">
        <v>74.5</v>
      </c>
      <c r="G110" s="66">
        <v>497.5</v>
      </c>
      <c r="H110" s="66">
        <v>377.5</v>
      </c>
      <c r="I110" s="66">
        <v>437.5</v>
      </c>
      <c r="J110" s="71"/>
    </row>
    <row r="111" spans="1:10">
      <c r="F111" s="65">
        <v>75.5</v>
      </c>
      <c r="G111" s="66">
        <v>472.5</v>
      </c>
      <c r="H111" s="66">
        <v>350.5</v>
      </c>
      <c r="I111" s="66">
        <v>411.5</v>
      </c>
      <c r="J111" s="71"/>
    </row>
    <row r="112" spans="1:10">
      <c r="F112" s="65">
        <v>76.5</v>
      </c>
      <c r="G112" s="66">
        <v>453.5</v>
      </c>
      <c r="H112" s="66">
        <v>330</v>
      </c>
      <c r="I112" s="66">
        <v>391.8</v>
      </c>
      <c r="J112" s="71"/>
    </row>
    <row r="113" spans="10:10">
      <c r="J113" s="71"/>
    </row>
    <row r="114" spans="10:10">
      <c r="J114" s="71"/>
    </row>
  </sheetData>
  <mergeCells count="2">
    <mergeCell ref="A3:B3"/>
    <mergeCell ref="F3:I3"/>
  </mergeCells>
  <phoneticPr fontId="44" type="noConversion"/>
  <pageMargins left="0.75" right="0.75" top="1" bottom="1" header="0.5" footer="0.5"/>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60"/>
  <sheetViews>
    <sheetView workbookViewId="0">
      <selection activeCell="B4" sqref="A4:B4"/>
    </sheetView>
  </sheetViews>
  <sheetFormatPr baseColWidth="10" defaultColWidth="9" defaultRowHeight="14"/>
  <cols>
    <col min="1" max="1" width="21.1640625" style="6" customWidth="1"/>
    <col min="2" max="2" width="13.6640625" style="20" customWidth="1"/>
    <col min="3" max="16384" width="9" style="138"/>
  </cols>
  <sheetData>
    <row r="1" spans="1:14">
      <c r="A1" s="39" t="s">
        <v>648</v>
      </c>
      <c r="B1" s="12"/>
      <c r="C1" s="22"/>
      <c r="D1" s="22"/>
      <c r="E1" s="22"/>
      <c r="F1" s="6"/>
      <c r="K1" s="6"/>
      <c r="L1" s="6"/>
      <c r="M1" s="6"/>
      <c r="N1" s="6"/>
    </row>
    <row r="2" spans="1:14">
      <c r="A2" s="40"/>
      <c r="B2" s="12"/>
      <c r="C2" s="22"/>
      <c r="D2" s="22"/>
      <c r="E2" s="22"/>
      <c r="F2" s="6"/>
      <c r="K2" s="6"/>
      <c r="L2" s="6"/>
      <c r="M2" s="6"/>
      <c r="N2" s="6"/>
    </row>
    <row r="3" spans="1:14">
      <c r="A3" s="229" t="s">
        <v>605</v>
      </c>
      <c r="B3" s="229"/>
    </row>
    <row r="4" spans="1:14">
      <c r="A4" s="11" t="s">
        <v>607</v>
      </c>
      <c r="B4" s="12" t="s">
        <v>608</v>
      </c>
    </row>
    <row r="5" spans="1:14">
      <c r="A5" s="6">
        <v>-10</v>
      </c>
      <c r="B5" s="23">
        <v>19.2</v>
      </c>
    </row>
    <row r="6" spans="1:14">
      <c r="A6" s="6">
        <v>0</v>
      </c>
      <c r="B6" s="23">
        <v>18.899999999999999</v>
      </c>
    </row>
    <row r="7" spans="1:14">
      <c r="A7" s="6">
        <v>15</v>
      </c>
      <c r="B7" s="23">
        <v>18.899999999999999</v>
      </c>
    </row>
    <row r="8" spans="1:14">
      <c r="A8" s="6">
        <v>31</v>
      </c>
      <c r="B8" s="23">
        <v>19.899999999999999</v>
      </c>
    </row>
    <row r="9" spans="1:14">
      <c r="A9" s="6">
        <v>46</v>
      </c>
      <c r="B9" s="23">
        <v>18.399999999999999</v>
      </c>
    </row>
    <row r="10" spans="1:14">
      <c r="A10" s="6">
        <v>62</v>
      </c>
      <c r="B10" s="23">
        <v>19.600000000000001</v>
      </c>
    </row>
    <row r="11" spans="1:14">
      <c r="A11" s="6">
        <v>77</v>
      </c>
      <c r="B11" s="23">
        <v>18.899999999999999</v>
      </c>
    </row>
    <row r="12" spans="1:14">
      <c r="A12" s="6">
        <v>93</v>
      </c>
      <c r="B12" s="23">
        <v>18.8</v>
      </c>
    </row>
    <row r="13" spans="1:14">
      <c r="A13" s="6">
        <v>108</v>
      </c>
      <c r="B13" s="23">
        <v>19</v>
      </c>
    </row>
    <row r="14" spans="1:14">
      <c r="A14" s="6">
        <v>119</v>
      </c>
      <c r="B14" s="23">
        <v>19</v>
      </c>
    </row>
    <row r="15" spans="1:14">
      <c r="A15" s="6">
        <v>126</v>
      </c>
      <c r="B15" s="23">
        <v>18.899999999999999</v>
      </c>
    </row>
    <row r="16" spans="1:14">
      <c r="A16" s="6">
        <v>132</v>
      </c>
      <c r="B16" s="23">
        <v>19</v>
      </c>
    </row>
    <row r="17" spans="1:2">
      <c r="A17" s="6">
        <v>138</v>
      </c>
      <c r="B17" s="23">
        <v>19.3</v>
      </c>
    </row>
    <row r="18" spans="1:2">
      <c r="A18" s="6">
        <v>145</v>
      </c>
      <c r="B18" s="23">
        <v>19.100000000000001</v>
      </c>
    </row>
    <row r="19" spans="1:2">
      <c r="A19" s="6">
        <v>167</v>
      </c>
      <c r="B19" s="23">
        <v>19.399999999999999</v>
      </c>
    </row>
    <row r="20" spans="1:2">
      <c r="A20" s="6">
        <v>182</v>
      </c>
      <c r="B20" s="23">
        <v>19.5</v>
      </c>
    </row>
    <row r="21" spans="1:2">
      <c r="A21" s="6">
        <v>197</v>
      </c>
      <c r="B21" s="23">
        <v>19.399999999999999</v>
      </c>
    </row>
    <row r="22" spans="1:2">
      <c r="A22" s="6">
        <v>208</v>
      </c>
      <c r="B22" s="23">
        <v>19.5</v>
      </c>
    </row>
    <row r="23" spans="1:2">
      <c r="A23" s="6">
        <v>219</v>
      </c>
      <c r="B23" s="23">
        <v>19.5</v>
      </c>
    </row>
    <row r="24" spans="1:2">
      <c r="A24" s="6">
        <v>238</v>
      </c>
      <c r="B24" s="23">
        <v>19.8</v>
      </c>
    </row>
    <row r="25" spans="1:2">
      <c r="A25" s="6">
        <v>271</v>
      </c>
      <c r="B25" s="23">
        <v>19.5</v>
      </c>
    </row>
    <row r="26" spans="1:2">
      <c r="A26" s="6">
        <v>302</v>
      </c>
      <c r="B26" s="23">
        <v>19.399999999999999</v>
      </c>
    </row>
    <row r="27" spans="1:2">
      <c r="A27" s="6">
        <v>329</v>
      </c>
      <c r="B27" s="23">
        <v>19.5</v>
      </c>
    </row>
    <row r="28" spans="1:2">
      <c r="A28" s="6">
        <v>354</v>
      </c>
      <c r="B28" s="23">
        <v>19.899999999999999</v>
      </c>
    </row>
    <row r="29" spans="1:2">
      <c r="A29" s="6">
        <v>393</v>
      </c>
      <c r="B29" s="23">
        <v>19.600000000000001</v>
      </c>
    </row>
    <row r="30" spans="1:2">
      <c r="A30" s="6">
        <v>450</v>
      </c>
      <c r="B30" s="23">
        <v>19.2</v>
      </c>
    </row>
    <row r="31" spans="1:2">
      <c r="A31" s="6">
        <v>500</v>
      </c>
      <c r="B31" s="23">
        <v>18.899999999999999</v>
      </c>
    </row>
    <row r="32" spans="1:2">
      <c r="A32" s="6">
        <v>545</v>
      </c>
      <c r="B32" s="23">
        <v>20.100000000000001</v>
      </c>
    </row>
    <row r="33" spans="1:2">
      <c r="A33" s="6">
        <v>586</v>
      </c>
      <c r="B33" s="23">
        <v>19.600000000000001</v>
      </c>
    </row>
    <row r="34" spans="1:2">
      <c r="A34" s="6">
        <v>628</v>
      </c>
      <c r="B34" s="23">
        <v>20.399999999999999</v>
      </c>
    </row>
    <row r="35" spans="1:2">
      <c r="A35" s="6">
        <v>659</v>
      </c>
      <c r="B35" s="23">
        <v>19.899999999999999</v>
      </c>
    </row>
    <row r="36" spans="1:2">
      <c r="A36" s="6">
        <v>670</v>
      </c>
      <c r="B36" s="23">
        <v>19.8</v>
      </c>
    </row>
    <row r="37" spans="1:2">
      <c r="A37" s="6">
        <v>715</v>
      </c>
      <c r="B37" s="23">
        <v>20.100000000000001</v>
      </c>
    </row>
    <row r="38" spans="1:2">
      <c r="A38" s="6">
        <v>751</v>
      </c>
      <c r="B38" s="23">
        <v>19.8</v>
      </c>
    </row>
    <row r="39" spans="1:2">
      <c r="A39" s="6">
        <v>787</v>
      </c>
      <c r="B39" s="23">
        <v>20.6</v>
      </c>
    </row>
    <row r="40" spans="1:2">
      <c r="A40" s="6">
        <v>827</v>
      </c>
      <c r="B40" s="23">
        <v>20.3</v>
      </c>
    </row>
    <row r="41" spans="1:2">
      <c r="A41" s="6">
        <v>868</v>
      </c>
      <c r="B41" s="23">
        <v>20.2</v>
      </c>
    </row>
    <row r="42" spans="1:2">
      <c r="A42" s="6">
        <v>911</v>
      </c>
      <c r="B42" s="23">
        <v>19.8</v>
      </c>
    </row>
    <row r="43" spans="1:2">
      <c r="A43" s="6">
        <v>954</v>
      </c>
      <c r="B43" s="23">
        <v>20.3</v>
      </c>
    </row>
    <row r="44" spans="1:2">
      <c r="A44" s="6">
        <v>998</v>
      </c>
      <c r="B44" s="23">
        <v>20.2</v>
      </c>
    </row>
    <row r="45" spans="1:2">
      <c r="A45" s="6">
        <v>1042</v>
      </c>
      <c r="B45" s="23">
        <v>20.2</v>
      </c>
    </row>
    <row r="46" spans="1:2">
      <c r="A46" s="6">
        <v>1085</v>
      </c>
      <c r="B46" s="23">
        <v>20.3</v>
      </c>
    </row>
    <row r="47" spans="1:2">
      <c r="A47" s="6">
        <v>1129</v>
      </c>
      <c r="B47" s="23">
        <v>20.2</v>
      </c>
    </row>
    <row r="48" spans="1:2">
      <c r="A48" s="6">
        <v>1170</v>
      </c>
      <c r="B48" s="23">
        <v>20.399999999999999</v>
      </c>
    </row>
    <row r="49" spans="1:2">
      <c r="A49" s="6">
        <v>1208</v>
      </c>
      <c r="B49" s="23">
        <v>20.399999999999999</v>
      </c>
    </row>
    <row r="50" spans="1:2">
      <c r="A50" s="6">
        <v>1243</v>
      </c>
      <c r="B50" s="23">
        <v>20</v>
      </c>
    </row>
    <row r="51" spans="1:2">
      <c r="A51" s="6">
        <v>1276</v>
      </c>
      <c r="B51" s="23">
        <v>20</v>
      </c>
    </row>
    <row r="52" spans="1:2">
      <c r="A52" s="6">
        <v>1306</v>
      </c>
      <c r="B52" s="23">
        <v>19.7</v>
      </c>
    </row>
    <row r="53" spans="1:2">
      <c r="A53" s="6">
        <v>1336</v>
      </c>
      <c r="B53" s="23">
        <v>20.399999999999999</v>
      </c>
    </row>
    <row r="54" spans="1:2">
      <c r="A54" s="6">
        <v>1366</v>
      </c>
      <c r="B54" s="23">
        <v>20.7</v>
      </c>
    </row>
    <row r="55" spans="1:2">
      <c r="A55" s="6">
        <v>1397</v>
      </c>
      <c r="B55" s="23">
        <v>20.6</v>
      </c>
    </row>
    <row r="56" spans="1:2">
      <c r="A56" s="6">
        <v>1431</v>
      </c>
      <c r="B56" s="23">
        <v>20.399999999999999</v>
      </c>
    </row>
    <row r="57" spans="1:2">
      <c r="A57" s="6">
        <v>1467</v>
      </c>
      <c r="B57" s="23">
        <v>20.399999999999999</v>
      </c>
    </row>
    <row r="58" spans="1:2">
      <c r="A58" s="6">
        <v>1508</v>
      </c>
      <c r="B58" s="23">
        <v>19.8</v>
      </c>
    </row>
    <row r="59" spans="1:2">
      <c r="A59" s="6">
        <v>1552</v>
      </c>
      <c r="B59" s="23">
        <v>20.399999999999999</v>
      </c>
    </row>
    <row r="60" spans="1:2">
      <c r="A60" s="6">
        <v>1588</v>
      </c>
      <c r="B60" s="23">
        <v>20.100000000000001</v>
      </c>
    </row>
  </sheetData>
  <mergeCells count="1">
    <mergeCell ref="A3:B3"/>
  </mergeCells>
  <phoneticPr fontId="44" type="noConversion"/>
  <pageMargins left="0.75" right="0.75" top="1" bottom="1" header="0.5" footer="0.5"/>
  <pageSetup paperSize="9" orientation="portrai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K57"/>
  <sheetViews>
    <sheetView workbookViewId="0">
      <selection activeCell="B5" sqref="B5:B57"/>
    </sheetView>
  </sheetViews>
  <sheetFormatPr baseColWidth="10" defaultColWidth="9" defaultRowHeight="13"/>
  <cols>
    <col min="1" max="1" width="21.1640625" style="19" customWidth="1"/>
    <col min="2" max="2" width="13.6640625" style="20" customWidth="1"/>
    <col min="3" max="5" width="9" style="4"/>
    <col min="6" max="6" width="10.6640625" style="4" customWidth="1"/>
    <col min="7" max="7" width="20.6640625" style="4" customWidth="1"/>
    <col min="8" max="8" width="14.1640625" style="4" customWidth="1"/>
    <col min="9" max="9" width="11.1640625" style="4" customWidth="1"/>
    <col min="10" max="10" width="20.33203125" style="4" customWidth="1"/>
    <col min="11" max="11" width="7.83203125" style="4" customWidth="1"/>
    <col min="12" max="16384" width="9" style="4"/>
  </cols>
  <sheetData>
    <row r="1" spans="1:11">
      <c r="A1" s="37" t="s">
        <v>1045</v>
      </c>
    </row>
    <row r="2" spans="1:11">
      <c r="A2" s="9"/>
    </row>
    <row r="3" spans="1:11">
      <c r="A3" s="239" t="s">
        <v>605</v>
      </c>
      <c r="B3" s="239"/>
      <c r="F3" s="229" t="s">
        <v>606</v>
      </c>
      <c r="G3" s="229"/>
      <c r="H3" s="229"/>
      <c r="I3" s="229"/>
      <c r="J3" s="229"/>
      <c r="K3" s="229"/>
    </row>
    <row r="4" spans="1:11" ht="15">
      <c r="A4" s="11" t="s">
        <v>607</v>
      </c>
      <c r="B4" s="12" t="s">
        <v>608</v>
      </c>
      <c r="F4" s="34" t="s">
        <v>617</v>
      </c>
      <c r="G4" s="13" t="s">
        <v>610</v>
      </c>
      <c r="H4" s="14" t="s">
        <v>611</v>
      </c>
      <c r="I4" s="14" t="s">
        <v>612</v>
      </c>
      <c r="J4" s="13" t="s">
        <v>629</v>
      </c>
      <c r="K4" s="17" t="s">
        <v>634</v>
      </c>
    </row>
    <row r="5" spans="1:11">
      <c r="A5" s="19">
        <v>36.212000000000003</v>
      </c>
      <c r="B5" s="23">
        <v>10.744999999999999</v>
      </c>
      <c r="F5" s="34">
        <v>39.700000000000003</v>
      </c>
      <c r="G5" s="13" t="s">
        <v>1046</v>
      </c>
      <c r="H5" s="6">
        <v>1360</v>
      </c>
      <c r="I5" s="6">
        <v>160</v>
      </c>
      <c r="J5" s="6">
        <f>(1550+940)/2</f>
        <v>1245</v>
      </c>
      <c r="K5" s="6">
        <f>(1550-940)/2</f>
        <v>305</v>
      </c>
    </row>
    <row r="6" spans="1:11">
      <c r="A6" s="19">
        <v>239.108</v>
      </c>
      <c r="B6" s="23">
        <v>9.7769999999999992</v>
      </c>
      <c r="F6" s="34">
        <v>40.5</v>
      </c>
      <c r="G6" s="13" t="s">
        <v>631</v>
      </c>
      <c r="H6" s="6">
        <v>1535</v>
      </c>
      <c r="I6" s="6">
        <v>65</v>
      </c>
      <c r="J6" s="6">
        <f>(1540+1300)/2</f>
        <v>1420</v>
      </c>
      <c r="K6" s="6">
        <f>(1540-1300)/2</f>
        <v>120</v>
      </c>
    </row>
    <row r="7" spans="1:11">
      <c r="A7" s="19">
        <v>384.02</v>
      </c>
      <c r="B7" s="23">
        <v>10.581</v>
      </c>
      <c r="F7" s="34">
        <v>70</v>
      </c>
      <c r="G7" s="13" t="s">
        <v>1047</v>
      </c>
      <c r="H7" s="6">
        <v>1700</v>
      </c>
      <c r="I7" s="6">
        <v>160</v>
      </c>
      <c r="J7" s="6">
        <f>(1810+1400)/2</f>
        <v>1605</v>
      </c>
      <c r="K7" s="6">
        <f>(1810-1400)/2</f>
        <v>205</v>
      </c>
    </row>
    <row r="8" spans="1:11">
      <c r="A8" s="19">
        <v>528.91399999999999</v>
      </c>
      <c r="B8" s="23">
        <v>10.452</v>
      </c>
      <c r="F8" s="34">
        <v>70.5</v>
      </c>
      <c r="G8" s="13" t="s">
        <v>1048</v>
      </c>
      <c r="H8" s="6">
        <v>2150</v>
      </c>
      <c r="I8" s="6">
        <v>70</v>
      </c>
      <c r="J8" s="6">
        <f>(2330+1940)/2</f>
        <v>2135</v>
      </c>
      <c r="K8" s="6">
        <f>(2330-1940)/2</f>
        <v>195</v>
      </c>
    </row>
    <row r="9" spans="1:11">
      <c r="A9" s="19">
        <v>673.78300000000002</v>
      </c>
      <c r="B9" s="23">
        <v>10.612</v>
      </c>
      <c r="F9" s="34">
        <v>107.5</v>
      </c>
      <c r="G9" s="13" t="s">
        <v>1048</v>
      </c>
      <c r="H9" s="6">
        <v>3265</v>
      </c>
      <c r="I9" s="6">
        <v>65</v>
      </c>
      <c r="J9" s="6">
        <f>(3630+3360)/2</f>
        <v>3495</v>
      </c>
      <c r="K9" s="6">
        <f>(3630-3360)/2</f>
        <v>135</v>
      </c>
    </row>
    <row r="10" spans="1:11">
      <c r="A10" s="19">
        <v>818.62099999999998</v>
      </c>
      <c r="B10" s="23">
        <v>10.513999999999999</v>
      </c>
      <c r="F10" s="34">
        <v>143</v>
      </c>
      <c r="G10" s="13" t="s">
        <v>1047</v>
      </c>
      <c r="H10" s="6">
        <v>3835</v>
      </c>
      <c r="I10" s="6">
        <v>70</v>
      </c>
      <c r="J10" s="6">
        <f>(4420+3990)/2</f>
        <v>4205</v>
      </c>
      <c r="K10" s="6">
        <f>(4420-3990)/2</f>
        <v>215</v>
      </c>
    </row>
    <row r="11" spans="1:11">
      <c r="A11" s="19">
        <v>963.42100000000005</v>
      </c>
      <c r="B11" s="23">
        <v>11.090999999999999</v>
      </c>
      <c r="F11" s="34">
        <v>175.5</v>
      </c>
      <c r="G11" s="13" t="s">
        <v>1048</v>
      </c>
      <c r="H11" s="6">
        <v>5300</v>
      </c>
      <c r="I11" s="6">
        <v>75</v>
      </c>
      <c r="J11" s="6">
        <f>(6280+5910)/2</f>
        <v>6095</v>
      </c>
      <c r="K11" s="6">
        <f>(6280-5910)/2</f>
        <v>185</v>
      </c>
    </row>
    <row r="12" spans="1:11">
      <c r="A12" s="19">
        <v>1108.1759999999999</v>
      </c>
      <c r="B12" s="23">
        <v>10.933</v>
      </c>
      <c r="F12" s="34">
        <v>210.5</v>
      </c>
      <c r="G12" s="13" t="s">
        <v>631</v>
      </c>
      <c r="H12" s="6">
        <v>6800</v>
      </c>
      <c r="I12" s="6">
        <v>70</v>
      </c>
      <c r="J12" s="6">
        <f>(7700+7480)/2</f>
        <v>7590</v>
      </c>
      <c r="K12" s="6">
        <f>(7700-7480)/2</f>
        <v>110</v>
      </c>
    </row>
    <row r="13" spans="1:11">
      <c r="A13" s="19">
        <v>1252.9949999999999</v>
      </c>
      <c r="B13" s="23">
        <v>10.385999999999999</v>
      </c>
      <c r="F13" s="34">
        <v>230.5</v>
      </c>
      <c r="G13" s="13" t="s">
        <v>631</v>
      </c>
      <c r="H13" s="6">
        <v>8620</v>
      </c>
      <c r="I13" s="6">
        <v>80</v>
      </c>
      <c r="J13" s="6">
        <f>(9850+9440)/2</f>
        <v>9645</v>
      </c>
      <c r="K13" s="6">
        <f>(9850-9440)/2</f>
        <v>205</v>
      </c>
    </row>
    <row r="14" spans="1:11">
      <c r="A14" s="19">
        <v>1398.2750000000001</v>
      </c>
      <c r="B14" s="23">
        <v>10.602</v>
      </c>
      <c r="F14" s="34">
        <v>231</v>
      </c>
      <c r="G14" s="13" t="s">
        <v>1046</v>
      </c>
      <c r="H14" s="6">
        <v>7615</v>
      </c>
      <c r="I14" s="6">
        <v>110</v>
      </c>
      <c r="J14" s="6">
        <f>(8560+8130)/2</f>
        <v>8345</v>
      </c>
      <c r="K14" s="6">
        <f>(8560-8130)/2</f>
        <v>215</v>
      </c>
    </row>
    <row r="15" spans="1:11">
      <c r="A15" s="19">
        <v>1544.461</v>
      </c>
      <c r="B15" s="23">
        <v>10.851000000000001</v>
      </c>
      <c r="F15" s="34">
        <v>244</v>
      </c>
      <c r="G15" s="13" t="s">
        <v>1046</v>
      </c>
      <c r="H15" s="6">
        <v>8135</v>
      </c>
      <c r="I15" s="6">
        <v>75</v>
      </c>
      <c r="J15" s="6">
        <f>(9360+8730)/2</f>
        <v>9045</v>
      </c>
      <c r="K15" s="6">
        <f>(9360-8730)/2</f>
        <v>315</v>
      </c>
    </row>
    <row r="16" spans="1:11">
      <c r="A16" s="19">
        <v>1691.998</v>
      </c>
      <c r="B16" s="23">
        <v>11.489000000000001</v>
      </c>
    </row>
    <row r="17" spans="1:6">
      <c r="A17" s="19">
        <v>1841.33</v>
      </c>
      <c r="B17" s="23">
        <v>11.034000000000001</v>
      </c>
    </row>
    <row r="18" spans="1:6">
      <c r="A18" s="19">
        <v>1992.902</v>
      </c>
      <c r="B18" s="23">
        <v>11.07</v>
      </c>
    </row>
    <row r="19" spans="1:6">
      <c r="A19" s="19">
        <v>2147.0970000000002</v>
      </c>
      <c r="B19" s="23">
        <v>11.090999999999999</v>
      </c>
    </row>
    <row r="20" spans="1:6">
      <c r="A20" s="19">
        <v>2304.0149999999999</v>
      </c>
      <c r="B20" s="23">
        <v>10.920999999999999</v>
      </c>
    </row>
    <row r="21" spans="1:6">
      <c r="A21" s="19">
        <v>2463.6729999999998</v>
      </c>
      <c r="B21" s="23">
        <v>11.076000000000001</v>
      </c>
    </row>
    <row r="22" spans="1:6">
      <c r="A22" s="19">
        <v>2658.9009999999998</v>
      </c>
      <c r="B22" s="23">
        <v>11.183999999999999</v>
      </c>
    </row>
    <row r="23" spans="1:6">
      <c r="A23" s="19">
        <v>2791.2719999999999</v>
      </c>
      <c r="B23" s="23">
        <v>10.897</v>
      </c>
      <c r="F23" s="20"/>
    </row>
    <row r="24" spans="1:6">
      <c r="A24" s="19">
        <v>2959.2469999999998</v>
      </c>
      <c r="B24" s="23">
        <v>10.786</v>
      </c>
      <c r="E24" s="19"/>
      <c r="F24" s="20"/>
    </row>
    <row r="25" spans="1:6">
      <c r="A25" s="19">
        <v>3199.13</v>
      </c>
      <c r="B25" s="23">
        <v>10.361000000000001</v>
      </c>
    </row>
    <row r="26" spans="1:6">
      <c r="A26" s="19">
        <v>3373.8679999999999</v>
      </c>
      <c r="B26" s="23">
        <v>10.897</v>
      </c>
    </row>
    <row r="27" spans="1:6">
      <c r="A27" s="19">
        <v>3551.451</v>
      </c>
      <c r="B27" s="23">
        <v>10.938000000000001</v>
      </c>
    </row>
    <row r="28" spans="1:6">
      <c r="A28" s="19">
        <v>3731.8960000000002</v>
      </c>
      <c r="B28" s="23">
        <v>11.589</v>
      </c>
    </row>
    <row r="29" spans="1:6">
      <c r="A29" s="19">
        <v>3915.221</v>
      </c>
      <c r="B29" s="23">
        <v>10.866</v>
      </c>
    </row>
    <row r="30" spans="1:6">
      <c r="A30" s="19">
        <v>4101.4409999999998</v>
      </c>
      <c r="B30" s="23">
        <v>10.865</v>
      </c>
    </row>
    <row r="31" spans="1:6">
      <c r="A31" s="19">
        <v>4290.5739999999996</v>
      </c>
      <c r="B31" s="23">
        <v>11.25</v>
      </c>
    </row>
    <row r="32" spans="1:6">
      <c r="A32" s="19">
        <v>4482.6350000000002</v>
      </c>
      <c r="B32" s="23">
        <v>11.295</v>
      </c>
    </row>
    <row r="33" spans="1:2">
      <c r="A33" s="19">
        <v>4677.63</v>
      </c>
      <c r="B33" s="23">
        <v>11.427</v>
      </c>
    </row>
    <row r="34" spans="1:2">
      <c r="A34" s="19">
        <v>4875.4549999999999</v>
      </c>
      <c r="B34" s="23">
        <v>11.161</v>
      </c>
    </row>
    <row r="35" spans="1:2">
      <c r="A35" s="19">
        <v>4995.4430000000002</v>
      </c>
      <c r="B35" s="23">
        <v>11.333</v>
      </c>
    </row>
    <row r="36" spans="1:2">
      <c r="A36" s="19">
        <v>5197.4690000000001</v>
      </c>
      <c r="B36" s="23">
        <v>11.032</v>
      </c>
    </row>
    <row r="37" spans="1:2">
      <c r="A37" s="19">
        <v>5401.9129999999996</v>
      </c>
      <c r="B37" s="23">
        <v>10.993</v>
      </c>
    </row>
    <row r="38" spans="1:2">
      <c r="A38" s="19">
        <v>5608.6180000000004</v>
      </c>
      <c r="B38" s="23">
        <v>11.21</v>
      </c>
    </row>
    <row r="39" spans="1:2">
      <c r="A39" s="19">
        <v>5817.424</v>
      </c>
      <c r="B39" s="23">
        <v>11.302</v>
      </c>
    </row>
    <row r="40" spans="1:2">
      <c r="A40" s="19">
        <v>6028.1750000000002</v>
      </c>
      <c r="B40" s="23">
        <v>11.599</v>
      </c>
    </row>
    <row r="41" spans="1:2">
      <c r="A41" s="19">
        <v>6240.7110000000002</v>
      </c>
      <c r="B41" s="23">
        <v>11.266</v>
      </c>
    </row>
    <row r="42" spans="1:2">
      <c r="A42" s="19">
        <v>6454.8729999999996</v>
      </c>
      <c r="B42" s="23">
        <v>10.981999999999999</v>
      </c>
    </row>
    <row r="43" spans="1:2">
      <c r="A43" s="19">
        <v>6670.5039999999999</v>
      </c>
      <c r="B43" s="23">
        <v>11.365</v>
      </c>
    </row>
    <row r="44" spans="1:2">
      <c r="A44" s="19">
        <v>6887.4449999999997</v>
      </c>
      <c r="B44" s="23">
        <v>11.311999999999999</v>
      </c>
    </row>
    <row r="45" spans="1:2">
      <c r="A45" s="19">
        <v>7105.5370000000003</v>
      </c>
      <c r="B45" s="23">
        <v>11.364000000000001</v>
      </c>
    </row>
    <row r="46" spans="1:2">
      <c r="A46" s="19">
        <v>7324.6220000000003</v>
      </c>
      <c r="B46" s="23">
        <v>11.384</v>
      </c>
    </row>
    <row r="47" spans="1:2">
      <c r="A47" s="19">
        <v>7544.5420000000004</v>
      </c>
      <c r="B47" s="23">
        <v>10.696999999999999</v>
      </c>
    </row>
    <row r="48" spans="1:2">
      <c r="A48" s="19">
        <v>7765.1379999999999</v>
      </c>
      <c r="B48" s="23">
        <v>10.388999999999999</v>
      </c>
    </row>
    <row r="49" spans="1:2">
      <c r="A49" s="19">
        <v>7986.2510000000002</v>
      </c>
      <c r="B49" s="23">
        <v>9.609</v>
      </c>
    </row>
    <row r="50" spans="1:2">
      <c r="A50" s="19">
        <v>8207.7240000000002</v>
      </c>
      <c r="B50" s="23">
        <v>9.7750000000000004</v>
      </c>
    </row>
    <row r="51" spans="1:2">
      <c r="A51" s="19">
        <v>8429.4050000000007</v>
      </c>
      <c r="B51" s="23">
        <v>10.039999999999999</v>
      </c>
    </row>
    <row r="52" spans="1:2">
      <c r="A52" s="19">
        <v>8651.2000000000007</v>
      </c>
      <c r="B52" s="23">
        <v>10.086</v>
      </c>
    </row>
    <row r="53" spans="1:2">
      <c r="A53" s="19">
        <v>8873.0499999999993</v>
      </c>
      <c r="B53" s="23">
        <v>10.978999999999999</v>
      </c>
    </row>
    <row r="54" spans="1:2">
      <c r="A54" s="19">
        <v>9094.9069999999992</v>
      </c>
      <c r="B54" s="23">
        <v>10.718999999999999</v>
      </c>
    </row>
    <row r="55" spans="1:2">
      <c r="A55" s="19">
        <v>9316.7639999999992</v>
      </c>
      <c r="B55" s="23">
        <v>9.73</v>
      </c>
    </row>
    <row r="56" spans="1:2">
      <c r="A56" s="19" t="s">
        <v>801</v>
      </c>
      <c r="B56" s="23" t="s">
        <v>801</v>
      </c>
    </row>
    <row r="57" spans="1:2">
      <c r="A57" s="19" t="s">
        <v>801</v>
      </c>
      <c r="B57" s="23" t="s">
        <v>801</v>
      </c>
    </row>
  </sheetData>
  <mergeCells count="2">
    <mergeCell ref="A3:B3"/>
    <mergeCell ref="F3:K3"/>
  </mergeCells>
  <phoneticPr fontId="44" type="noConversion"/>
  <pageMargins left="0.7" right="0.7" top="0.75" bottom="0.75" header="0.3" footer="0.3"/>
  <pageSetup paperSize="9" orientation="portrai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L72"/>
  <sheetViews>
    <sheetView workbookViewId="0">
      <selection activeCell="A3" sqref="A3:B4"/>
    </sheetView>
  </sheetViews>
  <sheetFormatPr baseColWidth="10" defaultColWidth="9" defaultRowHeight="13"/>
  <cols>
    <col min="1" max="1" width="21.1640625" style="19" customWidth="1"/>
    <col min="2" max="2" width="13.6640625" style="20" customWidth="1"/>
    <col min="3" max="4" width="9" style="4"/>
    <col min="5" max="5" width="10.6640625" style="31" customWidth="1"/>
    <col min="6" max="6" width="20.6640625" style="4" customWidth="1"/>
    <col min="7" max="7" width="14.1640625" style="4" customWidth="1"/>
    <col min="8" max="8" width="11.1640625" style="4" customWidth="1"/>
    <col min="9" max="9" width="20.33203125" style="4" customWidth="1"/>
    <col min="10" max="11" width="7.83203125" style="4" customWidth="1"/>
    <col min="12" max="12" width="8.83203125" style="4" customWidth="1"/>
    <col min="13" max="13" width="10" style="4" customWidth="1"/>
    <col min="14" max="16384" width="9" style="4"/>
  </cols>
  <sheetData>
    <row r="1" spans="1:12">
      <c r="A1" s="37" t="s">
        <v>1049</v>
      </c>
      <c r="D1" s="6"/>
      <c r="E1" s="6"/>
      <c r="F1" s="6"/>
      <c r="G1" s="6"/>
      <c r="H1" s="23"/>
      <c r="I1" s="6"/>
      <c r="J1" s="6"/>
      <c r="K1" s="6"/>
      <c r="L1" s="6"/>
    </row>
    <row r="2" spans="1:12">
      <c r="A2" s="9"/>
      <c r="D2" s="6"/>
      <c r="E2" s="6"/>
      <c r="F2" s="6"/>
      <c r="G2" s="6"/>
      <c r="H2" s="23"/>
      <c r="I2" s="6"/>
      <c r="J2" s="6"/>
      <c r="K2" s="6"/>
      <c r="L2" s="6"/>
    </row>
    <row r="3" spans="1:12">
      <c r="A3" s="239" t="s">
        <v>605</v>
      </c>
      <c r="B3" s="239"/>
      <c r="E3" s="235" t="s">
        <v>606</v>
      </c>
      <c r="F3" s="235"/>
      <c r="G3" s="235"/>
      <c r="H3" s="235"/>
      <c r="I3" s="235"/>
      <c r="J3" s="235"/>
    </row>
    <row r="4" spans="1:12" ht="15">
      <c r="A4" s="11" t="s">
        <v>607</v>
      </c>
      <c r="B4" s="12" t="s">
        <v>608</v>
      </c>
      <c r="E4" s="34" t="s">
        <v>617</v>
      </c>
      <c r="F4" s="13" t="s">
        <v>610</v>
      </c>
      <c r="G4" s="14" t="s">
        <v>611</v>
      </c>
      <c r="H4" s="14" t="s">
        <v>612</v>
      </c>
      <c r="I4" s="13" t="s">
        <v>629</v>
      </c>
      <c r="J4" s="17" t="s">
        <v>634</v>
      </c>
      <c r="K4" s="6"/>
    </row>
    <row r="5" spans="1:12">
      <c r="A5" s="19">
        <v>0</v>
      </c>
      <c r="B5" s="23">
        <v>9.7710000000000008</v>
      </c>
      <c r="E5" s="34">
        <v>39.700000000000003</v>
      </c>
      <c r="F5" s="13" t="s">
        <v>1046</v>
      </c>
      <c r="G5" s="6">
        <v>1360</v>
      </c>
      <c r="H5" s="6">
        <v>160</v>
      </c>
      <c r="I5" s="6">
        <f>(1550+940)/2</f>
        <v>1245</v>
      </c>
      <c r="J5" s="6">
        <f>(1550-940)/2</f>
        <v>305</v>
      </c>
    </row>
    <row r="6" spans="1:12">
      <c r="A6" s="19">
        <v>79.212000000000003</v>
      </c>
      <c r="B6" s="23">
        <v>10.162000000000001</v>
      </c>
      <c r="E6" s="34">
        <v>40.5</v>
      </c>
      <c r="F6" s="13" t="s">
        <v>631</v>
      </c>
      <c r="G6" s="6">
        <v>1535</v>
      </c>
      <c r="H6" s="6">
        <v>65</v>
      </c>
      <c r="I6" s="6">
        <f>(1540+1300)/2</f>
        <v>1420</v>
      </c>
      <c r="J6" s="6">
        <f>(1540-1300)/2</f>
        <v>120</v>
      </c>
    </row>
    <row r="7" spans="1:12">
      <c r="A7" s="19">
        <v>224.13900000000001</v>
      </c>
      <c r="B7" s="23">
        <v>10.042999999999999</v>
      </c>
      <c r="E7" s="34">
        <v>70</v>
      </c>
      <c r="F7" s="13" t="s">
        <v>1047</v>
      </c>
      <c r="G7" s="6">
        <v>1700</v>
      </c>
      <c r="H7" s="6">
        <v>160</v>
      </c>
      <c r="I7" s="6">
        <f>(1810+1400)/2</f>
        <v>1605</v>
      </c>
      <c r="J7" s="6">
        <f>(1810-1400)/2</f>
        <v>205</v>
      </c>
    </row>
    <row r="8" spans="1:12">
      <c r="A8" s="19">
        <v>282.108</v>
      </c>
      <c r="B8" s="23">
        <v>9.9730000000000008</v>
      </c>
      <c r="E8" s="34">
        <v>70.5</v>
      </c>
      <c r="F8" s="13" t="s">
        <v>1048</v>
      </c>
      <c r="G8" s="6">
        <v>2150</v>
      </c>
      <c r="H8" s="6">
        <v>70</v>
      </c>
      <c r="I8" s="6">
        <f>(2330+1940)/2</f>
        <v>2135</v>
      </c>
      <c r="J8" s="6">
        <f>(2330-1940)/2</f>
        <v>195</v>
      </c>
    </row>
    <row r="9" spans="1:12">
      <c r="A9" s="19">
        <v>427.02</v>
      </c>
      <c r="B9" s="23">
        <v>11.044</v>
      </c>
      <c r="E9" s="34">
        <v>107.5</v>
      </c>
      <c r="F9" s="13" t="s">
        <v>1048</v>
      </c>
      <c r="G9" s="6">
        <v>3265</v>
      </c>
      <c r="H9" s="6">
        <v>65</v>
      </c>
      <c r="I9" s="6">
        <f>(3630+3360)/2</f>
        <v>3495</v>
      </c>
      <c r="J9" s="6">
        <f>(3630-3360)/2</f>
        <v>135</v>
      </c>
    </row>
    <row r="10" spans="1:12">
      <c r="A10" s="19">
        <v>571.91399999999999</v>
      </c>
      <c r="B10" s="23">
        <v>10.496</v>
      </c>
      <c r="E10" s="34">
        <v>143</v>
      </c>
      <c r="F10" s="13" t="s">
        <v>1047</v>
      </c>
      <c r="G10" s="6">
        <v>3835</v>
      </c>
      <c r="H10" s="6">
        <v>70</v>
      </c>
      <c r="I10" s="6">
        <f>(4420+3990)/2</f>
        <v>4205</v>
      </c>
      <c r="J10" s="6">
        <f>(4420-3990)/2</f>
        <v>215</v>
      </c>
    </row>
    <row r="11" spans="1:12">
      <c r="A11" s="19">
        <v>716.78300000000002</v>
      </c>
      <c r="B11" s="23">
        <v>10.000999999999999</v>
      </c>
      <c r="E11" s="34">
        <v>175.5</v>
      </c>
      <c r="F11" s="13" t="s">
        <v>1048</v>
      </c>
      <c r="G11" s="6">
        <v>5300</v>
      </c>
      <c r="H11" s="6">
        <v>75</v>
      </c>
      <c r="I11" s="6">
        <f>(6280+5910)/2</f>
        <v>6095</v>
      </c>
      <c r="J11" s="6">
        <f>(6280-5910)/2</f>
        <v>185</v>
      </c>
    </row>
    <row r="12" spans="1:12">
      <c r="A12" s="19">
        <v>861.62099999999998</v>
      </c>
      <c r="B12" s="23">
        <v>10.034000000000001</v>
      </c>
      <c r="E12" s="34">
        <v>210.5</v>
      </c>
      <c r="F12" s="13" t="s">
        <v>631</v>
      </c>
      <c r="G12" s="6">
        <v>6800</v>
      </c>
      <c r="H12" s="6">
        <v>70</v>
      </c>
      <c r="I12" s="6">
        <f>(7700+7480)/2</f>
        <v>7590</v>
      </c>
      <c r="J12" s="6">
        <f>(7700-7480)/2</f>
        <v>110</v>
      </c>
    </row>
    <row r="13" spans="1:12">
      <c r="A13" s="19">
        <v>1006.421</v>
      </c>
      <c r="B13" s="23">
        <v>10.503</v>
      </c>
      <c r="E13" s="34">
        <v>230.5</v>
      </c>
      <c r="F13" s="13" t="s">
        <v>631</v>
      </c>
      <c r="G13" s="6">
        <v>8620</v>
      </c>
      <c r="H13" s="6">
        <v>80</v>
      </c>
      <c r="I13" s="6">
        <f>(9850+9440)/2</f>
        <v>9645</v>
      </c>
      <c r="J13" s="6">
        <f>(9850-9440)/2</f>
        <v>205</v>
      </c>
    </row>
    <row r="14" spans="1:12">
      <c r="A14" s="19">
        <v>1151.1759999999999</v>
      </c>
      <c r="B14" s="23">
        <v>10.571999999999999</v>
      </c>
      <c r="E14" s="34">
        <v>231</v>
      </c>
      <c r="F14" s="13" t="s">
        <v>1046</v>
      </c>
      <c r="G14" s="6">
        <v>7615</v>
      </c>
      <c r="H14" s="6">
        <v>110</v>
      </c>
      <c r="I14" s="6">
        <f>(8560+8130)/2</f>
        <v>8345</v>
      </c>
      <c r="J14" s="6">
        <f>(8560-8130)/2</f>
        <v>215</v>
      </c>
    </row>
    <row r="15" spans="1:12">
      <c r="A15" s="19">
        <v>1295.9949999999999</v>
      </c>
      <c r="B15" s="23">
        <v>10.086</v>
      </c>
      <c r="E15" s="34">
        <v>244</v>
      </c>
      <c r="F15" s="13" t="s">
        <v>1046</v>
      </c>
      <c r="G15" s="6">
        <v>8135</v>
      </c>
      <c r="H15" s="6">
        <v>75</v>
      </c>
      <c r="I15" s="6">
        <f>(9360+8730)/2</f>
        <v>9045</v>
      </c>
      <c r="J15" s="6">
        <f>(9360-8730)/2</f>
        <v>315</v>
      </c>
    </row>
    <row r="16" spans="1:12">
      <c r="A16" s="19">
        <v>1441.2750000000001</v>
      </c>
      <c r="B16" s="23">
        <v>10.005000000000001</v>
      </c>
    </row>
    <row r="17" spans="1:2">
      <c r="A17" s="19">
        <v>1587.461</v>
      </c>
      <c r="B17" s="23">
        <v>10.237</v>
      </c>
    </row>
    <row r="18" spans="1:2">
      <c r="A18" s="19">
        <v>1734.998</v>
      </c>
      <c r="B18" s="23">
        <v>10.428000000000001</v>
      </c>
    </row>
    <row r="19" spans="1:2">
      <c r="A19" s="19">
        <v>1884.33</v>
      </c>
      <c r="B19" s="23">
        <v>10.225</v>
      </c>
    </row>
    <row r="20" spans="1:2">
      <c r="A20" s="19">
        <v>2035.902</v>
      </c>
      <c r="B20" s="23">
        <v>10.699</v>
      </c>
    </row>
    <row r="21" spans="1:2">
      <c r="A21" s="19">
        <v>2190.0970000000002</v>
      </c>
      <c r="B21" s="23">
        <v>10.24</v>
      </c>
    </row>
    <row r="22" spans="1:2">
      <c r="A22" s="19">
        <v>2347.0149999999999</v>
      </c>
      <c r="B22" s="23">
        <v>10.183999999999999</v>
      </c>
    </row>
    <row r="23" spans="1:2">
      <c r="A23" s="19">
        <v>2571.306</v>
      </c>
      <c r="B23" s="23">
        <v>10.016</v>
      </c>
    </row>
    <row r="24" spans="1:2">
      <c r="A24" s="19">
        <v>2734.8270000000002</v>
      </c>
      <c r="B24" s="23">
        <v>10.365</v>
      </c>
    </row>
    <row r="25" spans="1:2">
      <c r="A25" s="19">
        <v>2901.127</v>
      </c>
      <c r="B25" s="23">
        <v>10.52</v>
      </c>
    </row>
    <row r="26" spans="1:2">
      <c r="A26" s="19">
        <v>3070.2220000000002</v>
      </c>
      <c r="B26" s="23">
        <v>9.8710000000000004</v>
      </c>
    </row>
    <row r="27" spans="1:2">
      <c r="A27" s="19">
        <v>3242.13</v>
      </c>
      <c r="B27" s="23">
        <v>10.218</v>
      </c>
    </row>
    <row r="28" spans="1:2">
      <c r="A28" s="19">
        <v>3416.8679999999999</v>
      </c>
      <c r="B28" s="23">
        <v>10.836</v>
      </c>
    </row>
    <row r="29" spans="1:2">
      <c r="A29" s="19">
        <v>3594.451</v>
      </c>
      <c r="B29" s="23">
        <v>8.6880000000000006</v>
      </c>
    </row>
    <row r="30" spans="1:2">
      <c r="A30" s="19">
        <v>3774.8960000000002</v>
      </c>
      <c r="B30" s="23">
        <v>10.696999999999999</v>
      </c>
    </row>
    <row r="31" spans="1:2">
      <c r="A31" s="19">
        <v>3958.221</v>
      </c>
      <c r="B31" s="23">
        <v>10.678000000000001</v>
      </c>
    </row>
    <row r="32" spans="1:2">
      <c r="A32" s="19">
        <v>4144.4409999999998</v>
      </c>
      <c r="B32" s="23">
        <v>10.96</v>
      </c>
    </row>
    <row r="33" spans="1:10">
      <c r="A33" s="19">
        <v>4333.5739999999996</v>
      </c>
      <c r="B33" s="23">
        <v>10.429</v>
      </c>
    </row>
    <row r="34" spans="1:10">
      <c r="A34" s="19">
        <v>4525.6350000000002</v>
      </c>
      <c r="B34" s="23">
        <v>10.768000000000001</v>
      </c>
    </row>
    <row r="35" spans="1:10">
      <c r="A35" s="19">
        <v>4720.63</v>
      </c>
      <c r="B35" s="23">
        <v>11.051</v>
      </c>
    </row>
    <row r="36" spans="1:10">
      <c r="A36" s="19">
        <v>4918.4549999999999</v>
      </c>
      <c r="B36" s="23">
        <v>10.992000000000001</v>
      </c>
    </row>
    <row r="37" spans="1:10">
      <c r="A37" s="19">
        <v>5118.9530000000004</v>
      </c>
      <c r="B37" s="23">
        <v>10.641999999999999</v>
      </c>
      <c r="E37" s="49"/>
      <c r="F37" s="18"/>
      <c r="G37" s="18"/>
      <c r="H37" s="18"/>
      <c r="I37" s="18"/>
      <c r="J37" s="18"/>
    </row>
    <row r="38" spans="1:10">
      <c r="A38" s="19">
        <v>5240.4690000000001</v>
      </c>
      <c r="B38" s="23">
        <v>10.359</v>
      </c>
      <c r="E38" s="49"/>
      <c r="I38" s="18"/>
      <c r="J38" s="18"/>
    </row>
    <row r="39" spans="1:10">
      <c r="A39" s="19">
        <v>5444.9129999999996</v>
      </c>
      <c r="B39" s="23">
        <v>10.97</v>
      </c>
      <c r="E39" s="49"/>
      <c r="I39" s="18"/>
      <c r="J39" s="18"/>
    </row>
    <row r="40" spans="1:10">
      <c r="A40" s="19">
        <v>5651.6180000000004</v>
      </c>
      <c r="B40" s="23">
        <v>11.59</v>
      </c>
      <c r="E40" s="49"/>
      <c r="I40" s="18"/>
      <c r="J40" s="18"/>
    </row>
    <row r="41" spans="1:10">
      <c r="A41" s="19">
        <v>5860.424</v>
      </c>
      <c r="B41" s="23">
        <v>11.494</v>
      </c>
      <c r="E41" s="49"/>
      <c r="I41" s="18"/>
      <c r="J41" s="18"/>
    </row>
    <row r="42" spans="1:10">
      <c r="A42" s="19">
        <v>6071.1750000000002</v>
      </c>
      <c r="B42" s="23">
        <v>11.068</v>
      </c>
      <c r="E42" s="49"/>
      <c r="I42" s="18"/>
      <c r="J42" s="18"/>
    </row>
    <row r="43" spans="1:10">
      <c r="A43" s="19">
        <v>6283.7110000000002</v>
      </c>
      <c r="B43" s="23">
        <v>11.772</v>
      </c>
      <c r="E43" s="49"/>
      <c r="I43" s="18"/>
      <c r="J43" s="18"/>
    </row>
    <row r="44" spans="1:10">
      <c r="A44" s="19">
        <v>6497.8729999999996</v>
      </c>
      <c r="B44" s="23">
        <v>11.131</v>
      </c>
      <c r="E44" s="49"/>
      <c r="I44" s="18"/>
      <c r="J44" s="18"/>
    </row>
    <row r="45" spans="1:10">
      <c r="A45" s="19">
        <v>6713.5039999999999</v>
      </c>
      <c r="B45" s="23">
        <v>10.641999999999999</v>
      </c>
      <c r="E45" s="49"/>
      <c r="I45" s="18"/>
      <c r="J45" s="18"/>
    </row>
    <row r="46" spans="1:10">
      <c r="A46" s="19">
        <v>6930.4449999999997</v>
      </c>
      <c r="B46" s="23">
        <v>11.311</v>
      </c>
      <c r="E46" s="49"/>
      <c r="I46" s="18"/>
      <c r="J46" s="18"/>
    </row>
    <row r="47" spans="1:10">
      <c r="A47" s="19">
        <v>7148.5370000000003</v>
      </c>
      <c r="B47" s="23">
        <v>10.176</v>
      </c>
      <c r="E47" s="49"/>
      <c r="I47" s="18"/>
      <c r="J47" s="18"/>
    </row>
    <row r="48" spans="1:10">
      <c r="A48" s="19">
        <v>7367.6220000000003</v>
      </c>
      <c r="B48" s="23">
        <v>10.398</v>
      </c>
      <c r="E48" s="49"/>
      <c r="I48" s="18"/>
      <c r="J48" s="18"/>
    </row>
    <row r="49" spans="1:11">
      <c r="A49" s="19">
        <v>7587.5420000000004</v>
      </c>
      <c r="B49" s="23">
        <v>10.824</v>
      </c>
      <c r="E49" s="49"/>
      <c r="I49" s="18"/>
      <c r="J49" s="18"/>
    </row>
    <row r="50" spans="1:11">
      <c r="A50" s="19">
        <v>7808.1379999999999</v>
      </c>
      <c r="B50" s="23">
        <v>10.516999999999999</v>
      </c>
      <c r="E50" s="49"/>
      <c r="F50" s="18"/>
      <c r="G50" s="18"/>
      <c r="H50" s="18"/>
      <c r="I50" s="18"/>
      <c r="J50" s="18"/>
    </row>
    <row r="51" spans="1:11">
      <c r="A51" s="19">
        <v>8029.2510000000002</v>
      </c>
      <c r="B51" s="23">
        <v>9.7889999999999997</v>
      </c>
      <c r="I51" s="18"/>
      <c r="J51" s="18"/>
      <c r="K51" s="38"/>
    </row>
    <row r="52" spans="1:11">
      <c r="A52" s="19">
        <v>8250.7240000000002</v>
      </c>
      <c r="B52" s="23">
        <v>9.8170000000000002</v>
      </c>
      <c r="I52" s="18"/>
      <c r="J52" s="18"/>
      <c r="K52" s="38"/>
    </row>
    <row r="53" spans="1:11">
      <c r="A53" s="19">
        <v>8472.4050000000007</v>
      </c>
      <c r="B53" s="23">
        <v>10.616</v>
      </c>
      <c r="I53" s="18"/>
      <c r="J53" s="18"/>
      <c r="K53" s="38"/>
    </row>
    <row r="54" spans="1:11">
      <c r="A54" s="19">
        <v>8694.2000000000007</v>
      </c>
      <c r="B54" s="23">
        <v>10.824999999999999</v>
      </c>
      <c r="I54" s="18"/>
      <c r="J54" s="18"/>
      <c r="K54" s="38"/>
    </row>
    <row r="55" spans="1:11">
      <c r="A55" s="19">
        <v>8916.0499999999993</v>
      </c>
      <c r="B55" s="23">
        <v>11.209</v>
      </c>
      <c r="I55" s="18"/>
      <c r="J55" s="18"/>
      <c r="K55" s="38"/>
    </row>
    <row r="56" spans="1:11">
      <c r="A56" s="19">
        <v>9137.9069999999992</v>
      </c>
      <c r="B56" s="23">
        <v>10.146000000000001</v>
      </c>
      <c r="I56" s="18"/>
      <c r="J56" s="18"/>
      <c r="K56" s="38"/>
    </row>
    <row r="57" spans="1:11">
      <c r="A57" s="19">
        <v>9359.7639999999992</v>
      </c>
      <c r="B57" s="23">
        <v>10.683999999999999</v>
      </c>
      <c r="I57" s="18"/>
      <c r="J57" s="18"/>
      <c r="K57" s="38"/>
    </row>
    <row r="58" spans="1:11">
      <c r="I58" s="18"/>
      <c r="J58" s="18"/>
      <c r="K58" s="38"/>
    </row>
    <row r="59" spans="1:11">
      <c r="K59" s="38"/>
    </row>
    <row r="60" spans="1:11">
      <c r="K60" s="38"/>
    </row>
    <row r="61" spans="1:11">
      <c r="K61" s="38"/>
    </row>
    <row r="62" spans="1:11">
      <c r="K62" s="38"/>
    </row>
    <row r="63" spans="1:11">
      <c r="K63" s="38"/>
    </row>
    <row r="64" spans="1:11">
      <c r="K64" s="38"/>
    </row>
    <row r="65" spans="11:11">
      <c r="K65" s="38"/>
    </row>
    <row r="66" spans="11:11">
      <c r="K66" s="38"/>
    </row>
    <row r="67" spans="11:11">
      <c r="K67" s="38"/>
    </row>
    <row r="68" spans="11:11">
      <c r="K68" s="38"/>
    </row>
    <row r="69" spans="11:11">
      <c r="K69" s="38"/>
    </row>
    <row r="70" spans="11:11">
      <c r="K70" s="38"/>
    </row>
    <row r="71" spans="11:11">
      <c r="K71" s="38"/>
    </row>
    <row r="72" spans="11:11">
      <c r="K72" s="38"/>
    </row>
  </sheetData>
  <mergeCells count="2">
    <mergeCell ref="A3:B3"/>
    <mergeCell ref="E3:J3"/>
  </mergeCells>
  <phoneticPr fontId="44" type="noConversion"/>
  <pageMargins left="0.7" right="0.7" top="0.75" bottom="0.75" header="0.3" footer="0.3"/>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Q182"/>
  <sheetViews>
    <sheetView workbookViewId="0">
      <selection activeCell="E25" sqref="E25"/>
    </sheetView>
  </sheetViews>
  <sheetFormatPr baseColWidth="10" defaultColWidth="9" defaultRowHeight="13"/>
  <cols>
    <col min="1" max="1" width="21.1640625" style="19" customWidth="1"/>
    <col min="2" max="2" width="21" style="20" customWidth="1"/>
    <col min="3" max="3" width="19.6640625" style="20" customWidth="1"/>
    <col min="4" max="5" width="9" style="4"/>
    <col min="6" max="6" width="10" style="4" customWidth="1"/>
    <col min="7" max="7" width="10.6640625" style="6" customWidth="1"/>
    <col min="8" max="8" width="18.6640625" style="6" customWidth="1"/>
    <col min="9" max="9" width="14.1640625" style="6" customWidth="1"/>
    <col min="10" max="10" width="11.1640625" style="6" customWidth="1"/>
    <col min="11" max="16384" width="9" style="4"/>
  </cols>
  <sheetData>
    <row r="1" spans="1:10">
      <c r="A1" s="37" t="s">
        <v>1050</v>
      </c>
    </row>
    <row r="2" spans="1:10">
      <c r="A2" s="9"/>
    </row>
    <row r="3" spans="1:10">
      <c r="A3" s="239" t="s">
        <v>605</v>
      </c>
      <c r="B3" s="239"/>
      <c r="C3" s="239"/>
      <c r="G3" s="229" t="s">
        <v>606</v>
      </c>
      <c r="H3" s="229"/>
      <c r="I3" s="229"/>
      <c r="J3" s="229"/>
    </row>
    <row r="4" spans="1:10" ht="15">
      <c r="A4" s="11" t="s">
        <v>607</v>
      </c>
      <c r="B4" s="12" t="s">
        <v>743</v>
      </c>
      <c r="C4" s="12" t="s">
        <v>775</v>
      </c>
      <c r="G4" s="34" t="s">
        <v>617</v>
      </c>
      <c r="H4" s="13" t="s">
        <v>610</v>
      </c>
      <c r="I4" s="14" t="s">
        <v>611</v>
      </c>
      <c r="J4" s="14" t="s">
        <v>612</v>
      </c>
    </row>
    <row r="5" spans="1:10">
      <c r="A5" s="19">
        <v>100</v>
      </c>
      <c r="B5" s="23">
        <v>22.02857143</v>
      </c>
      <c r="C5" s="23">
        <v>3.541051365</v>
      </c>
      <c r="G5" s="13">
        <v>785</v>
      </c>
      <c r="H5" s="48" t="s">
        <v>1051</v>
      </c>
      <c r="I5" s="13">
        <v>9750</v>
      </c>
      <c r="J5" s="6">
        <v>60</v>
      </c>
    </row>
    <row r="6" spans="1:10">
      <c r="A6" s="19">
        <v>220</v>
      </c>
      <c r="B6" s="23">
        <v>21.957142860000001</v>
      </c>
      <c r="C6" s="23">
        <v>3.1339085099999999</v>
      </c>
      <c r="G6" s="13">
        <v>805</v>
      </c>
      <c r="H6" s="48" t="s">
        <v>1052</v>
      </c>
      <c r="I6" s="13">
        <v>10230</v>
      </c>
      <c r="J6" s="6">
        <v>60</v>
      </c>
    </row>
    <row r="7" spans="1:10">
      <c r="A7" s="19">
        <v>280</v>
      </c>
      <c r="B7" s="23">
        <v>21.97142857</v>
      </c>
      <c r="C7" s="23">
        <v>1.9410513629999999</v>
      </c>
      <c r="G7" s="13">
        <v>830</v>
      </c>
      <c r="H7" s="211" t="s">
        <v>101</v>
      </c>
      <c r="I7" s="13">
        <v>10720</v>
      </c>
      <c r="J7" s="6">
        <v>80</v>
      </c>
    </row>
    <row r="8" spans="1:10">
      <c r="A8" s="19">
        <v>340</v>
      </c>
      <c r="B8" s="23">
        <v>22.14285714</v>
      </c>
      <c r="C8" s="23">
        <v>3.8196227899999999</v>
      </c>
      <c r="G8" s="13">
        <v>850</v>
      </c>
      <c r="H8" s="48" t="s">
        <v>1053</v>
      </c>
      <c r="I8" s="13">
        <v>12410</v>
      </c>
      <c r="J8" s="6">
        <v>70</v>
      </c>
    </row>
    <row r="9" spans="1:10">
      <c r="A9" s="19">
        <v>400</v>
      </c>
      <c r="B9" s="23">
        <v>22.042857139999999</v>
      </c>
      <c r="C9" s="23">
        <v>3.191051361</v>
      </c>
    </row>
    <row r="10" spans="1:10">
      <c r="A10" s="19">
        <v>460</v>
      </c>
      <c r="B10" s="23">
        <v>22.271428570000001</v>
      </c>
      <c r="C10" s="23">
        <v>3.819622791</v>
      </c>
    </row>
    <row r="11" spans="1:10">
      <c r="A11" s="19">
        <v>520</v>
      </c>
      <c r="B11" s="23">
        <v>21.942857140000001</v>
      </c>
      <c r="C11" s="23">
        <v>3.4481942179999998</v>
      </c>
    </row>
    <row r="12" spans="1:10">
      <c r="A12" s="19">
        <v>580</v>
      </c>
      <c r="B12" s="23">
        <v>21.942857140000001</v>
      </c>
      <c r="C12" s="23">
        <v>2.9553370750000001</v>
      </c>
    </row>
    <row r="13" spans="1:10">
      <c r="A13" s="19">
        <v>640</v>
      </c>
      <c r="B13" s="23">
        <v>21.928571430000002</v>
      </c>
      <c r="C13" s="23">
        <v>3.3696227940000001</v>
      </c>
    </row>
    <row r="14" spans="1:10">
      <c r="A14" s="19">
        <v>700</v>
      </c>
      <c r="B14" s="23">
        <v>22.14285714</v>
      </c>
      <c r="C14" s="23">
        <v>3.6981942179999998</v>
      </c>
    </row>
    <row r="15" spans="1:10">
      <c r="A15" s="19">
        <v>760</v>
      </c>
      <c r="B15" s="23">
        <v>21.942857140000001</v>
      </c>
      <c r="C15" s="23">
        <v>2.9767656470000001</v>
      </c>
    </row>
    <row r="16" spans="1:10">
      <c r="A16" s="19">
        <v>820</v>
      </c>
      <c r="B16" s="23">
        <v>22.17142857</v>
      </c>
      <c r="C16" s="23">
        <v>3.3267656479999999</v>
      </c>
    </row>
    <row r="17" spans="1:12">
      <c r="A17" s="19">
        <v>880</v>
      </c>
      <c r="B17" s="23">
        <v>21.7</v>
      </c>
      <c r="C17" s="23">
        <v>2.512479935</v>
      </c>
    </row>
    <row r="18" spans="1:12">
      <c r="A18" s="19">
        <v>940</v>
      </c>
      <c r="B18" s="23">
        <v>22.14285714</v>
      </c>
      <c r="C18" s="23">
        <v>3.6410513610000002</v>
      </c>
    </row>
    <row r="19" spans="1:12">
      <c r="A19" s="19">
        <v>1000</v>
      </c>
      <c r="B19" s="23">
        <v>21.81428571</v>
      </c>
      <c r="C19" s="23">
        <v>3.2124799309999998</v>
      </c>
    </row>
    <row r="20" spans="1:12">
      <c r="A20" s="19">
        <v>1060</v>
      </c>
      <c r="B20" s="23">
        <v>22.128571430000001</v>
      </c>
      <c r="C20" s="23">
        <v>3.7339085079999998</v>
      </c>
    </row>
    <row r="21" spans="1:12">
      <c r="A21" s="19">
        <v>1120</v>
      </c>
      <c r="B21" s="23">
        <v>22.1</v>
      </c>
      <c r="C21" s="23">
        <v>3.4196227929999998</v>
      </c>
    </row>
    <row r="22" spans="1:12">
      <c r="A22" s="19">
        <v>1180</v>
      </c>
      <c r="B22" s="23">
        <v>21.942857140000001</v>
      </c>
      <c r="C22" s="23">
        <v>3.4981942180000001</v>
      </c>
    </row>
    <row r="23" spans="1:12">
      <c r="A23" s="19">
        <v>1240</v>
      </c>
      <c r="B23" s="23">
        <v>22.042857139999999</v>
      </c>
      <c r="C23" s="23">
        <v>3.4481942179999998</v>
      </c>
    </row>
    <row r="24" spans="1:12">
      <c r="A24" s="19">
        <v>1300</v>
      </c>
      <c r="B24" s="23">
        <v>22.071428569999998</v>
      </c>
      <c r="C24" s="23">
        <v>3.4267656479999999</v>
      </c>
    </row>
    <row r="25" spans="1:12">
      <c r="A25" s="19">
        <v>1360</v>
      </c>
      <c r="B25" s="23">
        <v>22.285714290000001</v>
      </c>
      <c r="C25" s="23">
        <v>3.3981942250000001</v>
      </c>
      <c r="G25" s="13"/>
      <c r="H25" s="13"/>
      <c r="I25" s="13"/>
      <c r="J25" s="13"/>
    </row>
    <row r="26" spans="1:12">
      <c r="A26" s="19">
        <v>1420</v>
      </c>
      <c r="B26" s="23">
        <v>22.228571429999999</v>
      </c>
      <c r="C26" s="23">
        <v>3.648194223</v>
      </c>
      <c r="G26" s="13"/>
      <c r="H26" s="13"/>
      <c r="I26" s="13"/>
      <c r="J26" s="13"/>
      <c r="K26" s="18"/>
      <c r="L26" s="18"/>
    </row>
    <row r="27" spans="1:12">
      <c r="A27" s="19">
        <v>1480</v>
      </c>
      <c r="B27" s="23">
        <v>22.085714289999999</v>
      </c>
      <c r="C27" s="23">
        <v>3.1981942249999999</v>
      </c>
      <c r="K27" s="18"/>
      <c r="L27" s="18"/>
    </row>
    <row r="28" spans="1:12">
      <c r="A28" s="19">
        <v>1540</v>
      </c>
      <c r="B28" s="23">
        <v>22.085714289999999</v>
      </c>
      <c r="C28" s="23">
        <v>3.6196227969999999</v>
      </c>
      <c r="K28" s="18"/>
      <c r="L28" s="18"/>
    </row>
    <row r="29" spans="1:12">
      <c r="A29" s="19">
        <v>1600</v>
      </c>
      <c r="B29" s="23">
        <v>22.085714289999999</v>
      </c>
      <c r="C29" s="23">
        <v>3.4767656539999998</v>
      </c>
      <c r="K29" s="18"/>
      <c r="L29" s="18"/>
    </row>
    <row r="30" spans="1:12">
      <c r="A30" s="19">
        <v>1660</v>
      </c>
      <c r="B30" s="23">
        <v>22.085714289999999</v>
      </c>
      <c r="C30" s="23">
        <v>3.1481942250000001</v>
      </c>
      <c r="K30" s="18"/>
      <c r="L30" s="18"/>
    </row>
    <row r="31" spans="1:12">
      <c r="A31" s="19">
        <v>1720</v>
      </c>
      <c r="B31" s="23">
        <v>22.2</v>
      </c>
      <c r="C31" s="23">
        <v>3.1053370779999998</v>
      </c>
      <c r="K31" s="18"/>
      <c r="L31" s="18"/>
    </row>
    <row r="32" spans="1:12">
      <c r="A32" s="19">
        <v>1780</v>
      </c>
      <c r="B32" s="23">
        <v>22.2</v>
      </c>
      <c r="C32" s="23">
        <v>3.1053370779999998</v>
      </c>
      <c r="K32" s="18"/>
      <c r="L32" s="18"/>
    </row>
    <row r="33" spans="1:17">
      <c r="A33" s="19">
        <v>1840</v>
      </c>
      <c r="B33" s="23">
        <v>22.47142857</v>
      </c>
      <c r="C33" s="23">
        <v>3.991051363</v>
      </c>
    </row>
    <row r="34" spans="1:17">
      <c r="A34" s="19">
        <v>1900</v>
      </c>
      <c r="B34" s="23">
        <v>22.214285709999999</v>
      </c>
      <c r="C34" s="23">
        <v>3.7410513600000002</v>
      </c>
    </row>
    <row r="35" spans="1:17">
      <c r="A35" s="19">
        <v>1960</v>
      </c>
      <c r="B35" s="23">
        <v>22.15714286</v>
      </c>
      <c r="C35" s="23">
        <v>2.8624799379999999</v>
      </c>
    </row>
    <row r="36" spans="1:17">
      <c r="A36" s="19">
        <v>2020</v>
      </c>
      <c r="B36" s="23">
        <v>22.257142859999998</v>
      </c>
      <c r="C36" s="23">
        <v>3.548194224</v>
      </c>
      <c r="F36" s="18"/>
      <c r="M36" s="18"/>
      <c r="N36" s="18"/>
      <c r="O36" s="18"/>
      <c r="P36" s="38"/>
      <c r="Q36" s="38"/>
    </row>
    <row r="37" spans="1:17">
      <c r="A37" s="19">
        <v>2080</v>
      </c>
      <c r="B37" s="23">
        <v>22.285714290000001</v>
      </c>
      <c r="C37" s="23">
        <v>3.3981942250000001</v>
      </c>
      <c r="F37" s="18"/>
      <c r="M37" s="18"/>
      <c r="N37" s="18"/>
      <c r="O37" s="18"/>
      <c r="P37" s="38"/>
      <c r="Q37" s="38"/>
    </row>
    <row r="38" spans="1:17">
      <c r="A38" s="19">
        <v>2155.91</v>
      </c>
      <c r="B38" s="23">
        <v>22.085714289999999</v>
      </c>
      <c r="C38" s="23">
        <v>3.1481942250000001</v>
      </c>
      <c r="F38" s="18"/>
      <c r="M38" s="18"/>
      <c r="N38" s="18"/>
      <c r="O38" s="18"/>
      <c r="P38" s="38"/>
      <c r="Q38" s="38"/>
    </row>
    <row r="39" spans="1:17">
      <c r="A39" s="19">
        <v>2535.48</v>
      </c>
      <c r="B39" s="23">
        <v>22.35714286</v>
      </c>
      <c r="C39" s="23">
        <v>3.1410513670000002</v>
      </c>
      <c r="F39" s="18"/>
      <c r="M39" s="18"/>
      <c r="N39" s="18"/>
      <c r="O39" s="18"/>
      <c r="P39" s="38"/>
      <c r="Q39" s="38"/>
    </row>
    <row r="40" spans="1:17">
      <c r="A40" s="19">
        <v>2611.39</v>
      </c>
      <c r="B40" s="23">
        <v>22.571428569999998</v>
      </c>
      <c r="C40" s="23">
        <v>3.9553370769999998</v>
      </c>
      <c r="F40" s="18"/>
      <c r="M40" s="18"/>
      <c r="N40" s="18"/>
      <c r="O40" s="18"/>
      <c r="P40" s="38"/>
      <c r="Q40" s="38"/>
    </row>
    <row r="41" spans="1:17">
      <c r="A41" s="19">
        <v>2687.3</v>
      </c>
      <c r="B41" s="23">
        <v>22.214285709999999</v>
      </c>
      <c r="C41" s="23">
        <v>3.119622788</v>
      </c>
      <c r="F41" s="18"/>
      <c r="M41" s="18"/>
      <c r="N41" s="18"/>
      <c r="O41" s="18"/>
      <c r="P41" s="38"/>
      <c r="Q41" s="38"/>
    </row>
    <row r="42" spans="1:17">
      <c r="A42" s="19">
        <v>2763.22</v>
      </c>
      <c r="B42" s="23">
        <v>22.085714289999999</v>
      </c>
      <c r="C42" s="23">
        <v>3.1481942250000001</v>
      </c>
      <c r="F42" s="18"/>
      <c r="M42" s="18"/>
      <c r="N42" s="18"/>
      <c r="O42" s="18"/>
      <c r="P42" s="38"/>
      <c r="Q42" s="38"/>
    </row>
    <row r="43" spans="1:17">
      <c r="A43" s="19">
        <v>2839.13</v>
      </c>
      <c r="B43" s="23">
        <v>22.35714286</v>
      </c>
      <c r="C43" s="23">
        <v>3.1410513670000002</v>
      </c>
    </row>
    <row r="44" spans="1:17">
      <c r="A44" s="19">
        <v>2915.04</v>
      </c>
      <c r="B44" s="23">
        <v>22.271428570000001</v>
      </c>
      <c r="C44" s="23">
        <v>3.5624799340000002</v>
      </c>
    </row>
    <row r="45" spans="1:17">
      <c r="A45" s="19">
        <v>2990.96</v>
      </c>
      <c r="B45" s="23">
        <v>22.17142857</v>
      </c>
      <c r="C45" s="23">
        <v>2.7553370770000001</v>
      </c>
    </row>
    <row r="46" spans="1:17">
      <c r="A46" s="19">
        <v>3066.87</v>
      </c>
      <c r="B46" s="23">
        <v>22.442857140000001</v>
      </c>
      <c r="C46" s="23">
        <v>3.4339085040000001</v>
      </c>
    </row>
    <row r="47" spans="1:17">
      <c r="A47" s="19">
        <v>3142.78</v>
      </c>
      <c r="B47" s="23">
        <v>22.285714290000001</v>
      </c>
      <c r="C47" s="23">
        <v>3.3981942250000001</v>
      </c>
    </row>
    <row r="48" spans="1:17">
      <c r="A48" s="19">
        <v>3218.7</v>
      </c>
      <c r="B48" s="23">
        <v>22.1</v>
      </c>
      <c r="C48" s="23">
        <v>3.4196227929999998</v>
      </c>
    </row>
    <row r="49" spans="1:3">
      <c r="A49" s="19">
        <v>3294.61</v>
      </c>
      <c r="B49" s="23">
        <v>22.2</v>
      </c>
      <c r="C49" s="23">
        <v>3.1053370779999998</v>
      </c>
    </row>
    <row r="50" spans="1:3">
      <c r="A50" s="19">
        <v>3370.52</v>
      </c>
      <c r="B50" s="23">
        <v>22.14285714</v>
      </c>
      <c r="C50" s="23">
        <v>3.5910513609999999</v>
      </c>
    </row>
    <row r="51" spans="1:3">
      <c r="A51" s="19">
        <v>3446.43</v>
      </c>
      <c r="B51" s="23">
        <v>22.071428569999998</v>
      </c>
      <c r="C51" s="23">
        <v>2.9553370769999998</v>
      </c>
    </row>
    <row r="52" spans="1:3">
      <c r="A52" s="19">
        <v>3522.35</v>
      </c>
      <c r="B52" s="23">
        <v>21.928571430000002</v>
      </c>
      <c r="C52" s="23">
        <v>2.9053370799999998</v>
      </c>
    </row>
    <row r="53" spans="1:3">
      <c r="A53" s="19">
        <v>3598.26</v>
      </c>
      <c r="B53" s="23">
        <v>22.4</v>
      </c>
      <c r="C53" s="23">
        <v>2.82676565</v>
      </c>
    </row>
    <row r="54" spans="1:3">
      <c r="A54" s="19">
        <v>3674.17</v>
      </c>
      <c r="B54" s="23">
        <v>22.414285710000001</v>
      </c>
      <c r="C54" s="23">
        <v>3.3981942169999999</v>
      </c>
    </row>
    <row r="55" spans="1:3">
      <c r="A55" s="19">
        <v>3750.09</v>
      </c>
      <c r="B55" s="23">
        <v>22.52857143</v>
      </c>
      <c r="C55" s="23">
        <v>3.891051365</v>
      </c>
    </row>
    <row r="56" spans="1:3">
      <c r="A56" s="19">
        <v>3826</v>
      </c>
      <c r="B56" s="23">
        <v>22.071428569999998</v>
      </c>
      <c r="C56" s="23">
        <v>3.2910513629999998</v>
      </c>
    </row>
    <row r="57" spans="1:3">
      <c r="A57" s="19">
        <v>4198</v>
      </c>
      <c r="B57" s="23">
        <v>22.52857143</v>
      </c>
      <c r="C57" s="23">
        <v>3.891051365</v>
      </c>
    </row>
    <row r="58" spans="1:3">
      <c r="A58" s="19">
        <v>4322</v>
      </c>
      <c r="B58" s="23">
        <v>22.68571429</v>
      </c>
      <c r="C58" s="23">
        <v>4.2839085109999999</v>
      </c>
    </row>
    <row r="59" spans="1:3">
      <c r="A59" s="19">
        <v>4446</v>
      </c>
      <c r="B59" s="23">
        <v>22.5</v>
      </c>
      <c r="C59" s="23">
        <v>3.82676565</v>
      </c>
    </row>
    <row r="60" spans="1:3">
      <c r="A60" s="19">
        <v>4570</v>
      </c>
      <c r="B60" s="23">
        <v>22.68571429</v>
      </c>
      <c r="C60" s="23">
        <v>4.2839085109999999</v>
      </c>
    </row>
    <row r="61" spans="1:3">
      <c r="A61" s="19">
        <v>4694</v>
      </c>
      <c r="B61" s="23">
        <v>22.4</v>
      </c>
      <c r="C61" s="23">
        <v>3.7124799350000002</v>
      </c>
    </row>
    <row r="62" spans="1:3">
      <c r="A62" s="19">
        <v>4818</v>
      </c>
      <c r="B62" s="23">
        <v>22.68571429</v>
      </c>
      <c r="C62" s="23">
        <v>4.2839085109999999</v>
      </c>
    </row>
    <row r="63" spans="1:3">
      <c r="A63" s="19">
        <v>4942</v>
      </c>
      <c r="B63" s="23">
        <v>22.68571429</v>
      </c>
      <c r="C63" s="23">
        <v>4.2839085109999999</v>
      </c>
    </row>
    <row r="64" spans="1:3">
      <c r="A64" s="19">
        <v>5066</v>
      </c>
      <c r="B64" s="23">
        <v>22.285714290000001</v>
      </c>
      <c r="C64" s="23">
        <v>3.4553370829999999</v>
      </c>
    </row>
    <row r="65" spans="1:3">
      <c r="A65" s="19">
        <v>5190</v>
      </c>
      <c r="B65" s="23">
        <v>22.628571430000001</v>
      </c>
      <c r="C65" s="23">
        <v>4.0053370800000003</v>
      </c>
    </row>
    <row r="66" spans="1:3">
      <c r="A66" s="19">
        <v>5314</v>
      </c>
      <c r="B66" s="23">
        <v>22.68571429</v>
      </c>
      <c r="C66" s="23">
        <v>4.2839085109999999</v>
      </c>
    </row>
    <row r="67" spans="1:3">
      <c r="A67" s="19">
        <v>5438</v>
      </c>
      <c r="B67" s="23">
        <v>22.68571429</v>
      </c>
      <c r="C67" s="23">
        <v>4.2839085109999999</v>
      </c>
    </row>
    <row r="68" spans="1:3">
      <c r="A68" s="19">
        <v>5562</v>
      </c>
      <c r="B68" s="23">
        <v>22.68571429</v>
      </c>
      <c r="C68" s="23">
        <v>4.2839085109999999</v>
      </c>
    </row>
    <row r="69" spans="1:3">
      <c r="A69" s="19">
        <v>5686</v>
      </c>
      <c r="B69" s="23">
        <v>22.81428571</v>
      </c>
      <c r="C69" s="23">
        <v>4.4481942170000002</v>
      </c>
    </row>
    <row r="70" spans="1:3">
      <c r="A70" s="19">
        <v>5810</v>
      </c>
      <c r="B70" s="23">
        <v>22.4</v>
      </c>
      <c r="C70" s="23">
        <v>3.7124799350000002</v>
      </c>
    </row>
    <row r="71" spans="1:3">
      <c r="A71" s="19">
        <v>5934</v>
      </c>
      <c r="B71" s="23">
        <v>22.47142857</v>
      </c>
      <c r="C71" s="23">
        <v>3.991051363</v>
      </c>
    </row>
    <row r="72" spans="1:3">
      <c r="A72" s="19">
        <v>6058</v>
      </c>
      <c r="B72" s="23">
        <v>22.628571430000001</v>
      </c>
      <c r="C72" s="23">
        <v>4.0053370800000003</v>
      </c>
    </row>
    <row r="73" spans="1:3">
      <c r="A73" s="19">
        <v>6111.9</v>
      </c>
      <c r="B73" s="23">
        <v>22.52857143</v>
      </c>
      <c r="C73" s="23">
        <v>4.1553370799999998</v>
      </c>
    </row>
    <row r="74" spans="1:3">
      <c r="A74" s="19">
        <v>6165.8</v>
      </c>
      <c r="B74" s="23">
        <v>22.68571429</v>
      </c>
      <c r="C74" s="23">
        <v>4.2839085109999999</v>
      </c>
    </row>
    <row r="75" spans="1:3">
      <c r="A75" s="19">
        <v>6327.5</v>
      </c>
      <c r="B75" s="23">
        <v>22.285714290000001</v>
      </c>
      <c r="C75" s="23">
        <v>3.4553370829999999</v>
      </c>
    </row>
    <row r="76" spans="1:3">
      <c r="A76" s="19">
        <v>6381.4</v>
      </c>
      <c r="B76" s="23">
        <v>22.442857140000001</v>
      </c>
      <c r="C76" s="23">
        <v>3.8624799329999999</v>
      </c>
    </row>
    <row r="77" spans="1:3">
      <c r="A77" s="19">
        <v>6435.3</v>
      </c>
      <c r="B77" s="23">
        <v>22.485714290000001</v>
      </c>
      <c r="C77" s="23">
        <v>3.8910513679999998</v>
      </c>
    </row>
    <row r="78" spans="1:3">
      <c r="A78" s="19">
        <v>6489.2</v>
      </c>
      <c r="B78" s="23">
        <v>22.68571429</v>
      </c>
      <c r="C78" s="23">
        <v>4.2839085109999999</v>
      </c>
    </row>
    <row r="79" spans="1:3">
      <c r="A79" s="19">
        <v>6543.1</v>
      </c>
      <c r="B79" s="23">
        <v>22.4</v>
      </c>
      <c r="C79" s="23">
        <v>3.7124799350000002</v>
      </c>
    </row>
    <row r="80" spans="1:3">
      <c r="A80" s="19">
        <v>6597</v>
      </c>
      <c r="B80" s="23">
        <v>22.442857140000001</v>
      </c>
      <c r="C80" s="23">
        <v>3.8624799329999999</v>
      </c>
    </row>
    <row r="81" spans="1:3">
      <c r="A81" s="19">
        <v>6650.9</v>
      </c>
      <c r="B81" s="23">
        <v>22.68571429</v>
      </c>
      <c r="C81" s="23">
        <v>4.2839085109999999</v>
      </c>
    </row>
    <row r="82" spans="1:3">
      <c r="A82" s="19">
        <v>6704.8</v>
      </c>
      <c r="B82" s="23">
        <v>22.4</v>
      </c>
      <c r="C82" s="23">
        <v>3.7124799350000002</v>
      </c>
    </row>
    <row r="83" spans="1:3">
      <c r="A83" s="19">
        <v>6758.7</v>
      </c>
      <c r="B83" s="23">
        <v>22.64285714</v>
      </c>
      <c r="C83" s="23">
        <v>3.9267656469999999</v>
      </c>
    </row>
    <row r="84" spans="1:3">
      <c r="A84" s="19">
        <v>6812.6</v>
      </c>
      <c r="B84" s="23">
        <v>22.4</v>
      </c>
      <c r="C84" s="23">
        <v>3.7124799350000002</v>
      </c>
    </row>
    <row r="85" spans="1:3">
      <c r="A85" s="19">
        <v>6866.5</v>
      </c>
      <c r="B85" s="23">
        <v>22.68571429</v>
      </c>
      <c r="C85" s="23">
        <v>4.2839085109999999</v>
      </c>
    </row>
    <row r="86" spans="1:3">
      <c r="A86" s="19">
        <v>6920.4</v>
      </c>
      <c r="B86" s="23">
        <v>22.4</v>
      </c>
      <c r="C86" s="23">
        <v>3.7124799350000002</v>
      </c>
    </row>
    <row r="87" spans="1:3">
      <c r="A87" s="19">
        <v>6974.3</v>
      </c>
      <c r="B87" s="23">
        <v>22.4</v>
      </c>
      <c r="C87" s="23">
        <v>3.7124799350000002</v>
      </c>
    </row>
    <row r="88" spans="1:3">
      <c r="A88" s="19">
        <v>7028.2</v>
      </c>
      <c r="B88" s="23">
        <v>22.68571429</v>
      </c>
      <c r="C88" s="23">
        <v>4.2839085109999999</v>
      </c>
    </row>
    <row r="89" spans="1:3">
      <c r="A89" s="19">
        <v>7082.1</v>
      </c>
      <c r="B89" s="23">
        <v>22.485714290000001</v>
      </c>
      <c r="C89" s="23">
        <v>4.0053370829999997</v>
      </c>
    </row>
    <row r="90" spans="1:3">
      <c r="A90" s="19">
        <v>7136</v>
      </c>
      <c r="B90" s="23">
        <v>22.485714290000001</v>
      </c>
      <c r="C90" s="23">
        <v>4.0053370829999997</v>
      </c>
    </row>
    <row r="91" spans="1:3">
      <c r="A91" s="19">
        <v>7184.13</v>
      </c>
      <c r="B91" s="23">
        <v>22.4</v>
      </c>
      <c r="C91" s="23">
        <v>3.7124799350000002</v>
      </c>
    </row>
    <row r="92" spans="1:3">
      <c r="A92" s="19">
        <v>7232.25</v>
      </c>
      <c r="B92" s="23">
        <v>22.7</v>
      </c>
      <c r="C92" s="23">
        <v>3.9767656499999999</v>
      </c>
    </row>
    <row r="93" spans="1:3">
      <c r="A93" s="19">
        <v>7376.63</v>
      </c>
      <c r="B93" s="23">
        <v>22.628571430000001</v>
      </c>
      <c r="C93" s="23">
        <v>4.0053370800000003</v>
      </c>
    </row>
    <row r="94" spans="1:3">
      <c r="A94" s="19">
        <v>7424.75</v>
      </c>
      <c r="B94" s="23">
        <v>22.68571429</v>
      </c>
      <c r="C94" s="23">
        <v>4.2839085109999999</v>
      </c>
    </row>
    <row r="95" spans="1:3">
      <c r="A95" s="19">
        <v>7472.88</v>
      </c>
      <c r="B95" s="23">
        <v>22.585714289999999</v>
      </c>
      <c r="C95" s="23">
        <v>3.6196227969999999</v>
      </c>
    </row>
    <row r="96" spans="1:3">
      <c r="A96" s="19">
        <v>7521</v>
      </c>
      <c r="B96" s="23">
        <v>22.47142857</v>
      </c>
      <c r="C96" s="23">
        <v>3.5910513630000001</v>
      </c>
    </row>
    <row r="97" spans="1:3">
      <c r="A97" s="19">
        <v>7569.13</v>
      </c>
      <c r="B97" s="23">
        <v>22.457142860000001</v>
      </c>
      <c r="C97" s="23">
        <v>3.712479938</v>
      </c>
    </row>
    <row r="98" spans="1:3">
      <c r="A98" s="19">
        <v>7617.25</v>
      </c>
      <c r="B98" s="23">
        <v>22.15714286</v>
      </c>
      <c r="C98" s="23">
        <v>3.4481942239999999</v>
      </c>
    </row>
    <row r="99" spans="1:3">
      <c r="A99" s="19">
        <v>7665.38</v>
      </c>
      <c r="B99" s="23">
        <v>22.64285714</v>
      </c>
      <c r="C99" s="23">
        <v>3.855337075</v>
      </c>
    </row>
    <row r="100" spans="1:3">
      <c r="A100" s="19">
        <v>7713.5</v>
      </c>
      <c r="B100" s="23">
        <v>22.414285710000001</v>
      </c>
      <c r="C100" s="23">
        <v>3.2767656449999998</v>
      </c>
    </row>
    <row r="101" spans="1:3">
      <c r="A101" s="19">
        <v>7761.63</v>
      </c>
      <c r="B101" s="23">
        <v>22.128571430000001</v>
      </c>
      <c r="C101" s="23">
        <v>3.1553370799999998</v>
      </c>
    </row>
    <row r="102" spans="1:3">
      <c r="A102" s="19">
        <v>7809.75</v>
      </c>
      <c r="B102" s="23">
        <v>22.414285710000001</v>
      </c>
      <c r="C102" s="23">
        <v>3.333908503</v>
      </c>
    </row>
    <row r="103" spans="1:3">
      <c r="A103" s="19">
        <v>7857.88</v>
      </c>
      <c r="B103" s="23">
        <v>22.242857140000002</v>
      </c>
      <c r="C103" s="23">
        <v>3.212479933</v>
      </c>
    </row>
    <row r="104" spans="1:3">
      <c r="A104" s="19">
        <v>7906</v>
      </c>
      <c r="B104" s="23">
        <v>22.52857143</v>
      </c>
      <c r="C104" s="23">
        <v>4.0410513650000004</v>
      </c>
    </row>
    <row r="105" spans="1:3">
      <c r="A105" s="19">
        <v>7954.13</v>
      </c>
      <c r="B105" s="23">
        <v>22.4</v>
      </c>
      <c r="C105" s="23">
        <v>3.3410513640000001</v>
      </c>
    </row>
    <row r="106" spans="1:3">
      <c r="A106" s="19">
        <v>8002.25</v>
      </c>
      <c r="B106" s="23">
        <v>22.47142857</v>
      </c>
      <c r="C106" s="23">
        <v>3.2624799339999999</v>
      </c>
    </row>
    <row r="107" spans="1:3">
      <c r="A107" s="19">
        <v>8050.38</v>
      </c>
      <c r="B107" s="23">
        <v>22.457142860000001</v>
      </c>
      <c r="C107" s="23">
        <v>3.5981942240000002</v>
      </c>
    </row>
    <row r="108" spans="1:3">
      <c r="A108" s="19">
        <v>8098.5</v>
      </c>
      <c r="B108" s="23">
        <v>22.428571430000002</v>
      </c>
      <c r="C108" s="23">
        <v>3.1767656510000002</v>
      </c>
    </row>
    <row r="109" spans="1:3">
      <c r="A109" s="19">
        <v>8146.63</v>
      </c>
      <c r="B109" s="23">
        <v>22.3</v>
      </c>
      <c r="C109" s="23">
        <v>3.4481942210000001</v>
      </c>
    </row>
    <row r="110" spans="1:3">
      <c r="A110" s="19">
        <v>8194.75</v>
      </c>
      <c r="B110" s="23">
        <v>22.3</v>
      </c>
      <c r="C110" s="23">
        <v>3.4481942210000001</v>
      </c>
    </row>
    <row r="111" spans="1:3">
      <c r="A111" s="19">
        <v>8242.8799999999992</v>
      </c>
      <c r="B111" s="23">
        <v>22.457142860000001</v>
      </c>
      <c r="C111" s="23">
        <v>3.712479938</v>
      </c>
    </row>
    <row r="112" spans="1:3">
      <c r="A112" s="19">
        <v>8291</v>
      </c>
      <c r="B112" s="23">
        <v>22.057142859999999</v>
      </c>
      <c r="C112" s="23">
        <v>2.48390851</v>
      </c>
    </row>
    <row r="113" spans="1:3">
      <c r="A113" s="19">
        <v>8339.1299999999992</v>
      </c>
      <c r="B113" s="23">
        <v>22.18571429</v>
      </c>
      <c r="C113" s="23">
        <v>2.3339085110000002</v>
      </c>
    </row>
    <row r="114" spans="1:3">
      <c r="A114" s="19">
        <v>8387.25</v>
      </c>
      <c r="B114" s="23">
        <v>22.17142857</v>
      </c>
      <c r="C114" s="23">
        <v>2.3696227909999998</v>
      </c>
    </row>
    <row r="115" spans="1:3">
      <c r="A115" s="19">
        <v>8435.3799999999992</v>
      </c>
      <c r="B115" s="23">
        <v>22.214285709999999</v>
      </c>
      <c r="C115" s="23">
        <v>2.748194217</v>
      </c>
    </row>
    <row r="116" spans="1:3">
      <c r="A116" s="19">
        <v>8483.5</v>
      </c>
      <c r="B116" s="23">
        <v>22.02857143</v>
      </c>
      <c r="C116" s="23">
        <v>2.062479937</v>
      </c>
    </row>
    <row r="117" spans="1:3">
      <c r="A117" s="19">
        <v>8531.6299999999992</v>
      </c>
      <c r="B117" s="23">
        <v>22.542857139999999</v>
      </c>
      <c r="C117" s="23">
        <v>3.355337075</v>
      </c>
    </row>
    <row r="118" spans="1:3">
      <c r="A118" s="19">
        <v>8579.75</v>
      </c>
      <c r="B118" s="23">
        <v>22.02857143</v>
      </c>
      <c r="C118" s="23">
        <v>2.062479937</v>
      </c>
    </row>
    <row r="119" spans="1:3">
      <c r="A119" s="19">
        <v>8627.8799999999992</v>
      </c>
      <c r="B119" s="23">
        <v>22.3</v>
      </c>
      <c r="C119" s="23">
        <v>2.533908507</v>
      </c>
    </row>
    <row r="120" spans="1:3">
      <c r="A120" s="19">
        <v>8676</v>
      </c>
      <c r="B120" s="23">
        <v>21.985714290000001</v>
      </c>
      <c r="C120" s="23">
        <v>1.976765654</v>
      </c>
    </row>
    <row r="121" spans="1:3">
      <c r="A121" s="19">
        <v>8762.4500000000007</v>
      </c>
      <c r="B121" s="23">
        <v>22.228571429999999</v>
      </c>
      <c r="C121" s="23">
        <v>2.2196227940000002</v>
      </c>
    </row>
    <row r="122" spans="1:3">
      <c r="A122" s="19">
        <v>8848.9</v>
      </c>
      <c r="B122" s="23">
        <v>22.042857139999999</v>
      </c>
      <c r="C122" s="23">
        <v>1.826765647</v>
      </c>
    </row>
    <row r="123" spans="1:3">
      <c r="A123" s="19">
        <v>8935.34</v>
      </c>
      <c r="B123" s="23">
        <v>22</v>
      </c>
      <c r="C123" s="23">
        <v>1.941051364</v>
      </c>
    </row>
    <row r="124" spans="1:3">
      <c r="A124" s="19">
        <v>9021.7900000000009</v>
      </c>
      <c r="B124" s="23">
        <v>22.31428571</v>
      </c>
      <c r="C124" s="23">
        <v>2.3910513600000001</v>
      </c>
    </row>
    <row r="125" spans="1:3">
      <c r="A125" s="19">
        <v>9108.24</v>
      </c>
      <c r="B125" s="23">
        <v>21.771428570000001</v>
      </c>
      <c r="C125" s="23">
        <v>1.5339085050000001</v>
      </c>
    </row>
    <row r="126" spans="1:3">
      <c r="A126" s="19">
        <v>9194.69</v>
      </c>
      <c r="B126" s="23">
        <v>21.81428571</v>
      </c>
      <c r="C126" s="23">
        <v>1.7553370740000001</v>
      </c>
    </row>
    <row r="127" spans="1:3">
      <c r="A127" s="19">
        <v>9281.14</v>
      </c>
      <c r="B127" s="23">
        <v>22.085714289999999</v>
      </c>
      <c r="C127" s="23">
        <v>2.2910513680000002</v>
      </c>
    </row>
    <row r="128" spans="1:3">
      <c r="A128" s="19">
        <v>9367.59</v>
      </c>
      <c r="B128" s="23">
        <v>21.742857140000002</v>
      </c>
      <c r="C128" s="23">
        <v>1.555337075</v>
      </c>
    </row>
    <row r="129" spans="1:3">
      <c r="A129" s="19">
        <v>9454.0300000000007</v>
      </c>
      <c r="B129" s="23">
        <v>21.585714289999999</v>
      </c>
      <c r="C129" s="23">
        <v>1.2124799399999999</v>
      </c>
    </row>
    <row r="130" spans="1:3">
      <c r="A130" s="19">
        <v>9540.48</v>
      </c>
      <c r="B130" s="23">
        <v>21.585714289999999</v>
      </c>
      <c r="C130" s="23">
        <v>1.2124799399999999</v>
      </c>
    </row>
    <row r="131" spans="1:3">
      <c r="A131" s="19">
        <v>9626.93</v>
      </c>
      <c r="B131" s="23">
        <v>21.4</v>
      </c>
      <c r="C131" s="23">
        <v>0.34105136400000002</v>
      </c>
    </row>
    <row r="132" spans="1:3">
      <c r="A132" s="19">
        <v>9799.83</v>
      </c>
      <c r="B132" s="23">
        <v>21.514285709999999</v>
      </c>
      <c r="C132" s="23">
        <v>0.65533707399999996</v>
      </c>
    </row>
    <row r="133" spans="1:3">
      <c r="A133" s="19">
        <v>9886.2800000000007</v>
      </c>
      <c r="B133" s="23">
        <v>21.614285710000001</v>
      </c>
      <c r="C133" s="23">
        <v>1.09105136</v>
      </c>
    </row>
    <row r="134" spans="1:3">
      <c r="A134" s="19">
        <v>9972.7199999999993</v>
      </c>
      <c r="B134" s="23">
        <v>21.85714286</v>
      </c>
      <c r="C134" s="23">
        <v>2.0981942240000002</v>
      </c>
    </row>
    <row r="135" spans="1:3">
      <c r="A135" s="19">
        <v>10059.17</v>
      </c>
      <c r="B135" s="23">
        <v>21.414285710000001</v>
      </c>
      <c r="C135" s="23">
        <v>0.23390850299999999</v>
      </c>
    </row>
    <row r="136" spans="1:3">
      <c r="A136" s="19">
        <v>10145.620000000001</v>
      </c>
      <c r="B136" s="23">
        <v>21.571428569999998</v>
      </c>
      <c r="C136" s="23">
        <v>1.112479934</v>
      </c>
    </row>
    <row r="137" spans="1:3">
      <c r="A137" s="19">
        <v>10232.07</v>
      </c>
      <c r="B137" s="23">
        <v>21.614285710000001</v>
      </c>
      <c r="C137" s="23">
        <v>0.49819421699999999</v>
      </c>
    </row>
    <row r="138" spans="1:3">
      <c r="A138" s="19">
        <v>10318.52</v>
      </c>
      <c r="B138" s="23">
        <v>21.457142860000001</v>
      </c>
      <c r="C138" s="23">
        <v>0.16247993799999999</v>
      </c>
    </row>
    <row r="139" spans="1:3">
      <c r="A139" s="19">
        <v>10404.969999999999</v>
      </c>
      <c r="B139" s="23">
        <v>21.35714286</v>
      </c>
      <c r="C139" s="23">
        <v>1.1981942240000001</v>
      </c>
    </row>
    <row r="140" spans="1:3">
      <c r="A140" s="19">
        <v>10491.41</v>
      </c>
      <c r="B140" s="23">
        <v>21.67142857</v>
      </c>
      <c r="C140" s="23">
        <v>0.92676564800000005</v>
      </c>
    </row>
    <row r="141" spans="1:3">
      <c r="A141" s="19">
        <v>10577.86</v>
      </c>
      <c r="B141" s="23">
        <v>21.65714286</v>
      </c>
      <c r="C141" s="23">
        <v>0.96247993799999998</v>
      </c>
    </row>
    <row r="142" spans="1:3">
      <c r="A142" s="19">
        <v>10664.31</v>
      </c>
      <c r="B142" s="23">
        <v>21.514285709999999</v>
      </c>
      <c r="C142" s="23">
        <v>0.65533707399999996</v>
      </c>
    </row>
    <row r="143" spans="1:3">
      <c r="A143" s="19">
        <v>10750.76</v>
      </c>
      <c r="B143" s="23">
        <v>21.6</v>
      </c>
      <c r="C143" s="23">
        <v>1.1767656500000001</v>
      </c>
    </row>
    <row r="144" spans="1:3">
      <c r="A144" s="19">
        <v>10837.21</v>
      </c>
      <c r="B144" s="23">
        <v>22.014285709999999</v>
      </c>
      <c r="C144" s="23">
        <v>2.369622788</v>
      </c>
    </row>
    <row r="145" spans="1:3">
      <c r="A145" s="19">
        <v>10923.66</v>
      </c>
      <c r="B145" s="23">
        <v>21.84285714</v>
      </c>
      <c r="C145" s="23">
        <v>1.698194218</v>
      </c>
    </row>
    <row r="146" spans="1:3">
      <c r="A146" s="19">
        <v>11010.1</v>
      </c>
      <c r="B146" s="23">
        <v>21.385714289999999</v>
      </c>
      <c r="C146" s="23">
        <v>4.8194225E-2</v>
      </c>
    </row>
    <row r="147" spans="1:3">
      <c r="A147" s="19">
        <v>11096.55</v>
      </c>
      <c r="B147" s="23">
        <v>20.52857143</v>
      </c>
      <c r="C147" s="23">
        <v>-1.5732343470000001</v>
      </c>
    </row>
    <row r="148" spans="1:3">
      <c r="A148" s="19">
        <v>11183</v>
      </c>
      <c r="B148" s="23">
        <v>20.52857143</v>
      </c>
      <c r="C148" s="23">
        <v>-1.5732343470000001</v>
      </c>
    </row>
    <row r="149" spans="1:3">
      <c r="A149" s="19">
        <v>11376.75</v>
      </c>
      <c r="B149" s="23">
        <v>20.714285709999999</v>
      </c>
      <c r="C149" s="23">
        <v>-1.3875200670000001</v>
      </c>
    </row>
    <row r="150" spans="1:3">
      <c r="A150" s="19">
        <v>11570.5</v>
      </c>
      <c r="B150" s="23">
        <v>20.5</v>
      </c>
      <c r="C150" s="23">
        <v>-1.6089486369999999</v>
      </c>
    </row>
    <row r="151" spans="1:3">
      <c r="A151" s="19">
        <v>11764.25</v>
      </c>
      <c r="B151" s="23">
        <v>20.2</v>
      </c>
      <c r="C151" s="23">
        <v>-1.9518057769999999</v>
      </c>
    </row>
    <row r="152" spans="1:3">
      <c r="A152" s="19">
        <v>11958</v>
      </c>
      <c r="B152" s="23">
        <v>19.628571430000001</v>
      </c>
      <c r="C152" s="23">
        <v>-2.380377207</v>
      </c>
    </row>
    <row r="153" spans="1:3">
      <c r="A153" s="19">
        <v>12093.2</v>
      </c>
      <c r="B153" s="23">
        <v>17.65714286</v>
      </c>
      <c r="C153" s="23">
        <v>-4.2089486320000002</v>
      </c>
    </row>
    <row r="154" spans="1:3">
      <c r="A154" s="19">
        <v>12228.4</v>
      </c>
      <c r="B154" s="23">
        <v>14.35714286</v>
      </c>
      <c r="C154" s="23">
        <v>-12.47323435</v>
      </c>
    </row>
    <row r="155" spans="1:3">
      <c r="A155" s="19">
        <v>12363.6</v>
      </c>
      <c r="B155" s="23">
        <v>15.957142859999999</v>
      </c>
      <c r="C155" s="23">
        <v>-8.816091492</v>
      </c>
    </row>
    <row r="156" spans="1:3">
      <c r="A156" s="19">
        <v>12498.8</v>
      </c>
      <c r="B156" s="23">
        <v>14.614285710000001</v>
      </c>
      <c r="C156" s="23">
        <v>-13.08037721</v>
      </c>
    </row>
    <row r="157" spans="1:3">
      <c r="A157" s="19">
        <v>12634</v>
      </c>
      <c r="B157" s="23">
        <v>15.81428571</v>
      </c>
      <c r="C157" s="23">
        <v>-11.537520069999999</v>
      </c>
    </row>
    <row r="158" spans="1:3">
      <c r="A158" s="19">
        <v>13095.5</v>
      </c>
      <c r="B158" s="23">
        <v>19.31428571</v>
      </c>
      <c r="C158" s="23">
        <v>-3.9875200670000002</v>
      </c>
    </row>
    <row r="159" spans="1:3">
      <c r="A159" s="19">
        <v>13557</v>
      </c>
      <c r="B159" s="23">
        <v>19.928571430000002</v>
      </c>
      <c r="C159" s="23">
        <v>-2.3089486369999999</v>
      </c>
    </row>
    <row r="160" spans="1:3">
      <c r="A160" s="19">
        <v>14018.5</v>
      </c>
      <c r="B160" s="23">
        <v>20.014285709999999</v>
      </c>
      <c r="C160" s="23">
        <v>-2.1375200670000001</v>
      </c>
    </row>
    <row r="161" spans="1:3">
      <c r="A161" s="19">
        <v>14480</v>
      </c>
      <c r="B161" s="23">
        <v>20.100000000000001</v>
      </c>
      <c r="C161" s="23">
        <v>-2.4232343520000001</v>
      </c>
    </row>
    <row r="162" spans="1:3">
      <c r="A162" s="19">
        <v>14941.5</v>
      </c>
      <c r="B162" s="23">
        <v>19.271428570000001</v>
      </c>
      <c r="C162" s="23">
        <v>-3.6089486370000001</v>
      </c>
    </row>
    <row r="163" spans="1:3">
      <c r="A163" s="19">
        <v>15403</v>
      </c>
      <c r="B163" s="23">
        <v>10.514285709999999</v>
      </c>
      <c r="C163" s="23">
        <v>-18.1160915</v>
      </c>
    </row>
    <row r="164" spans="1:3">
      <c r="A164" s="19">
        <v>15864.5</v>
      </c>
      <c r="B164" s="23">
        <v>8.414285714</v>
      </c>
      <c r="C164" s="23">
        <v>-21.516091490000001</v>
      </c>
    </row>
    <row r="165" spans="1:3">
      <c r="A165" s="19">
        <v>16326</v>
      </c>
      <c r="B165" s="23">
        <v>6.0571428569999997</v>
      </c>
      <c r="C165" s="23">
        <v>-24.687520060000001</v>
      </c>
    </row>
    <row r="166" spans="1:3">
      <c r="A166" s="19">
        <v>16787.5</v>
      </c>
      <c r="B166" s="23">
        <v>6.2285714289999996</v>
      </c>
      <c r="C166" s="23">
        <v>-23.18037721</v>
      </c>
    </row>
    <row r="167" spans="1:3">
      <c r="A167" s="19">
        <v>17249</v>
      </c>
      <c r="B167" s="23">
        <v>6.7857142860000002</v>
      </c>
      <c r="C167" s="23">
        <v>-22.701805780000001</v>
      </c>
    </row>
    <row r="168" spans="1:3">
      <c r="A168" s="19">
        <v>17710.5</v>
      </c>
      <c r="B168" s="23">
        <v>6.8857142859999998</v>
      </c>
      <c r="C168" s="23">
        <v>-23.580377210000002</v>
      </c>
    </row>
    <row r="169" spans="1:3">
      <c r="A169" s="19">
        <v>18172</v>
      </c>
      <c r="B169" s="23">
        <v>9.8000000000000007</v>
      </c>
      <c r="C169" s="23">
        <v>-19.708948639999999</v>
      </c>
    </row>
    <row r="170" spans="1:3">
      <c r="A170" s="19">
        <v>18633.5</v>
      </c>
      <c r="B170" s="23">
        <v>6.5285714290000003</v>
      </c>
      <c r="C170" s="23">
        <v>-23.437520060000001</v>
      </c>
    </row>
    <row r="171" spans="1:3">
      <c r="A171" s="19">
        <v>19095</v>
      </c>
      <c r="B171" s="23">
        <v>6.7428571430000002</v>
      </c>
      <c r="C171" s="23">
        <v>-23.023234349999999</v>
      </c>
    </row>
    <row r="172" spans="1:3">
      <c r="A172" s="19">
        <v>20018</v>
      </c>
      <c r="B172" s="23">
        <v>6.6571428570000002</v>
      </c>
      <c r="C172" s="23">
        <v>-23.580377210000002</v>
      </c>
    </row>
    <row r="173" spans="1:3">
      <c r="A173" s="19">
        <v>20941</v>
      </c>
      <c r="B173" s="23">
        <v>10.4</v>
      </c>
      <c r="C173" s="23">
        <v>-19.608948640000001</v>
      </c>
    </row>
    <row r="174" spans="1:3">
      <c r="A174" s="19">
        <v>21864</v>
      </c>
      <c r="B174" s="23">
        <v>14.371428570000001</v>
      </c>
      <c r="C174" s="23">
        <v>-13.67323435</v>
      </c>
    </row>
    <row r="175" spans="1:3">
      <c r="A175" s="19">
        <v>22787</v>
      </c>
      <c r="B175" s="23">
        <v>13.74285714</v>
      </c>
      <c r="C175" s="23">
        <v>-15.144662930000001</v>
      </c>
    </row>
    <row r="176" spans="1:3">
      <c r="A176" s="19">
        <v>23710</v>
      </c>
      <c r="B176" s="23">
        <v>14.6</v>
      </c>
      <c r="C176" s="23">
        <v>-11.944662920000001</v>
      </c>
    </row>
    <row r="177" spans="1:3">
      <c r="A177" s="19">
        <v>24633</v>
      </c>
      <c r="B177" s="23">
        <v>15.34285714</v>
      </c>
      <c r="C177" s="23">
        <v>-11.43037721</v>
      </c>
    </row>
    <row r="178" spans="1:3">
      <c r="A178" s="19">
        <v>25556</v>
      </c>
      <c r="B178" s="23">
        <v>15.02857143</v>
      </c>
      <c r="C178" s="23">
        <v>-12.78752006</v>
      </c>
    </row>
    <row r="179" spans="1:3">
      <c r="A179" s="19">
        <v>26479</v>
      </c>
      <c r="B179" s="23">
        <v>13.41428571</v>
      </c>
      <c r="C179" s="23">
        <v>-14.68752007</v>
      </c>
    </row>
    <row r="180" spans="1:3">
      <c r="A180" s="19">
        <v>27402</v>
      </c>
      <c r="B180" s="23">
        <v>15.78571429</v>
      </c>
      <c r="C180" s="23">
        <v>-10.32323435</v>
      </c>
    </row>
    <row r="181" spans="1:3">
      <c r="A181" s="19">
        <v>28325</v>
      </c>
      <c r="B181" s="23">
        <v>16.52857143</v>
      </c>
      <c r="C181" s="23">
        <v>-9.2375200619999998</v>
      </c>
    </row>
    <row r="182" spans="1:3">
      <c r="A182" s="19">
        <v>29248</v>
      </c>
      <c r="B182" s="23">
        <v>8.1857142859999996</v>
      </c>
      <c r="C182" s="23">
        <v>-21.601805779999999</v>
      </c>
    </row>
  </sheetData>
  <mergeCells count="2">
    <mergeCell ref="A3:C3"/>
    <mergeCell ref="G3:J3"/>
  </mergeCells>
  <phoneticPr fontId="44" type="noConversion"/>
  <pageMargins left="0.7" right="0.7" top="0.75" bottom="0.75" header="0.3" footer="0.3"/>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M60"/>
  <sheetViews>
    <sheetView workbookViewId="0">
      <selection activeCell="A3" sqref="A3:B4"/>
    </sheetView>
  </sheetViews>
  <sheetFormatPr baseColWidth="10" defaultColWidth="9" defaultRowHeight="13"/>
  <cols>
    <col min="1" max="1" width="21.1640625" style="6" customWidth="1"/>
    <col min="2" max="2" width="13.6640625" style="20" customWidth="1"/>
    <col min="3" max="4" width="8.1640625" style="4" customWidth="1"/>
    <col min="5" max="5" width="8.5" style="4" customWidth="1"/>
    <col min="6" max="6" width="10.6640625" style="6" customWidth="1"/>
    <col min="7" max="7" width="12.83203125" style="6" customWidth="1"/>
    <col min="8" max="8" width="14.1640625" style="6" customWidth="1"/>
    <col min="9" max="9" width="11.1640625" style="6" customWidth="1"/>
    <col min="10" max="10" width="20.33203125" style="6" customWidth="1"/>
    <col min="11" max="11" width="7.83203125" style="6" customWidth="1"/>
    <col min="12" max="16384" width="9" style="4"/>
  </cols>
  <sheetData>
    <row r="1" spans="1:11">
      <c r="A1" s="37" t="s">
        <v>1054</v>
      </c>
      <c r="C1" s="20"/>
      <c r="F1" s="4"/>
      <c r="K1" s="4"/>
    </row>
    <row r="2" spans="1:11">
      <c r="A2" s="9"/>
      <c r="C2" s="20"/>
      <c r="F2" s="4"/>
      <c r="K2" s="4"/>
    </row>
    <row r="3" spans="1:11">
      <c r="A3" s="239" t="s">
        <v>605</v>
      </c>
      <c r="B3" s="239"/>
      <c r="F3" s="229" t="s">
        <v>606</v>
      </c>
      <c r="G3" s="229"/>
      <c r="H3" s="229"/>
      <c r="I3" s="229"/>
      <c r="J3" s="229"/>
      <c r="K3" s="229"/>
    </row>
    <row r="4" spans="1:11" ht="15">
      <c r="A4" s="11" t="s">
        <v>607</v>
      </c>
      <c r="B4" s="12" t="s">
        <v>608</v>
      </c>
      <c r="F4" s="34" t="s">
        <v>617</v>
      </c>
      <c r="G4" s="13" t="s">
        <v>610</v>
      </c>
      <c r="H4" s="14" t="s">
        <v>611</v>
      </c>
      <c r="I4" s="14" t="s">
        <v>612</v>
      </c>
      <c r="J4" s="13" t="s">
        <v>629</v>
      </c>
      <c r="K4" s="17" t="s">
        <v>634</v>
      </c>
    </row>
    <row r="5" spans="1:11">
      <c r="A5" s="6">
        <v>-19</v>
      </c>
      <c r="B5" s="23">
        <v>4.085</v>
      </c>
      <c r="F5" s="6">
        <v>97.5</v>
      </c>
      <c r="G5" s="13" t="s">
        <v>1055</v>
      </c>
      <c r="H5" s="6">
        <v>1620</v>
      </c>
      <c r="I5" s="6">
        <v>130</v>
      </c>
      <c r="J5" s="6">
        <v>1558.5</v>
      </c>
      <c r="K5" s="6">
        <v>259.5</v>
      </c>
    </row>
    <row r="6" spans="1:11">
      <c r="A6" s="6">
        <v>260</v>
      </c>
      <c r="B6" s="23">
        <v>4.0110000000000001</v>
      </c>
      <c r="F6" s="6">
        <v>167.5</v>
      </c>
      <c r="G6" s="13" t="s">
        <v>1055</v>
      </c>
      <c r="H6" s="6">
        <v>1830</v>
      </c>
      <c r="I6" s="6">
        <v>70</v>
      </c>
      <c r="J6" s="6">
        <v>1747</v>
      </c>
      <c r="K6" s="6">
        <v>153</v>
      </c>
    </row>
    <row r="7" spans="1:11">
      <c r="A7" s="6">
        <v>570</v>
      </c>
      <c r="B7" s="23">
        <v>4.431</v>
      </c>
      <c r="F7" s="6">
        <v>297.5</v>
      </c>
      <c r="G7" s="13" t="s">
        <v>1055</v>
      </c>
      <c r="H7" s="6">
        <v>3860</v>
      </c>
      <c r="I7" s="6">
        <v>170</v>
      </c>
      <c r="J7" s="6">
        <v>2336</v>
      </c>
      <c r="K7" s="6">
        <v>440</v>
      </c>
    </row>
    <row r="8" spans="1:11">
      <c r="A8" s="6">
        <v>881</v>
      </c>
      <c r="B8" s="23">
        <v>4.6269999999999998</v>
      </c>
      <c r="F8" s="6">
        <v>397.5</v>
      </c>
      <c r="G8" s="13" t="s">
        <v>1055</v>
      </c>
      <c r="H8" s="6">
        <v>5010</v>
      </c>
      <c r="I8" s="6">
        <v>130</v>
      </c>
      <c r="J8" s="6">
        <v>3844</v>
      </c>
      <c r="K8" s="6">
        <v>226</v>
      </c>
    </row>
    <row r="9" spans="1:11">
      <c r="A9" s="6">
        <v>1191</v>
      </c>
      <c r="B9" s="23">
        <v>4.4139999999999997</v>
      </c>
      <c r="F9" s="6">
        <v>497.5</v>
      </c>
      <c r="G9" s="13" t="s">
        <v>1055</v>
      </c>
      <c r="H9" s="6">
        <v>7190</v>
      </c>
      <c r="I9" s="6">
        <v>120</v>
      </c>
      <c r="J9" s="6">
        <v>6054.5</v>
      </c>
      <c r="K9" s="6">
        <v>218.5</v>
      </c>
    </row>
    <row r="10" spans="1:11">
      <c r="A10" s="6">
        <v>1316</v>
      </c>
      <c r="B10" s="23">
        <v>4.694</v>
      </c>
      <c r="F10" s="6">
        <v>547.5</v>
      </c>
      <c r="G10" s="13" t="s">
        <v>835</v>
      </c>
      <c r="H10" s="6">
        <v>8700</v>
      </c>
      <c r="I10" s="6">
        <v>180</v>
      </c>
      <c r="J10" s="6">
        <v>7875</v>
      </c>
      <c r="K10" s="6">
        <v>407</v>
      </c>
    </row>
    <row r="11" spans="1:11">
      <c r="A11" s="6">
        <v>1361</v>
      </c>
      <c r="B11" s="23">
        <v>4.9909999999999997</v>
      </c>
    </row>
    <row r="12" spans="1:11">
      <c r="A12" s="6">
        <v>1407</v>
      </c>
      <c r="B12" s="23">
        <v>5.04</v>
      </c>
    </row>
    <row r="13" spans="1:11">
      <c r="A13" s="6">
        <v>1452</v>
      </c>
      <c r="B13" s="23">
        <v>4.1820000000000004</v>
      </c>
    </row>
    <row r="14" spans="1:11">
      <c r="A14" s="6">
        <v>1498</v>
      </c>
      <c r="B14" s="23">
        <v>4.5759999999999996</v>
      </c>
    </row>
    <row r="15" spans="1:11">
      <c r="A15" s="6">
        <v>1536</v>
      </c>
      <c r="B15" s="23">
        <v>4.6100000000000003</v>
      </c>
    </row>
    <row r="16" spans="1:11">
      <c r="A16" s="6">
        <v>1567</v>
      </c>
      <c r="B16" s="23">
        <v>4.3600000000000003</v>
      </c>
    </row>
    <row r="17" spans="1:12">
      <c r="A17" s="6">
        <v>1597</v>
      </c>
      <c r="B17" s="23">
        <v>3.0579999999999998</v>
      </c>
    </row>
    <row r="18" spans="1:12">
      <c r="A18" s="6">
        <v>1628</v>
      </c>
      <c r="B18" s="23">
        <v>4.2610000000000001</v>
      </c>
    </row>
    <row r="19" spans="1:12">
      <c r="A19" s="6">
        <v>1659</v>
      </c>
      <c r="B19" s="23">
        <v>4.8710000000000004</v>
      </c>
    </row>
    <row r="20" spans="1:12">
      <c r="A20" s="6">
        <v>1689</v>
      </c>
      <c r="B20" s="23">
        <v>3.379</v>
      </c>
      <c r="J20" s="13"/>
      <c r="K20" s="13"/>
    </row>
    <row r="21" spans="1:12">
      <c r="A21" s="6">
        <v>1720</v>
      </c>
      <c r="B21" s="23">
        <v>2.3610000000000002</v>
      </c>
      <c r="J21" s="13"/>
      <c r="K21" s="13"/>
    </row>
    <row r="22" spans="1:12">
      <c r="A22" s="6">
        <v>1751</v>
      </c>
      <c r="B22" s="23">
        <v>3.7949999999999999</v>
      </c>
      <c r="J22" s="13"/>
      <c r="K22" s="13"/>
    </row>
    <row r="23" spans="1:12">
      <c r="A23" s="6">
        <v>1942</v>
      </c>
      <c r="B23" s="23">
        <v>4.9039999999999999</v>
      </c>
      <c r="J23" s="13"/>
      <c r="K23" s="13"/>
    </row>
    <row r="24" spans="1:12">
      <c r="A24" s="6">
        <v>2293</v>
      </c>
      <c r="B24" s="23">
        <v>4.1159999999999997</v>
      </c>
      <c r="J24" s="13"/>
      <c r="K24" s="13"/>
    </row>
    <row r="25" spans="1:12">
      <c r="A25" s="6">
        <v>2644</v>
      </c>
      <c r="B25" s="23">
        <v>4.9329999999999998</v>
      </c>
      <c r="J25" s="13"/>
      <c r="K25" s="13"/>
    </row>
    <row r="26" spans="1:12">
      <c r="A26" s="6">
        <v>2995</v>
      </c>
      <c r="B26" s="23">
        <v>4.96</v>
      </c>
      <c r="J26" s="13"/>
      <c r="K26" s="13"/>
      <c r="L26" s="38"/>
    </row>
    <row r="27" spans="1:12">
      <c r="A27" s="6">
        <v>3346</v>
      </c>
      <c r="B27" s="23">
        <v>4.9669999999999996</v>
      </c>
      <c r="J27" s="13"/>
      <c r="K27" s="13"/>
      <c r="L27" s="38"/>
    </row>
    <row r="28" spans="1:12">
      <c r="A28" s="6">
        <v>3697</v>
      </c>
      <c r="B28" s="23">
        <v>4.7229999999999999</v>
      </c>
      <c r="J28" s="13"/>
      <c r="K28" s="13"/>
      <c r="L28" s="38"/>
    </row>
    <row r="29" spans="1:12">
      <c r="A29" s="6">
        <v>3910</v>
      </c>
      <c r="B29" s="23">
        <v>4.1909999999999998</v>
      </c>
      <c r="J29" s="13"/>
      <c r="K29" s="13"/>
      <c r="L29" s="38"/>
    </row>
    <row r="30" spans="1:12">
      <c r="A30" s="6">
        <v>3984</v>
      </c>
      <c r="B30" s="23">
        <v>6.3739999999999997</v>
      </c>
      <c r="F30" s="13"/>
      <c r="G30" s="13"/>
      <c r="H30" s="13"/>
      <c r="I30" s="13"/>
      <c r="J30" s="13"/>
      <c r="K30" s="13"/>
      <c r="L30" s="38"/>
    </row>
    <row r="31" spans="1:12">
      <c r="A31" s="6">
        <v>4058</v>
      </c>
      <c r="B31" s="23">
        <v>4.4729999999999999</v>
      </c>
      <c r="F31" s="13"/>
      <c r="G31" s="13"/>
      <c r="H31" s="13"/>
      <c r="I31" s="13"/>
      <c r="J31" s="13"/>
      <c r="K31" s="13"/>
      <c r="L31" s="38"/>
    </row>
    <row r="32" spans="1:12">
      <c r="A32" s="6">
        <v>4132</v>
      </c>
      <c r="B32" s="23">
        <v>3.7749999999999999</v>
      </c>
      <c r="F32" s="13"/>
      <c r="G32" s="13"/>
      <c r="H32" s="13"/>
      <c r="I32" s="13"/>
      <c r="J32" s="13"/>
      <c r="K32" s="13"/>
      <c r="L32" s="38"/>
    </row>
    <row r="33" spans="1:13">
      <c r="A33" s="6">
        <v>4206</v>
      </c>
      <c r="B33" s="23">
        <v>5.8879999999999999</v>
      </c>
      <c r="F33" s="13"/>
      <c r="G33" s="13"/>
      <c r="H33" s="13"/>
      <c r="I33" s="13"/>
      <c r="J33" s="13"/>
      <c r="K33" s="13"/>
      <c r="L33" s="38"/>
    </row>
    <row r="34" spans="1:13">
      <c r="A34" s="6">
        <v>4280</v>
      </c>
      <c r="B34" s="23">
        <v>4.9009999999999998</v>
      </c>
      <c r="F34" s="13"/>
      <c r="G34" s="13"/>
      <c r="H34" s="13"/>
      <c r="I34" s="13"/>
      <c r="J34" s="13"/>
      <c r="K34" s="13"/>
      <c r="L34" s="38"/>
    </row>
    <row r="35" spans="1:13">
      <c r="A35" s="6">
        <v>4390</v>
      </c>
      <c r="B35" s="23">
        <v>4.5279999999999996</v>
      </c>
      <c r="L35" s="38"/>
      <c r="M35" s="38"/>
    </row>
    <row r="36" spans="1:13">
      <c r="A36" s="6">
        <v>4535</v>
      </c>
      <c r="B36" s="23">
        <v>3.0310000000000001</v>
      </c>
      <c r="L36" s="38"/>
      <c r="M36" s="38"/>
    </row>
    <row r="37" spans="1:13">
      <c r="A37" s="6">
        <v>4679</v>
      </c>
      <c r="B37" s="23">
        <v>5.9480000000000004</v>
      </c>
      <c r="L37" s="38"/>
      <c r="M37" s="38"/>
    </row>
    <row r="38" spans="1:13">
      <c r="A38" s="6">
        <v>4824</v>
      </c>
      <c r="B38" s="23">
        <v>5.1849999999999996</v>
      </c>
      <c r="L38" s="38"/>
      <c r="M38" s="38"/>
    </row>
    <row r="39" spans="1:13">
      <c r="A39" s="6">
        <v>4969</v>
      </c>
      <c r="B39" s="23">
        <v>5.242</v>
      </c>
      <c r="L39" s="38"/>
      <c r="M39" s="38"/>
    </row>
    <row r="40" spans="1:13">
      <c r="A40" s="6">
        <v>5113</v>
      </c>
      <c r="B40" s="23">
        <v>4.923</v>
      </c>
      <c r="L40" s="38"/>
      <c r="M40" s="38"/>
    </row>
    <row r="41" spans="1:13">
      <c r="A41" s="6">
        <v>5258</v>
      </c>
      <c r="B41" s="23">
        <v>5.0759999999999996</v>
      </c>
      <c r="M41" s="38"/>
    </row>
    <row r="42" spans="1:13">
      <c r="A42" s="6">
        <v>5403</v>
      </c>
      <c r="B42" s="23">
        <v>5.0309999999999997</v>
      </c>
      <c r="M42" s="38"/>
    </row>
    <row r="43" spans="1:13">
      <c r="A43" s="6">
        <v>5548</v>
      </c>
      <c r="B43" s="23">
        <v>3.6789999999999998</v>
      </c>
      <c r="M43" s="38"/>
    </row>
    <row r="44" spans="1:13">
      <c r="A44" s="6">
        <v>5692</v>
      </c>
      <c r="B44" s="23">
        <v>6.4660000000000002</v>
      </c>
      <c r="M44" s="38"/>
    </row>
    <row r="45" spans="1:13">
      <c r="A45" s="6">
        <v>5878</v>
      </c>
      <c r="B45" s="23">
        <v>6.1269999999999998</v>
      </c>
      <c r="M45" s="38"/>
    </row>
    <row r="46" spans="1:13">
      <c r="A46" s="6">
        <v>6104</v>
      </c>
      <c r="B46" s="23">
        <v>5.3040000000000003</v>
      </c>
      <c r="M46" s="38"/>
    </row>
    <row r="47" spans="1:13">
      <c r="A47" s="6">
        <v>6331</v>
      </c>
      <c r="B47" s="23">
        <v>5.1210000000000004</v>
      </c>
      <c r="M47" s="38"/>
    </row>
    <row r="48" spans="1:13">
      <c r="A48" s="6">
        <v>6557</v>
      </c>
      <c r="B48" s="23">
        <v>5.1120000000000001</v>
      </c>
      <c r="M48" s="38"/>
    </row>
    <row r="49" spans="1:13">
      <c r="A49" s="6">
        <v>6783</v>
      </c>
      <c r="B49" s="23">
        <v>4.1509999999999998</v>
      </c>
      <c r="M49" s="38"/>
    </row>
    <row r="50" spans="1:13">
      <c r="A50" s="6">
        <v>7010</v>
      </c>
      <c r="B50" s="23">
        <v>5.1879999999999997</v>
      </c>
    </row>
    <row r="51" spans="1:13">
      <c r="A51" s="6">
        <v>7236</v>
      </c>
      <c r="B51" s="23">
        <v>1.978</v>
      </c>
    </row>
    <row r="52" spans="1:13">
      <c r="A52" s="6">
        <v>7463</v>
      </c>
      <c r="B52" s="23">
        <v>3.98</v>
      </c>
    </row>
    <row r="53" spans="1:13">
      <c r="A53" s="6">
        <v>7689</v>
      </c>
      <c r="B53" s="23">
        <v>4.218</v>
      </c>
    </row>
    <row r="54" spans="1:13">
      <c r="A54" s="6">
        <v>7915</v>
      </c>
      <c r="B54" s="23">
        <v>4.1310000000000002</v>
      </c>
    </row>
    <row r="55" spans="1:13">
      <c r="A55" s="6">
        <v>8205</v>
      </c>
      <c r="B55" s="23">
        <v>2.6070000000000002</v>
      </c>
    </row>
    <row r="56" spans="1:13">
      <c r="A56" s="6">
        <v>8557</v>
      </c>
      <c r="B56" s="23">
        <v>-0.57499999999999996</v>
      </c>
    </row>
    <row r="57" spans="1:13">
      <c r="A57" s="6">
        <v>8910</v>
      </c>
      <c r="B57" s="23">
        <v>0.91100000000000003</v>
      </c>
    </row>
    <row r="58" spans="1:13">
      <c r="A58" s="6">
        <v>9263</v>
      </c>
      <c r="B58" s="23">
        <v>-0.43</v>
      </c>
    </row>
    <row r="59" spans="1:13">
      <c r="A59" s="6">
        <v>9615</v>
      </c>
      <c r="B59" s="23">
        <v>0.87</v>
      </c>
    </row>
    <row r="60" spans="1:13">
      <c r="A60" s="6">
        <v>9792</v>
      </c>
      <c r="B60" s="23">
        <v>1.0589999999999999</v>
      </c>
    </row>
  </sheetData>
  <mergeCells count="2">
    <mergeCell ref="A3:B3"/>
    <mergeCell ref="F3:K3"/>
  </mergeCells>
  <phoneticPr fontId="44" type="noConversion"/>
  <pageMargins left="0.7" right="0.7" top="0.75" bottom="0.75" header="0.3" footer="0.3"/>
  <pageSetup paperSize="9"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P129"/>
  <sheetViews>
    <sheetView workbookViewId="0">
      <selection activeCell="C19" sqref="C19"/>
    </sheetView>
  </sheetViews>
  <sheetFormatPr baseColWidth="10" defaultColWidth="9" defaultRowHeight="13"/>
  <cols>
    <col min="1" max="1" width="21.1640625" style="19" customWidth="1"/>
    <col min="2" max="2" width="21" style="20" customWidth="1"/>
    <col min="3" max="3" width="19.6640625" style="20" customWidth="1"/>
    <col min="4" max="6" width="9" style="4"/>
    <col min="7" max="7" width="10.6640625" style="4" customWidth="1"/>
    <col min="8" max="8" width="31" style="4" customWidth="1"/>
    <col min="9" max="9" width="14.1640625" style="4" customWidth="1"/>
    <col min="10" max="10" width="11.1640625" style="6" customWidth="1"/>
    <col min="11" max="11" width="20.33203125" style="4" customWidth="1"/>
    <col min="12" max="12" width="7.83203125" style="4" customWidth="1"/>
    <col min="13" max="16384" width="9" style="4"/>
  </cols>
  <sheetData>
    <row r="1" spans="1:13">
      <c r="A1" s="37" t="s">
        <v>1056</v>
      </c>
      <c r="C1" s="4"/>
      <c r="D1" s="6"/>
      <c r="E1" s="6"/>
      <c r="F1" s="6"/>
      <c r="G1" s="6"/>
      <c r="H1" s="23"/>
      <c r="I1" s="6"/>
      <c r="K1" s="6"/>
      <c r="L1" s="6"/>
    </row>
    <row r="2" spans="1:13">
      <c r="A2" s="9"/>
      <c r="C2" s="4"/>
      <c r="D2" s="6"/>
      <c r="E2" s="6"/>
      <c r="F2" s="6"/>
      <c r="G2" s="6"/>
      <c r="H2" s="23"/>
      <c r="I2" s="6"/>
      <c r="K2" s="6"/>
      <c r="L2" s="6"/>
    </row>
    <row r="3" spans="1:13" ht="15" customHeight="1">
      <c r="A3" s="239" t="s">
        <v>605</v>
      </c>
      <c r="B3" s="239"/>
      <c r="C3" s="239"/>
      <c r="G3" s="229" t="s">
        <v>606</v>
      </c>
      <c r="H3" s="229"/>
      <c r="I3" s="229"/>
      <c r="J3" s="229"/>
      <c r="K3" s="229"/>
      <c r="L3" s="229"/>
    </row>
    <row r="4" spans="1:13" ht="15">
      <c r="A4" s="11" t="s">
        <v>607</v>
      </c>
      <c r="B4" s="12" t="s">
        <v>743</v>
      </c>
      <c r="C4" s="12" t="s">
        <v>775</v>
      </c>
      <c r="G4" s="13" t="s">
        <v>617</v>
      </c>
      <c r="H4" s="13" t="s">
        <v>610</v>
      </c>
      <c r="I4" s="14" t="s">
        <v>611</v>
      </c>
      <c r="J4" s="14" t="s">
        <v>612</v>
      </c>
      <c r="K4" s="13" t="s">
        <v>629</v>
      </c>
      <c r="L4" s="17" t="s">
        <v>634</v>
      </c>
    </row>
    <row r="5" spans="1:13">
      <c r="A5" s="19">
        <v>-50.98</v>
      </c>
      <c r="B5" s="23">
        <v>19.17142857</v>
      </c>
      <c r="C5" s="23">
        <v>0.38897142899999998</v>
      </c>
      <c r="G5" s="13">
        <v>2183.6999999999998</v>
      </c>
      <c r="H5" s="13" t="s">
        <v>950</v>
      </c>
      <c r="I5" s="13">
        <v>340</v>
      </c>
      <c r="J5" s="6">
        <v>40</v>
      </c>
      <c r="K5" s="13">
        <v>391</v>
      </c>
      <c r="L5" s="13">
        <f>ABS(307-486)/2</f>
        <v>89.5</v>
      </c>
    </row>
    <row r="6" spans="1:13">
      <c r="A6" s="19">
        <v>-21.11</v>
      </c>
      <c r="B6" s="23">
        <v>19</v>
      </c>
      <c r="C6" s="23">
        <v>-0.39674285599999998</v>
      </c>
      <c r="G6" s="13">
        <v>2211</v>
      </c>
      <c r="H6" s="13" t="s">
        <v>1057</v>
      </c>
      <c r="I6" s="13">
        <v>780</v>
      </c>
      <c r="J6" s="6">
        <v>50</v>
      </c>
      <c r="K6" s="13">
        <v>720.5</v>
      </c>
      <c r="L6" s="13">
        <f>ABS(651-790)/2</f>
        <v>69.5</v>
      </c>
      <c r="M6" s="18"/>
    </row>
    <row r="7" spans="1:13">
      <c r="A7" s="19">
        <v>46.3</v>
      </c>
      <c r="B7" s="23">
        <v>18.871428569999999</v>
      </c>
      <c r="C7" s="23">
        <v>-1.061028571</v>
      </c>
      <c r="G7" s="13" t="s">
        <v>1058</v>
      </c>
      <c r="H7" s="13" t="s">
        <v>1059</v>
      </c>
      <c r="I7" s="13">
        <v>1700</v>
      </c>
      <c r="J7" s="6">
        <v>120</v>
      </c>
      <c r="K7" s="13">
        <v>1612</v>
      </c>
      <c r="L7" s="13">
        <f>ABS(1352-1868)/2</f>
        <v>258</v>
      </c>
      <c r="M7" s="18"/>
    </row>
    <row r="8" spans="1:13">
      <c r="A8" s="19">
        <v>123.79</v>
      </c>
      <c r="B8" s="23">
        <v>18.728571429999999</v>
      </c>
      <c r="C8" s="23">
        <v>-0.58245714100000001</v>
      </c>
      <c r="G8" s="13">
        <v>2352</v>
      </c>
      <c r="H8" s="13" t="s">
        <v>1060</v>
      </c>
      <c r="I8" s="13">
        <v>1880</v>
      </c>
      <c r="J8" s="6">
        <v>40</v>
      </c>
      <c r="K8" s="13">
        <v>1819</v>
      </c>
      <c r="L8" s="13">
        <f>ABS(1713-1895)/2</f>
        <v>91</v>
      </c>
      <c r="M8" s="18"/>
    </row>
    <row r="9" spans="1:13">
      <c r="A9" s="19">
        <v>211.11</v>
      </c>
      <c r="B9" s="23">
        <v>18.542857139999999</v>
      </c>
      <c r="C9" s="23">
        <v>-3.2457145999999999E-2</v>
      </c>
      <c r="G9" s="13">
        <v>2356</v>
      </c>
      <c r="H9" s="13" t="s">
        <v>1061</v>
      </c>
      <c r="I9" s="13">
        <v>1850</v>
      </c>
      <c r="J9" s="6">
        <v>60</v>
      </c>
      <c r="K9" s="13">
        <v>1780</v>
      </c>
      <c r="L9" s="13">
        <f>ABS(1614-1922)/2</f>
        <v>154</v>
      </c>
      <c r="M9" s="18"/>
    </row>
    <row r="10" spans="1:13">
      <c r="A10" s="19">
        <v>308</v>
      </c>
      <c r="B10" s="23">
        <v>18.628571430000001</v>
      </c>
      <c r="C10" s="23">
        <v>-0.28959999600000003</v>
      </c>
      <c r="G10" s="13">
        <v>2392</v>
      </c>
      <c r="H10" s="13" t="s">
        <v>637</v>
      </c>
      <c r="I10" s="13">
        <v>2160</v>
      </c>
      <c r="J10" s="6">
        <v>50</v>
      </c>
      <c r="K10" s="13">
        <v>2159</v>
      </c>
      <c r="L10" s="13">
        <f>ABS(2003-2312)/2</f>
        <v>154.5</v>
      </c>
      <c r="M10" s="18"/>
    </row>
    <row r="11" spans="1:13">
      <c r="A11" s="19">
        <v>470.9</v>
      </c>
      <c r="B11" s="23">
        <v>18.5</v>
      </c>
      <c r="C11" s="23">
        <v>-0.48960000100000001</v>
      </c>
      <c r="G11" s="13" t="s">
        <v>1062</v>
      </c>
      <c r="H11" s="13" t="s">
        <v>1063</v>
      </c>
      <c r="I11" s="13">
        <v>2490</v>
      </c>
      <c r="J11" s="6">
        <v>100</v>
      </c>
      <c r="K11" s="13">
        <v>2557</v>
      </c>
      <c r="L11" s="13">
        <f>ABS(2346-2756)/2</f>
        <v>205</v>
      </c>
      <c r="M11" s="18"/>
    </row>
    <row r="12" spans="1:13">
      <c r="A12" s="19">
        <v>529.5</v>
      </c>
      <c r="B12" s="23">
        <v>19.742857140000002</v>
      </c>
      <c r="C12" s="23">
        <v>-5.3885716E-2</v>
      </c>
      <c r="G12" s="13" t="s">
        <v>1064</v>
      </c>
      <c r="H12" s="13" t="s">
        <v>1065</v>
      </c>
      <c r="I12" s="13">
        <v>2680</v>
      </c>
      <c r="J12" s="6">
        <v>90</v>
      </c>
      <c r="K12" s="13">
        <v>2802</v>
      </c>
      <c r="L12" s="13">
        <f>ABS(2672-3000)/2</f>
        <v>164</v>
      </c>
      <c r="M12" s="18"/>
    </row>
    <row r="13" spans="1:13">
      <c r="A13" s="19">
        <v>589.4</v>
      </c>
      <c r="B13" s="23">
        <v>20.100000000000001</v>
      </c>
      <c r="C13" s="23">
        <v>0.83182857399999999</v>
      </c>
      <c r="G13" s="13" t="s">
        <v>1066</v>
      </c>
      <c r="H13" s="13" t="s">
        <v>1067</v>
      </c>
      <c r="I13" s="13">
        <v>2920</v>
      </c>
      <c r="J13" s="6">
        <v>90</v>
      </c>
      <c r="K13" s="13">
        <v>3071</v>
      </c>
      <c r="L13" s="13">
        <f>ABS(2849-3335)/2</f>
        <v>243</v>
      </c>
      <c r="M13" s="18"/>
    </row>
    <row r="14" spans="1:13">
      <c r="A14" s="19">
        <v>650.6</v>
      </c>
      <c r="B14" s="23">
        <v>19.014285709999999</v>
      </c>
      <c r="C14" s="23">
        <v>-0.26817143100000002</v>
      </c>
      <c r="G14" s="13" t="s">
        <v>1068</v>
      </c>
      <c r="H14" s="13" t="s">
        <v>1069</v>
      </c>
      <c r="I14" s="13">
        <v>4100</v>
      </c>
      <c r="J14" s="6">
        <v>90</v>
      </c>
      <c r="K14" s="13">
        <v>4620</v>
      </c>
      <c r="L14" s="13">
        <f>ABS(4411-4836)/2</f>
        <v>212.5</v>
      </c>
      <c r="M14" s="18"/>
    </row>
    <row r="15" spans="1:13">
      <c r="A15" s="19">
        <v>713.5</v>
      </c>
      <c r="B15" s="23">
        <v>18.371428569999999</v>
      </c>
      <c r="C15" s="23">
        <v>-0.70388571600000005</v>
      </c>
      <c r="G15" s="13" t="s">
        <v>1070</v>
      </c>
      <c r="H15" s="13" t="s">
        <v>694</v>
      </c>
      <c r="I15" s="13">
        <v>4290</v>
      </c>
      <c r="J15" s="6">
        <v>40</v>
      </c>
      <c r="K15" s="13">
        <v>4853</v>
      </c>
      <c r="L15" s="13">
        <f>ABS(4731-4968)/2</f>
        <v>118.5</v>
      </c>
      <c r="M15" s="18"/>
    </row>
    <row r="16" spans="1:13">
      <c r="A16" s="19">
        <v>845.2</v>
      </c>
      <c r="B16" s="23">
        <v>19.214285709999999</v>
      </c>
      <c r="C16" s="23">
        <v>-2.5314290999999999E-2</v>
      </c>
      <c r="G16" s="13" t="s">
        <v>1071</v>
      </c>
      <c r="H16" s="13" t="s">
        <v>1072</v>
      </c>
      <c r="I16" s="13">
        <v>4510</v>
      </c>
      <c r="J16" s="6">
        <v>100</v>
      </c>
      <c r="K16" s="13">
        <v>5150</v>
      </c>
      <c r="L16" s="13">
        <f>ABS(4862-5454)/2</f>
        <v>296</v>
      </c>
      <c r="M16" s="18"/>
    </row>
    <row r="17" spans="1:13">
      <c r="A17" s="19">
        <v>950</v>
      </c>
      <c r="B17" s="23">
        <v>19.728571429999999</v>
      </c>
      <c r="C17" s="23">
        <v>0.26040000400000002</v>
      </c>
      <c r="G17" s="13" t="s">
        <v>1073</v>
      </c>
      <c r="H17" s="13" t="s">
        <v>694</v>
      </c>
      <c r="I17" s="13">
        <v>4840</v>
      </c>
      <c r="J17" s="6">
        <v>210</v>
      </c>
      <c r="K17" s="13">
        <v>5559</v>
      </c>
      <c r="L17" s="13">
        <f>ABS(4970-5994)/2</f>
        <v>512</v>
      </c>
      <c r="M17" s="18"/>
    </row>
    <row r="18" spans="1:13">
      <c r="A18" s="19">
        <v>1061</v>
      </c>
      <c r="B18" s="23">
        <v>19.47142857</v>
      </c>
      <c r="C18" s="23">
        <v>-3.2457145999999999E-2</v>
      </c>
      <c r="G18" s="13">
        <v>2672.5</v>
      </c>
      <c r="H18" s="13" t="s">
        <v>1069</v>
      </c>
      <c r="I18" s="13">
        <v>5280</v>
      </c>
      <c r="J18" s="6">
        <v>40</v>
      </c>
      <c r="K18" s="13">
        <v>6063</v>
      </c>
      <c r="L18" s="13">
        <f>ABS(5935-6173)/2</f>
        <v>119</v>
      </c>
      <c r="M18" s="18"/>
    </row>
    <row r="19" spans="1:13">
      <c r="A19" s="19">
        <v>1178.9000000000001</v>
      </c>
      <c r="B19" s="23">
        <v>18.885714289999999</v>
      </c>
      <c r="C19" s="23">
        <v>-0.48245713600000001</v>
      </c>
      <c r="G19" s="13">
        <v>2741.8</v>
      </c>
      <c r="H19" s="13" t="s">
        <v>1074</v>
      </c>
      <c r="I19" s="13">
        <v>5830</v>
      </c>
      <c r="J19" s="6">
        <v>40</v>
      </c>
      <c r="K19" s="13">
        <v>6642</v>
      </c>
      <c r="L19" s="13">
        <f>ABS(6501-6732)/2</f>
        <v>115.5</v>
      </c>
      <c r="M19" s="18"/>
    </row>
    <row r="20" spans="1:13">
      <c r="A20" s="19">
        <v>1304.5</v>
      </c>
      <c r="B20" s="23">
        <v>19.81428571</v>
      </c>
      <c r="C20" s="23">
        <v>0.56754285400000004</v>
      </c>
      <c r="G20" s="13">
        <v>2753</v>
      </c>
      <c r="H20" s="13" t="s">
        <v>694</v>
      </c>
      <c r="I20" s="13">
        <v>6170</v>
      </c>
      <c r="J20" s="6">
        <v>50</v>
      </c>
      <c r="K20" s="13">
        <v>7076</v>
      </c>
      <c r="L20" s="13">
        <f>ABS(6909-7227)/2</f>
        <v>159</v>
      </c>
      <c r="M20" s="18"/>
    </row>
    <row r="21" spans="1:13">
      <c r="A21" s="19">
        <v>1393</v>
      </c>
      <c r="B21" s="23">
        <v>19.399999999999999</v>
      </c>
      <c r="C21" s="23">
        <v>-0.225314286</v>
      </c>
      <c r="G21" s="13" t="s">
        <v>1075</v>
      </c>
      <c r="H21" s="13" t="s">
        <v>1076</v>
      </c>
      <c r="I21" s="13">
        <v>6890</v>
      </c>
      <c r="J21" s="6">
        <v>90</v>
      </c>
      <c r="K21" s="13">
        <v>7729</v>
      </c>
      <c r="L21" s="13">
        <f>ABS(7580-7926)/2</f>
        <v>173</v>
      </c>
      <c r="M21" s="18"/>
    </row>
    <row r="22" spans="1:13">
      <c r="A22" s="19">
        <v>1485.5</v>
      </c>
      <c r="B22" s="23">
        <v>19.071428569999998</v>
      </c>
      <c r="C22" s="23">
        <v>-0.18960000099999999</v>
      </c>
      <c r="G22" s="13">
        <v>2858</v>
      </c>
      <c r="H22" s="13" t="s">
        <v>1077</v>
      </c>
      <c r="I22" s="13">
        <v>7880</v>
      </c>
      <c r="J22" s="6">
        <v>70</v>
      </c>
      <c r="K22" s="13">
        <v>8719</v>
      </c>
      <c r="L22" s="13">
        <f>ABS(8539-8991)/2</f>
        <v>226</v>
      </c>
      <c r="M22" s="18"/>
    </row>
    <row r="23" spans="1:13">
      <c r="A23" s="19">
        <v>1630.5</v>
      </c>
      <c r="B23" s="23">
        <v>20.042857139999999</v>
      </c>
      <c r="C23" s="23">
        <v>0.38897142400000001</v>
      </c>
      <c r="G23" s="13">
        <v>2866</v>
      </c>
      <c r="H23" s="13" t="s">
        <v>1078</v>
      </c>
      <c r="I23" s="13">
        <v>8160</v>
      </c>
      <c r="J23" s="6">
        <v>50</v>
      </c>
      <c r="K23" s="13">
        <v>9115</v>
      </c>
      <c r="L23" s="13">
        <f>ABS(9008-9271)/2</f>
        <v>131.5</v>
      </c>
      <c r="M23" s="18"/>
    </row>
    <row r="24" spans="1:13">
      <c r="A24" s="19">
        <v>1772.6</v>
      </c>
      <c r="B24" s="23">
        <v>20.100000000000001</v>
      </c>
      <c r="C24" s="23">
        <v>0.56039999900000004</v>
      </c>
      <c r="G24" s="13">
        <v>2888</v>
      </c>
      <c r="H24" s="13" t="s">
        <v>1079</v>
      </c>
      <c r="I24" s="13">
        <v>7210</v>
      </c>
      <c r="J24" s="6">
        <v>60</v>
      </c>
      <c r="K24" s="13">
        <v>8016</v>
      </c>
      <c r="L24" s="13">
        <f>ABS(7876-8164)/2</f>
        <v>144</v>
      </c>
      <c r="M24" s="18"/>
    </row>
    <row r="25" spans="1:13">
      <c r="A25" s="19">
        <v>1937.3</v>
      </c>
      <c r="B25" s="23">
        <v>20.47142857</v>
      </c>
      <c r="C25" s="23">
        <v>1.0389714290000001</v>
      </c>
      <c r="G25" s="13">
        <v>2890</v>
      </c>
      <c r="H25" s="13" t="s">
        <v>1077</v>
      </c>
      <c r="I25" s="13">
        <v>7240</v>
      </c>
      <c r="J25" s="6">
        <v>60</v>
      </c>
      <c r="K25" s="13">
        <v>8060</v>
      </c>
      <c r="L25" s="13">
        <f>ABS(7949-8169)/2</f>
        <v>110</v>
      </c>
      <c r="M25" s="18"/>
    </row>
    <row r="26" spans="1:13">
      <c r="A26" s="19">
        <v>1995.2</v>
      </c>
      <c r="B26" s="23">
        <v>20.100000000000001</v>
      </c>
      <c r="C26" s="23">
        <v>0.83897142899999999</v>
      </c>
      <c r="G26" s="13" t="s">
        <v>1080</v>
      </c>
      <c r="H26" s="13" t="s">
        <v>1081</v>
      </c>
      <c r="I26" s="13">
        <v>8580</v>
      </c>
      <c r="J26" s="6">
        <v>130</v>
      </c>
      <c r="K26" s="13">
        <v>9607</v>
      </c>
      <c r="L26" s="13">
        <f>ABS(9272-9924)/2</f>
        <v>326</v>
      </c>
      <c r="M26" s="18"/>
    </row>
    <row r="27" spans="1:13">
      <c r="A27" s="19">
        <v>2114</v>
      </c>
      <c r="B27" s="23">
        <v>20.100000000000001</v>
      </c>
      <c r="C27" s="23">
        <v>0.83182857399999999</v>
      </c>
      <c r="G27" s="13">
        <v>3008</v>
      </c>
      <c r="H27" s="13" t="s">
        <v>1069</v>
      </c>
      <c r="I27" s="13">
        <v>8750</v>
      </c>
      <c r="J27" s="6">
        <v>80</v>
      </c>
      <c r="K27" s="13">
        <v>9770</v>
      </c>
      <c r="L27" s="13">
        <f>ABS(9546-10148)/2</f>
        <v>301</v>
      </c>
      <c r="M27" s="18"/>
    </row>
    <row r="28" spans="1:13">
      <c r="A28" s="19">
        <v>2236.6</v>
      </c>
      <c r="B28" s="23">
        <v>20.100000000000001</v>
      </c>
      <c r="C28" s="23">
        <v>0.83182857399999999</v>
      </c>
      <c r="G28" s="13" t="s">
        <v>1082</v>
      </c>
      <c r="H28" s="13" t="s">
        <v>1083</v>
      </c>
      <c r="I28" s="13">
        <v>9470</v>
      </c>
      <c r="J28" s="6">
        <v>250</v>
      </c>
      <c r="K28" s="13">
        <v>10760</v>
      </c>
      <c r="L28" s="13">
        <f>ABS(10150-11434)/2</f>
        <v>642</v>
      </c>
      <c r="M28" s="18"/>
    </row>
    <row r="29" spans="1:13">
      <c r="A29" s="19">
        <v>2299.5</v>
      </c>
      <c r="B29" s="23">
        <v>20.542857139999999</v>
      </c>
      <c r="C29" s="23">
        <v>1.2103999990000001</v>
      </c>
      <c r="G29" s="13">
        <v>3030</v>
      </c>
      <c r="H29" s="13" t="s">
        <v>1084</v>
      </c>
      <c r="I29" s="13">
        <v>9420</v>
      </c>
      <c r="J29" s="6">
        <v>140</v>
      </c>
      <c r="K29" s="13">
        <v>10687</v>
      </c>
      <c r="L29" s="13">
        <f>ABS(10274-11117)/2</f>
        <v>421.5</v>
      </c>
      <c r="M29" s="18"/>
    </row>
    <row r="30" spans="1:13">
      <c r="A30" s="19">
        <v>2364</v>
      </c>
      <c r="B30" s="23">
        <v>19.899999999999999</v>
      </c>
      <c r="C30" s="23">
        <v>0.70325714399999995</v>
      </c>
      <c r="G30" s="13" t="s">
        <v>1085</v>
      </c>
      <c r="H30" s="13" t="s">
        <v>1084</v>
      </c>
      <c r="I30" s="13">
        <v>9620</v>
      </c>
      <c r="J30" s="6">
        <v>190</v>
      </c>
      <c r="K30" s="51">
        <v>10927</v>
      </c>
      <c r="L30" s="13">
        <f>ABS(10397-11344)/2</f>
        <v>473.5</v>
      </c>
      <c r="M30" s="18"/>
    </row>
    <row r="31" spans="1:13">
      <c r="A31" s="19">
        <v>2497.4</v>
      </c>
      <c r="B31" s="23">
        <v>20.042857139999999</v>
      </c>
      <c r="C31" s="23">
        <v>0.88897142399999995</v>
      </c>
      <c r="G31" s="13" t="s">
        <v>1086</v>
      </c>
      <c r="H31" s="13" t="s">
        <v>1087</v>
      </c>
      <c r="I31" s="13">
        <v>9860</v>
      </c>
      <c r="J31" s="6">
        <v>50</v>
      </c>
      <c r="K31" s="13">
        <v>11242</v>
      </c>
      <c r="L31" s="13">
        <f>ABS(11172-11339)/2</f>
        <v>83.5</v>
      </c>
      <c r="M31" s="18"/>
    </row>
    <row r="32" spans="1:13">
      <c r="A32" s="19">
        <v>2634.4</v>
      </c>
      <c r="B32" s="23">
        <v>20.47142857</v>
      </c>
      <c r="C32" s="23">
        <v>1.0389714290000001</v>
      </c>
      <c r="G32" s="13" t="s">
        <v>1088</v>
      </c>
      <c r="H32" s="13" t="s">
        <v>1083</v>
      </c>
      <c r="I32" s="13">
        <v>9790</v>
      </c>
      <c r="J32" s="6">
        <v>210</v>
      </c>
      <c r="K32" s="13">
        <v>11207</v>
      </c>
      <c r="L32" s="13">
        <f>ABS(10557-12089)/2</f>
        <v>766</v>
      </c>
      <c r="M32" s="18"/>
    </row>
    <row r="33" spans="1:16">
      <c r="A33" s="19">
        <v>2772.5</v>
      </c>
      <c r="B33" s="23">
        <v>20.64285714</v>
      </c>
      <c r="C33" s="23">
        <v>2.1961142840000001</v>
      </c>
      <c r="G33" s="13">
        <v>3080.4</v>
      </c>
      <c r="H33" s="13" t="s">
        <v>637</v>
      </c>
      <c r="I33" s="13">
        <v>15490</v>
      </c>
      <c r="J33" s="6">
        <v>70</v>
      </c>
      <c r="K33" s="13">
        <v>18519</v>
      </c>
      <c r="L33" s="13">
        <f>ABS(17875-19197)/2</f>
        <v>661</v>
      </c>
      <c r="M33" s="18"/>
    </row>
    <row r="34" spans="1:16">
      <c r="A34" s="19">
        <v>2841.7</v>
      </c>
      <c r="B34" s="23">
        <v>19.085714289999999</v>
      </c>
      <c r="C34" s="23">
        <v>-0.139599996</v>
      </c>
      <c r="G34" s="13">
        <v>3119.6</v>
      </c>
      <c r="H34" s="13" t="s">
        <v>1089</v>
      </c>
      <c r="I34" s="13">
        <v>10430</v>
      </c>
      <c r="J34" s="6">
        <v>40</v>
      </c>
      <c r="K34" s="13">
        <v>12373</v>
      </c>
      <c r="L34" s="13">
        <f>ABS(11751-12878)/2</f>
        <v>563.5</v>
      </c>
      <c r="M34" s="18"/>
    </row>
    <row r="35" spans="1:16">
      <c r="A35" s="19">
        <v>2911.2</v>
      </c>
      <c r="B35" s="23">
        <v>20.628571430000001</v>
      </c>
      <c r="C35" s="23">
        <v>1.596114289</v>
      </c>
      <c r="G35" s="13">
        <v>3152.1</v>
      </c>
      <c r="H35" s="13" t="s">
        <v>637</v>
      </c>
      <c r="I35" s="13">
        <v>41190</v>
      </c>
      <c r="J35" s="6">
        <v>870</v>
      </c>
      <c r="K35" s="13" t="s">
        <v>1090</v>
      </c>
      <c r="L35" s="13" t="s">
        <v>1090</v>
      </c>
      <c r="M35" s="18"/>
    </row>
    <row r="36" spans="1:16">
      <c r="A36" s="19">
        <v>3051</v>
      </c>
      <c r="B36" s="23">
        <v>20.442857140000001</v>
      </c>
      <c r="C36" s="23">
        <v>0.938971424</v>
      </c>
      <c r="G36" s="13">
        <v>3190.3</v>
      </c>
      <c r="H36" s="13" t="s">
        <v>950</v>
      </c>
      <c r="I36" s="13">
        <v>9870</v>
      </c>
      <c r="J36" s="6">
        <v>60</v>
      </c>
      <c r="K36" s="13">
        <v>11257</v>
      </c>
      <c r="L36" s="13">
        <f>ABS(11169-11549)/2</f>
        <v>190</v>
      </c>
      <c r="M36" s="18"/>
    </row>
    <row r="37" spans="1:16">
      <c r="A37" s="19">
        <v>3191.5</v>
      </c>
      <c r="B37" s="23">
        <v>20.81428571</v>
      </c>
      <c r="C37" s="23">
        <v>1.3818285690000001</v>
      </c>
      <c r="G37" s="13">
        <v>3229.3</v>
      </c>
      <c r="H37" s="13" t="s">
        <v>1091</v>
      </c>
      <c r="I37" s="13">
        <v>10010</v>
      </c>
      <c r="J37" s="6">
        <v>40</v>
      </c>
      <c r="K37" s="13">
        <v>11434</v>
      </c>
      <c r="L37" s="13">
        <f>ABS(11258-11685)/2</f>
        <v>213.5</v>
      </c>
      <c r="M37" s="18"/>
    </row>
    <row r="38" spans="1:16">
      <c r="A38" s="19">
        <v>3262</v>
      </c>
      <c r="B38" s="23">
        <v>20.928571430000002</v>
      </c>
      <c r="C38" s="23">
        <v>1.488971429</v>
      </c>
      <c r="E38" s="18"/>
      <c r="F38" s="18"/>
      <c r="G38" s="13">
        <v>3242.4</v>
      </c>
      <c r="H38" s="13" t="s">
        <v>637</v>
      </c>
      <c r="I38" s="13">
        <v>9960</v>
      </c>
      <c r="J38" s="6">
        <v>50</v>
      </c>
      <c r="K38" s="13">
        <v>11371</v>
      </c>
      <c r="L38" s="13">
        <f>ABS(11223-11625)/2</f>
        <v>201</v>
      </c>
      <c r="M38" s="18"/>
      <c r="N38" s="18"/>
      <c r="O38" s="38"/>
      <c r="P38" s="38"/>
    </row>
    <row r="39" spans="1:16">
      <c r="A39" s="19">
        <v>3473.9</v>
      </c>
      <c r="B39" s="23">
        <v>21.071428569999998</v>
      </c>
      <c r="C39" s="23">
        <v>2.6961142840000001</v>
      </c>
      <c r="E39" s="18"/>
      <c r="F39" s="18"/>
      <c r="G39" s="13">
        <v>3289.5</v>
      </c>
      <c r="H39" s="13" t="s">
        <v>637</v>
      </c>
      <c r="I39" s="13">
        <v>35290</v>
      </c>
      <c r="J39" s="6">
        <v>910</v>
      </c>
      <c r="K39" s="13" t="s">
        <v>1090</v>
      </c>
      <c r="L39" s="13" t="s">
        <v>1090</v>
      </c>
      <c r="M39" s="18"/>
      <c r="N39" s="18"/>
      <c r="O39" s="38"/>
      <c r="P39" s="38"/>
    </row>
    <row r="40" spans="1:16">
      <c r="A40" s="19">
        <v>3756.1</v>
      </c>
      <c r="B40" s="23">
        <v>21.128571430000001</v>
      </c>
      <c r="C40" s="23">
        <v>2.3032571439999998</v>
      </c>
      <c r="E40" s="18"/>
      <c r="F40" s="46"/>
      <c r="M40" s="18"/>
      <c r="N40" s="18"/>
      <c r="O40" s="38"/>
      <c r="P40" s="38"/>
    </row>
    <row r="41" spans="1:16">
      <c r="A41" s="19">
        <v>3840.4</v>
      </c>
      <c r="B41" s="23">
        <v>20.942857140000001</v>
      </c>
      <c r="C41" s="23">
        <v>2.4961142839999999</v>
      </c>
      <c r="E41" s="18"/>
      <c r="F41" s="46"/>
      <c r="M41" s="18"/>
      <c r="N41" s="18"/>
      <c r="O41" s="38"/>
      <c r="P41" s="38"/>
    </row>
    <row r="42" spans="1:16">
      <c r="A42" s="19">
        <v>3966</v>
      </c>
      <c r="B42" s="23">
        <v>20.942857140000001</v>
      </c>
      <c r="C42" s="23">
        <v>2.4961142839999999</v>
      </c>
      <c r="E42" s="18"/>
      <c r="F42" s="46"/>
      <c r="M42" s="18"/>
      <c r="N42" s="18"/>
      <c r="O42" s="38"/>
      <c r="P42" s="38"/>
    </row>
    <row r="43" spans="1:16">
      <c r="A43" s="19">
        <v>4035.9</v>
      </c>
      <c r="B43" s="23">
        <v>21.128571430000001</v>
      </c>
      <c r="C43" s="23">
        <v>2.3032571439999998</v>
      </c>
      <c r="E43" s="18"/>
      <c r="F43" s="46"/>
      <c r="M43" s="18"/>
      <c r="N43" s="18"/>
      <c r="O43" s="38"/>
      <c r="P43" s="38"/>
    </row>
    <row r="44" spans="1:16">
      <c r="A44" s="19">
        <v>4105</v>
      </c>
      <c r="B44" s="23">
        <v>20.957142860000001</v>
      </c>
      <c r="C44" s="23">
        <v>2.753257144</v>
      </c>
      <c r="E44" s="18"/>
      <c r="F44" s="46"/>
      <c r="N44" s="18"/>
      <c r="O44" s="38"/>
      <c r="P44" s="38"/>
    </row>
    <row r="45" spans="1:16">
      <c r="A45" s="19">
        <v>4174.3</v>
      </c>
      <c r="B45" s="23">
        <v>21.057142859999999</v>
      </c>
      <c r="C45" s="23">
        <v>2.1246857189999999</v>
      </c>
      <c r="E45" s="18"/>
      <c r="F45" s="46"/>
      <c r="N45" s="18"/>
      <c r="O45" s="38"/>
      <c r="P45" s="38"/>
    </row>
    <row r="46" spans="1:16">
      <c r="A46" s="19">
        <v>4243</v>
      </c>
      <c r="B46" s="23">
        <v>21.6</v>
      </c>
      <c r="C46" s="23">
        <v>3.2603999990000001</v>
      </c>
      <c r="E46" s="18"/>
      <c r="F46" s="46"/>
      <c r="N46" s="18"/>
      <c r="O46" s="38"/>
      <c r="P46" s="38"/>
    </row>
    <row r="47" spans="1:16">
      <c r="A47" s="19">
        <v>4311</v>
      </c>
      <c r="B47" s="23">
        <v>21.18571429</v>
      </c>
      <c r="C47" s="23">
        <v>2.7675428640000002</v>
      </c>
      <c r="E47" s="18"/>
      <c r="F47" s="46"/>
      <c r="N47" s="18"/>
      <c r="O47" s="38"/>
      <c r="P47" s="38"/>
    </row>
    <row r="48" spans="1:16">
      <c r="A48" s="19">
        <v>4446.5</v>
      </c>
      <c r="B48" s="23">
        <v>21.371428569999999</v>
      </c>
      <c r="C48" s="23">
        <v>3.7889714269999999</v>
      </c>
      <c r="E48" s="18"/>
      <c r="F48" s="46"/>
      <c r="N48" s="18"/>
      <c r="O48" s="38"/>
      <c r="P48" s="38"/>
    </row>
    <row r="49" spans="1:16">
      <c r="A49" s="19">
        <v>4580</v>
      </c>
      <c r="B49" s="23">
        <v>20.9</v>
      </c>
      <c r="C49" s="23">
        <v>1.7461142839999999</v>
      </c>
      <c r="E49" s="18"/>
      <c r="F49" s="46"/>
      <c r="N49" s="18"/>
      <c r="O49" s="38"/>
      <c r="P49" s="38"/>
    </row>
    <row r="50" spans="1:16">
      <c r="A50" s="19">
        <v>4647.5</v>
      </c>
      <c r="B50" s="23">
        <v>21.371428569999999</v>
      </c>
      <c r="C50" s="23">
        <v>3.7889714269999999</v>
      </c>
      <c r="E50" s="18"/>
      <c r="F50" s="46"/>
      <c r="N50" s="18"/>
      <c r="O50" s="38"/>
      <c r="P50" s="38"/>
    </row>
    <row r="51" spans="1:16">
      <c r="A51" s="19">
        <v>4715</v>
      </c>
      <c r="B51" s="23">
        <v>21.557142859999999</v>
      </c>
      <c r="C51" s="23">
        <v>3.888971432</v>
      </c>
      <c r="E51" s="18"/>
      <c r="F51" s="46"/>
      <c r="N51" s="18"/>
      <c r="O51" s="38"/>
      <c r="P51" s="38"/>
    </row>
    <row r="52" spans="1:16">
      <c r="A52" s="19">
        <v>4849.1000000000004</v>
      </c>
      <c r="B52" s="23">
        <v>21.414285710000001</v>
      </c>
      <c r="C52" s="23">
        <v>3.6746857089999998</v>
      </c>
      <c r="E52" s="18"/>
      <c r="F52" s="46"/>
      <c r="N52" s="18"/>
      <c r="O52" s="38"/>
      <c r="P52" s="38"/>
    </row>
    <row r="53" spans="1:16">
      <c r="A53" s="19">
        <v>4980</v>
      </c>
      <c r="B53" s="23">
        <v>21.47142857</v>
      </c>
      <c r="C53" s="23">
        <v>3.1175428539999999</v>
      </c>
      <c r="E53" s="18"/>
      <c r="F53" s="46"/>
      <c r="N53" s="18"/>
      <c r="O53" s="38"/>
      <c r="P53" s="38"/>
    </row>
    <row r="54" spans="1:16">
      <c r="A54" s="19">
        <v>5044.8</v>
      </c>
      <c r="B54" s="23">
        <v>21.428571430000002</v>
      </c>
      <c r="C54" s="23">
        <v>3.5104000040000001</v>
      </c>
      <c r="E54" s="18"/>
      <c r="F54" s="46"/>
      <c r="N54" s="18"/>
      <c r="O54" s="38"/>
      <c r="P54" s="38"/>
    </row>
    <row r="55" spans="1:16">
      <c r="A55" s="19">
        <v>5096.41</v>
      </c>
      <c r="B55" s="23">
        <v>21.371428569999999</v>
      </c>
      <c r="C55" s="23">
        <v>5.0318285700000001</v>
      </c>
      <c r="E55" s="18"/>
      <c r="F55" s="46"/>
      <c r="N55" s="18"/>
      <c r="O55" s="38"/>
      <c r="P55" s="38"/>
    </row>
    <row r="56" spans="1:16">
      <c r="A56" s="19">
        <v>5237.3</v>
      </c>
      <c r="B56" s="23">
        <v>21.35714286</v>
      </c>
      <c r="C56" s="23">
        <v>2.5532571439999998</v>
      </c>
      <c r="E56" s="18"/>
      <c r="F56" s="46"/>
      <c r="N56" s="18"/>
      <c r="O56" s="38"/>
      <c r="P56" s="38"/>
    </row>
    <row r="57" spans="1:16">
      <c r="A57" s="19">
        <v>5363.8</v>
      </c>
      <c r="B57" s="23">
        <v>21.32857143</v>
      </c>
      <c r="C57" s="23">
        <v>2.6246857139999999</v>
      </c>
      <c r="E57" s="18"/>
      <c r="F57" s="46"/>
      <c r="N57" s="18"/>
      <c r="O57" s="38"/>
      <c r="P57" s="38"/>
    </row>
    <row r="58" spans="1:16">
      <c r="A58" s="19">
        <v>5488.5</v>
      </c>
      <c r="B58" s="23">
        <v>21.271428570000001</v>
      </c>
      <c r="C58" s="23">
        <v>2.4461142840000001</v>
      </c>
      <c r="E58" s="18"/>
      <c r="F58" s="46"/>
      <c r="N58" s="18"/>
      <c r="O58" s="38"/>
      <c r="P58" s="38"/>
    </row>
    <row r="59" spans="1:16">
      <c r="A59" s="19">
        <v>5610.7</v>
      </c>
      <c r="B59" s="23">
        <v>21.614285710000001</v>
      </c>
      <c r="C59" s="23">
        <v>3.060399994</v>
      </c>
      <c r="E59" s="18"/>
      <c r="F59" s="46"/>
      <c r="N59" s="18"/>
      <c r="O59" s="38"/>
      <c r="P59" s="38"/>
    </row>
    <row r="60" spans="1:16">
      <c r="A60" s="19">
        <v>5730.2</v>
      </c>
      <c r="B60" s="23">
        <v>21.557142859999999</v>
      </c>
      <c r="C60" s="23">
        <v>3.4318285739999999</v>
      </c>
      <c r="E60" s="18"/>
      <c r="F60" s="46"/>
      <c r="N60" s="18"/>
      <c r="O60" s="38"/>
      <c r="P60" s="38"/>
    </row>
    <row r="61" spans="1:16">
      <c r="A61" s="19">
        <v>5847.5</v>
      </c>
      <c r="B61" s="23">
        <v>21.485714290000001</v>
      </c>
      <c r="C61" s="23">
        <v>3.131828574</v>
      </c>
      <c r="E61" s="18"/>
      <c r="F61" s="46"/>
      <c r="N61" s="18"/>
      <c r="O61" s="38"/>
      <c r="P61" s="38"/>
    </row>
    <row r="62" spans="1:16">
      <c r="A62" s="19">
        <v>5963</v>
      </c>
      <c r="B62" s="23">
        <v>20.985714290000001</v>
      </c>
      <c r="C62" s="23">
        <v>1.103257149</v>
      </c>
      <c r="E62" s="18"/>
      <c r="F62" s="46"/>
      <c r="N62" s="18"/>
      <c r="O62" s="38"/>
      <c r="P62" s="38"/>
    </row>
    <row r="63" spans="1:16">
      <c r="A63" s="19">
        <v>6090</v>
      </c>
      <c r="B63" s="23">
        <v>21.242857140000002</v>
      </c>
      <c r="C63" s="23">
        <v>2.9461142840000001</v>
      </c>
      <c r="E63" s="18"/>
      <c r="F63" s="46"/>
      <c r="N63" s="18"/>
      <c r="O63" s="38"/>
      <c r="P63" s="38"/>
    </row>
    <row r="64" spans="1:16">
      <c r="A64" s="19">
        <v>6192.8</v>
      </c>
      <c r="B64" s="23">
        <v>21.67142857</v>
      </c>
      <c r="C64" s="23">
        <v>3.3532571440000001</v>
      </c>
      <c r="E64" s="18"/>
      <c r="F64" s="46"/>
      <c r="N64" s="18"/>
      <c r="O64" s="38"/>
      <c r="P64" s="38"/>
    </row>
    <row r="65" spans="1:16">
      <c r="A65" s="19">
        <v>6320</v>
      </c>
      <c r="B65" s="23">
        <v>21.014285709999999</v>
      </c>
      <c r="C65" s="23">
        <v>1.560399994</v>
      </c>
      <c r="E65" s="18"/>
      <c r="F65" s="46"/>
      <c r="N65" s="18"/>
      <c r="O65" s="38"/>
      <c r="P65" s="38"/>
    </row>
    <row r="66" spans="1:16">
      <c r="A66" s="19">
        <v>6365.9</v>
      </c>
      <c r="B66" s="23">
        <v>21.485714290000001</v>
      </c>
      <c r="C66" s="23">
        <v>2.0246857189999998</v>
      </c>
      <c r="E66" s="18"/>
      <c r="F66" s="46"/>
      <c r="N66" s="18"/>
      <c r="O66" s="38"/>
      <c r="P66" s="38"/>
    </row>
    <row r="67" spans="1:16">
      <c r="A67" s="19">
        <v>6424</v>
      </c>
      <c r="B67" s="23">
        <v>20.9</v>
      </c>
      <c r="C67" s="23">
        <v>0.69611428399999997</v>
      </c>
      <c r="E67" s="18"/>
      <c r="F67" s="46"/>
      <c r="N67" s="18"/>
      <c r="O67" s="38"/>
      <c r="P67" s="38"/>
    </row>
    <row r="68" spans="1:16">
      <c r="A68" s="19">
        <v>6542.2</v>
      </c>
      <c r="B68" s="23">
        <v>21.714285709999999</v>
      </c>
      <c r="C68" s="23">
        <v>3.2032571390000002</v>
      </c>
      <c r="E68" s="18"/>
      <c r="F68" s="46"/>
      <c r="N68" s="18"/>
      <c r="O68" s="38"/>
      <c r="P68" s="38"/>
    </row>
    <row r="69" spans="1:16">
      <c r="A69" s="19">
        <v>6723.9</v>
      </c>
      <c r="B69" s="23">
        <v>21.5</v>
      </c>
      <c r="C69" s="23">
        <v>2.067542859</v>
      </c>
      <c r="E69" s="18"/>
      <c r="F69" s="46"/>
      <c r="N69" s="18"/>
      <c r="O69" s="38"/>
      <c r="P69" s="38"/>
    </row>
    <row r="70" spans="1:16">
      <c r="A70" s="19">
        <v>6798</v>
      </c>
      <c r="B70" s="23">
        <v>21.114285710000001</v>
      </c>
      <c r="C70" s="23">
        <v>2.1175428539999999</v>
      </c>
      <c r="E70" s="18"/>
      <c r="F70" s="46"/>
      <c r="N70" s="18"/>
      <c r="O70" s="38"/>
      <c r="P70" s="38"/>
    </row>
    <row r="71" spans="1:16">
      <c r="A71" s="19">
        <v>6911.8</v>
      </c>
      <c r="B71" s="23">
        <v>21.757142859999998</v>
      </c>
      <c r="C71" s="23">
        <v>2.4818285740000001</v>
      </c>
      <c r="E71" s="18"/>
      <c r="F71" s="46"/>
      <c r="N71" s="18"/>
      <c r="O71" s="38"/>
      <c r="P71" s="38"/>
    </row>
    <row r="72" spans="1:16">
      <c r="A72" s="19">
        <v>7037.7</v>
      </c>
      <c r="B72" s="23">
        <v>21.7</v>
      </c>
      <c r="C72" s="23">
        <v>3.3746857139999999</v>
      </c>
      <c r="E72" s="18"/>
      <c r="F72" s="46"/>
      <c r="N72" s="18"/>
      <c r="O72" s="38"/>
      <c r="P72" s="38"/>
    </row>
    <row r="73" spans="1:16">
      <c r="A73" s="19">
        <v>7101.1</v>
      </c>
      <c r="B73" s="23">
        <v>21.5</v>
      </c>
      <c r="C73" s="23">
        <v>2.067542859</v>
      </c>
      <c r="E73" s="18"/>
      <c r="F73" s="46"/>
      <c r="N73" s="18"/>
      <c r="O73" s="38"/>
      <c r="P73" s="38"/>
    </row>
    <row r="74" spans="1:16">
      <c r="A74" s="19">
        <v>7164.9</v>
      </c>
      <c r="B74" s="23">
        <v>20.957142860000001</v>
      </c>
      <c r="C74" s="23">
        <v>0.74611428899999999</v>
      </c>
      <c r="E74" s="18"/>
      <c r="F74" s="46"/>
      <c r="N74" s="18"/>
      <c r="O74" s="38"/>
      <c r="P74" s="38"/>
    </row>
    <row r="75" spans="1:16">
      <c r="A75" s="19">
        <v>7294.5</v>
      </c>
      <c r="B75" s="23">
        <v>21.457142860000001</v>
      </c>
      <c r="C75" s="23">
        <v>1.817542859</v>
      </c>
      <c r="E75" s="18"/>
      <c r="F75" s="46"/>
      <c r="N75" s="18"/>
      <c r="O75" s="38"/>
      <c r="P75" s="38"/>
    </row>
    <row r="76" spans="1:16">
      <c r="A76" s="19">
        <v>7427.6</v>
      </c>
      <c r="B76" s="23">
        <v>21.428571430000002</v>
      </c>
      <c r="C76" s="23">
        <v>2.0818285740000002</v>
      </c>
    </row>
    <row r="77" spans="1:16">
      <c r="A77" s="19">
        <v>7565.4</v>
      </c>
      <c r="B77" s="23">
        <v>22</v>
      </c>
      <c r="C77" s="23">
        <v>3.0603999989999999</v>
      </c>
    </row>
    <row r="78" spans="1:16">
      <c r="A78" s="19">
        <v>7651.6</v>
      </c>
      <c r="B78" s="23">
        <v>20.8</v>
      </c>
      <c r="C78" s="23">
        <v>0.27468571400000003</v>
      </c>
    </row>
    <row r="79" spans="1:16">
      <c r="A79" s="19">
        <v>7799.7</v>
      </c>
      <c r="B79" s="23">
        <v>20.885714289999999</v>
      </c>
      <c r="C79" s="23">
        <v>0.67468571899999996</v>
      </c>
    </row>
    <row r="80" spans="1:16">
      <c r="A80" s="19">
        <v>7948.5</v>
      </c>
      <c r="B80" s="23">
        <v>20.68571429</v>
      </c>
      <c r="C80" s="23">
        <v>0.18897143399999999</v>
      </c>
    </row>
    <row r="81" spans="1:3">
      <c r="A81" s="19">
        <v>8078.63</v>
      </c>
      <c r="B81" s="23">
        <v>20.728571429999999</v>
      </c>
      <c r="C81" s="23">
        <v>1.553257144</v>
      </c>
    </row>
    <row r="82" spans="1:3">
      <c r="A82" s="19">
        <v>8092.7</v>
      </c>
      <c r="B82" s="23">
        <v>20.81428571</v>
      </c>
      <c r="C82" s="23">
        <v>0.71039999399999998</v>
      </c>
    </row>
    <row r="83" spans="1:3">
      <c r="A83" s="19">
        <v>8224.5</v>
      </c>
      <c r="B83" s="23">
        <v>19.14285714</v>
      </c>
      <c r="C83" s="23">
        <v>-0.646742861</v>
      </c>
    </row>
    <row r="84" spans="1:3">
      <c r="A84" s="19">
        <v>8284.44</v>
      </c>
      <c r="B84" s="23">
        <v>19.085714289999999</v>
      </c>
      <c r="C84" s="23">
        <v>-0.33245713599999999</v>
      </c>
    </row>
    <row r="85" spans="1:3">
      <c r="A85" s="19">
        <v>8332.39</v>
      </c>
      <c r="B85" s="23">
        <v>19.585714289999999</v>
      </c>
      <c r="C85" s="23">
        <v>0.303257149</v>
      </c>
    </row>
    <row r="86" spans="1:3">
      <c r="A86" s="19">
        <v>8343.9500000000007</v>
      </c>
      <c r="B86" s="23">
        <v>20.271428570000001</v>
      </c>
      <c r="C86" s="23">
        <v>0.78182856899999997</v>
      </c>
    </row>
    <row r="87" spans="1:3">
      <c r="A87" s="19">
        <v>8400.57</v>
      </c>
      <c r="B87" s="23">
        <v>18.557142859999999</v>
      </c>
      <c r="C87" s="23">
        <v>-0.91817142600000001</v>
      </c>
    </row>
    <row r="88" spans="1:3">
      <c r="A88" s="19">
        <v>8457.1</v>
      </c>
      <c r="B88" s="23">
        <v>19.65714286</v>
      </c>
      <c r="C88" s="23">
        <v>-0.33959999600000002</v>
      </c>
    </row>
    <row r="89" spans="1:3">
      <c r="A89" s="19">
        <v>8570.1</v>
      </c>
      <c r="B89" s="23">
        <v>20.17142857</v>
      </c>
      <c r="C89" s="23">
        <v>5.3257143999999999E-2</v>
      </c>
    </row>
    <row r="90" spans="1:3">
      <c r="A90" s="19">
        <v>8688.92</v>
      </c>
      <c r="B90" s="23">
        <v>18.785714290000001</v>
      </c>
      <c r="C90" s="23">
        <v>-0.83959999600000002</v>
      </c>
    </row>
    <row r="91" spans="1:3">
      <c r="A91" s="19">
        <v>8726.64</v>
      </c>
      <c r="B91" s="23">
        <v>19.428571430000002</v>
      </c>
      <c r="C91" s="23">
        <v>-0.41817142600000001</v>
      </c>
    </row>
    <row r="92" spans="1:3">
      <c r="A92" s="19">
        <v>8779.9</v>
      </c>
      <c r="B92" s="23">
        <v>19.85714286</v>
      </c>
      <c r="C92" s="23">
        <v>-0.118171426</v>
      </c>
    </row>
    <row r="93" spans="1:3">
      <c r="A93" s="19">
        <v>8805.98</v>
      </c>
      <c r="B93" s="23">
        <v>19.628571430000001</v>
      </c>
      <c r="C93" s="23">
        <v>-3.885711E-3</v>
      </c>
    </row>
    <row r="94" spans="1:3">
      <c r="A94" s="19">
        <v>8876.9</v>
      </c>
      <c r="B94" s="23">
        <v>19.514285709999999</v>
      </c>
      <c r="C94" s="23">
        <v>-3.9600006E-2</v>
      </c>
    </row>
    <row r="95" spans="1:3">
      <c r="A95" s="19">
        <v>8906.6</v>
      </c>
      <c r="B95" s="23">
        <v>19.14285714</v>
      </c>
      <c r="C95" s="23">
        <v>-0.65388571600000001</v>
      </c>
    </row>
    <row r="96" spans="1:3">
      <c r="A96" s="19">
        <v>9034.7999999999993</v>
      </c>
      <c r="B96" s="23">
        <v>18.428571430000002</v>
      </c>
      <c r="C96" s="23">
        <v>-1.011028571</v>
      </c>
    </row>
    <row r="97" spans="1:3">
      <c r="A97" s="19">
        <v>9051.91</v>
      </c>
      <c r="B97" s="23">
        <v>18.414285710000001</v>
      </c>
      <c r="C97" s="23">
        <v>-0.65388571600000001</v>
      </c>
    </row>
    <row r="98" spans="1:3">
      <c r="A98" s="19">
        <v>9069.34</v>
      </c>
      <c r="B98" s="23">
        <v>18.414285710000001</v>
      </c>
      <c r="C98" s="23">
        <v>-0.65388571600000001</v>
      </c>
    </row>
    <row r="99" spans="1:3">
      <c r="A99" s="19">
        <v>9105.0400000000009</v>
      </c>
      <c r="B99" s="23">
        <v>18.571428569999998</v>
      </c>
      <c r="C99" s="23">
        <v>-0.91817143099999998</v>
      </c>
    </row>
    <row r="100" spans="1:3">
      <c r="A100" s="19">
        <v>9141.9</v>
      </c>
      <c r="B100" s="23">
        <v>18.34285714</v>
      </c>
      <c r="C100" s="23">
        <v>-0.75388571599999998</v>
      </c>
    </row>
    <row r="101" spans="1:3">
      <c r="A101" s="19">
        <v>9160.7999999999993</v>
      </c>
      <c r="B101" s="23">
        <v>18.414285710000001</v>
      </c>
      <c r="C101" s="23">
        <v>-0.65388571600000001</v>
      </c>
    </row>
    <row r="102" spans="1:3">
      <c r="A102" s="19">
        <v>9199.48</v>
      </c>
      <c r="B102" s="23">
        <v>18.785714290000001</v>
      </c>
      <c r="C102" s="23">
        <v>-0.83245713600000004</v>
      </c>
    </row>
    <row r="103" spans="1:3">
      <c r="A103" s="19">
        <v>9219.2999999999993</v>
      </c>
      <c r="B103" s="23">
        <v>18.15714286</v>
      </c>
      <c r="C103" s="23">
        <v>-1.403885711</v>
      </c>
    </row>
    <row r="104" spans="1:3">
      <c r="A104" s="19">
        <v>9259.9500000000007</v>
      </c>
      <c r="B104" s="23">
        <v>18.557142859999999</v>
      </c>
      <c r="C104" s="23">
        <v>-0.91817142600000001</v>
      </c>
    </row>
    <row r="105" spans="1:3">
      <c r="A105" s="19">
        <v>9301.9500000000007</v>
      </c>
      <c r="B105" s="23">
        <v>18.414285710000001</v>
      </c>
      <c r="C105" s="23">
        <v>-0.65388571600000001</v>
      </c>
    </row>
    <row r="106" spans="1:3">
      <c r="A106" s="19">
        <v>9323.4699999999993</v>
      </c>
      <c r="B106" s="23">
        <v>18.785714290000001</v>
      </c>
      <c r="C106" s="23">
        <v>-0.83245713600000004</v>
      </c>
    </row>
    <row r="107" spans="1:3">
      <c r="A107" s="19">
        <v>9390.2000000000007</v>
      </c>
      <c r="B107" s="23">
        <v>18.414285710000001</v>
      </c>
      <c r="C107" s="23">
        <v>-0.65388571600000001</v>
      </c>
    </row>
    <row r="108" spans="1:3">
      <c r="A108" s="19">
        <v>9436.48</v>
      </c>
      <c r="B108" s="23">
        <v>18.17142857</v>
      </c>
      <c r="C108" s="23">
        <v>-1.403885716</v>
      </c>
    </row>
    <row r="109" spans="1:3">
      <c r="A109" s="19">
        <v>9507.33</v>
      </c>
      <c r="B109" s="23">
        <v>18.3</v>
      </c>
      <c r="C109" s="23">
        <v>-1.732457141</v>
      </c>
    </row>
    <row r="110" spans="1:3">
      <c r="A110" s="19">
        <v>9531.2999999999993</v>
      </c>
      <c r="B110" s="23">
        <v>18.728571429999999</v>
      </c>
      <c r="C110" s="23">
        <v>7.4685714E-2</v>
      </c>
    </row>
    <row r="111" spans="1:3">
      <c r="A111" s="19">
        <v>9555.44</v>
      </c>
      <c r="B111" s="23">
        <v>18.600000000000001</v>
      </c>
      <c r="C111" s="23">
        <v>-0.61817142599999997</v>
      </c>
    </row>
    <row r="112" spans="1:3">
      <c r="A112" s="19">
        <v>9628.9</v>
      </c>
      <c r="B112" s="23">
        <v>18.271428570000001</v>
      </c>
      <c r="C112" s="23">
        <v>-1.5181714310000001</v>
      </c>
    </row>
    <row r="113" spans="1:3">
      <c r="A113" s="19">
        <v>9678.82</v>
      </c>
      <c r="B113" s="23">
        <v>18.542857139999999</v>
      </c>
      <c r="C113" s="23">
        <v>-0.65388571600000001</v>
      </c>
    </row>
    <row r="114" spans="1:3">
      <c r="A114" s="19">
        <v>9806.7199999999993</v>
      </c>
      <c r="B114" s="23">
        <v>18.32857143</v>
      </c>
      <c r="C114" s="23">
        <v>-2.061028571</v>
      </c>
    </row>
    <row r="115" spans="1:3">
      <c r="A115" s="19">
        <v>9939.2199999999993</v>
      </c>
      <c r="B115" s="23">
        <v>18.271428570000001</v>
      </c>
      <c r="C115" s="23">
        <v>-1.5181714310000001</v>
      </c>
    </row>
    <row r="116" spans="1:3">
      <c r="A116" s="19">
        <v>10132.620000000001</v>
      </c>
      <c r="B116" s="23">
        <v>18.228571429999999</v>
      </c>
      <c r="C116" s="23">
        <v>-1.3753142860000001</v>
      </c>
    </row>
    <row r="117" spans="1:3">
      <c r="A117" s="19">
        <v>10276.5</v>
      </c>
      <c r="B117" s="23">
        <v>18.442857140000001</v>
      </c>
      <c r="C117" s="23">
        <v>-1.496742861</v>
      </c>
    </row>
    <row r="118" spans="1:3">
      <c r="A118" s="19">
        <v>10425.299999999999</v>
      </c>
      <c r="B118" s="23">
        <v>18.17142857</v>
      </c>
      <c r="C118" s="23">
        <v>-1.403885716</v>
      </c>
    </row>
    <row r="119" spans="1:3">
      <c r="A119" s="19">
        <v>10672.89</v>
      </c>
      <c r="B119" s="23">
        <v>18.271428570000001</v>
      </c>
      <c r="C119" s="23">
        <v>-2.1110285709999999</v>
      </c>
    </row>
    <row r="120" spans="1:3">
      <c r="A120" s="19">
        <v>10933.11</v>
      </c>
      <c r="B120" s="23">
        <v>18.47142857</v>
      </c>
      <c r="C120" s="23">
        <v>-1.782457146</v>
      </c>
    </row>
    <row r="121" spans="1:3">
      <c r="A121" s="19">
        <v>11101.9</v>
      </c>
      <c r="B121" s="23">
        <v>18.32857143</v>
      </c>
      <c r="C121" s="23">
        <v>-2.7324571409999998</v>
      </c>
    </row>
    <row r="122" spans="1:3">
      <c r="A122" s="19">
        <v>11155</v>
      </c>
      <c r="B122" s="23">
        <v>15.74285714</v>
      </c>
      <c r="C122" s="23">
        <v>-6.3824571460000001</v>
      </c>
    </row>
    <row r="123" spans="1:3">
      <c r="A123" s="19">
        <v>11500</v>
      </c>
      <c r="B123" s="23">
        <v>11.957142859999999</v>
      </c>
      <c r="C123" s="23">
        <v>-11.96102857</v>
      </c>
    </row>
    <row r="124" spans="1:3">
      <c r="A124" s="19">
        <v>11650</v>
      </c>
      <c r="B124" s="23">
        <v>12.85714286</v>
      </c>
      <c r="C124" s="23">
        <v>-10.575314280000001</v>
      </c>
    </row>
    <row r="125" spans="1:3">
      <c r="A125" s="19">
        <v>11800</v>
      </c>
      <c r="B125" s="23">
        <v>12.1</v>
      </c>
      <c r="C125" s="23">
        <v>-11.56102857</v>
      </c>
    </row>
    <row r="126" spans="1:3">
      <c r="A126" s="19">
        <v>11950</v>
      </c>
      <c r="B126" s="23">
        <v>11.81428571</v>
      </c>
      <c r="C126" s="23">
        <v>-11.66102858</v>
      </c>
    </row>
    <row r="127" spans="1:3">
      <c r="A127" s="19">
        <v>12100</v>
      </c>
      <c r="B127" s="23">
        <v>11.885714289999999</v>
      </c>
      <c r="C127" s="23">
        <v>-11.053885709999999</v>
      </c>
    </row>
    <row r="128" spans="1:3">
      <c r="A128" s="19">
        <v>12250</v>
      </c>
      <c r="B128" s="23">
        <v>12.64285714</v>
      </c>
      <c r="C128" s="23">
        <v>-11.096742860000001</v>
      </c>
    </row>
    <row r="129" spans="1:3">
      <c r="A129" s="19">
        <v>12300</v>
      </c>
      <c r="B129" s="23">
        <v>11.74285714</v>
      </c>
      <c r="C129" s="23">
        <v>-12.37531429</v>
      </c>
    </row>
  </sheetData>
  <mergeCells count="2">
    <mergeCell ref="A3:C3"/>
    <mergeCell ref="G3:L3"/>
  </mergeCells>
  <phoneticPr fontId="44" type="noConversion"/>
  <pageMargins left="0.7" right="0.7" top="0.75" bottom="0.75" header="0.3" footer="0.3"/>
  <pageSetup paperSize="9"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M167"/>
  <sheetViews>
    <sheetView workbookViewId="0">
      <selection activeCell="A3" sqref="A3:B4"/>
    </sheetView>
  </sheetViews>
  <sheetFormatPr baseColWidth="10" defaultColWidth="9" defaultRowHeight="13"/>
  <cols>
    <col min="1" max="1" width="19.5" style="19" customWidth="1"/>
    <col min="2" max="2" width="14.33203125" style="20" customWidth="1"/>
    <col min="3" max="3" width="9" style="6"/>
    <col min="4" max="4" width="9" style="19"/>
    <col min="5" max="5" width="10.33203125" style="20"/>
    <col min="6" max="6" width="14.1640625" style="6"/>
    <col min="7" max="13" width="9" style="6"/>
    <col min="14" max="16384" width="9" style="4"/>
  </cols>
  <sheetData>
    <row r="1" spans="1:13">
      <c r="A1" s="39" t="s">
        <v>1092</v>
      </c>
      <c r="C1" s="58"/>
      <c r="D1" s="4"/>
      <c r="E1" s="4"/>
      <c r="F1" s="4"/>
      <c r="G1" s="4"/>
      <c r="H1" s="4"/>
      <c r="I1" s="4"/>
      <c r="J1" s="4"/>
      <c r="K1" s="4"/>
      <c r="L1" s="4"/>
      <c r="M1" s="4"/>
    </row>
    <row r="2" spans="1:13">
      <c r="A2" s="40"/>
      <c r="C2" s="58"/>
      <c r="D2" s="4"/>
      <c r="E2" s="4"/>
      <c r="F2" s="4"/>
      <c r="G2" s="4"/>
      <c r="H2" s="4"/>
      <c r="I2" s="4"/>
      <c r="J2" s="4"/>
      <c r="K2" s="4"/>
      <c r="L2" s="4"/>
      <c r="M2" s="4"/>
    </row>
    <row r="3" spans="1:13">
      <c r="A3" s="239" t="s">
        <v>605</v>
      </c>
      <c r="B3" s="239"/>
    </row>
    <row r="4" spans="1:13">
      <c r="A4" s="11" t="s">
        <v>607</v>
      </c>
      <c r="B4" s="12" t="s">
        <v>608</v>
      </c>
    </row>
    <row r="5" spans="1:13">
      <c r="A5" s="19">
        <v>-56.199699999999901</v>
      </c>
      <c r="B5" s="23">
        <v>14.85</v>
      </c>
    </row>
    <row r="6" spans="1:13">
      <c r="A6" s="19">
        <v>-53.6144999999999</v>
      </c>
      <c r="B6" s="23">
        <v>14.65</v>
      </c>
    </row>
    <row r="7" spans="1:13">
      <c r="A7" s="19">
        <v>-51.029399999999903</v>
      </c>
      <c r="B7" s="23">
        <v>15</v>
      </c>
    </row>
    <row r="8" spans="1:13">
      <c r="A8" s="19">
        <v>-47.766800000000103</v>
      </c>
      <c r="B8" s="23">
        <v>13.8384615384615</v>
      </c>
    </row>
    <row r="9" spans="1:13">
      <c r="A9" s="19">
        <v>-44.504200000000097</v>
      </c>
      <c r="B9" s="23">
        <v>14.330769230769199</v>
      </c>
    </row>
    <row r="10" spans="1:13">
      <c r="A10" s="19">
        <v>-37.271799999999999</v>
      </c>
      <c r="B10" s="23">
        <v>14.4653846153846</v>
      </c>
    </row>
    <row r="11" spans="1:13">
      <c r="A11" s="19">
        <v>-30.039299999999901</v>
      </c>
      <c r="B11" s="23">
        <v>14.396153846153799</v>
      </c>
    </row>
    <row r="12" spans="1:13">
      <c r="A12" s="19">
        <v>-24.478100000000001</v>
      </c>
      <c r="B12" s="23">
        <v>13.807692307692299</v>
      </c>
    </row>
    <row r="13" spans="1:13">
      <c r="A13" s="19">
        <v>-18.916799999999999</v>
      </c>
      <c r="B13" s="23">
        <v>14.153846153846199</v>
      </c>
    </row>
    <row r="14" spans="1:13">
      <c r="A14" s="19">
        <v>-13.481399999999899</v>
      </c>
      <c r="B14" s="23">
        <v>14.169230769230801</v>
      </c>
    </row>
    <row r="15" spans="1:13">
      <c r="A15" s="19">
        <v>-8.0460000000000491</v>
      </c>
      <c r="B15" s="23">
        <v>14.853846153846201</v>
      </c>
    </row>
    <row r="16" spans="1:13">
      <c r="A16" s="19">
        <v>0.49980000000004998</v>
      </c>
      <c r="B16" s="23">
        <v>14.1269230769231</v>
      </c>
    </row>
    <row r="17" spans="1:2">
      <c r="A17" s="19">
        <v>9.0455999999999204</v>
      </c>
      <c r="B17" s="23">
        <v>14.111538461538499</v>
      </c>
    </row>
    <row r="18" spans="1:2">
      <c r="A18" s="19">
        <v>16.840200000000099</v>
      </c>
      <c r="B18" s="23">
        <v>14.569230769230799</v>
      </c>
    </row>
    <row r="19" spans="1:2">
      <c r="A19" s="19">
        <v>24.634899999999998</v>
      </c>
      <c r="B19" s="23">
        <v>14.6615384615385</v>
      </c>
    </row>
    <row r="20" spans="1:2">
      <c r="A20" s="19">
        <v>39.092399999999998</v>
      </c>
      <c r="B20" s="23">
        <v>14.9153846153846</v>
      </c>
    </row>
    <row r="21" spans="1:2">
      <c r="A21" s="19">
        <v>53.549900000000001</v>
      </c>
      <c r="B21" s="23">
        <v>14.692307692307701</v>
      </c>
    </row>
    <row r="22" spans="1:2">
      <c r="A22" s="19">
        <v>63.667200000000101</v>
      </c>
      <c r="B22" s="23">
        <v>14.5846153846154</v>
      </c>
    </row>
    <row r="23" spans="1:2">
      <c r="A23" s="19">
        <v>73.284100000000095</v>
      </c>
      <c r="B23" s="23">
        <v>15.4153846153846</v>
      </c>
    </row>
    <row r="24" spans="1:2">
      <c r="A24" s="19">
        <v>83.308000000000007</v>
      </c>
      <c r="B24" s="23">
        <v>15.846153846153801</v>
      </c>
    </row>
    <row r="25" spans="1:2">
      <c r="A25" s="19">
        <v>93.332000000000093</v>
      </c>
      <c r="B25" s="23">
        <v>14.7</v>
      </c>
    </row>
    <row r="26" spans="1:2">
      <c r="A26" s="19">
        <v>103.35599999999999</v>
      </c>
      <c r="B26" s="23">
        <v>14.7692307692308</v>
      </c>
    </row>
    <row r="27" spans="1:2">
      <c r="A27" s="19">
        <v>113.38</v>
      </c>
      <c r="B27" s="23">
        <v>14.8923076923077</v>
      </c>
    </row>
    <row r="28" spans="1:2">
      <c r="A28" s="19">
        <v>123.404</v>
      </c>
      <c r="B28" s="23">
        <v>15.903846153846199</v>
      </c>
    </row>
    <row r="29" spans="1:2">
      <c r="A29" s="19">
        <v>133.428</v>
      </c>
      <c r="B29" s="23">
        <v>16.007692307692299</v>
      </c>
    </row>
    <row r="30" spans="1:2">
      <c r="A30" s="19">
        <v>143.452</v>
      </c>
      <c r="B30" s="23">
        <v>15.746153846153801</v>
      </c>
    </row>
    <row r="31" spans="1:2">
      <c r="A31" s="19">
        <v>153.476</v>
      </c>
      <c r="B31" s="23">
        <v>16.0461538461538</v>
      </c>
    </row>
    <row r="32" spans="1:2">
      <c r="A32" s="19">
        <v>163.5</v>
      </c>
      <c r="B32" s="23">
        <v>15.5192307692308</v>
      </c>
    </row>
    <row r="33" spans="1:2">
      <c r="A33" s="19">
        <v>173.524</v>
      </c>
      <c r="B33" s="23">
        <v>15.4692307692308</v>
      </c>
    </row>
    <row r="34" spans="1:2">
      <c r="A34" s="19">
        <v>183.548</v>
      </c>
      <c r="B34" s="23">
        <v>15.242307692307699</v>
      </c>
    </row>
    <row r="35" spans="1:2">
      <c r="A35" s="19">
        <v>193.572</v>
      </c>
      <c r="B35" s="23">
        <v>13.5115384615385</v>
      </c>
    </row>
    <row r="36" spans="1:2">
      <c r="A36" s="19">
        <v>203.596</v>
      </c>
      <c r="B36" s="23">
        <v>13.615384615384601</v>
      </c>
    </row>
    <row r="37" spans="1:2">
      <c r="A37" s="19">
        <v>213.62</v>
      </c>
      <c r="B37" s="23">
        <v>13.75</v>
      </c>
    </row>
    <row r="38" spans="1:2">
      <c r="A38" s="19">
        <v>223.64400000000001</v>
      </c>
      <c r="B38" s="23">
        <v>13.6230769230769</v>
      </c>
    </row>
    <row r="39" spans="1:2">
      <c r="A39" s="19">
        <v>233.66800000000001</v>
      </c>
      <c r="B39" s="23">
        <v>14.1653846153846</v>
      </c>
    </row>
    <row r="40" spans="1:2">
      <c r="A40" s="19">
        <v>243.69200000000001</v>
      </c>
      <c r="B40" s="23">
        <v>14.253846153846199</v>
      </c>
    </row>
    <row r="41" spans="1:2">
      <c r="A41" s="19">
        <v>253.71600000000001</v>
      </c>
      <c r="B41" s="23">
        <v>14.15</v>
      </c>
    </row>
    <row r="42" spans="1:2">
      <c r="A42" s="19">
        <v>263.74</v>
      </c>
      <c r="B42" s="23">
        <v>14.3807692307692</v>
      </c>
    </row>
    <row r="43" spans="1:2">
      <c r="A43" s="19">
        <v>273.76400000000001</v>
      </c>
      <c r="B43" s="23">
        <v>14.442307692307701</v>
      </c>
    </row>
    <row r="44" spans="1:2">
      <c r="A44" s="19">
        <v>283.78800000000001</v>
      </c>
      <c r="B44" s="23">
        <v>15.6076923076923</v>
      </c>
    </row>
    <row r="45" spans="1:2">
      <c r="A45" s="19">
        <v>293.81200000000001</v>
      </c>
      <c r="B45" s="23">
        <v>13.907692307692299</v>
      </c>
    </row>
    <row r="46" spans="1:2">
      <c r="A46" s="19">
        <v>303.83600000000001</v>
      </c>
      <c r="B46" s="23">
        <v>13.8692307692308</v>
      </c>
    </row>
    <row r="47" spans="1:2">
      <c r="A47" s="19">
        <v>313.86</v>
      </c>
      <c r="B47" s="23">
        <v>14.323076923076901</v>
      </c>
    </row>
    <row r="48" spans="1:2">
      <c r="A48" s="19">
        <v>323.88400000000001</v>
      </c>
      <c r="B48" s="23">
        <v>14.2269230769231</v>
      </c>
    </row>
    <row r="49" spans="1:2">
      <c r="A49" s="19">
        <v>333.90800000000002</v>
      </c>
      <c r="B49" s="23">
        <v>13.9384615384615</v>
      </c>
    </row>
    <row r="50" spans="1:2">
      <c r="A50" s="19">
        <v>343.93200000000002</v>
      </c>
      <c r="B50" s="23">
        <v>15.0653846153846</v>
      </c>
    </row>
    <row r="51" spans="1:2">
      <c r="A51" s="19">
        <v>353.95600000000002</v>
      </c>
      <c r="B51" s="23">
        <v>14.4653846153846</v>
      </c>
    </row>
    <row r="52" spans="1:2">
      <c r="A52" s="19">
        <v>363.98</v>
      </c>
      <c r="B52" s="23">
        <v>13.8346153846154</v>
      </c>
    </row>
    <row r="53" spans="1:2">
      <c r="A53" s="19">
        <v>374.00400000000002</v>
      </c>
      <c r="B53" s="23">
        <v>13.884615384615399</v>
      </c>
    </row>
    <row r="54" spans="1:2">
      <c r="A54" s="19">
        <v>384.02800000000002</v>
      </c>
      <c r="B54" s="23">
        <v>14.4115384615385</v>
      </c>
    </row>
    <row r="55" spans="1:2">
      <c r="A55" s="19">
        <v>394.05200000000002</v>
      </c>
      <c r="B55" s="23">
        <v>13.7923076923077</v>
      </c>
    </row>
    <row r="56" spans="1:2">
      <c r="A56" s="19">
        <v>404.07600000000002</v>
      </c>
      <c r="B56" s="23">
        <v>14.2923076923077</v>
      </c>
    </row>
    <row r="57" spans="1:2">
      <c r="A57" s="19">
        <v>414.1</v>
      </c>
      <c r="B57" s="23">
        <v>14.7</v>
      </c>
    </row>
    <row r="58" spans="1:2">
      <c r="A58" s="19">
        <v>424.12400000000002</v>
      </c>
      <c r="B58" s="23">
        <v>15.180769230769201</v>
      </c>
    </row>
    <row r="59" spans="1:2">
      <c r="A59" s="19">
        <v>434.14800000000002</v>
      </c>
      <c r="B59" s="23">
        <v>14.25</v>
      </c>
    </row>
    <row r="60" spans="1:2">
      <c r="A60" s="19">
        <v>444.17200000000003</v>
      </c>
      <c r="B60" s="23">
        <v>14.330769230769199</v>
      </c>
    </row>
    <row r="61" spans="1:2">
      <c r="A61" s="19">
        <v>454.19600000000003</v>
      </c>
      <c r="B61" s="23">
        <v>14.8807692307692</v>
      </c>
    </row>
    <row r="62" spans="1:2">
      <c r="A62" s="19">
        <v>464.22</v>
      </c>
      <c r="B62" s="23">
        <v>16.469230769230801</v>
      </c>
    </row>
    <row r="63" spans="1:2">
      <c r="A63" s="19">
        <v>474.24400000000003</v>
      </c>
      <c r="B63" s="23">
        <v>16.792307692307698</v>
      </c>
    </row>
    <row r="64" spans="1:2">
      <c r="A64" s="19">
        <v>484.26799999999997</v>
      </c>
      <c r="B64" s="23">
        <v>17.95</v>
      </c>
    </row>
    <row r="65" spans="1:2">
      <c r="A65" s="19">
        <v>494.29199999999997</v>
      </c>
      <c r="B65" s="23">
        <v>18.769230769230798</v>
      </c>
    </row>
    <row r="66" spans="1:2">
      <c r="A66" s="19">
        <v>504.31599999999997</v>
      </c>
      <c r="B66" s="23">
        <v>18.8115384615385</v>
      </c>
    </row>
    <row r="67" spans="1:2">
      <c r="A67" s="19">
        <v>514.34</v>
      </c>
      <c r="B67" s="23">
        <v>18.161538461538498</v>
      </c>
    </row>
    <row r="68" spans="1:2">
      <c r="A68" s="19">
        <v>524.36400000000003</v>
      </c>
      <c r="B68" s="23">
        <v>17.426923076923099</v>
      </c>
    </row>
    <row r="69" spans="1:2">
      <c r="A69" s="19">
        <v>534.38800000000003</v>
      </c>
      <c r="B69" s="23">
        <v>17.923076923076898</v>
      </c>
    </row>
    <row r="70" spans="1:2">
      <c r="A70" s="19">
        <v>544.41200000000003</v>
      </c>
      <c r="B70" s="23">
        <v>18.146153846153801</v>
      </c>
    </row>
    <row r="71" spans="1:2">
      <c r="A71" s="19">
        <v>554.43600000000004</v>
      </c>
      <c r="B71" s="23">
        <v>17.788461538461501</v>
      </c>
    </row>
    <row r="72" spans="1:2">
      <c r="A72" s="19">
        <v>564.46</v>
      </c>
      <c r="B72" s="23">
        <v>17.600000000000001</v>
      </c>
    </row>
    <row r="73" spans="1:2">
      <c r="A73" s="19">
        <v>574.48400000000004</v>
      </c>
      <c r="B73" s="23">
        <v>17.288461538461501</v>
      </c>
    </row>
    <row r="74" spans="1:2">
      <c r="A74" s="19">
        <v>584.50800000000004</v>
      </c>
      <c r="B74" s="23">
        <v>16.899999999999999</v>
      </c>
    </row>
    <row r="75" spans="1:2">
      <c r="A75" s="19">
        <v>594.53200000000004</v>
      </c>
      <c r="B75" s="23">
        <v>16.842307692307699</v>
      </c>
    </row>
    <row r="76" spans="1:2">
      <c r="A76" s="19">
        <v>604.55600000000004</v>
      </c>
      <c r="B76" s="23">
        <v>15.9692307692308</v>
      </c>
    </row>
    <row r="77" spans="1:2">
      <c r="A77" s="19">
        <v>634.62800000000004</v>
      </c>
      <c r="B77" s="23">
        <v>17.807692307692299</v>
      </c>
    </row>
    <row r="78" spans="1:2">
      <c r="A78" s="19">
        <v>654.67600000000004</v>
      </c>
      <c r="B78" s="23">
        <v>17.873076923076901</v>
      </c>
    </row>
    <row r="79" spans="1:2">
      <c r="A79" s="19">
        <v>674.72400000000005</v>
      </c>
      <c r="B79" s="23">
        <v>18.515384615384601</v>
      </c>
    </row>
    <row r="80" spans="1:2">
      <c r="A80" s="19">
        <v>694.77200000000005</v>
      </c>
      <c r="B80" s="23">
        <v>16.8</v>
      </c>
    </row>
    <row r="81" spans="1:2">
      <c r="A81" s="19">
        <v>704.79600000000005</v>
      </c>
      <c r="B81" s="23">
        <v>16.95</v>
      </c>
    </row>
    <row r="82" spans="1:2">
      <c r="A82" s="19">
        <v>734.86800000000005</v>
      </c>
      <c r="B82" s="23">
        <v>16.973076923076899</v>
      </c>
    </row>
    <row r="83" spans="1:2">
      <c r="A83" s="19">
        <v>754.91600000000005</v>
      </c>
      <c r="B83" s="23">
        <v>16.553846153846202</v>
      </c>
    </row>
    <row r="84" spans="1:2">
      <c r="A84" s="19">
        <v>774.96400000000006</v>
      </c>
      <c r="B84" s="23">
        <v>16.8115384615385</v>
      </c>
    </row>
    <row r="85" spans="1:2">
      <c r="A85" s="19">
        <v>795.01199999999994</v>
      </c>
      <c r="B85" s="23">
        <v>14.9230769230769</v>
      </c>
    </row>
    <row r="86" spans="1:2">
      <c r="A86" s="19">
        <v>805.03599999999994</v>
      </c>
      <c r="B86" s="23">
        <v>15.234615384615401</v>
      </c>
    </row>
    <row r="87" spans="1:2">
      <c r="A87" s="19">
        <v>835.10799999999995</v>
      </c>
      <c r="B87" s="23">
        <v>18.0615384615385</v>
      </c>
    </row>
    <row r="88" spans="1:2">
      <c r="A88" s="19">
        <v>855.15599999999995</v>
      </c>
      <c r="B88" s="23">
        <v>17.246153846153799</v>
      </c>
    </row>
    <row r="89" spans="1:2">
      <c r="A89" s="19">
        <v>875.20399999999995</v>
      </c>
      <c r="B89" s="23">
        <v>19.073076923076901</v>
      </c>
    </row>
    <row r="90" spans="1:2">
      <c r="A90" s="19">
        <v>895.25199999999995</v>
      </c>
      <c r="B90" s="23">
        <v>20.069230769230799</v>
      </c>
    </row>
    <row r="91" spans="1:2">
      <c r="A91" s="19">
        <v>905.27599999999995</v>
      </c>
      <c r="B91" s="23">
        <v>18.1192307692308</v>
      </c>
    </row>
    <row r="92" spans="1:2">
      <c r="A92" s="19">
        <v>915.3</v>
      </c>
      <c r="B92" s="23">
        <v>17.7</v>
      </c>
    </row>
    <row r="93" spans="1:2">
      <c r="A93" s="19">
        <v>935.34799999999996</v>
      </c>
      <c r="B93" s="23">
        <v>18.442307692307701</v>
      </c>
    </row>
    <row r="94" spans="1:2">
      <c r="A94" s="19">
        <v>955.39599999999996</v>
      </c>
      <c r="B94" s="23">
        <v>15.9115384615385</v>
      </c>
    </row>
    <row r="95" spans="1:2">
      <c r="A95" s="19">
        <v>975.44399999999996</v>
      </c>
      <c r="B95" s="23">
        <v>17.265384615384601</v>
      </c>
    </row>
    <row r="96" spans="1:2">
      <c r="A96" s="19">
        <v>995.49199999999996</v>
      </c>
      <c r="B96" s="23">
        <v>17.384615384615401</v>
      </c>
    </row>
    <row r="97" spans="1:2">
      <c r="A97" s="19">
        <v>1005.516</v>
      </c>
      <c r="B97" s="23">
        <v>17.669230769230801</v>
      </c>
    </row>
    <row r="98" spans="1:2">
      <c r="A98" s="19">
        <v>1015.54</v>
      </c>
      <c r="B98" s="23">
        <v>17.7153846153846</v>
      </c>
    </row>
    <row r="99" spans="1:2">
      <c r="A99" s="19">
        <v>1035.588</v>
      </c>
      <c r="B99" s="23">
        <v>17.6307692307692</v>
      </c>
    </row>
    <row r="100" spans="1:2">
      <c r="A100" s="19">
        <v>1055.636</v>
      </c>
      <c r="B100" s="23">
        <v>18.315384615384598</v>
      </c>
    </row>
    <row r="101" spans="1:2">
      <c r="A101" s="19">
        <v>1075.684</v>
      </c>
      <c r="B101" s="23">
        <v>18.223076923076899</v>
      </c>
    </row>
    <row r="102" spans="1:2">
      <c r="A102" s="19">
        <v>1095.732</v>
      </c>
      <c r="B102" s="23">
        <v>17.073076923076901</v>
      </c>
    </row>
    <row r="103" spans="1:2">
      <c r="A103" s="19">
        <v>1115.78</v>
      </c>
      <c r="B103" s="23">
        <v>17.2153846153846</v>
      </c>
    </row>
    <row r="104" spans="1:2">
      <c r="A104" s="19">
        <v>1125.8040000000001</v>
      </c>
      <c r="B104" s="23">
        <v>17.442307692307701</v>
      </c>
    </row>
    <row r="105" spans="1:2">
      <c r="A105" s="19">
        <v>1135.828</v>
      </c>
      <c r="B105" s="23">
        <v>17.411538461538498</v>
      </c>
    </row>
    <row r="106" spans="1:2">
      <c r="A106" s="19">
        <v>1155.876</v>
      </c>
      <c r="B106" s="23">
        <v>17.746153846153799</v>
      </c>
    </row>
    <row r="107" spans="1:2">
      <c r="A107" s="19">
        <v>1175.924</v>
      </c>
      <c r="B107" s="23">
        <v>17.9153846153846</v>
      </c>
    </row>
    <row r="108" spans="1:2">
      <c r="A108" s="19">
        <v>1195.972</v>
      </c>
      <c r="B108" s="23">
        <v>17.919230769230801</v>
      </c>
    </row>
    <row r="109" spans="1:2">
      <c r="A109" s="19">
        <v>1216.02</v>
      </c>
      <c r="B109" s="23">
        <v>19.253846153846201</v>
      </c>
    </row>
    <row r="110" spans="1:2">
      <c r="A110" s="19">
        <v>1226.0440000000001</v>
      </c>
      <c r="B110" s="23">
        <v>18.346153846153801</v>
      </c>
    </row>
    <row r="111" spans="1:2">
      <c r="A111" s="19">
        <v>1246.0920000000001</v>
      </c>
      <c r="B111" s="23">
        <v>18.611538461538501</v>
      </c>
    </row>
    <row r="112" spans="1:2">
      <c r="A112" s="19">
        <v>1266.1400000000001</v>
      </c>
      <c r="B112" s="23">
        <v>16.592307692307699</v>
      </c>
    </row>
    <row r="113" spans="1:2">
      <c r="A113" s="19">
        <v>1286.1880000000001</v>
      </c>
      <c r="B113" s="23">
        <v>17.088461538461502</v>
      </c>
    </row>
    <row r="114" spans="1:2">
      <c r="A114" s="19">
        <v>1306.2360000000001</v>
      </c>
      <c r="B114" s="23">
        <v>18.850000000000001</v>
      </c>
    </row>
    <row r="115" spans="1:2">
      <c r="A115" s="19">
        <v>1326.2840000000001</v>
      </c>
      <c r="B115" s="23">
        <v>18.169230769230801</v>
      </c>
    </row>
    <row r="116" spans="1:2">
      <c r="A116" s="19">
        <v>1346.3320000000001</v>
      </c>
      <c r="B116" s="23">
        <v>18.469230769230801</v>
      </c>
    </row>
    <row r="117" spans="1:2">
      <c r="A117" s="19">
        <v>1366.38</v>
      </c>
      <c r="B117" s="23">
        <v>15.9769230769231</v>
      </c>
    </row>
    <row r="118" spans="1:2">
      <c r="A118" s="19">
        <v>1386.4280000000001</v>
      </c>
      <c r="B118" s="23">
        <v>14.846153846153801</v>
      </c>
    </row>
    <row r="119" spans="1:2">
      <c r="A119" s="19">
        <v>1406.4760000000001</v>
      </c>
      <c r="B119" s="23">
        <v>16.053846153846202</v>
      </c>
    </row>
    <row r="120" spans="1:2">
      <c r="A120" s="19">
        <v>1426.5239999999999</v>
      </c>
      <c r="B120" s="23">
        <v>16.003846153846201</v>
      </c>
    </row>
    <row r="121" spans="1:2">
      <c r="A121" s="19">
        <v>1446.5719999999999</v>
      </c>
      <c r="B121" s="23">
        <v>14.830769230769199</v>
      </c>
    </row>
    <row r="122" spans="1:2">
      <c r="A122" s="19">
        <v>1466.62</v>
      </c>
      <c r="B122" s="23">
        <v>14.557692307692299</v>
      </c>
    </row>
    <row r="123" spans="1:2">
      <c r="A123" s="19">
        <v>1486.6679999999999</v>
      </c>
      <c r="B123" s="23">
        <v>14.7384615384615</v>
      </c>
    </row>
    <row r="124" spans="1:2">
      <c r="A124" s="19">
        <v>1506.7159999999999</v>
      </c>
      <c r="B124" s="23">
        <v>15.073076923076901</v>
      </c>
    </row>
    <row r="125" spans="1:2">
      <c r="A125" s="19">
        <v>1526.7639999999999</v>
      </c>
      <c r="B125" s="23">
        <v>14.8</v>
      </c>
    </row>
    <row r="126" spans="1:2">
      <c r="A126" s="19">
        <v>1546.8119999999999</v>
      </c>
      <c r="B126" s="23">
        <v>15.038461538461499</v>
      </c>
    </row>
    <row r="127" spans="1:2">
      <c r="A127" s="19">
        <v>1566.86</v>
      </c>
      <c r="B127" s="23">
        <v>14.996153846153801</v>
      </c>
    </row>
    <row r="128" spans="1:2">
      <c r="A128" s="19">
        <v>1586.9079999999999</v>
      </c>
      <c r="B128" s="23">
        <v>14.526923076923101</v>
      </c>
    </row>
    <row r="129" spans="1:2">
      <c r="A129" s="19">
        <v>1596.932</v>
      </c>
      <c r="B129" s="23">
        <v>16.3461538461539</v>
      </c>
    </row>
    <row r="130" spans="1:2">
      <c r="A130" s="19">
        <v>1606.9559999999999</v>
      </c>
      <c r="B130" s="23">
        <v>14.596153846153801</v>
      </c>
    </row>
    <row r="131" spans="1:2">
      <c r="A131" s="19">
        <v>1616.98</v>
      </c>
      <c r="B131" s="23">
        <v>14.7</v>
      </c>
    </row>
    <row r="132" spans="1:2">
      <c r="A132" s="19">
        <v>1627.0039999999999</v>
      </c>
      <c r="B132" s="23">
        <v>14.7846153846154</v>
      </c>
    </row>
    <row r="133" spans="1:2">
      <c r="A133" s="19">
        <v>1637.028</v>
      </c>
      <c r="B133" s="23">
        <v>14.35</v>
      </c>
    </row>
    <row r="134" spans="1:2">
      <c r="A134" s="19">
        <v>1647.0519999999999</v>
      </c>
      <c r="B134" s="23">
        <v>14.35</v>
      </c>
    </row>
    <row r="135" spans="1:2">
      <c r="A135" s="19">
        <v>1657.076</v>
      </c>
      <c r="B135" s="23">
        <v>13.9461538461538</v>
      </c>
    </row>
    <row r="136" spans="1:2">
      <c r="A136" s="19">
        <v>1667.1</v>
      </c>
      <c r="B136" s="23">
        <v>14.153846153846199</v>
      </c>
    </row>
    <row r="137" spans="1:2">
      <c r="A137" s="19">
        <v>1677.124</v>
      </c>
      <c r="B137" s="23">
        <v>13.903846153846199</v>
      </c>
    </row>
    <row r="138" spans="1:2">
      <c r="A138" s="19">
        <v>1687.1479999999999</v>
      </c>
      <c r="B138" s="23">
        <v>14.5884615384615</v>
      </c>
    </row>
    <row r="139" spans="1:2">
      <c r="A139" s="19">
        <v>1697.172</v>
      </c>
      <c r="B139" s="23">
        <v>14.75</v>
      </c>
    </row>
    <row r="140" spans="1:2">
      <c r="A140" s="19">
        <v>1707.1959999999999</v>
      </c>
      <c r="B140" s="23">
        <v>15.407692307692299</v>
      </c>
    </row>
    <row r="141" spans="1:2">
      <c r="A141" s="19">
        <v>1717.22</v>
      </c>
      <c r="B141" s="23">
        <v>15.8346153846154</v>
      </c>
    </row>
    <row r="142" spans="1:2">
      <c r="A142" s="19">
        <v>1727.2439999999999</v>
      </c>
      <c r="B142" s="23">
        <v>15.0884615384615</v>
      </c>
    </row>
    <row r="143" spans="1:2">
      <c r="A143" s="19">
        <v>1737.268</v>
      </c>
      <c r="B143" s="23">
        <v>15.676923076923099</v>
      </c>
    </row>
    <row r="144" spans="1:2">
      <c r="A144" s="19">
        <v>1747.2919999999999</v>
      </c>
      <c r="B144" s="23">
        <v>14.6653846153846</v>
      </c>
    </row>
    <row r="145" spans="1:2">
      <c r="A145" s="19">
        <v>1757.316</v>
      </c>
      <c r="B145" s="23">
        <v>14.9461538461538</v>
      </c>
    </row>
    <row r="146" spans="1:2">
      <c r="A146" s="19">
        <v>1767.34</v>
      </c>
      <c r="B146" s="23">
        <v>14.692307692307701</v>
      </c>
    </row>
    <row r="147" spans="1:2">
      <c r="A147" s="19">
        <v>1777.364</v>
      </c>
      <c r="B147" s="23">
        <v>15.5884615384615</v>
      </c>
    </row>
    <row r="148" spans="1:2">
      <c r="A148" s="19">
        <v>1787.3879999999999</v>
      </c>
      <c r="B148" s="23">
        <v>15.7615384615385</v>
      </c>
    </row>
    <row r="149" spans="1:2">
      <c r="A149" s="19">
        <v>1797.412</v>
      </c>
      <c r="B149" s="23">
        <v>14.992307692307699</v>
      </c>
    </row>
    <row r="150" spans="1:2">
      <c r="A150" s="19">
        <v>1807.4359999999999</v>
      </c>
      <c r="B150" s="23">
        <v>15.634615384615399</v>
      </c>
    </row>
    <row r="151" spans="1:2">
      <c r="A151" s="19">
        <v>1817.46</v>
      </c>
      <c r="B151" s="23">
        <v>16.123076923076901</v>
      </c>
    </row>
    <row r="152" spans="1:2">
      <c r="A152" s="19">
        <v>1827.4839999999999</v>
      </c>
      <c r="B152" s="23">
        <v>15.157692307692299</v>
      </c>
    </row>
    <row r="153" spans="1:2">
      <c r="A153" s="19">
        <v>1837.508</v>
      </c>
      <c r="B153" s="23">
        <v>14.8923076923077</v>
      </c>
    </row>
    <row r="154" spans="1:2">
      <c r="A154" s="19">
        <v>1847.5319999999999</v>
      </c>
      <c r="B154" s="23">
        <v>14.242307692307699</v>
      </c>
    </row>
    <row r="155" spans="1:2">
      <c r="A155" s="19">
        <v>1857.556</v>
      </c>
      <c r="B155" s="23">
        <v>13.9576923076923</v>
      </c>
    </row>
    <row r="156" spans="1:2">
      <c r="A156" s="19">
        <v>1867.58</v>
      </c>
      <c r="B156" s="23">
        <v>14.9</v>
      </c>
    </row>
    <row r="157" spans="1:2">
      <c r="A157" s="19">
        <v>1877.604</v>
      </c>
      <c r="B157" s="23">
        <v>14.4692307692308</v>
      </c>
    </row>
    <row r="158" spans="1:2">
      <c r="A158" s="19">
        <v>1887.6279999999999</v>
      </c>
      <c r="B158" s="23">
        <v>14.807692307692299</v>
      </c>
    </row>
    <row r="159" spans="1:2">
      <c r="A159" s="19">
        <v>1897.652</v>
      </c>
      <c r="B159" s="23">
        <v>14.6423076923077</v>
      </c>
    </row>
    <row r="160" spans="1:2">
      <c r="A160" s="19">
        <v>1907.6759999999999</v>
      </c>
      <c r="B160" s="23">
        <v>14.757692307692301</v>
      </c>
    </row>
    <row r="161" spans="1:2">
      <c r="A161" s="19">
        <v>1917.7</v>
      </c>
      <c r="B161" s="23">
        <v>14.2384615384615</v>
      </c>
    </row>
    <row r="162" spans="1:2">
      <c r="A162" s="19">
        <v>1932.7360000000001</v>
      </c>
      <c r="B162" s="23">
        <v>13.846153846153801</v>
      </c>
    </row>
    <row r="163" spans="1:2">
      <c r="A163" s="19">
        <v>1952.7840000000001</v>
      </c>
      <c r="B163" s="23">
        <v>14.0307692307692</v>
      </c>
    </row>
    <row r="164" spans="1:2">
      <c r="A164" s="19">
        <v>2073.0720000000001</v>
      </c>
      <c r="B164" s="23">
        <v>16.9653846153846</v>
      </c>
    </row>
    <row r="165" spans="1:2">
      <c r="A165" s="19">
        <v>2093.12</v>
      </c>
      <c r="B165" s="23">
        <v>15.861538461538499</v>
      </c>
    </row>
    <row r="166" spans="1:2">
      <c r="A166" s="19">
        <v>2128.2040000000002</v>
      </c>
      <c r="B166" s="23">
        <v>16.8</v>
      </c>
    </row>
    <row r="167" spans="1:2">
      <c r="A167" s="19">
        <v>2138.2280000000001</v>
      </c>
      <c r="B167" s="23">
        <v>17.819230769230799</v>
      </c>
    </row>
  </sheetData>
  <mergeCells count="1">
    <mergeCell ref="A3:B3"/>
  </mergeCells>
  <phoneticPr fontId="44" type="noConversion"/>
  <pageMargins left="0.75" right="0.75" top="1" bottom="1" header="0.5" footer="0.5"/>
  <pageSetup paperSize="9" orientation="portrai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J69"/>
  <sheetViews>
    <sheetView workbookViewId="0">
      <selection activeCell="A3" sqref="A3:B4"/>
    </sheetView>
  </sheetViews>
  <sheetFormatPr baseColWidth="10" defaultColWidth="9" defaultRowHeight="13"/>
  <cols>
    <col min="1" max="1" width="21.1640625" style="11" customWidth="1"/>
    <col min="2" max="2" width="13.6640625" style="12" customWidth="1"/>
    <col min="3" max="4" width="8.6640625" style="12" customWidth="1"/>
    <col min="5" max="5" width="9" style="4"/>
    <col min="6" max="6" width="10.1640625" style="6" customWidth="1"/>
    <col min="7" max="7" width="16.5" style="6" customWidth="1"/>
    <col min="8" max="8" width="9" style="23"/>
    <col min="9" max="9" width="14.1640625" style="6" customWidth="1"/>
    <col min="10" max="10" width="11.1640625" style="6" customWidth="1"/>
    <col min="11" max="16384" width="9" style="4"/>
  </cols>
  <sheetData>
    <row r="1" spans="1:10">
      <c r="A1" s="24" t="s">
        <v>1093</v>
      </c>
    </row>
    <row r="2" spans="1:10">
      <c r="A2" s="25"/>
    </row>
    <row r="3" spans="1:10">
      <c r="A3" s="239" t="s">
        <v>605</v>
      </c>
      <c r="B3" s="239"/>
      <c r="F3" s="229" t="s">
        <v>606</v>
      </c>
      <c r="G3" s="229"/>
      <c r="H3" s="229"/>
      <c r="I3" s="229"/>
      <c r="J3" s="229"/>
    </row>
    <row r="4" spans="1:10" ht="15">
      <c r="A4" s="11" t="s">
        <v>607</v>
      </c>
      <c r="B4" s="12" t="s">
        <v>608</v>
      </c>
      <c r="F4" s="22" t="s">
        <v>609</v>
      </c>
      <c r="G4" s="13" t="s">
        <v>628</v>
      </c>
      <c r="H4" s="34" t="s">
        <v>633</v>
      </c>
      <c r="I4" s="14" t="s">
        <v>611</v>
      </c>
      <c r="J4" s="14" t="s">
        <v>612</v>
      </c>
    </row>
    <row r="5" spans="1:10">
      <c r="A5" s="11">
        <v>397.06299999999999</v>
      </c>
      <c r="B5" s="17">
        <v>16.68</v>
      </c>
      <c r="F5" s="6">
        <v>310</v>
      </c>
      <c r="G5" s="6" t="s">
        <v>631</v>
      </c>
      <c r="H5" s="23">
        <v>-19.600000000000001</v>
      </c>
      <c r="I5" s="6">
        <v>2880</v>
      </c>
      <c r="J5" s="6">
        <v>35</v>
      </c>
    </row>
    <row r="6" spans="1:10">
      <c r="A6" s="11">
        <v>616.49300000000005</v>
      </c>
      <c r="B6" s="17">
        <v>13.87</v>
      </c>
      <c r="F6" s="6">
        <v>385.5</v>
      </c>
      <c r="G6" s="6" t="s">
        <v>631</v>
      </c>
      <c r="H6" s="23">
        <v>-19</v>
      </c>
      <c r="I6" s="6">
        <v>3636</v>
      </c>
      <c r="J6" s="6">
        <v>35</v>
      </c>
    </row>
    <row r="7" spans="1:10">
      <c r="A7" s="11">
        <v>783.678</v>
      </c>
      <c r="B7" s="17">
        <v>12.66</v>
      </c>
      <c r="F7" s="6">
        <v>456</v>
      </c>
      <c r="G7" s="6" t="s">
        <v>631</v>
      </c>
      <c r="H7" s="23">
        <v>-15</v>
      </c>
      <c r="I7" s="6">
        <v>4525</v>
      </c>
      <c r="J7" s="6">
        <v>35</v>
      </c>
    </row>
    <row r="8" spans="1:10">
      <c r="A8" s="11">
        <v>1034.454</v>
      </c>
      <c r="B8" s="17">
        <v>11.25</v>
      </c>
      <c r="F8" s="6">
        <v>507.5</v>
      </c>
      <c r="G8" s="6" t="s">
        <v>631</v>
      </c>
      <c r="H8" s="23">
        <v>-16.8</v>
      </c>
      <c r="I8" s="6">
        <v>5513</v>
      </c>
      <c r="J8" s="6">
        <v>36</v>
      </c>
    </row>
    <row r="9" spans="1:10">
      <c r="A9" s="11">
        <v>1389.722</v>
      </c>
      <c r="B9" s="17">
        <v>15.3</v>
      </c>
      <c r="F9" s="6">
        <v>571</v>
      </c>
      <c r="G9" s="6" t="s">
        <v>631</v>
      </c>
      <c r="H9" s="23">
        <v>-18</v>
      </c>
      <c r="I9" s="6">
        <v>6950</v>
      </c>
      <c r="J9" s="6">
        <v>40</v>
      </c>
    </row>
    <row r="10" spans="1:10">
      <c r="A10" s="11">
        <v>1598.702</v>
      </c>
      <c r="B10" s="17">
        <v>16.75</v>
      </c>
      <c r="F10" s="6">
        <v>580.5</v>
      </c>
      <c r="G10" s="6" t="s">
        <v>631</v>
      </c>
      <c r="H10" s="23">
        <v>-17</v>
      </c>
      <c r="I10" s="6">
        <v>8429</v>
      </c>
      <c r="J10" s="6">
        <v>37</v>
      </c>
    </row>
    <row r="11" spans="1:10">
      <c r="A11" s="11">
        <v>1755.4380000000001</v>
      </c>
      <c r="B11" s="17">
        <v>16.329999999999998</v>
      </c>
      <c r="F11" s="6">
        <v>640.5</v>
      </c>
      <c r="G11" s="6" t="s">
        <v>631</v>
      </c>
      <c r="H11" s="23">
        <v>-16.5</v>
      </c>
      <c r="I11" s="6">
        <v>7761</v>
      </c>
      <c r="J11" s="6">
        <v>35</v>
      </c>
    </row>
    <row r="12" spans="1:10">
      <c r="A12" s="11">
        <v>2015.51</v>
      </c>
      <c r="B12" s="17">
        <v>18.37</v>
      </c>
      <c r="F12" s="6">
        <v>670.5</v>
      </c>
      <c r="G12" s="6" t="s">
        <v>631</v>
      </c>
      <c r="H12" s="23">
        <v>-16.8</v>
      </c>
      <c r="I12" s="6">
        <v>9749</v>
      </c>
      <c r="J12" s="6">
        <v>42</v>
      </c>
    </row>
    <row r="13" spans="1:10">
      <c r="A13" s="11">
        <v>2215.2640000000001</v>
      </c>
      <c r="B13" s="17">
        <v>17.649999999999999</v>
      </c>
      <c r="F13" s="6">
        <v>700</v>
      </c>
      <c r="G13" s="6" t="s">
        <v>631</v>
      </c>
      <c r="H13" s="23">
        <v>-15.1</v>
      </c>
      <c r="I13" s="6">
        <v>10780</v>
      </c>
      <c r="J13" s="6">
        <v>50</v>
      </c>
    </row>
    <row r="14" spans="1:10">
      <c r="A14" s="11">
        <v>2355.0920000000001</v>
      </c>
      <c r="B14" s="17">
        <v>18.7</v>
      </c>
      <c r="F14" s="6">
        <v>800.5</v>
      </c>
      <c r="G14" s="6" t="s">
        <v>631</v>
      </c>
      <c r="H14" s="23">
        <v>-18.100000000000001</v>
      </c>
      <c r="I14" s="6">
        <v>11127</v>
      </c>
      <c r="J14" s="6">
        <v>45</v>
      </c>
    </row>
    <row r="15" spans="1:10">
      <c r="A15" s="11">
        <v>2464.9569999999999</v>
      </c>
      <c r="B15" s="17">
        <v>19.53</v>
      </c>
      <c r="F15" s="6">
        <v>850.5</v>
      </c>
      <c r="G15" s="6" t="s">
        <v>631</v>
      </c>
      <c r="H15" s="23">
        <v>-18.399999999999999</v>
      </c>
      <c r="I15" s="6">
        <v>12871</v>
      </c>
      <c r="J15" s="6">
        <v>53</v>
      </c>
    </row>
    <row r="16" spans="1:10">
      <c r="A16" s="11">
        <v>2694.674</v>
      </c>
      <c r="B16" s="17">
        <v>16.36</v>
      </c>
      <c r="F16" s="6">
        <v>937</v>
      </c>
      <c r="G16" s="6" t="s">
        <v>631</v>
      </c>
      <c r="H16" s="23">
        <v>-22.4</v>
      </c>
      <c r="I16" s="6">
        <v>12830</v>
      </c>
      <c r="J16" s="6">
        <v>70</v>
      </c>
    </row>
    <row r="17" spans="1:10">
      <c r="A17" s="11">
        <v>2804.538</v>
      </c>
      <c r="B17" s="17">
        <v>17.36</v>
      </c>
      <c r="F17" s="6">
        <v>952</v>
      </c>
      <c r="G17" s="6" t="s">
        <v>843</v>
      </c>
      <c r="H17" s="23">
        <v>-25.5</v>
      </c>
      <c r="I17" s="6">
        <v>12620</v>
      </c>
      <c r="J17" s="6">
        <v>50</v>
      </c>
    </row>
    <row r="18" spans="1:10">
      <c r="A18" s="11">
        <v>3174.0830000000001</v>
      </c>
      <c r="B18" s="17">
        <v>19.77</v>
      </c>
      <c r="F18" s="6">
        <v>958</v>
      </c>
      <c r="G18" s="6" t="s">
        <v>1094</v>
      </c>
      <c r="H18" s="23">
        <v>-24.6</v>
      </c>
      <c r="I18" s="6">
        <v>12980</v>
      </c>
      <c r="J18" s="6">
        <v>50</v>
      </c>
    </row>
    <row r="19" spans="1:10">
      <c r="A19" s="11">
        <v>3353.5050000000001</v>
      </c>
      <c r="B19" s="17">
        <v>19.95</v>
      </c>
      <c r="F19" s="6">
        <v>995</v>
      </c>
      <c r="G19" s="6" t="s">
        <v>631</v>
      </c>
      <c r="H19" s="23">
        <v>-24.1</v>
      </c>
      <c r="I19" s="6">
        <v>13080</v>
      </c>
      <c r="J19" s="6">
        <v>70</v>
      </c>
    </row>
    <row r="20" spans="1:10">
      <c r="A20" s="11">
        <v>3508.82</v>
      </c>
      <c r="B20" s="17">
        <v>19.57</v>
      </c>
      <c r="F20" s="6">
        <v>1010</v>
      </c>
      <c r="G20" s="6" t="s">
        <v>631</v>
      </c>
      <c r="H20" s="23">
        <v>-23.4</v>
      </c>
      <c r="I20" s="6">
        <v>13590</v>
      </c>
      <c r="J20" s="6">
        <v>80</v>
      </c>
    </row>
    <row r="21" spans="1:10">
      <c r="A21" s="11">
        <v>3706.4940000000001</v>
      </c>
      <c r="B21" s="17">
        <v>19.8</v>
      </c>
      <c r="F21" s="6">
        <v>1020</v>
      </c>
      <c r="G21" s="6" t="s">
        <v>1095</v>
      </c>
      <c r="H21" s="23">
        <v>-16.7</v>
      </c>
      <c r="I21" s="6">
        <v>13770</v>
      </c>
      <c r="J21" s="6">
        <v>50</v>
      </c>
    </row>
    <row r="22" spans="1:10">
      <c r="A22" s="11">
        <v>4003.0039999999999</v>
      </c>
      <c r="B22" s="17">
        <v>18.87</v>
      </c>
    </row>
    <row r="23" spans="1:10">
      <c r="A23" s="11">
        <v>4200.6779999999999</v>
      </c>
      <c r="B23" s="17">
        <v>19.149999999999999</v>
      </c>
    </row>
    <row r="24" spans="1:10">
      <c r="A24" s="11">
        <v>4485.9660000000003</v>
      </c>
      <c r="B24" s="17">
        <v>20.03</v>
      </c>
    </row>
    <row r="25" spans="1:10">
      <c r="A25" s="11">
        <v>4580.3140000000003</v>
      </c>
      <c r="B25" s="17">
        <v>20.11</v>
      </c>
    </row>
    <row r="26" spans="1:10">
      <c r="A26" s="11">
        <v>4806.7489999999998</v>
      </c>
      <c r="B26" s="17">
        <v>19.079999999999998</v>
      </c>
    </row>
    <row r="27" spans="1:10">
      <c r="A27" s="11">
        <v>5580.402</v>
      </c>
      <c r="B27" s="17">
        <v>20.52</v>
      </c>
    </row>
    <row r="28" spans="1:10">
      <c r="A28" s="11">
        <v>5787.5829999999996</v>
      </c>
      <c r="B28" s="17">
        <v>20.41</v>
      </c>
    </row>
    <row r="29" spans="1:10">
      <c r="A29" s="11">
        <v>6386.1059999999998</v>
      </c>
      <c r="B29" s="17">
        <v>21.64</v>
      </c>
    </row>
    <row r="30" spans="1:10">
      <c r="A30" s="11">
        <v>6570.2669999999998</v>
      </c>
      <c r="B30" s="17">
        <v>21.92</v>
      </c>
    </row>
    <row r="31" spans="1:10">
      <c r="A31" s="11">
        <v>6731.4080000000004</v>
      </c>
      <c r="B31" s="17">
        <v>21.1</v>
      </c>
    </row>
    <row r="32" spans="1:10">
      <c r="A32" s="11">
        <v>6935.8379999999997</v>
      </c>
      <c r="B32" s="17">
        <v>20.74</v>
      </c>
    </row>
    <row r="33" spans="1:2">
      <c r="A33" s="11">
        <v>7249.5010000000002</v>
      </c>
      <c r="B33" s="17">
        <v>18.25</v>
      </c>
    </row>
    <row r="34" spans="1:2">
      <c r="A34" s="11">
        <v>7432.4709999999995</v>
      </c>
      <c r="B34" s="17">
        <v>18.91</v>
      </c>
    </row>
    <row r="35" spans="1:2">
      <c r="A35" s="11">
        <v>7615.44</v>
      </c>
      <c r="B35" s="17">
        <v>18.32</v>
      </c>
    </row>
    <row r="36" spans="1:2">
      <c r="A36" s="11">
        <v>7850.6869999999999</v>
      </c>
      <c r="B36" s="17">
        <v>20.38</v>
      </c>
    </row>
    <row r="37" spans="1:2">
      <c r="A37" s="11">
        <v>8425.7350000000006</v>
      </c>
      <c r="B37" s="17">
        <v>20.72</v>
      </c>
    </row>
    <row r="38" spans="1:2">
      <c r="A38" s="11">
        <v>8561.3919999999998</v>
      </c>
      <c r="B38" s="17">
        <v>21.63</v>
      </c>
    </row>
    <row r="39" spans="1:2">
      <c r="A39" s="11">
        <v>8805.8150000000005</v>
      </c>
      <c r="B39" s="17">
        <v>21.06</v>
      </c>
    </row>
    <row r="40" spans="1:2">
      <c r="A40" s="11">
        <v>8941.74</v>
      </c>
      <c r="B40" s="17">
        <v>19.79</v>
      </c>
    </row>
    <row r="41" spans="1:2">
      <c r="A41" s="11">
        <v>9159.2199999999993</v>
      </c>
      <c r="B41" s="17">
        <v>19.059999999999999</v>
      </c>
    </row>
    <row r="42" spans="1:2">
      <c r="A42" s="11">
        <v>9376.7000000000007</v>
      </c>
      <c r="B42" s="17">
        <v>19.29</v>
      </c>
    </row>
    <row r="43" spans="1:2">
      <c r="A43" s="11">
        <v>10137.879999999999</v>
      </c>
      <c r="B43" s="17">
        <v>19.48</v>
      </c>
    </row>
    <row r="44" spans="1:2">
      <c r="A44" s="11">
        <v>10404.708000000001</v>
      </c>
      <c r="B44" s="17">
        <v>20.18</v>
      </c>
    </row>
    <row r="45" spans="1:2">
      <c r="A45" s="11">
        <v>10638.074000000001</v>
      </c>
      <c r="B45" s="17">
        <v>18.78</v>
      </c>
    </row>
    <row r="46" spans="1:2">
      <c r="A46" s="11">
        <v>10793.651</v>
      </c>
      <c r="B46" s="17">
        <v>19.12</v>
      </c>
    </row>
    <row r="47" spans="1:2">
      <c r="A47" s="11">
        <v>11027.016</v>
      </c>
      <c r="B47" s="17">
        <v>19.62</v>
      </c>
    </row>
    <row r="48" spans="1:2">
      <c r="A48" s="11">
        <v>11226.204</v>
      </c>
      <c r="B48" s="17">
        <v>19.920000000000002</v>
      </c>
    </row>
    <row r="49" spans="1:2">
      <c r="A49" s="11">
        <v>11397.213</v>
      </c>
      <c r="B49" s="17">
        <v>18.62</v>
      </c>
    </row>
    <row r="50" spans="1:2">
      <c r="A50" s="11">
        <v>11617.081</v>
      </c>
      <c r="B50" s="17">
        <v>18.309999999999999</v>
      </c>
    </row>
    <row r="51" spans="1:2">
      <c r="A51" s="11">
        <v>12049.582</v>
      </c>
      <c r="B51" s="17">
        <v>18.39</v>
      </c>
    </row>
    <row r="52" spans="1:2">
      <c r="A52" s="11">
        <v>12377.821</v>
      </c>
      <c r="B52" s="17">
        <v>18.29</v>
      </c>
    </row>
    <row r="53" spans="1:2">
      <c r="A53" s="11">
        <v>12578.412</v>
      </c>
      <c r="B53" s="17">
        <v>18.559999999999999</v>
      </c>
    </row>
    <row r="54" spans="1:2">
      <c r="A54" s="11">
        <v>13016.064</v>
      </c>
      <c r="B54" s="17">
        <v>18.149999999999999</v>
      </c>
    </row>
    <row r="55" spans="1:2">
      <c r="A55" s="11">
        <v>13198.42</v>
      </c>
      <c r="B55" s="17">
        <v>16.13</v>
      </c>
    </row>
    <row r="56" spans="1:2">
      <c r="A56" s="11">
        <v>13362.539000000001</v>
      </c>
      <c r="B56" s="17">
        <v>14.81</v>
      </c>
    </row>
    <row r="57" spans="1:2">
      <c r="A57" s="11">
        <v>13617.837</v>
      </c>
      <c r="B57" s="17">
        <v>12.05</v>
      </c>
    </row>
    <row r="58" spans="1:2">
      <c r="A58" s="11">
        <v>13801.575999999999</v>
      </c>
      <c r="B58" s="17">
        <v>11.21</v>
      </c>
    </row>
    <row r="59" spans="1:2">
      <c r="A59" s="11">
        <v>14168.744000000001</v>
      </c>
      <c r="B59" s="17">
        <v>14.25</v>
      </c>
    </row>
    <row r="60" spans="1:2">
      <c r="A60" s="11">
        <v>14419.77</v>
      </c>
      <c r="B60" s="17">
        <v>15.67</v>
      </c>
    </row>
    <row r="61" spans="1:2">
      <c r="A61" s="11">
        <v>14597.915999999999</v>
      </c>
      <c r="B61" s="17">
        <v>15.93</v>
      </c>
    </row>
    <row r="62" spans="1:2">
      <c r="A62" s="11">
        <v>14809.464</v>
      </c>
      <c r="B62" s="17">
        <v>13.67</v>
      </c>
    </row>
    <row r="63" spans="1:2">
      <c r="A63" s="11">
        <v>14998.743</v>
      </c>
      <c r="B63" s="17">
        <v>11.9</v>
      </c>
    </row>
    <row r="64" spans="1:2">
      <c r="A64" s="11">
        <v>15132.352999999999</v>
      </c>
      <c r="B64" s="17">
        <v>12.15</v>
      </c>
    </row>
    <row r="65" spans="1:2">
      <c r="A65" s="11">
        <v>15232.558999999999</v>
      </c>
      <c r="B65" s="17">
        <v>12.42</v>
      </c>
    </row>
    <row r="66" spans="1:2">
      <c r="A66" s="11">
        <v>15411.99</v>
      </c>
      <c r="B66" s="17">
        <v>14.29</v>
      </c>
    </row>
    <row r="67" spans="1:2">
      <c r="A67" s="11">
        <v>15669.987999999999</v>
      </c>
      <c r="B67" s="17">
        <v>15.9</v>
      </c>
    </row>
    <row r="68" spans="1:2">
      <c r="A68" s="11">
        <v>15824.918</v>
      </c>
      <c r="B68" s="17">
        <v>12.91</v>
      </c>
    </row>
    <row r="69" spans="1:2">
      <c r="A69" s="11">
        <v>16052.941000000001</v>
      </c>
      <c r="B69" s="17">
        <v>17.239999999999998</v>
      </c>
    </row>
  </sheetData>
  <mergeCells count="2">
    <mergeCell ref="A3:B3"/>
    <mergeCell ref="F3:J3"/>
  </mergeCells>
  <phoneticPr fontId="44" type="noConversion"/>
  <pageMargins left="0.7" right="0.7" top="0.75" bottom="0.75" header="0.3" footer="0.3"/>
  <pageSetup paperSize="9" orientation="portrai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L127"/>
  <sheetViews>
    <sheetView workbookViewId="0">
      <selection activeCell="A3" sqref="A3:B4"/>
    </sheetView>
  </sheetViews>
  <sheetFormatPr baseColWidth="10" defaultColWidth="9" defaultRowHeight="13"/>
  <cols>
    <col min="1" max="1" width="21.1640625" style="19" customWidth="1"/>
    <col min="2" max="2" width="13.6640625" style="20" customWidth="1"/>
    <col min="3" max="4" width="9" style="4"/>
    <col min="5" max="5" width="10.33203125" style="4" customWidth="1"/>
    <col min="6" max="6" width="9" style="4"/>
    <col min="7" max="7" width="12.6640625" style="4"/>
    <col min="8" max="16384" width="9" style="4"/>
  </cols>
  <sheetData>
    <row r="1" spans="1:12">
      <c r="A1" s="37" t="s">
        <v>1096</v>
      </c>
      <c r="D1" s="6"/>
      <c r="E1" s="6"/>
      <c r="F1" s="6"/>
      <c r="G1" s="6"/>
      <c r="H1" s="23"/>
      <c r="I1" s="6"/>
      <c r="J1" s="6"/>
      <c r="K1" s="6"/>
      <c r="L1" s="6"/>
    </row>
    <row r="2" spans="1:12">
      <c r="A2" s="9"/>
      <c r="D2" s="6"/>
      <c r="E2" s="6"/>
      <c r="F2" s="6"/>
      <c r="G2" s="6"/>
      <c r="H2" s="23"/>
      <c r="I2" s="6"/>
      <c r="J2" s="6"/>
      <c r="K2" s="6"/>
      <c r="L2" s="6"/>
    </row>
    <row r="3" spans="1:12">
      <c r="A3" s="239" t="s">
        <v>605</v>
      </c>
      <c r="B3" s="239"/>
    </row>
    <row r="4" spans="1:12">
      <c r="A4" s="11" t="s">
        <v>607</v>
      </c>
      <c r="B4" s="12" t="s">
        <v>608</v>
      </c>
    </row>
    <row r="5" spans="1:12">
      <c r="A5" s="19">
        <v>7.8799757000000001</v>
      </c>
      <c r="B5" s="23">
        <v>19.340527000000002</v>
      </c>
    </row>
    <row r="6" spans="1:12">
      <c r="A6" s="19">
        <v>115.688</v>
      </c>
      <c r="B6" s="23">
        <v>19.651291000000001</v>
      </c>
    </row>
    <row r="7" spans="1:12">
      <c r="A7" s="19">
        <v>200.20033000000001</v>
      </c>
      <c r="B7" s="23">
        <v>19.911681000000002</v>
      </c>
    </row>
    <row r="8" spans="1:12">
      <c r="A8" s="19">
        <v>295.98097999999999</v>
      </c>
      <c r="B8" s="23">
        <v>20.089842000000001</v>
      </c>
    </row>
    <row r="9" spans="1:12">
      <c r="A9" s="19">
        <v>386.12745999999999</v>
      </c>
      <c r="B9" s="23">
        <v>20.254297999999999</v>
      </c>
    </row>
    <row r="10" spans="1:12">
      <c r="A10" s="19">
        <v>510.07889</v>
      </c>
      <c r="B10" s="23">
        <v>20.240594000000002</v>
      </c>
    </row>
    <row r="11" spans="1:12">
      <c r="A11" s="19">
        <v>634.03030999999999</v>
      </c>
      <c r="B11" s="23">
        <v>20.076136999999999</v>
      </c>
    </row>
    <row r="12" spans="1:12">
      <c r="A12" s="19">
        <v>741.07925999999998</v>
      </c>
      <c r="B12" s="23">
        <v>19.815747999999999</v>
      </c>
    </row>
    <row r="13" spans="1:12">
      <c r="A13" s="19">
        <v>859.39652999999998</v>
      </c>
      <c r="B13" s="23">
        <v>19.733519999999999</v>
      </c>
    </row>
    <row r="14" spans="1:12">
      <c r="A14" s="19">
        <v>972.07964000000004</v>
      </c>
      <c r="B14" s="23">
        <v>19.637587</v>
      </c>
    </row>
    <row r="15" spans="1:12">
      <c r="A15" s="19">
        <v>1107.2994000000001</v>
      </c>
      <c r="B15" s="23">
        <v>19.582768000000002</v>
      </c>
    </row>
    <row r="16" spans="1:12">
      <c r="A16" s="19">
        <v>1338.2997</v>
      </c>
      <c r="B16" s="23">
        <v>19.569063</v>
      </c>
    </row>
    <row r="17" spans="1:2">
      <c r="A17" s="19">
        <v>1467.8852999999999</v>
      </c>
      <c r="B17" s="23">
        <v>19.692405999999998</v>
      </c>
    </row>
    <row r="18" spans="1:2">
      <c r="A18" s="19">
        <v>1614.3733999999999</v>
      </c>
      <c r="B18" s="23">
        <v>19.815747999999999</v>
      </c>
    </row>
    <row r="19" spans="1:2">
      <c r="A19" s="19">
        <v>1711.8481999999999</v>
      </c>
      <c r="B19" s="23">
        <v>19.944987999999999</v>
      </c>
    </row>
    <row r="20" spans="1:2">
      <c r="A20" s="19">
        <v>1830.4919</v>
      </c>
      <c r="B20" s="23">
        <v>19.958731</v>
      </c>
    </row>
    <row r="21" spans="1:2">
      <c r="A21" s="19">
        <v>1898.2882</v>
      </c>
      <c r="B21" s="23">
        <v>19.876276000000001</v>
      </c>
    </row>
    <row r="22" spans="1:2">
      <c r="A22" s="19">
        <v>2005.6324999999999</v>
      </c>
      <c r="B22" s="23">
        <v>19.683879999999998</v>
      </c>
    </row>
    <row r="23" spans="1:2">
      <c r="A23" s="19">
        <v>2073.4288999999999</v>
      </c>
      <c r="B23" s="23">
        <v>19.491485000000001</v>
      </c>
    </row>
    <row r="24" spans="1:2">
      <c r="A24" s="19">
        <v>2163.8240999999998</v>
      </c>
      <c r="B24" s="23">
        <v>19.257863</v>
      </c>
    </row>
    <row r="25" spans="1:2">
      <c r="A25" s="19">
        <v>2231.6203999999998</v>
      </c>
      <c r="B25" s="23">
        <v>19.07921</v>
      </c>
    </row>
    <row r="26" spans="1:2">
      <c r="A26" s="19">
        <v>2299.4168</v>
      </c>
      <c r="B26" s="23">
        <v>18.900556999999999</v>
      </c>
    </row>
    <row r="27" spans="1:2">
      <c r="A27" s="19">
        <v>2451.9587000000001</v>
      </c>
      <c r="B27" s="23">
        <v>18.776875</v>
      </c>
    </row>
    <row r="28" spans="1:2">
      <c r="A28" s="19">
        <v>2638.3987000000002</v>
      </c>
      <c r="B28" s="23">
        <v>18.694420000000001</v>
      </c>
    </row>
    <row r="29" spans="1:2">
      <c r="A29" s="19">
        <v>2819.1889999999999</v>
      </c>
      <c r="B29" s="23">
        <v>18.818102</v>
      </c>
    </row>
    <row r="30" spans="1:2">
      <c r="A30" s="19">
        <v>2892.6351</v>
      </c>
      <c r="B30" s="23">
        <v>19.024239999999999</v>
      </c>
    </row>
    <row r="31" spans="1:2">
      <c r="A31" s="19">
        <v>2988.68</v>
      </c>
      <c r="B31" s="23">
        <v>19.175408000000001</v>
      </c>
    </row>
    <row r="32" spans="1:2">
      <c r="A32" s="19">
        <v>3152.5212000000001</v>
      </c>
      <c r="B32" s="23">
        <v>19.285347999999999</v>
      </c>
    </row>
    <row r="33" spans="1:2">
      <c r="A33" s="19">
        <v>3344.6109999999999</v>
      </c>
      <c r="B33" s="23">
        <v>19.395288000000001</v>
      </c>
    </row>
    <row r="34" spans="1:2">
      <c r="A34" s="19">
        <v>3621.4461999999999</v>
      </c>
      <c r="B34" s="23">
        <v>19.436515</v>
      </c>
    </row>
    <row r="35" spans="1:2">
      <c r="A35" s="19">
        <v>3819.1855999999998</v>
      </c>
      <c r="B35" s="23">
        <v>19.532713000000001</v>
      </c>
    </row>
    <row r="36" spans="1:2">
      <c r="A36" s="19">
        <v>3949.1287000000002</v>
      </c>
      <c r="B36" s="23">
        <v>19.409030000000001</v>
      </c>
    </row>
    <row r="37" spans="1:2">
      <c r="A37" s="19">
        <v>4118.6196</v>
      </c>
      <c r="B37" s="23">
        <v>19.257863</v>
      </c>
    </row>
    <row r="38" spans="1:2">
      <c r="A38" s="19">
        <v>4231.6135999999997</v>
      </c>
      <c r="B38" s="23">
        <v>19.147922999999999</v>
      </c>
    </row>
    <row r="39" spans="1:2">
      <c r="A39" s="19">
        <v>4361.5565999999999</v>
      </c>
      <c r="B39" s="23">
        <v>19.010497999999998</v>
      </c>
    </row>
    <row r="40" spans="1:2">
      <c r="A40" s="19">
        <v>4624.2678999999998</v>
      </c>
      <c r="B40" s="23">
        <v>19.232358000000001</v>
      </c>
    </row>
    <row r="41" spans="1:2">
      <c r="A41" s="19">
        <v>4701.1081999999997</v>
      </c>
      <c r="B41" s="23">
        <v>19.315429000000002</v>
      </c>
    </row>
    <row r="42" spans="1:2">
      <c r="A42" s="19">
        <v>4789.3323</v>
      </c>
      <c r="B42" s="23">
        <v>19.426189999999998</v>
      </c>
    </row>
    <row r="43" spans="1:2">
      <c r="A43" s="19">
        <v>4894.6319999999996</v>
      </c>
      <c r="B43" s="23">
        <v>19.550795999999998</v>
      </c>
    </row>
    <row r="44" spans="1:2">
      <c r="A44" s="19">
        <v>5014.1614</v>
      </c>
      <c r="B44" s="23">
        <v>19.696169000000001</v>
      </c>
    </row>
    <row r="45" spans="1:2">
      <c r="A45" s="19">
        <v>5125.1530000000002</v>
      </c>
      <c r="B45" s="23">
        <v>19.820775000000001</v>
      </c>
    </row>
    <row r="46" spans="1:2">
      <c r="A46" s="19">
        <v>5216.223</v>
      </c>
      <c r="B46" s="23">
        <v>19.924613000000001</v>
      </c>
    </row>
    <row r="47" spans="1:2">
      <c r="A47" s="19">
        <v>5275.9876999999997</v>
      </c>
      <c r="B47" s="23">
        <v>20.090755000000001</v>
      </c>
    </row>
    <row r="48" spans="1:2">
      <c r="A48" s="19">
        <v>5304.4471000000003</v>
      </c>
      <c r="B48" s="23">
        <v>20.284586000000001</v>
      </c>
    </row>
    <row r="49" spans="1:2">
      <c r="A49" s="19">
        <v>5338.5982999999997</v>
      </c>
      <c r="B49" s="23">
        <v>20.513030000000001</v>
      </c>
    </row>
    <row r="50" spans="1:2">
      <c r="A50" s="19">
        <v>5364.2118</v>
      </c>
      <c r="B50" s="23">
        <v>20.706862000000001</v>
      </c>
    </row>
    <row r="51" spans="1:2">
      <c r="A51" s="19">
        <v>5415.4386999999997</v>
      </c>
      <c r="B51" s="23">
        <v>20.859158000000001</v>
      </c>
    </row>
    <row r="52" spans="1:2">
      <c r="A52" s="19">
        <v>5571.9651999999996</v>
      </c>
      <c r="B52" s="23">
        <v>20.907616000000001</v>
      </c>
    </row>
    <row r="53" spans="1:2">
      <c r="A53" s="19">
        <v>5671.5730999999996</v>
      </c>
      <c r="B53" s="23">
        <v>20.686094000000001</v>
      </c>
    </row>
    <row r="54" spans="1:2">
      <c r="A54" s="19">
        <v>5774.0267999999996</v>
      </c>
      <c r="B54" s="23">
        <v>20.471495000000001</v>
      </c>
    </row>
    <row r="55" spans="1:2">
      <c r="A55" s="19">
        <v>5856.5590000000002</v>
      </c>
      <c r="B55" s="23">
        <v>20.333044000000001</v>
      </c>
    </row>
    <row r="56" spans="1:2">
      <c r="A56" s="19">
        <v>5944.7830999999996</v>
      </c>
      <c r="B56" s="23">
        <v>20.111522000000001</v>
      </c>
    </row>
    <row r="57" spans="1:2">
      <c r="A57" s="19">
        <v>6015.9315999999999</v>
      </c>
      <c r="B57" s="23">
        <v>19.986916000000001</v>
      </c>
    </row>
    <row r="58" spans="1:2">
      <c r="A58" s="19">
        <v>6093.4794000000002</v>
      </c>
      <c r="B58" s="23">
        <v>19.87726</v>
      </c>
    </row>
    <row r="59" spans="1:2">
      <c r="A59" s="19">
        <v>6170.7695000000003</v>
      </c>
      <c r="B59" s="23">
        <v>19.949569</v>
      </c>
    </row>
    <row r="60" spans="1:2">
      <c r="A60" s="19">
        <v>6224.2781000000004</v>
      </c>
      <c r="B60" s="23">
        <v>20.094186000000001</v>
      </c>
    </row>
    <row r="61" spans="1:2">
      <c r="A61" s="19">
        <v>6283.732</v>
      </c>
      <c r="B61" s="23">
        <v>20.188188</v>
      </c>
    </row>
    <row r="62" spans="1:2">
      <c r="A62" s="19">
        <v>6346.1587</v>
      </c>
      <c r="B62" s="23">
        <v>20.303882000000002</v>
      </c>
    </row>
    <row r="63" spans="1:2">
      <c r="A63" s="19">
        <v>6402.6399000000001</v>
      </c>
      <c r="B63" s="23">
        <v>20.173725999999998</v>
      </c>
    </row>
    <row r="64" spans="1:2">
      <c r="A64" s="19">
        <v>6456.1484</v>
      </c>
      <c r="B64" s="23">
        <v>19.992954000000001</v>
      </c>
    </row>
    <row r="65" spans="1:2">
      <c r="A65" s="19">
        <v>6545.3293000000003</v>
      </c>
      <c r="B65" s="23">
        <v>19.855567000000001</v>
      </c>
    </row>
    <row r="66" spans="1:2">
      <c r="A66" s="19">
        <v>6610.7286999999997</v>
      </c>
      <c r="B66" s="23">
        <v>19.754335000000001</v>
      </c>
    </row>
    <row r="67" spans="1:2">
      <c r="A67" s="19">
        <v>6673.1553000000004</v>
      </c>
      <c r="B67" s="23">
        <v>19.667563999999999</v>
      </c>
    </row>
    <row r="68" spans="1:2">
      <c r="A68" s="19">
        <v>6768.2816000000003</v>
      </c>
      <c r="B68" s="23">
        <v>19.515716000000001</v>
      </c>
    </row>
    <row r="69" spans="1:2">
      <c r="A69" s="19">
        <v>6842.5990000000002</v>
      </c>
      <c r="B69" s="23">
        <v>19.436176</v>
      </c>
    </row>
    <row r="70" spans="1:2">
      <c r="A70" s="19">
        <v>6985.2884999999997</v>
      </c>
      <c r="B70" s="23">
        <v>19.508485</v>
      </c>
    </row>
    <row r="71" spans="1:2">
      <c r="A71" s="19">
        <v>7116.0870999999997</v>
      </c>
      <c r="B71" s="23">
        <v>19.689257000000001</v>
      </c>
    </row>
    <row r="72" spans="1:2">
      <c r="A72" s="19">
        <v>7190.4044999999996</v>
      </c>
      <c r="B72" s="23">
        <v>20.094186000000001</v>
      </c>
    </row>
    <row r="73" spans="1:2">
      <c r="A73" s="19">
        <v>7258.7766000000001</v>
      </c>
      <c r="B73" s="23">
        <v>20.593116999999999</v>
      </c>
    </row>
    <row r="74" spans="1:2">
      <c r="A74" s="19">
        <v>7309.3123999999998</v>
      </c>
      <c r="B74" s="23">
        <v>20.998047</v>
      </c>
    </row>
    <row r="75" spans="1:2">
      <c r="A75" s="19">
        <v>7377.6844000000001</v>
      </c>
      <c r="B75" s="23">
        <v>21.359591000000002</v>
      </c>
    </row>
    <row r="76" spans="1:2">
      <c r="A76" s="19">
        <v>7443.0838000000003</v>
      </c>
      <c r="B76" s="23">
        <v>21.576518</v>
      </c>
    </row>
    <row r="77" spans="1:2">
      <c r="A77" s="19">
        <v>7505.5104000000001</v>
      </c>
      <c r="B77" s="23">
        <v>21.880215</v>
      </c>
    </row>
    <row r="78" spans="1:2">
      <c r="A78" s="19">
        <v>7621.4456</v>
      </c>
      <c r="B78" s="23">
        <v>21.764520999999998</v>
      </c>
    </row>
    <row r="79" spans="1:2">
      <c r="A79" s="19">
        <v>7719.5446000000002</v>
      </c>
      <c r="B79" s="23">
        <v>21.504208999999999</v>
      </c>
    </row>
    <row r="80" spans="1:2">
      <c r="A80" s="19">
        <v>7814.6709000000001</v>
      </c>
      <c r="B80" s="23">
        <v>21.258358999999999</v>
      </c>
    </row>
    <row r="81" spans="1:2">
      <c r="A81" s="19">
        <v>7884.1668</v>
      </c>
      <c r="B81" s="23">
        <v>21.065715000000001</v>
      </c>
    </row>
    <row r="82" spans="1:2">
      <c r="A82" s="19">
        <v>7960.6486999999997</v>
      </c>
      <c r="B82" s="23">
        <v>20.847602999999999</v>
      </c>
    </row>
    <row r="83" spans="1:2">
      <c r="A83" s="19">
        <v>8031.8559999999998</v>
      </c>
      <c r="B83" s="23">
        <v>20.680810999999999</v>
      </c>
    </row>
    <row r="84" spans="1:2">
      <c r="A84" s="19">
        <v>8113.6126000000004</v>
      </c>
      <c r="B84" s="23">
        <v>20.924583999999999</v>
      </c>
    </row>
    <row r="85" spans="1:2">
      <c r="A85" s="19">
        <v>8227.0167999999994</v>
      </c>
      <c r="B85" s="23">
        <v>21.084961</v>
      </c>
    </row>
    <row r="86" spans="1:2">
      <c r="A86" s="19">
        <v>8377.3433000000005</v>
      </c>
      <c r="B86" s="23">
        <v>21.232506999999998</v>
      </c>
    </row>
    <row r="87" spans="1:2">
      <c r="A87" s="19">
        <v>8532.9444000000003</v>
      </c>
      <c r="B87" s="23">
        <v>21.380054000000001</v>
      </c>
    </row>
    <row r="88" spans="1:2">
      <c r="A88" s="19">
        <v>8693.8201000000008</v>
      </c>
      <c r="B88" s="23">
        <v>21.110620999999998</v>
      </c>
    </row>
    <row r="89" spans="1:2">
      <c r="A89" s="19">
        <v>8801.9496999999992</v>
      </c>
      <c r="B89" s="23">
        <v>20.789867000000001</v>
      </c>
    </row>
    <row r="90" spans="1:2">
      <c r="A90" s="19">
        <v>8904.8047000000006</v>
      </c>
      <c r="B90" s="23">
        <v>20.494774</v>
      </c>
    </row>
    <row r="91" spans="1:2">
      <c r="A91" s="19">
        <v>9015.5715999999993</v>
      </c>
      <c r="B91" s="23">
        <v>20.225341</v>
      </c>
    </row>
    <row r="92" spans="1:2">
      <c r="A92" s="19">
        <v>9157.9861999999994</v>
      </c>
      <c r="B92" s="23">
        <v>19.955908000000001</v>
      </c>
    </row>
    <row r="93" spans="1:2">
      <c r="A93" s="19">
        <v>9329.4112000000005</v>
      </c>
      <c r="B93" s="23">
        <v>19.731380999999999</v>
      </c>
    </row>
    <row r="94" spans="1:2">
      <c r="A94" s="19">
        <v>9397.9812000000002</v>
      </c>
      <c r="B94" s="23">
        <v>19.692889999999998</v>
      </c>
    </row>
    <row r="95" spans="1:2">
      <c r="A95" s="19">
        <v>9461.2764999999999</v>
      </c>
      <c r="B95" s="23">
        <v>19.975152999999999</v>
      </c>
    </row>
    <row r="96" spans="1:2">
      <c r="A96" s="19">
        <v>9506.7345000000005</v>
      </c>
      <c r="B96" s="23">
        <v>20.145278000000001</v>
      </c>
    </row>
    <row r="97" spans="1:2">
      <c r="A97" s="19">
        <v>9543.2932000000001</v>
      </c>
      <c r="B97" s="23">
        <v>20.278668</v>
      </c>
    </row>
    <row r="98" spans="1:2">
      <c r="A98" s="19">
        <v>9598.1312999999991</v>
      </c>
      <c r="B98" s="23">
        <v>20.403165000000001</v>
      </c>
    </row>
    <row r="99" spans="1:2">
      <c r="A99" s="19">
        <v>9766.3014000000003</v>
      </c>
      <c r="B99" s="23">
        <v>20.251989999999999</v>
      </c>
    </row>
    <row r="100" spans="1:2">
      <c r="A100" s="19">
        <v>9875.9775000000009</v>
      </c>
      <c r="B100" s="23">
        <v>19.976317000000002</v>
      </c>
    </row>
    <row r="101" spans="1:2">
      <c r="A101" s="19">
        <v>9956.4066000000003</v>
      </c>
      <c r="B101" s="23">
        <v>19.736215999999999</v>
      </c>
    </row>
    <row r="102" spans="1:2">
      <c r="A102" s="19">
        <v>10036.835999999999</v>
      </c>
      <c r="B102" s="23">
        <v>19.300474999999999</v>
      </c>
    </row>
    <row r="103" spans="1:2">
      <c r="A103" s="19">
        <v>10123.173000000001</v>
      </c>
      <c r="B103" s="23">
        <v>18.819068999999999</v>
      </c>
    </row>
    <row r="104" spans="1:2">
      <c r="A104" s="19">
        <v>10257.683999999999</v>
      </c>
      <c r="B104" s="23">
        <v>18.266940000000002</v>
      </c>
    </row>
    <row r="105" spans="1:2">
      <c r="A105" s="19">
        <v>10350.16</v>
      </c>
      <c r="B105" s="23">
        <v>17.694362000000002</v>
      </c>
    </row>
    <row r="106" spans="1:2">
      <c r="A106" s="19">
        <v>10442.636</v>
      </c>
      <c r="B106" s="23">
        <v>17.142233000000001</v>
      </c>
    </row>
    <row r="107" spans="1:2">
      <c r="A107" s="19">
        <v>10535.111999999999</v>
      </c>
      <c r="B107" s="23">
        <v>16.671900999999998</v>
      </c>
    </row>
    <row r="108" spans="1:2">
      <c r="A108" s="19">
        <v>10627.587</v>
      </c>
      <c r="B108" s="23">
        <v>16.446959</v>
      </c>
    </row>
    <row r="109" spans="1:2">
      <c r="A109" s="19">
        <v>10812.539000000001</v>
      </c>
      <c r="B109" s="23">
        <v>16.651451999999999</v>
      </c>
    </row>
    <row r="110" spans="1:2">
      <c r="A110" s="19">
        <v>11039.526</v>
      </c>
      <c r="B110" s="23">
        <v>16.446959</v>
      </c>
    </row>
    <row r="111" spans="1:2">
      <c r="A111" s="19">
        <v>11232.884</v>
      </c>
      <c r="B111" s="23">
        <v>16.18112</v>
      </c>
    </row>
    <row r="112" spans="1:2">
      <c r="A112" s="19">
        <v>11409.429</v>
      </c>
      <c r="B112" s="23">
        <v>16.487857999999999</v>
      </c>
    </row>
    <row r="113" spans="1:2">
      <c r="A113" s="19">
        <v>11577.566999999999</v>
      </c>
      <c r="B113" s="23">
        <v>16.835495000000002</v>
      </c>
    </row>
    <row r="114" spans="1:2">
      <c r="A114" s="19">
        <v>12039.947</v>
      </c>
      <c r="B114" s="23">
        <v>17.039987</v>
      </c>
    </row>
    <row r="115" spans="1:2">
      <c r="A115" s="19">
        <v>12771.347</v>
      </c>
      <c r="B115" s="23">
        <v>17.060435999999999</v>
      </c>
    </row>
    <row r="116" spans="1:2">
      <c r="A116" s="19">
        <v>13082.213</v>
      </c>
      <c r="B116" s="23">
        <v>17.157143999999999</v>
      </c>
    </row>
    <row r="117" spans="1:2">
      <c r="A117" s="19">
        <v>13374.119000000001</v>
      </c>
      <c r="B117" s="23">
        <v>16.802123000000002</v>
      </c>
    </row>
    <row r="118" spans="1:2">
      <c r="A118" s="19">
        <v>13510.95</v>
      </c>
      <c r="B118" s="23">
        <v>16.158646999999998</v>
      </c>
    </row>
    <row r="119" spans="1:2">
      <c r="A119" s="19">
        <v>13602.171</v>
      </c>
      <c r="B119" s="23">
        <v>15.670493</v>
      </c>
    </row>
    <row r="120" spans="1:2">
      <c r="A120" s="19">
        <v>13757.245999999999</v>
      </c>
      <c r="B120" s="23">
        <v>15.071394</v>
      </c>
    </row>
    <row r="121" spans="1:2">
      <c r="A121" s="19">
        <v>13921.444</v>
      </c>
      <c r="B121" s="23">
        <v>15.470793</v>
      </c>
    </row>
    <row r="122" spans="1:2">
      <c r="A122" s="19">
        <v>14067.397000000001</v>
      </c>
      <c r="B122" s="23">
        <v>15.781437</v>
      </c>
    </row>
    <row r="123" spans="1:2">
      <c r="A123" s="19">
        <v>14195.106</v>
      </c>
      <c r="B123" s="23">
        <v>15.892381</v>
      </c>
    </row>
    <row r="124" spans="1:2">
      <c r="A124" s="19">
        <v>14423.157999999999</v>
      </c>
      <c r="B124" s="23">
        <v>15.626115</v>
      </c>
    </row>
    <row r="125" spans="1:2">
      <c r="A125" s="19">
        <v>14559.989</v>
      </c>
      <c r="B125" s="23">
        <v>15.448604</v>
      </c>
    </row>
    <row r="126" spans="1:2">
      <c r="A126" s="19">
        <v>14705.941999999999</v>
      </c>
      <c r="B126" s="23">
        <v>15.781437</v>
      </c>
    </row>
    <row r="127" spans="1:2">
      <c r="A127" s="19">
        <v>14806.285</v>
      </c>
      <c r="B127" s="23">
        <v>16.114269</v>
      </c>
    </row>
  </sheetData>
  <mergeCells count="1">
    <mergeCell ref="A3:B3"/>
  </mergeCells>
  <phoneticPr fontId="44" type="noConversion"/>
  <pageMargins left="0.75" right="0.75" top="1" bottom="1" header="0.5" footer="0.5"/>
  <pageSetup paperSize="9" orientation="portrai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J111"/>
  <sheetViews>
    <sheetView workbookViewId="0">
      <selection activeCell="A3" sqref="A3:B4"/>
    </sheetView>
  </sheetViews>
  <sheetFormatPr baseColWidth="10" defaultColWidth="9" defaultRowHeight="13"/>
  <cols>
    <col min="1" max="1" width="21.1640625" style="19" customWidth="1"/>
    <col min="2" max="2" width="13.6640625" style="20" customWidth="1"/>
    <col min="3" max="4" width="9" style="4"/>
    <col min="5" max="5" width="10.6640625" style="6" customWidth="1"/>
    <col min="6" max="6" width="38.6640625" style="6" customWidth="1"/>
    <col min="7" max="7" width="14.1640625" style="6" customWidth="1"/>
    <col min="8" max="8" width="11.1640625" style="6" customWidth="1"/>
    <col min="9" max="9" width="20.33203125" style="19" customWidth="1"/>
    <col min="10" max="10" width="7.83203125" style="6" customWidth="1"/>
    <col min="11" max="16384" width="9" style="4"/>
  </cols>
  <sheetData>
    <row r="1" spans="1:10">
      <c r="A1" s="37" t="s">
        <v>1097</v>
      </c>
      <c r="E1" s="4"/>
      <c r="F1" s="4"/>
      <c r="G1" s="4"/>
      <c r="H1" s="4"/>
      <c r="I1" s="4"/>
      <c r="J1" s="4"/>
    </row>
    <row r="2" spans="1:10">
      <c r="A2" s="9"/>
      <c r="E2" s="4"/>
      <c r="F2" s="4"/>
      <c r="G2" s="4"/>
      <c r="H2" s="4"/>
      <c r="I2" s="4"/>
      <c r="J2" s="4"/>
    </row>
    <row r="3" spans="1:10">
      <c r="A3" s="239" t="s">
        <v>605</v>
      </c>
      <c r="B3" s="239"/>
      <c r="E3" s="229" t="s">
        <v>606</v>
      </c>
      <c r="F3" s="229"/>
      <c r="G3" s="229"/>
      <c r="H3" s="229"/>
      <c r="I3" s="229"/>
      <c r="J3" s="229"/>
    </row>
    <row r="4" spans="1:10" ht="15">
      <c r="A4" s="11" t="s">
        <v>607</v>
      </c>
      <c r="B4" s="12" t="s">
        <v>608</v>
      </c>
      <c r="E4" s="34" t="s">
        <v>617</v>
      </c>
      <c r="F4" s="13" t="s">
        <v>610</v>
      </c>
      <c r="G4" s="14" t="s">
        <v>611</v>
      </c>
      <c r="H4" s="14" t="s">
        <v>612</v>
      </c>
      <c r="I4" s="13" t="s">
        <v>629</v>
      </c>
      <c r="J4" s="17" t="s">
        <v>634</v>
      </c>
    </row>
    <row r="5" spans="1:10">
      <c r="A5" s="19">
        <v>2050</v>
      </c>
      <c r="B5" s="23">
        <v>9.3494761240000006</v>
      </c>
      <c r="E5" s="13">
        <v>119</v>
      </c>
      <c r="F5" s="13" t="s">
        <v>1098</v>
      </c>
      <c r="G5" s="13">
        <v>725</v>
      </c>
      <c r="H5" s="6">
        <v>30</v>
      </c>
      <c r="I5" s="36" t="s">
        <v>801</v>
      </c>
      <c r="J5" s="36" t="s">
        <v>801</v>
      </c>
    </row>
    <row r="6" spans="1:10">
      <c r="A6" s="19">
        <v>2146</v>
      </c>
      <c r="B6" s="23">
        <v>8.7493322199999994</v>
      </c>
      <c r="E6" s="13">
        <v>127</v>
      </c>
      <c r="F6" s="13" t="s">
        <v>1099</v>
      </c>
      <c r="G6" s="13">
        <v>375</v>
      </c>
      <c r="H6" s="6">
        <v>25</v>
      </c>
      <c r="I6" s="36">
        <v>411</v>
      </c>
      <c r="J6" s="6">
        <v>92</v>
      </c>
    </row>
    <row r="7" spans="1:10">
      <c r="A7" s="19">
        <v>2241</v>
      </c>
      <c r="B7" s="23">
        <v>9.1957606989999991</v>
      </c>
      <c r="E7" s="13">
        <v>127</v>
      </c>
      <c r="F7" s="13" t="s">
        <v>1100</v>
      </c>
      <c r="G7" s="13">
        <v>1018</v>
      </c>
      <c r="H7" s="6">
        <v>23</v>
      </c>
      <c r="I7" s="36" t="s">
        <v>801</v>
      </c>
      <c r="J7" s="36" t="s">
        <v>801</v>
      </c>
    </row>
    <row r="8" spans="1:10">
      <c r="A8" s="19">
        <v>2336</v>
      </c>
      <c r="B8" s="23">
        <v>9.7912825950000002</v>
      </c>
      <c r="E8" s="13">
        <v>160</v>
      </c>
      <c r="F8" s="13" t="s">
        <v>1101</v>
      </c>
      <c r="G8" s="13">
        <v>1735</v>
      </c>
      <c r="H8" s="6">
        <v>30</v>
      </c>
      <c r="I8" s="36">
        <v>1637</v>
      </c>
      <c r="J8" s="6">
        <v>75</v>
      </c>
    </row>
    <row r="9" spans="1:10">
      <c r="A9" s="19">
        <v>2432</v>
      </c>
      <c r="B9" s="23">
        <v>10.174943109999999</v>
      </c>
      <c r="E9" s="13">
        <v>204</v>
      </c>
      <c r="F9" s="13" t="s">
        <v>1102</v>
      </c>
      <c r="G9" s="13">
        <v>2611</v>
      </c>
      <c r="H9" s="6">
        <v>23</v>
      </c>
      <c r="I9" s="36">
        <v>2743.5</v>
      </c>
      <c r="J9" s="6">
        <v>19.5</v>
      </c>
    </row>
    <row r="10" spans="1:10">
      <c r="A10" s="19">
        <v>2520</v>
      </c>
      <c r="B10" s="23">
        <v>9.228417597</v>
      </c>
      <c r="E10" s="13">
        <v>238</v>
      </c>
      <c r="F10" s="13" t="s">
        <v>1103</v>
      </c>
      <c r="G10" s="13">
        <v>3045</v>
      </c>
      <c r="H10" s="6">
        <v>30</v>
      </c>
      <c r="I10" s="36">
        <v>3280</v>
      </c>
      <c r="J10" s="6">
        <v>75.5</v>
      </c>
    </row>
    <row r="11" spans="1:10">
      <c r="A11" s="19">
        <v>2587</v>
      </c>
      <c r="B11" s="23">
        <v>10.318209510000001</v>
      </c>
      <c r="E11" s="13">
        <v>280</v>
      </c>
      <c r="F11" s="13" t="s">
        <v>1099</v>
      </c>
      <c r="G11" s="13">
        <v>3962</v>
      </c>
      <c r="H11" s="6">
        <v>30</v>
      </c>
      <c r="I11" s="36" t="s">
        <v>801</v>
      </c>
      <c r="J11" s="36" t="s">
        <v>801</v>
      </c>
    </row>
    <row r="12" spans="1:10">
      <c r="A12" s="19">
        <v>2676</v>
      </c>
      <c r="B12" s="23">
        <v>9.3409879030000003</v>
      </c>
      <c r="E12" s="13">
        <v>280</v>
      </c>
      <c r="F12" s="13" t="s">
        <v>1104</v>
      </c>
      <c r="G12" s="13">
        <v>3987</v>
      </c>
      <c r="H12" s="6">
        <v>26</v>
      </c>
      <c r="I12" s="36">
        <v>4468.5</v>
      </c>
      <c r="J12" s="6">
        <v>52.5</v>
      </c>
    </row>
    <row r="13" spans="1:10">
      <c r="A13" s="19">
        <v>2765</v>
      </c>
      <c r="B13" s="23">
        <v>10.44918401</v>
      </c>
      <c r="E13" s="13">
        <v>315</v>
      </c>
      <c r="F13" s="13" t="s">
        <v>1105</v>
      </c>
      <c r="G13" s="13">
        <v>5040</v>
      </c>
      <c r="H13" s="6">
        <v>40</v>
      </c>
      <c r="I13" s="36">
        <v>5805</v>
      </c>
      <c r="J13" s="6">
        <v>97</v>
      </c>
    </row>
    <row r="14" spans="1:10">
      <c r="A14" s="19">
        <v>2855</v>
      </c>
      <c r="B14" s="23">
        <v>8.8378207329999992</v>
      </c>
      <c r="E14" s="13">
        <v>355</v>
      </c>
      <c r="F14" s="13" t="s">
        <v>1098</v>
      </c>
      <c r="G14" s="13">
        <v>6320</v>
      </c>
      <c r="H14" s="6">
        <v>40</v>
      </c>
      <c r="I14" s="36">
        <v>7243.5</v>
      </c>
      <c r="J14" s="6">
        <v>80.5</v>
      </c>
    </row>
    <row r="15" spans="1:10">
      <c r="A15" s="19">
        <v>2944</v>
      </c>
      <c r="B15" s="23">
        <v>9.2963482880000008</v>
      </c>
      <c r="E15" s="13">
        <v>391</v>
      </c>
      <c r="F15" s="13" t="s">
        <v>1099</v>
      </c>
      <c r="G15" s="13">
        <v>6925</v>
      </c>
      <c r="H15" s="6">
        <v>30</v>
      </c>
      <c r="I15" s="36">
        <v>7755.5</v>
      </c>
      <c r="J15" s="6">
        <v>72.5</v>
      </c>
    </row>
    <row r="16" spans="1:10">
      <c r="A16" s="19">
        <v>3033</v>
      </c>
      <c r="B16" s="23">
        <v>10.868797560000001</v>
      </c>
      <c r="E16" s="13">
        <v>393</v>
      </c>
      <c r="F16" s="13" t="s">
        <v>1098</v>
      </c>
      <c r="G16" s="13">
        <v>6130</v>
      </c>
      <c r="H16" s="6">
        <v>40</v>
      </c>
      <c r="I16" s="36" t="s">
        <v>801</v>
      </c>
      <c r="J16" s="36" t="s">
        <v>801</v>
      </c>
    </row>
    <row r="17" spans="1:10">
      <c r="A17" s="19">
        <v>3122</v>
      </c>
      <c r="B17" s="23">
        <v>10.02374627</v>
      </c>
      <c r="E17" s="13">
        <v>450</v>
      </c>
      <c r="F17" s="13" t="s">
        <v>1106</v>
      </c>
      <c r="G17" s="13">
        <v>8240</v>
      </c>
      <c r="H17" s="6">
        <v>50</v>
      </c>
      <c r="I17" s="36">
        <v>9199</v>
      </c>
      <c r="J17" s="6">
        <v>127</v>
      </c>
    </row>
    <row r="18" spans="1:10">
      <c r="A18" s="19">
        <v>3212</v>
      </c>
      <c r="B18" s="23">
        <v>10.98431815</v>
      </c>
      <c r="E18" s="13">
        <v>505</v>
      </c>
      <c r="F18" s="13" t="s">
        <v>1098</v>
      </c>
      <c r="G18" s="13">
        <v>8810</v>
      </c>
      <c r="H18" s="6">
        <v>50</v>
      </c>
      <c r="I18" s="36">
        <v>9912.5</v>
      </c>
      <c r="J18" s="6">
        <v>245.5</v>
      </c>
    </row>
    <row r="19" spans="1:10">
      <c r="A19" s="19">
        <v>3301</v>
      </c>
      <c r="B19" s="23">
        <v>11.615099069999999</v>
      </c>
      <c r="E19" s="13">
        <v>521</v>
      </c>
      <c r="F19" s="13" t="s">
        <v>1107</v>
      </c>
      <c r="G19" s="13">
        <v>9150</v>
      </c>
      <c r="H19" s="6">
        <v>50</v>
      </c>
      <c r="I19" s="36">
        <v>10329.5</v>
      </c>
      <c r="J19" s="6">
        <v>103.5</v>
      </c>
    </row>
    <row r="20" spans="1:10">
      <c r="A20" s="19">
        <v>3444</v>
      </c>
      <c r="B20" s="23">
        <v>11.17811116</v>
      </c>
      <c r="E20" s="13">
        <v>545</v>
      </c>
      <c r="F20" s="13" t="s">
        <v>1108</v>
      </c>
      <c r="G20" s="13">
        <v>9610</v>
      </c>
      <c r="H20" s="6">
        <v>50</v>
      </c>
      <c r="I20" s="36">
        <v>10966.5</v>
      </c>
      <c r="J20" s="6">
        <v>200.5</v>
      </c>
    </row>
    <row r="21" spans="1:10">
      <c r="A21" s="19">
        <v>3587</v>
      </c>
      <c r="B21" s="23">
        <v>10.64431366</v>
      </c>
      <c r="E21" s="13">
        <v>557</v>
      </c>
      <c r="F21" s="13" t="s">
        <v>1107</v>
      </c>
      <c r="G21" s="13">
        <v>9980</v>
      </c>
      <c r="H21" s="6">
        <v>100</v>
      </c>
      <c r="I21" s="36">
        <v>11521</v>
      </c>
      <c r="J21" s="6">
        <v>305</v>
      </c>
    </row>
    <row r="22" spans="1:10">
      <c r="A22" s="19">
        <v>3730</v>
      </c>
      <c r="B22" s="23">
        <v>10.72414023</v>
      </c>
      <c r="E22" s="13">
        <v>569</v>
      </c>
      <c r="F22" s="13" t="s">
        <v>637</v>
      </c>
      <c r="G22" s="13">
        <v>10870</v>
      </c>
      <c r="H22" s="6">
        <v>70</v>
      </c>
      <c r="I22" s="36">
        <v>12761.5</v>
      </c>
      <c r="J22" s="6">
        <v>163.5</v>
      </c>
    </row>
    <row r="23" spans="1:10">
      <c r="A23" s="19">
        <v>3873</v>
      </c>
      <c r="B23" s="23">
        <v>10.91925771</v>
      </c>
      <c r="E23" s="13">
        <v>578</v>
      </c>
      <c r="F23" s="13" t="s">
        <v>1109</v>
      </c>
      <c r="G23" s="13">
        <v>11590</v>
      </c>
      <c r="H23" s="6">
        <v>60</v>
      </c>
      <c r="I23" s="36">
        <v>13453.5</v>
      </c>
      <c r="J23" s="6">
        <v>166.5</v>
      </c>
    </row>
    <row r="24" spans="1:10">
      <c r="A24" s="19">
        <v>4015</v>
      </c>
      <c r="B24" s="23">
        <v>11.14883543</v>
      </c>
      <c r="E24" s="13">
        <v>591</v>
      </c>
      <c r="F24" s="13" t="s">
        <v>1101</v>
      </c>
      <c r="G24" s="13">
        <v>9690</v>
      </c>
      <c r="H24" s="6">
        <v>50</v>
      </c>
      <c r="I24" s="36" t="s">
        <v>801</v>
      </c>
      <c r="J24" s="36" t="s">
        <v>801</v>
      </c>
    </row>
    <row r="25" spans="1:10">
      <c r="A25" s="19">
        <v>4158</v>
      </c>
      <c r="B25" s="23">
        <v>11.026319409999999</v>
      </c>
    </row>
    <row r="26" spans="1:10">
      <c r="A26" s="19">
        <v>4301</v>
      </c>
      <c r="B26" s="23">
        <v>10.762409570000001</v>
      </c>
    </row>
    <row r="27" spans="1:10">
      <c r="A27" s="19">
        <v>4444</v>
      </c>
      <c r="B27" s="23">
        <v>9.9083486280000006</v>
      </c>
    </row>
    <row r="28" spans="1:10">
      <c r="A28" s="19">
        <v>4587</v>
      </c>
      <c r="B28" s="23">
        <v>10.86236064</v>
      </c>
    </row>
    <row r="29" spans="1:10">
      <c r="A29" s="19">
        <v>4730</v>
      </c>
      <c r="B29" s="23">
        <v>11.29895739</v>
      </c>
    </row>
    <row r="30" spans="1:10">
      <c r="A30" s="19">
        <v>4873</v>
      </c>
      <c r="B30" s="23">
        <v>11.0856108</v>
      </c>
    </row>
    <row r="31" spans="1:10">
      <c r="A31" s="19">
        <v>5015</v>
      </c>
      <c r="B31" s="23">
        <v>10.93026558</v>
      </c>
    </row>
    <row r="32" spans="1:10">
      <c r="A32" s="19">
        <v>5158</v>
      </c>
      <c r="B32" s="23">
        <v>10.875618169999999</v>
      </c>
    </row>
    <row r="33" spans="1:2">
      <c r="A33" s="19">
        <v>5301</v>
      </c>
      <c r="B33" s="23">
        <v>10.64430228</v>
      </c>
    </row>
    <row r="34" spans="1:2">
      <c r="A34" s="19">
        <v>5390</v>
      </c>
      <c r="B34" s="23">
        <v>10.725673649999999</v>
      </c>
    </row>
    <row r="35" spans="1:2">
      <c r="A35" s="19">
        <v>5497</v>
      </c>
      <c r="B35" s="23">
        <v>10.725394509999999</v>
      </c>
    </row>
    <row r="36" spans="1:2">
      <c r="A36" s="19">
        <v>5639</v>
      </c>
      <c r="B36" s="23">
        <v>10.74098306</v>
      </c>
    </row>
    <row r="37" spans="1:2">
      <c r="A37" s="19">
        <v>5781</v>
      </c>
      <c r="B37" s="23">
        <v>11.37351857</v>
      </c>
    </row>
    <row r="38" spans="1:2">
      <c r="A38" s="19">
        <v>5928</v>
      </c>
      <c r="B38" s="23">
        <v>11.243722849999999</v>
      </c>
    </row>
    <row r="39" spans="1:2">
      <c r="A39" s="19">
        <v>6079</v>
      </c>
      <c r="B39" s="23">
        <v>10.9448808</v>
      </c>
    </row>
    <row r="40" spans="1:2">
      <c r="A40" s="19">
        <v>6230</v>
      </c>
      <c r="B40" s="23">
        <v>10.986933730000001</v>
      </c>
    </row>
    <row r="41" spans="1:2">
      <c r="A41" s="19">
        <v>6381</v>
      </c>
      <c r="B41" s="23">
        <v>11.44183791</v>
      </c>
    </row>
    <row r="42" spans="1:2">
      <c r="A42" s="19">
        <v>6532</v>
      </c>
      <c r="B42" s="23">
        <v>11.906243249999999</v>
      </c>
    </row>
    <row r="43" spans="1:2">
      <c r="A43" s="19">
        <v>6683</v>
      </c>
      <c r="B43" s="23">
        <v>13.14720717</v>
      </c>
    </row>
    <row r="44" spans="1:2">
      <c r="A44" s="19">
        <v>6834</v>
      </c>
      <c r="B44" s="23">
        <v>12.512399540000001</v>
      </c>
    </row>
    <row r="45" spans="1:2">
      <c r="A45" s="19">
        <v>6985</v>
      </c>
      <c r="B45" s="23">
        <v>12.073387459999999</v>
      </c>
    </row>
    <row r="46" spans="1:2">
      <c r="A46" s="19">
        <v>7136</v>
      </c>
      <c r="B46" s="23">
        <v>11.98528595</v>
      </c>
    </row>
    <row r="47" spans="1:2">
      <c r="A47" s="19">
        <v>7274</v>
      </c>
      <c r="B47" s="23">
        <v>12.25759292</v>
      </c>
    </row>
    <row r="48" spans="1:2">
      <c r="A48" s="19">
        <v>7359</v>
      </c>
      <c r="B48" s="23">
        <v>12.52055985</v>
      </c>
    </row>
    <row r="49" spans="1:9">
      <c r="A49" s="19">
        <v>7443</v>
      </c>
      <c r="B49" s="23">
        <v>12.02107258</v>
      </c>
    </row>
    <row r="50" spans="1:9">
      <c r="A50" s="19">
        <v>7527</v>
      </c>
      <c r="B50" s="23">
        <v>11.949448139999999</v>
      </c>
    </row>
    <row r="51" spans="1:9">
      <c r="A51" s="19">
        <v>7612</v>
      </c>
      <c r="B51" s="23">
        <v>12.287182830000001</v>
      </c>
    </row>
    <row r="52" spans="1:9">
      <c r="A52" s="19">
        <v>7696</v>
      </c>
      <c r="B52" s="23">
        <v>12.106194500000001</v>
      </c>
    </row>
    <row r="53" spans="1:9">
      <c r="A53" s="19">
        <v>7781</v>
      </c>
      <c r="B53" s="23">
        <v>12.447962179999999</v>
      </c>
    </row>
    <row r="54" spans="1:9">
      <c r="A54" s="19">
        <v>7865</v>
      </c>
      <c r="B54" s="23">
        <v>13.199263569999999</v>
      </c>
    </row>
    <row r="55" spans="1:9">
      <c r="A55" s="19">
        <v>7949</v>
      </c>
      <c r="B55" s="23">
        <v>12.91154231</v>
      </c>
    </row>
    <row r="56" spans="1:9">
      <c r="A56" s="19">
        <v>8034</v>
      </c>
      <c r="B56" s="23">
        <v>11.78820427</v>
      </c>
    </row>
    <row r="57" spans="1:9">
      <c r="A57" s="19">
        <v>8118</v>
      </c>
      <c r="B57" s="23">
        <v>12.762194020000001</v>
      </c>
    </row>
    <row r="58" spans="1:9">
      <c r="A58" s="19">
        <v>8181</v>
      </c>
      <c r="B58" s="23">
        <v>12.58516159</v>
      </c>
    </row>
    <row r="59" spans="1:9">
      <c r="A59" s="19">
        <v>8241</v>
      </c>
      <c r="B59" s="23">
        <v>12.89441439</v>
      </c>
    </row>
    <row r="60" spans="1:9">
      <c r="A60" s="19">
        <v>8322</v>
      </c>
      <c r="B60" s="23">
        <v>12.21724661</v>
      </c>
    </row>
    <row r="61" spans="1:9">
      <c r="A61" s="19">
        <v>8403</v>
      </c>
      <c r="B61" s="23">
        <v>13.82950533</v>
      </c>
    </row>
    <row r="62" spans="1:9">
      <c r="A62" s="19">
        <v>8484</v>
      </c>
      <c r="B62" s="23">
        <v>12.9940541</v>
      </c>
    </row>
    <row r="63" spans="1:9">
      <c r="A63" s="19">
        <v>8565</v>
      </c>
      <c r="B63" s="23">
        <v>13.14460772</v>
      </c>
    </row>
    <row r="64" spans="1:9">
      <c r="A64" s="19">
        <v>8646</v>
      </c>
      <c r="B64" s="23">
        <v>11.92332579</v>
      </c>
      <c r="I64" s="36"/>
    </row>
    <row r="65" spans="1:9">
      <c r="A65" s="19">
        <v>8727</v>
      </c>
      <c r="B65" s="23">
        <v>12.194144420000001</v>
      </c>
      <c r="I65" s="36"/>
    </row>
    <row r="66" spans="1:9">
      <c r="A66" s="19">
        <v>8808</v>
      </c>
      <c r="B66" s="23">
        <v>12.74373044</v>
      </c>
      <c r="I66" s="36"/>
    </row>
    <row r="67" spans="1:9">
      <c r="A67" s="19">
        <v>8889</v>
      </c>
      <c r="B67" s="23">
        <v>12.83471982</v>
      </c>
      <c r="I67" s="36"/>
    </row>
    <row r="68" spans="1:9">
      <c r="A68" s="19">
        <v>8970</v>
      </c>
      <c r="B68" s="23">
        <v>13.43218386</v>
      </c>
      <c r="I68" s="36"/>
    </row>
    <row r="69" spans="1:9">
      <c r="A69" s="19">
        <v>9051</v>
      </c>
      <c r="B69" s="23">
        <v>12.62699718</v>
      </c>
      <c r="I69" s="36"/>
    </row>
    <row r="70" spans="1:9">
      <c r="A70" s="19">
        <v>9132</v>
      </c>
      <c r="B70" s="23">
        <v>13.397330869999999</v>
      </c>
      <c r="I70" s="36"/>
    </row>
    <row r="71" spans="1:9">
      <c r="A71" s="19">
        <v>9198</v>
      </c>
      <c r="B71" s="23">
        <v>13.11297802</v>
      </c>
      <c r="I71" s="36"/>
    </row>
    <row r="72" spans="1:9">
      <c r="A72" s="19">
        <v>9263</v>
      </c>
      <c r="B72" s="23">
        <v>13.15558931</v>
      </c>
      <c r="I72" s="36"/>
    </row>
    <row r="73" spans="1:9">
      <c r="A73" s="19">
        <v>9327</v>
      </c>
      <c r="B73" s="23">
        <v>14.242185579999999</v>
      </c>
      <c r="I73" s="36"/>
    </row>
    <row r="74" spans="1:9">
      <c r="A74" s="19">
        <v>9392</v>
      </c>
      <c r="B74" s="23">
        <v>12.66947352</v>
      </c>
      <c r="I74" s="36"/>
    </row>
    <row r="75" spans="1:9">
      <c r="A75" s="19">
        <v>9456</v>
      </c>
      <c r="B75" s="23">
        <v>13.041162290000001</v>
      </c>
      <c r="I75" s="36"/>
    </row>
    <row r="76" spans="1:9">
      <c r="A76" s="19">
        <v>9521</v>
      </c>
      <c r="B76" s="23">
        <v>12.37236341</v>
      </c>
      <c r="I76" s="36"/>
    </row>
    <row r="77" spans="1:9">
      <c r="A77" s="19">
        <v>9585</v>
      </c>
      <c r="B77" s="23">
        <v>12.33856619</v>
      </c>
      <c r="I77" s="36"/>
    </row>
    <row r="78" spans="1:9">
      <c r="A78" s="19">
        <v>9650</v>
      </c>
      <c r="B78" s="23">
        <v>11.85017736</v>
      </c>
      <c r="I78" s="36"/>
    </row>
    <row r="79" spans="1:9">
      <c r="A79" s="19">
        <v>9714</v>
      </c>
      <c r="B79" s="23">
        <v>12.94003257</v>
      </c>
      <c r="I79" s="36"/>
    </row>
    <row r="80" spans="1:9">
      <c r="A80" s="19">
        <v>9779</v>
      </c>
      <c r="B80" s="23">
        <v>13.163005719999999</v>
      </c>
      <c r="I80" s="36"/>
    </row>
    <row r="81" spans="1:10">
      <c r="A81" s="19">
        <v>9843</v>
      </c>
      <c r="B81" s="23">
        <v>12.464680960000001</v>
      </c>
      <c r="I81" s="36"/>
    </row>
    <row r="82" spans="1:10">
      <c r="A82" s="19">
        <v>9908</v>
      </c>
      <c r="B82" s="23">
        <v>12.84106336</v>
      </c>
      <c r="I82" s="36"/>
    </row>
    <row r="83" spans="1:10">
      <c r="A83" s="19">
        <v>9972</v>
      </c>
      <c r="B83" s="23">
        <v>12.935561310000001</v>
      </c>
      <c r="I83" s="36"/>
    </row>
    <row r="84" spans="1:10">
      <c r="A84" s="19">
        <v>10003</v>
      </c>
      <c r="B84" s="23">
        <v>12.098801809999999</v>
      </c>
      <c r="I84" s="36"/>
    </row>
    <row r="85" spans="1:10">
      <c r="A85" s="19">
        <v>10035</v>
      </c>
      <c r="B85" s="23">
        <v>11.92777849</v>
      </c>
      <c r="D85" s="18"/>
      <c r="E85" s="13"/>
      <c r="G85" s="13"/>
      <c r="I85" s="36"/>
      <c r="J85" s="13"/>
    </row>
    <row r="86" spans="1:10">
      <c r="A86" s="19">
        <v>10066</v>
      </c>
      <c r="B86" s="23">
        <v>13.14709358</v>
      </c>
      <c r="D86" s="18"/>
      <c r="E86" s="13"/>
      <c r="G86" s="13"/>
      <c r="I86" s="36"/>
      <c r="J86" s="13"/>
    </row>
    <row r="87" spans="1:10">
      <c r="A87" s="19">
        <v>10098</v>
      </c>
      <c r="B87" s="23">
        <v>11.99590323</v>
      </c>
      <c r="D87" s="18"/>
      <c r="E87" s="13"/>
      <c r="G87" s="13"/>
      <c r="I87" s="36"/>
      <c r="J87" s="13"/>
    </row>
    <row r="88" spans="1:10">
      <c r="A88" s="19">
        <v>10130</v>
      </c>
      <c r="B88" s="23">
        <v>12.667939580000001</v>
      </c>
      <c r="D88" s="18"/>
      <c r="E88" s="13"/>
      <c r="G88" s="13"/>
      <c r="I88" s="36"/>
      <c r="J88" s="13"/>
    </row>
    <row r="89" spans="1:10">
      <c r="A89" s="19">
        <v>10161</v>
      </c>
      <c r="B89" s="23">
        <v>11.83660398</v>
      </c>
      <c r="D89" s="18"/>
      <c r="E89" s="13"/>
      <c r="G89" s="13"/>
      <c r="I89" s="36"/>
      <c r="J89" s="13"/>
    </row>
    <row r="90" spans="1:10">
      <c r="A90" s="19">
        <v>10193</v>
      </c>
      <c r="B90" s="23">
        <v>12.234995700000001</v>
      </c>
    </row>
    <row r="91" spans="1:10">
      <c r="A91" s="19">
        <v>10224</v>
      </c>
      <c r="B91" s="23">
        <v>10.954898999999999</v>
      </c>
    </row>
    <row r="92" spans="1:10">
      <c r="A92" s="19">
        <v>10256</v>
      </c>
      <c r="B92" s="23">
        <v>10.84694079</v>
      </c>
    </row>
    <row r="93" spans="1:10">
      <c r="A93" s="19">
        <v>10280.378000000001</v>
      </c>
      <c r="B93" s="23">
        <v>10.96729771</v>
      </c>
    </row>
    <row r="94" spans="1:10">
      <c r="A94" s="19">
        <v>10312.757</v>
      </c>
      <c r="B94" s="23">
        <v>11.68768579</v>
      </c>
    </row>
    <row r="95" spans="1:10">
      <c r="A95" s="19">
        <v>10352.335999999999</v>
      </c>
      <c r="B95" s="23">
        <v>12.29689106</v>
      </c>
    </row>
    <row r="96" spans="1:10">
      <c r="A96" s="19">
        <v>10399.115</v>
      </c>
      <c r="B96" s="23">
        <v>11.47543447</v>
      </c>
    </row>
    <row r="97" spans="1:2">
      <c r="A97" s="19">
        <v>10453.093999999999</v>
      </c>
      <c r="B97" s="23">
        <v>11.927478049999999</v>
      </c>
    </row>
    <row r="98" spans="1:2">
      <c r="A98" s="19">
        <v>10514.272999999999</v>
      </c>
      <c r="B98" s="23">
        <v>11.734731399999999</v>
      </c>
    </row>
    <row r="99" spans="1:2">
      <c r="A99" s="19">
        <v>10582.652</v>
      </c>
      <c r="B99" s="23">
        <v>11.545407600000001</v>
      </c>
    </row>
    <row r="100" spans="1:2">
      <c r="A100" s="19">
        <v>10658.231</v>
      </c>
      <c r="B100" s="23">
        <v>11.926063920000001</v>
      </c>
    </row>
    <row r="101" spans="1:2">
      <c r="A101" s="19">
        <v>10741.01</v>
      </c>
      <c r="B101" s="23">
        <v>11.339166519999999</v>
      </c>
    </row>
    <row r="102" spans="1:2">
      <c r="A102" s="19">
        <v>10830.555</v>
      </c>
      <c r="B102" s="23">
        <v>11.76034493</v>
      </c>
    </row>
    <row r="103" spans="1:2">
      <c r="A103" s="19">
        <v>10925.584000000001</v>
      </c>
      <c r="B103" s="23">
        <v>10.74525259</v>
      </c>
    </row>
    <row r="104" spans="1:2">
      <c r="A104" s="19">
        <v>11026.127</v>
      </c>
      <c r="B104" s="23">
        <v>9.2726582880000006</v>
      </c>
    </row>
    <row r="105" spans="1:2">
      <c r="A105" s="19">
        <v>11243.81</v>
      </c>
      <c r="B105" s="23">
        <v>9.1604348909999995</v>
      </c>
    </row>
    <row r="106" spans="1:2">
      <c r="A106" s="19">
        <v>11360.939</v>
      </c>
      <c r="B106" s="23">
        <v>8.5509125590000004</v>
      </c>
    </row>
    <row r="107" spans="1:2">
      <c r="A107" s="19">
        <v>11483.564</v>
      </c>
      <c r="B107" s="23">
        <v>8.0588439489999999</v>
      </c>
    </row>
    <row r="108" spans="1:2">
      <c r="A108" s="19">
        <v>11611.643</v>
      </c>
      <c r="B108" s="23">
        <v>8.7672460379999997</v>
      </c>
    </row>
    <row r="109" spans="1:2">
      <c r="A109" s="19">
        <v>11745.120999999999</v>
      </c>
      <c r="B109" s="23">
        <v>8.3860620259999994</v>
      </c>
    </row>
    <row r="110" spans="1:2">
      <c r="A110" s="19">
        <v>11883.93</v>
      </c>
      <c r="B110" s="23">
        <v>8.3041074980000005</v>
      </c>
    </row>
    <row r="111" spans="1:2">
      <c r="A111" s="19">
        <v>12027.985000000001</v>
      </c>
      <c r="B111" s="23">
        <v>8.3891274540000005</v>
      </c>
    </row>
  </sheetData>
  <mergeCells count="2">
    <mergeCell ref="A3:B3"/>
    <mergeCell ref="E3:J3"/>
  </mergeCells>
  <phoneticPr fontId="44" type="noConversion"/>
  <pageMargins left="0.7" right="0.7" top="0.75" bottom="0.75" header="0.3" footer="0.3"/>
  <pageSetup paperSize="9" orientation="portrai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R125"/>
  <sheetViews>
    <sheetView workbookViewId="0">
      <selection activeCell="A3" sqref="A3:B4"/>
    </sheetView>
  </sheetViews>
  <sheetFormatPr baseColWidth="10" defaultColWidth="9" defaultRowHeight="13"/>
  <cols>
    <col min="1" max="1" width="20.5" style="6" customWidth="1"/>
    <col min="2" max="2" width="13.6640625" style="20" customWidth="1"/>
    <col min="3" max="3" width="8.33203125" style="4" customWidth="1"/>
    <col min="4" max="5" width="10.1640625" style="4" customWidth="1"/>
    <col min="6" max="6" width="10.1640625" style="6" customWidth="1"/>
    <col min="7" max="7" width="15.1640625" style="6" customWidth="1"/>
    <col min="8" max="8" width="9" style="6"/>
    <col min="9" max="9" width="16.33203125" style="6" customWidth="1"/>
    <col min="10" max="10" width="11.1640625" style="6" customWidth="1"/>
    <col min="11" max="11" width="20.33203125" style="6" customWidth="1"/>
    <col min="12" max="12" width="7.83203125" style="4" customWidth="1"/>
    <col min="13" max="16" width="9" style="4"/>
    <col min="17" max="18" width="9" style="6"/>
    <col min="19" max="16384" width="9" style="4"/>
  </cols>
  <sheetData>
    <row r="1" spans="1:18">
      <c r="A1" s="39" t="s">
        <v>1110</v>
      </c>
      <c r="B1" s="12"/>
      <c r="C1" s="22"/>
      <c r="D1" s="22"/>
      <c r="E1" s="22"/>
      <c r="F1" s="22"/>
      <c r="G1" s="22"/>
      <c r="H1" s="22"/>
      <c r="I1" s="22"/>
      <c r="J1" s="22"/>
      <c r="K1" s="22"/>
      <c r="L1" s="21"/>
      <c r="M1" s="21"/>
      <c r="Q1" s="4"/>
      <c r="R1" s="4"/>
    </row>
    <row r="2" spans="1:18">
      <c r="A2" s="40"/>
      <c r="B2" s="12"/>
      <c r="C2" s="22"/>
      <c r="D2" s="22"/>
      <c r="E2" s="22"/>
      <c r="F2" s="22"/>
      <c r="G2" s="22"/>
      <c r="H2" s="22"/>
      <c r="I2" s="22"/>
      <c r="J2" s="22"/>
      <c r="K2" s="22"/>
      <c r="L2" s="21"/>
      <c r="M2" s="21"/>
      <c r="Q2" s="4"/>
      <c r="R2" s="4"/>
    </row>
    <row r="3" spans="1:18">
      <c r="A3" s="239" t="s">
        <v>605</v>
      </c>
      <c r="B3" s="239"/>
      <c r="F3" s="229" t="s">
        <v>606</v>
      </c>
      <c r="G3" s="229"/>
      <c r="H3" s="229"/>
      <c r="I3" s="229"/>
      <c r="J3" s="229"/>
      <c r="K3" s="229"/>
      <c r="L3" s="229"/>
    </row>
    <row r="4" spans="1:18" ht="15">
      <c r="A4" s="11" t="s">
        <v>607</v>
      </c>
      <c r="B4" s="12" t="s">
        <v>608</v>
      </c>
      <c r="F4" s="22" t="s">
        <v>609</v>
      </c>
      <c r="G4" s="22" t="s">
        <v>628</v>
      </c>
      <c r="H4" s="22" t="s">
        <v>650</v>
      </c>
      <c r="I4" s="14" t="s">
        <v>611</v>
      </c>
      <c r="J4" s="14" t="s">
        <v>612</v>
      </c>
      <c r="K4" s="22" t="s">
        <v>629</v>
      </c>
      <c r="L4" s="22" t="s">
        <v>634</v>
      </c>
    </row>
    <row r="5" spans="1:18">
      <c r="A5" s="6">
        <v>-66</v>
      </c>
      <c r="B5" s="23">
        <v>17.899999999999999</v>
      </c>
      <c r="F5" s="13">
        <v>94</v>
      </c>
      <c r="G5" s="13" t="s">
        <v>714</v>
      </c>
      <c r="H5" s="13">
        <v>-29.1</v>
      </c>
      <c r="I5" s="13">
        <v>810</v>
      </c>
      <c r="J5" s="13">
        <v>30</v>
      </c>
      <c r="K5" s="13">
        <v>731</v>
      </c>
      <c r="L5" s="13">
        <v>51</v>
      </c>
    </row>
    <row r="6" spans="1:18">
      <c r="A6" s="6">
        <v>51</v>
      </c>
      <c r="B6" s="23">
        <v>17.5</v>
      </c>
      <c r="F6" s="13">
        <v>144</v>
      </c>
      <c r="G6" s="13" t="s">
        <v>714</v>
      </c>
      <c r="H6" s="13">
        <v>-29.9</v>
      </c>
      <c r="I6" s="13">
        <v>2130</v>
      </c>
      <c r="J6" s="13">
        <v>30</v>
      </c>
      <c r="K6" s="13">
        <v>2080</v>
      </c>
      <c r="L6" s="13">
        <v>79</v>
      </c>
    </row>
    <row r="7" spans="1:18">
      <c r="A7" s="6">
        <v>119</v>
      </c>
      <c r="B7" s="23">
        <v>17.899999999999999</v>
      </c>
      <c r="F7" s="13">
        <v>198</v>
      </c>
      <c r="G7" s="13" t="s">
        <v>714</v>
      </c>
      <c r="H7" s="13">
        <v>-26.5</v>
      </c>
      <c r="I7" s="13">
        <v>3910</v>
      </c>
      <c r="J7" s="13">
        <v>30</v>
      </c>
      <c r="K7" s="13">
        <v>4335</v>
      </c>
      <c r="L7" s="13">
        <v>87</v>
      </c>
    </row>
    <row r="8" spans="1:18">
      <c r="A8" s="6">
        <v>187</v>
      </c>
      <c r="B8" s="23">
        <v>18.3</v>
      </c>
      <c r="F8" s="13">
        <v>308</v>
      </c>
      <c r="G8" s="13" t="s">
        <v>714</v>
      </c>
      <c r="H8" s="13">
        <v>-29.6</v>
      </c>
      <c r="I8" s="13">
        <v>7070</v>
      </c>
      <c r="J8" s="13">
        <v>30</v>
      </c>
      <c r="K8" s="13">
        <v>7902</v>
      </c>
      <c r="L8" s="13">
        <v>58</v>
      </c>
    </row>
    <row r="9" spans="1:18">
      <c r="A9" s="6">
        <v>255</v>
      </c>
      <c r="B9" s="23">
        <v>18.100000000000001</v>
      </c>
      <c r="F9" s="13">
        <v>354</v>
      </c>
      <c r="G9" s="13" t="s">
        <v>714</v>
      </c>
      <c r="H9" s="13" t="s">
        <v>801</v>
      </c>
      <c r="I9" s="13">
        <v>8310</v>
      </c>
      <c r="J9" s="13">
        <v>30</v>
      </c>
      <c r="K9" s="13">
        <v>9342</v>
      </c>
      <c r="L9" s="13">
        <v>94</v>
      </c>
    </row>
    <row r="10" spans="1:18">
      <c r="A10" s="6">
        <v>322</v>
      </c>
      <c r="B10" s="23">
        <v>18.3</v>
      </c>
      <c r="F10" s="13">
        <v>435</v>
      </c>
      <c r="G10" s="13" t="s">
        <v>714</v>
      </c>
      <c r="H10" s="13">
        <v>-27.5</v>
      </c>
      <c r="I10" s="13">
        <v>10150</v>
      </c>
      <c r="J10" s="13">
        <v>30</v>
      </c>
      <c r="K10" s="13">
        <v>11856</v>
      </c>
      <c r="L10" s="13">
        <v>156</v>
      </c>
    </row>
    <row r="11" spans="1:18">
      <c r="A11" s="6">
        <v>390</v>
      </c>
      <c r="B11" s="23">
        <v>17.7</v>
      </c>
      <c r="F11" s="13">
        <v>479</v>
      </c>
      <c r="G11" s="13" t="s">
        <v>714</v>
      </c>
      <c r="H11" s="13">
        <v>-33.200000000000003</v>
      </c>
      <c r="I11" s="13">
        <v>12020</v>
      </c>
      <c r="J11" s="13">
        <v>40</v>
      </c>
      <c r="K11" s="13">
        <v>13881</v>
      </c>
      <c r="L11" s="13">
        <v>128</v>
      </c>
    </row>
    <row r="12" spans="1:18">
      <c r="A12" s="6">
        <v>526</v>
      </c>
      <c r="B12" s="23">
        <v>19.2</v>
      </c>
      <c r="F12" s="13">
        <v>593</v>
      </c>
      <c r="G12" s="13" t="s">
        <v>714</v>
      </c>
      <c r="H12" s="13">
        <v>-30.2</v>
      </c>
      <c r="I12" s="13">
        <v>16240</v>
      </c>
      <c r="J12" s="13">
        <v>50</v>
      </c>
      <c r="K12" s="13">
        <v>19438</v>
      </c>
      <c r="L12" s="13">
        <v>192</v>
      </c>
    </row>
    <row r="13" spans="1:18">
      <c r="A13" s="6">
        <v>594</v>
      </c>
      <c r="B13" s="23">
        <v>17.5</v>
      </c>
      <c r="F13" s="13">
        <v>719</v>
      </c>
      <c r="G13" s="13" t="s">
        <v>714</v>
      </c>
      <c r="H13" s="13">
        <v>-27.7</v>
      </c>
      <c r="I13" s="13">
        <v>19180</v>
      </c>
      <c r="J13" s="13">
        <v>60</v>
      </c>
      <c r="K13" s="13">
        <v>23139</v>
      </c>
      <c r="L13" s="13">
        <v>257</v>
      </c>
    </row>
    <row r="14" spans="1:18">
      <c r="A14" s="6">
        <v>661</v>
      </c>
      <c r="B14" s="23">
        <v>16.399999999999999</v>
      </c>
      <c r="F14" s="13">
        <v>789</v>
      </c>
      <c r="G14" s="13" t="s">
        <v>714</v>
      </c>
      <c r="H14" s="13">
        <v>-26.3</v>
      </c>
      <c r="I14" s="13">
        <v>22090</v>
      </c>
      <c r="J14" s="13">
        <v>90</v>
      </c>
      <c r="K14" s="13">
        <v>26310</v>
      </c>
      <c r="L14" s="13">
        <v>265</v>
      </c>
    </row>
    <row r="15" spans="1:18">
      <c r="A15" s="6">
        <v>729</v>
      </c>
      <c r="B15" s="23">
        <v>16.8</v>
      </c>
      <c r="F15" s="13">
        <v>900</v>
      </c>
      <c r="G15" s="13" t="s">
        <v>1111</v>
      </c>
      <c r="H15" s="13">
        <v>-25</v>
      </c>
      <c r="I15" s="13">
        <v>27170</v>
      </c>
      <c r="J15" s="13">
        <v>120</v>
      </c>
      <c r="K15" s="13">
        <v>31135</v>
      </c>
      <c r="L15" s="13">
        <v>192</v>
      </c>
    </row>
    <row r="16" spans="1:18">
      <c r="A16" s="6">
        <v>945</v>
      </c>
      <c r="B16" s="23">
        <v>17.3</v>
      </c>
      <c r="F16" s="13">
        <v>950</v>
      </c>
      <c r="G16" s="13" t="s">
        <v>1111</v>
      </c>
      <c r="H16" s="13">
        <v>-24.5</v>
      </c>
      <c r="I16" s="13">
        <v>29040</v>
      </c>
      <c r="J16" s="13">
        <v>140</v>
      </c>
      <c r="K16" s="13">
        <v>33250</v>
      </c>
      <c r="L16" s="13">
        <v>395</v>
      </c>
    </row>
    <row r="17" spans="1:12">
      <c r="A17" s="6">
        <v>1162</v>
      </c>
      <c r="B17" s="23">
        <v>16.8</v>
      </c>
      <c r="F17" s="13">
        <v>1008</v>
      </c>
      <c r="G17" s="13" t="s">
        <v>637</v>
      </c>
      <c r="H17" s="13" t="s">
        <v>801</v>
      </c>
      <c r="I17" s="13">
        <v>30610</v>
      </c>
      <c r="J17" s="13">
        <v>180</v>
      </c>
      <c r="K17" s="13">
        <v>34535</v>
      </c>
      <c r="L17" s="13">
        <v>369</v>
      </c>
    </row>
    <row r="18" spans="1:12">
      <c r="A18" s="6">
        <v>1378</v>
      </c>
      <c r="B18" s="23">
        <v>16.399999999999999</v>
      </c>
    </row>
    <row r="19" spans="1:12">
      <c r="A19" s="6">
        <v>1595</v>
      </c>
      <c r="B19" s="23">
        <v>17.3</v>
      </c>
    </row>
    <row r="20" spans="1:12">
      <c r="A20" s="6">
        <v>1811</v>
      </c>
      <c r="B20" s="23">
        <v>17.3</v>
      </c>
    </row>
    <row r="21" spans="1:12">
      <c r="A21" s="6">
        <v>2028</v>
      </c>
      <c r="B21" s="23">
        <v>17.100000000000001</v>
      </c>
    </row>
    <row r="22" spans="1:12">
      <c r="A22" s="6">
        <v>2332</v>
      </c>
      <c r="B22" s="23">
        <v>17.899999999999999</v>
      </c>
    </row>
    <row r="23" spans="1:12">
      <c r="A23" s="6">
        <v>2582</v>
      </c>
      <c r="B23" s="23">
        <v>17.100000000000001</v>
      </c>
    </row>
    <row r="24" spans="1:12">
      <c r="A24" s="6">
        <v>2916</v>
      </c>
      <c r="B24" s="23">
        <v>17.5</v>
      </c>
    </row>
    <row r="25" spans="1:12">
      <c r="A25" s="6">
        <v>3250</v>
      </c>
      <c r="B25" s="23">
        <v>17.5</v>
      </c>
    </row>
    <row r="26" spans="1:12">
      <c r="A26" s="6">
        <v>3917</v>
      </c>
      <c r="B26" s="23">
        <v>18.899999999999999</v>
      </c>
    </row>
    <row r="27" spans="1:12">
      <c r="A27" s="6">
        <v>4251</v>
      </c>
      <c r="B27" s="23">
        <v>19.2</v>
      </c>
    </row>
    <row r="28" spans="1:12">
      <c r="A28" s="6">
        <v>4529</v>
      </c>
      <c r="B28" s="23">
        <v>18.899999999999999</v>
      </c>
      <c r="F28" s="13"/>
      <c r="G28" s="13"/>
      <c r="H28" s="13"/>
      <c r="I28" s="13"/>
      <c r="J28" s="13"/>
      <c r="K28" s="13"/>
    </row>
    <row r="29" spans="1:12">
      <c r="A29" s="6">
        <v>4788</v>
      </c>
      <c r="B29" s="23">
        <v>17.7</v>
      </c>
      <c r="D29" s="18"/>
      <c r="E29" s="18"/>
      <c r="K29" s="13"/>
    </row>
    <row r="30" spans="1:12">
      <c r="A30" s="6">
        <v>5048</v>
      </c>
      <c r="B30" s="23">
        <v>17.5</v>
      </c>
      <c r="D30" s="18"/>
      <c r="K30" s="13"/>
    </row>
    <row r="31" spans="1:12">
      <c r="A31" s="6">
        <v>5308</v>
      </c>
      <c r="B31" s="23">
        <v>17.3</v>
      </c>
      <c r="D31" s="18"/>
      <c r="K31" s="13"/>
    </row>
    <row r="32" spans="1:12">
      <c r="A32" s="6">
        <v>5567</v>
      </c>
      <c r="B32" s="23">
        <v>18.100000000000001</v>
      </c>
      <c r="D32" s="18"/>
      <c r="K32" s="13"/>
    </row>
    <row r="33" spans="1:11">
      <c r="A33" s="6">
        <v>6087</v>
      </c>
      <c r="B33" s="23">
        <v>17.5</v>
      </c>
      <c r="D33" s="18"/>
      <c r="K33" s="13"/>
    </row>
    <row r="34" spans="1:11">
      <c r="A34" s="6">
        <v>6346</v>
      </c>
      <c r="B34" s="23">
        <v>17.100000000000001</v>
      </c>
      <c r="D34" s="18"/>
      <c r="K34" s="13"/>
    </row>
    <row r="35" spans="1:11">
      <c r="A35" s="6">
        <v>6606</v>
      </c>
      <c r="B35" s="23">
        <v>17.899999999999999</v>
      </c>
      <c r="D35" s="18"/>
      <c r="K35" s="13"/>
    </row>
    <row r="36" spans="1:11">
      <c r="A36" s="6">
        <v>6866</v>
      </c>
      <c r="B36" s="23">
        <v>17.100000000000001</v>
      </c>
      <c r="D36" s="18"/>
      <c r="K36" s="13"/>
    </row>
    <row r="37" spans="1:11">
      <c r="A37" s="6">
        <v>7125</v>
      </c>
      <c r="B37" s="23">
        <v>17.5</v>
      </c>
      <c r="D37" s="18"/>
      <c r="K37" s="13"/>
    </row>
    <row r="38" spans="1:11">
      <c r="A38" s="6">
        <v>7385</v>
      </c>
      <c r="B38" s="23">
        <v>17.5</v>
      </c>
      <c r="D38" s="18"/>
      <c r="K38" s="13"/>
    </row>
    <row r="39" spans="1:11">
      <c r="A39" s="6">
        <v>7645</v>
      </c>
      <c r="B39" s="23">
        <v>17</v>
      </c>
      <c r="D39" s="18"/>
      <c r="K39" s="13"/>
    </row>
    <row r="40" spans="1:11">
      <c r="A40" s="6">
        <v>7840</v>
      </c>
      <c r="B40" s="23">
        <v>17</v>
      </c>
      <c r="D40" s="18"/>
      <c r="K40" s="13"/>
    </row>
    <row r="41" spans="1:11">
      <c r="A41" s="6">
        <v>8092</v>
      </c>
      <c r="B41" s="23">
        <v>17.3</v>
      </c>
      <c r="D41" s="18"/>
      <c r="K41" s="13"/>
    </row>
    <row r="42" spans="1:11">
      <c r="A42" s="6">
        <v>8342</v>
      </c>
      <c r="B42" s="23">
        <v>17.100000000000001</v>
      </c>
      <c r="D42" s="18"/>
      <c r="K42" s="13"/>
    </row>
    <row r="43" spans="1:11">
      <c r="A43" s="6">
        <v>8591</v>
      </c>
      <c r="B43" s="23">
        <v>17.3</v>
      </c>
      <c r="D43" s="18"/>
      <c r="K43" s="13"/>
    </row>
    <row r="44" spans="1:11">
      <c r="A44" s="6">
        <v>8841</v>
      </c>
      <c r="B44" s="23">
        <v>16.399999999999999</v>
      </c>
      <c r="D44" s="18"/>
      <c r="F44" s="13"/>
      <c r="G44" s="13"/>
      <c r="H44" s="13"/>
      <c r="I44" s="13"/>
      <c r="J44" s="13"/>
      <c r="K44" s="13"/>
    </row>
    <row r="45" spans="1:11">
      <c r="A45" s="6">
        <v>9091</v>
      </c>
      <c r="B45" s="23">
        <v>17.5</v>
      </c>
      <c r="D45" s="38"/>
      <c r="E45" s="38"/>
    </row>
    <row r="46" spans="1:11">
      <c r="A46" s="6">
        <v>9341</v>
      </c>
      <c r="B46" s="23">
        <v>15.4</v>
      </c>
    </row>
    <row r="47" spans="1:11">
      <c r="A47" s="6">
        <v>9590</v>
      </c>
      <c r="B47" s="23">
        <v>17.100000000000001</v>
      </c>
    </row>
    <row r="48" spans="1:11">
      <c r="A48" s="6">
        <v>10056</v>
      </c>
      <c r="B48" s="23">
        <v>16.600000000000001</v>
      </c>
    </row>
    <row r="49" spans="1:2">
      <c r="A49" s="6">
        <v>10305</v>
      </c>
      <c r="B49" s="23">
        <v>16</v>
      </c>
    </row>
    <row r="50" spans="1:2">
      <c r="A50" s="6">
        <v>10554</v>
      </c>
      <c r="B50" s="23">
        <v>17</v>
      </c>
    </row>
    <row r="51" spans="1:2">
      <c r="A51" s="6">
        <v>10802</v>
      </c>
      <c r="B51" s="23">
        <v>16.600000000000001</v>
      </c>
    </row>
    <row r="52" spans="1:2">
      <c r="A52" s="6">
        <v>11051</v>
      </c>
      <c r="B52" s="23">
        <v>16.399999999999999</v>
      </c>
    </row>
    <row r="53" spans="1:2">
      <c r="A53" s="6">
        <v>11300</v>
      </c>
      <c r="B53" s="23">
        <v>15.6</v>
      </c>
    </row>
    <row r="54" spans="1:2">
      <c r="A54" s="6">
        <v>11549</v>
      </c>
      <c r="B54" s="23">
        <v>16.8</v>
      </c>
    </row>
    <row r="55" spans="1:2">
      <c r="A55" s="6">
        <v>11797</v>
      </c>
      <c r="B55" s="23">
        <v>16.600000000000001</v>
      </c>
    </row>
    <row r="56" spans="1:2">
      <c r="A56" s="6">
        <v>12135</v>
      </c>
      <c r="B56" s="23">
        <v>16.600000000000001</v>
      </c>
    </row>
    <row r="57" spans="1:2">
      <c r="A57" s="6">
        <v>12501</v>
      </c>
      <c r="B57" s="23">
        <v>16.600000000000001</v>
      </c>
    </row>
    <row r="58" spans="1:2">
      <c r="A58" s="6">
        <v>12868</v>
      </c>
      <c r="B58" s="23">
        <v>17.3</v>
      </c>
    </row>
    <row r="59" spans="1:2">
      <c r="A59" s="6">
        <v>13235</v>
      </c>
      <c r="B59" s="23">
        <v>16.399999999999999</v>
      </c>
    </row>
    <row r="60" spans="1:2">
      <c r="A60" s="6">
        <v>13601</v>
      </c>
      <c r="B60" s="23">
        <v>16.600000000000001</v>
      </c>
    </row>
    <row r="61" spans="1:2">
      <c r="A61" s="6">
        <v>13977</v>
      </c>
      <c r="B61" s="23">
        <v>17.100000000000001</v>
      </c>
    </row>
    <row r="62" spans="1:2">
      <c r="A62" s="6">
        <v>14381</v>
      </c>
      <c r="B62" s="23">
        <v>16</v>
      </c>
    </row>
    <row r="63" spans="1:2">
      <c r="A63" s="6">
        <v>14785</v>
      </c>
      <c r="B63" s="23">
        <v>15.8</v>
      </c>
    </row>
    <row r="64" spans="1:2">
      <c r="A64" s="6">
        <v>15188</v>
      </c>
      <c r="B64" s="23">
        <v>15.8</v>
      </c>
    </row>
    <row r="65" spans="1:2">
      <c r="A65" s="6">
        <v>15592</v>
      </c>
      <c r="B65" s="23">
        <v>15.8</v>
      </c>
    </row>
    <row r="66" spans="1:2">
      <c r="A66" s="6">
        <v>15996</v>
      </c>
      <c r="B66" s="23">
        <v>16</v>
      </c>
    </row>
    <row r="67" spans="1:2">
      <c r="A67" s="6">
        <v>16299</v>
      </c>
      <c r="B67" s="23">
        <v>15.8</v>
      </c>
    </row>
    <row r="68" spans="1:2">
      <c r="A68" s="6">
        <v>16702</v>
      </c>
      <c r="B68" s="23">
        <v>15.6</v>
      </c>
    </row>
    <row r="69" spans="1:2">
      <c r="A69" s="6">
        <v>17510</v>
      </c>
      <c r="B69" s="23">
        <v>15.2</v>
      </c>
    </row>
    <row r="70" spans="1:2">
      <c r="A70" s="6">
        <v>17913</v>
      </c>
      <c r="B70" s="23">
        <v>15.4</v>
      </c>
    </row>
    <row r="71" spans="1:2">
      <c r="A71" s="6">
        <v>18317</v>
      </c>
      <c r="B71" s="23">
        <v>15.8</v>
      </c>
    </row>
    <row r="72" spans="1:2">
      <c r="A72" s="6">
        <v>18721</v>
      </c>
      <c r="B72" s="23">
        <v>15.2</v>
      </c>
    </row>
    <row r="73" spans="1:2">
      <c r="A73" s="6">
        <v>19124</v>
      </c>
      <c r="B73" s="23">
        <v>14.9</v>
      </c>
    </row>
    <row r="74" spans="1:2">
      <c r="A74" s="6">
        <v>19528</v>
      </c>
      <c r="B74" s="23">
        <v>15</v>
      </c>
    </row>
    <row r="75" spans="1:2">
      <c r="A75" s="6">
        <v>19796</v>
      </c>
      <c r="B75" s="23">
        <v>14.7</v>
      </c>
    </row>
    <row r="76" spans="1:2">
      <c r="A76" s="6">
        <v>20020</v>
      </c>
      <c r="B76" s="23">
        <v>15</v>
      </c>
    </row>
    <row r="77" spans="1:2">
      <c r="A77" s="6">
        <v>20243</v>
      </c>
      <c r="B77" s="23">
        <v>13.5</v>
      </c>
    </row>
    <row r="78" spans="1:2">
      <c r="A78" s="6">
        <v>20466</v>
      </c>
      <c r="B78" s="23">
        <v>14.9</v>
      </c>
    </row>
    <row r="79" spans="1:2">
      <c r="A79" s="6">
        <v>20689</v>
      </c>
      <c r="B79" s="23">
        <v>14.9</v>
      </c>
    </row>
    <row r="80" spans="1:2">
      <c r="A80" s="6">
        <v>20912</v>
      </c>
      <c r="B80" s="23">
        <v>14.9</v>
      </c>
    </row>
    <row r="81" spans="1:2">
      <c r="A81" s="6">
        <v>21135</v>
      </c>
      <c r="B81" s="23">
        <v>15</v>
      </c>
    </row>
    <row r="82" spans="1:2">
      <c r="A82" s="6">
        <v>21358</v>
      </c>
      <c r="B82" s="23">
        <v>14.5</v>
      </c>
    </row>
    <row r="83" spans="1:2">
      <c r="A83" s="6">
        <v>21916</v>
      </c>
      <c r="B83" s="23">
        <v>14.9</v>
      </c>
    </row>
    <row r="84" spans="1:2">
      <c r="A84" s="6">
        <v>22140</v>
      </c>
      <c r="B84" s="23">
        <v>15.8</v>
      </c>
    </row>
    <row r="85" spans="1:2">
      <c r="A85" s="6">
        <v>22363</v>
      </c>
      <c r="B85" s="23">
        <v>14.5</v>
      </c>
    </row>
    <row r="86" spans="1:2">
      <c r="A86" s="6">
        <v>22586</v>
      </c>
      <c r="B86" s="23">
        <v>13.9</v>
      </c>
    </row>
    <row r="87" spans="1:2">
      <c r="A87" s="6">
        <v>22809</v>
      </c>
      <c r="B87" s="23">
        <v>14.3</v>
      </c>
    </row>
    <row r="88" spans="1:2">
      <c r="A88" s="6">
        <v>23032</v>
      </c>
      <c r="B88" s="23">
        <v>13.9</v>
      </c>
    </row>
    <row r="89" spans="1:2">
      <c r="A89" s="6">
        <v>23325</v>
      </c>
      <c r="B89" s="23">
        <v>15.4</v>
      </c>
    </row>
    <row r="90" spans="1:2">
      <c r="A90" s="6">
        <v>23688</v>
      </c>
      <c r="B90" s="23">
        <v>15.4</v>
      </c>
    </row>
    <row r="91" spans="1:2">
      <c r="A91" s="6">
        <v>24051</v>
      </c>
      <c r="B91" s="23">
        <v>15</v>
      </c>
    </row>
    <row r="92" spans="1:2">
      <c r="A92" s="6">
        <v>24414</v>
      </c>
      <c r="B92" s="23">
        <v>15.4</v>
      </c>
    </row>
    <row r="93" spans="1:2">
      <c r="A93" s="6">
        <v>24778</v>
      </c>
      <c r="B93" s="23">
        <v>15.6</v>
      </c>
    </row>
    <row r="94" spans="1:2">
      <c r="A94" s="6">
        <v>25141</v>
      </c>
      <c r="B94" s="23">
        <v>15.6</v>
      </c>
    </row>
    <row r="95" spans="1:2">
      <c r="A95" s="6">
        <v>25322</v>
      </c>
      <c r="B95" s="23">
        <v>15.6</v>
      </c>
    </row>
    <row r="96" spans="1:2">
      <c r="A96" s="6">
        <v>25685</v>
      </c>
      <c r="B96" s="23">
        <v>15.2</v>
      </c>
    </row>
    <row r="97" spans="1:2">
      <c r="A97" s="6">
        <v>26048</v>
      </c>
      <c r="B97" s="23">
        <v>15.8</v>
      </c>
    </row>
    <row r="98" spans="1:2">
      <c r="A98" s="6">
        <v>26407</v>
      </c>
      <c r="B98" s="23">
        <v>16.2</v>
      </c>
    </row>
    <row r="99" spans="1:2">
      <c r="A99" s="6">
        <v>26755</v>
      </c>
      <c r="B99" s="23">
        <v>14.9</v>
      </c>
    </row>
    <row r="100" spans="1:2">
      <c r="A100" s="6">
        <v>27103</v>
      </c>
      <c r="B100" s="23">
        <v>16.8</v>
      </c>
    </row>
    <row r="101" spans="1:2">
      <c r="A101" s="6">
        <v>27451</v>
      </c>
      <c r="B101" s="23">
        <v>15.8</v>
      </c>
    </row>
    <row r="102" spans="1:2">
      <c r="A102" s="6">
        <v>27798</v>
      </c>
      <c r="B102" s="23">
        <v>16.2</v>
      </c>
    </row>
    <row r="103" spans="1:2">
      <c r="A103" s="6">
        <v>28146</v>
      </c>
      <c r="B103" s="23">
        <v>15.8</v>
      </c>
    </row>
    <row r="104" spans="1:2">
      <c r="A104" s="6">
        <v>28494</v>
      </c>
      <c r="B104" s="23">
        <v>15.8</v>
      </c>
    </row>
    <row r="105" spans="1:2">
      <c r="A105" s="6">
        <v>28842</v>
      </c>
      <c r="B105" s="23">
        <v>15</v>
      </c>
    </row>
    <row r="106" spans="1:2">
      <c r="A106" s="6">
        <v>29189</v>
      </c>
      <c r="B106" s="23">
        <v>15.6</v>
      </c>
    </row>
    <row r="107" spans="1:2">
      <c r="A107" s="6">
        <v>29537</v>
      </c>
      <c r="B107" s="23">
        <v>15.2</v>
      </c>
    </row>
    <row r="108" spans="1:2">
      <c r="A108" s="6">
        <v>29885</v>
      </c>
      <c r="B108" s="23">
        <v>15.6</v>
      </c>
    </row>
    <row r="109" spans="1:2">
      <c r="A109" s="6">
        <v>30233</v>
      </c>
      <c r="B109" s="23">
        <v>15.6</v>
      </c>
    </row>
    <row r="110" spans="1:2">
      <c r="A110" s="6">
        <v>30580</v>
      </c>
      <c r="B110" s="23">
        <v>16</v>
      </c>
    </row>
    <row r="111" spans="1:2">
      <c r="A111" s="6">
        <v>30885</v>
      </c>
      <c r="B111" s="23">
        <v>14.9</v>
      </c>
    </row>
    <row r="112" spans="1:2">
      <c r="A112" s="6">
        <v>31230</v>
      </c>
      <c r="B112" s="23">
        <v>16.2</v>
      </c>
    </row>
    <row r="113" spans="1:2">
      <c r="A113" s="6">
        <v>31566</v>
      </c>
      <c r="B113" s="23">
        <v>14.9</v>
      </c>
    </row>
    <row r="114" spans="1:2">
      <c r="A114" s="6">
        <v>31902</v>
      </c>
      <c r="B114" s="23">
        <v>15.6</v>
      </c>
    </row>
    <row r="115" spans="1:2">
      <c r="A115" s="6">
        <v>32238</v>
      </c>
      <c r="B115" s="23">
        <v>14.7</v>
      </c>
    </row>
    <row r="116" spans="1:2">
      <c r="A116" s="6">
        <v>32575</v>
      </c>
      <c r="B116" s="23">
        <v>16.399999999999999</v>
      </c>
    </row>
    <row r="117" spans="1:2">
      <c r="A117" s="6">
        <v>32911</v>
      </c>
      <c r="B117" s="23">
        <v>16.399999999999999</v>
      </c>
    </row>
    <row r="118" spans="1:2">
      <c r="A118" s="6">
        <v>33247</v>
      </c>
      <c r="B118" s="23">
        <v>17.100000000000001</v>
      </c>
    </row>
    <row r="119" spans="1:2">
      <c r="A119" s="6">
        <v>33425</v>
      </c>
      <c r="B119" s="23">
        <v>16</v>
      </c>
    </row>
    <row r="120" spans="1:2">
      <c r="A120" s="6">
        <v>33603</v>
      </c>
      <c r="B120" s="23">
        <v>15.6</v>
      </c>
    </row>
    <row r="121" spans="1:2">
      <c r="A121" s="6">
        <v>33781</v>
      </c>
      <c r="B121" s="23">
        <v>16.600000000000001</v>
      </c>
    </row>
    <row r="122" spans="1:2">
      <c r="A122" s="6">
        <v>33959</v>
      </c>
      <c r="B122" s="23">
        <v>15.2</v>
      </c>
    </row>
    <row r="123" spans="1:2">
      <c r="A123" s="6">
        <v>34137</v>
      </c>
      <c r="B123" s="23">
        <v>14.9</v>
      </c>
    </row>
    <row r="124" spans="1:2">
      <c r="A124" s="6">
        <v>34315</v>
      </c>
      <c r="B124" s="23">
        <v>14.7</v>
      </c>
    </row>
    <row r="125" spans="1:2">
      <c r="A125" s="6">
        <v>34493</v>
      </c>
      <c r="B125" s="23">
        <v>14.9</v>
      </c>
    </row>
  </sheetData>
  <mergeCells count="2">
    <mergeCell ref="A3:B3"/>
    <mergeCell ref="F3:L3"/>
  </mergeCells>
  <phoneticPr fontId="44" type="noConversion"/>
  <pageMargins left="0.75" right="0.75" top="1" bottom="1" header="0.5" footer="0.5"/>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33"/>
  <sheetViews>
    <sheetView workbookViewId="0">
      <selection activeCell="A4" sqref="A4:B4"/>
    </sheetView>
  </sheetViews>
  <sheetFormatPr baseColWidth="10" defaultColWidth="9" defaultRowHeight="13"/>
  <cols>
    <col min="1" max="1" width="21.1640625" style="22" customWidth="1"/>
    <col min="2" max="2" width="13.6640625" style="157" customWidth="1"/>
    <col min="3" max="5" width="9" style="4"/>
    <col min="6" max="6" width="10.6640625" style="4" customWidth="1"/>
    <col min="7" max="8" width="12.83203125" style="6" customWidth="1"/>
    <col min="9" max="9" width="14.1640625" style="4" customWidth="1"/>
    <col min="10" max="10" width="11.1640625" style="4" customWidth="1"/>
    <col min="11" max="11" width="20.33203125" style="4" customWidth="1"/>
    <col min="12" max="16384" width="9" style="4"/>
  </cols>
  <sheetData>
    <row r="1" spans="1:12">
      <c r="A1" s="39" t="s">
        <v>649</v>
      </c>
      <c r="B1" s="12"/>
      <c r="C1" s="22"/>
      <c r="D1" s="22"/>
      <c r="E1" s="22"/>
      <c r="F1" s="6"/>
      <c r="I1" s="6"/>
    </row>
    <row r="3" spans="1:12">
      <c r="A3" s="231" t="s">
        <v>605</v>
      </c>
      <c r="B3" s="231"/>
      <c r="F3" s="229" t="s">
        <v>606</v>
      </c>
      <c r="G3" s="229"/>
      <c r="H3" s="229"/>
      <c r="I3" s="229"/>
      <c r="J3" s="229"/>
      <c r="K3" s="229"/>
      <c r="L3" s="229"/>
    </row>
    <row r="4" spans="1:12" ht="15">
      <c r="A4" s="11" t="s">
        <v>607</v>
      </c>
      <c r="B4" s="12" t="s">
        <v>608</v>
      </c>
      <c r="F4" s="13" t="s">
        <v>617</v>
      </c>
      <c r="G4" s="13" t="s">
        <v>610</v>
      </c>
      <c r="H4" s="22" t="s">
        <v>650</v>
      </c>
      <c r="I4" s="14" t="s">
        <v>611</v>
      </c>
      <c r="J4" s="14" t="s">
        <v>612</v>
      </c>
      <c r="K4" s="6" t="s">
        <v>619</v>
      </c>
      <c r="L4" s="22" t="s">
        <v>634</v>
      </c>
    </row>
    <row r="5" spans="1:12">
      <c r="A5" s="22">
        <v>-43</v>
      </c>
      <c r="B5" s="17">
        <v>4.0961999999999996</v>
      </c>
      <c r="F5" s="13">
        <v>10.5</v>
      </c>
      <c r="G5" s="6" t="s">
        <v>651</v>
      </c>
      <c r="H5" s="158">
        <v>-31.5</v>
      </c>
      <c r="I5" s="6">
        <v>1450</v>
      </c>
      <c r="J5" s="6">
        <v>40</v>
      </c>
      <c r="K5" s="6">
        <v>1340</v>
      </c>
      <c r="L5" s="6">
        <f>(1400-1300)/2</f>
        <v>50</v>
      </c>
    </row>
    <row r="6" spans="1:12">
      <c r="A6" s="22">
        <v>-1</v>
      </c>
      <c r="B6" s="17">
        <v>3.8614000000000002</v>
      </c>
      <c r="F6" s="13">
        <v>24.5</v>
      </c>
      <c r="G6" s="6" t="s">
        <v>651</v>
      </c>
      <c r="H6" s="6" t="s">
        <v>615</v>
      </c>
      <c r="I6" s="6">
        <v>3460</v>
      </c>
      <c r="J6" s="6">
        <v>40</v>
      </c>
      <c r="K6" s="6">
        <v>3730</v>
      </c>
      <c r="L6" s="6">
        <f>(3840-3630)/2</f>
        <v>105</v>
      </c>
    </row>
    <row r="7" spans="1:12">
      <c r="A7" s="22">
        <v>329</v>
      </c>
      <c r="B7" s="17">
        <v>3.9746000000000001</v>
      </c>
      <c r="F7" s="13">
        <v>44</v>
      </c>
      <c r="G7" s="6" t="s">
        <v>651</v>
      </c>
      <c r="H7" s="6" t="s">
        <v>615</v>
      </c>
      <c r="I7" s="6">
        <v>4650</v>
      </c>
      <c r="J7" s="6">
        <v>40</v>
      </c>
      <c r="K7" s="6">
        <v>5400</v>
      </c>
      <c r="L7" s="6">
        <f>(5470-5310)/2</f>
        <v>80</v>
      </c>
    </row>
    <row r="8" spans="1:12">
      <c r="A8" s="22">
        <v>1060</v>
      </c>
      <c r="B8" s="17">
        <v>3.8582000000000001</v>
      </c>
      <c r="F8" s="13">
        <v>50</v>
      </c>
      <c r="G8" s="6" t="s">
        <v>651</v>
      </c>
      <c r="H8" s="158">
        <v>-26.3</v>
      </c>
      <c r="I8" s="6">
        <v>5550</v>
      </c>
      <c r="J8" s="6">
        <v>40</v>
      </c>
      <c r="K8" s="6">
        <v>6350</v>
      </c>
      <c r="L8" s="6">
        <f>(6410-6290)/2</f>
        <v>60</v>
      </c>
    </row>
    <row r="9" spans="1:12">
      <c r="A9" s="22">
        <v>1979</v>
      </c>
      <c r="B9" s="17">
        <v>3.7054</v>
      </c>
      <c r="F9" s="13">
        <v>87</v>
      </c>
      <c r="G9" s="6" t="s">
        <v>651</v>
      </c>
      <c r="H9" s="6" t="s">
        <v>615</v>
      </c>
      <c r="I9" s="6">
        <v>4650</v>
      </c>
      <c r="J9" s="6">
        <v>40</v>
      </c>
      <c r="K9" s="6">
        <v>5400</v>
      </c>
      <c r="L9" s="6">
        <f>(5470-5310)/2</f>
        <v>80</v>
      </c>
    </row>
    <row r="10" spans="1:12">
      <c r="A10" s="22">
        <v>2609</v>
      </c>
      <c r="B10" s="17">
        <v>4.0670000000000002</v>
      </c>
      <c r="F10" s="13">
        <v>97</v>
      </c>
      <c r="G10" s="6" t="s">
        <v>652</v>
      </c>
      <c r="H10" s="158">
        <v>-24.8</v>
      </c>
      <c r="I10" s="6">
        <v>14000</v>
      </c>
      <c r="J10" s="6">
        <v>60</v>
      </c>
      <c r="K10" s="6">
        <v>16680</v>
      </c>
      <c r="L10" s="6">
        <f>(17050-16290)/2</f>
        <v>380</v>
      </c>
    </row>
    <row r="11" spans="1:12">
      <c r="A11" s="22">
        <v>3431</v>
      </c>
      <c r="B11" s="17">
        <v>4.2274000000000003</v>
      </c>
      <c r="F11" s="13">
        <v>98</v>
      </c>
      <c r="G11" s="6" t="s">
        <v>652</v>
      </c>
      <c r="H11" s="23">
        <v>-30</v>
      </c>
      <c r="I11" s="6">
        <v>10260</v>
      </c>
      <c r="J11" s="6">
        <v>50</v>
      </c>
      <c r="K11" s="6">
        <v>12020</v>
      </c>
      <c r="L11" s="6">
        <f>(12170-11770)/2</f>
        <v>200</v>
      </c>
    </row>
    <row r="12" spans="1:12">
      <c r="A12" s="22">
        <v>4524</v>
      </c>
      <c r="B12" s="17">
        <v>4.3068</v>
      </c>
      <c r="F12" s="13">
        <v>108.5</v>
      </c>
      <c r="G12" s="6" t="s">
        <v>651</v>
      </c>
      <c r="H12" s="158">
        <v>-24.9</v>
      </c>
      <c r="I12" s="6">
        <v>3360</v>
      </c>
      <c r="J12" s="6">
        <v>40</v>
      </c>
      <c r="K12" s="6">
        <v>3600</v>
      </c>
      <c r="L12" s="6">
        <f>(3690-3550)/2</f>
        <v>70</v>
      </c>
    </row>
    <row r="13" spans="1:12">
      <c r="A13" s="22">
        <v>5405</v>
      </c>
      <c r="B13" s="17">
        <v>3.9256000000000002</v>
      </c>
      <c r="F13" s="13">
        <v>118</v>
      </c>
      <c r="G13" s="6" t="s">
        <v>652</v>
      </c>
      <c r="H13" s="23">
        <v>-26</v>
      </c>
      <c r="I13" s="6">
        <v>12640</v>
      </c>
      <c r="J13" s="6">
        <v>50</v>
      </c>
      <c r="K13" s="6">
        <v>14910</v>
      </c>
      <c r="L13" s="6">
        <f>(15160-14650)/2</f>
        <v>255</v>
      </c>
    </row>
    <row r="14" spans="1:12">
      <c r="A14" s="22">
        <v>5754</v>
      </c>
      <c r="B14" s="17">
        <v>4.4001999999999999</v>
      </c>
      <c r="F14" s="13">
        <v>148</v>
      </c>
      <c r="G14" s="6" t="s">
        <v>652</v>
      </c>
      <c r="H14" s="158">
        <v>-28.8</v>
      </c>
      <c r="I14" s="6">
        <v>10550</v>
      </c>
      <c r="J14" s="6">
        <v>60</v>
      </c>
      <c r="K14" s="6">
        <v>12570</v>
      </c>
      <c r="L14" s="6">
        <f>(12790-12380)/2</f>
        <v>205</v>
      </c>
    </row>
    <row r="15" spans="1:12">
      <c r="A15" s="22">
        <v>6273</v>
      </c>
      <c r="B15" s="17">
        <v>4.4088000000000003</v>
      </c>
      <c r="F15" s="13">
        <v>173</v>
      </c>
      <c r="G15" s="6" t="s">
        <v>652</v>
      </c>
      <c r="H15" s="158">
        <v>-28.2</v>
      </c>
      <c r="I15" s="6">
        <v>10580</v>
      </c>
      <c r="J15" s="6">
        <v>50</v>
      </c>
      <c r="K15" s="6">
        <v>12640</v>
      </c>
      <c r="L15" s="6">
        <f>(12790-12550)/2</f>
        <v>120</v>
      </c>
    </row>
    <row r="16" spans="1:12">
      <c r="A16" s="22">
        <v>6617</v>
      </c>
      <c r="B16" s="17">
        <v>4.3555999999999999</v>
      </c>
      <c r="F16" s="13">
        <v>195</v>
      </c>
      <c r="G16" s="6" t="s">
        <v>651</v>
      </c>
      <c r="H16" s="158">
        <v>-33.6</v>
      </c>
      <c r="I16" s="6">
        <v>10970</v>
      </c>
      <c r="J16" s="6">
        <v>50</v>
      </c>
      <c r="K16" s="6">
        <v>12910</v>
      </c>
      <c r="L16" s="6">
        <f>(13000-12840)/2</f>
        <v>80</v>
      </c>
    </row>
    <row r="17" spans="1:2">
      <c r="A17" s="22">
        <v>7128</v>
      </c>
      <c r="B17" s="17">
        <v>4.1971999999999996</v>
      </c>
    </row>
    <row r="18" spans="1:2">
      <c r="A18" s="22">
        <v>7463</v>
      </c>
      <c r="B18" s="17">
        <v>4.0697999999999999</v>
      </c>
    </row>
    <row r="19" spans="1:2">
      <c r="A19" s="22">
        <v>8280</v>
      </c>
      <c r="B19" s="17">
        <v>4.1900000000000004</v>
      </c>
    </row>
    <row r="20" spans="1:2">
      <c r="A20" s="22">
        <v>8752</v>
      </c>
      <c r="B20" s="17">
        <v>4.1654</v>
      </c>
    </row>
    <row r="21" spans="1:2">
      <c r="A21" s="22">
        <v>9502</v>
      </c>
      <c r="B21" s="17">
        <v>4.0987999999999998</v>
      </c>
    </row>
    <row r="22" spans="1:2">
      <c r="A22" s="22">
        <v>10198</v>
      </c>
      <c r="B22" s="17">
        <v>4.4478</v>
      </c>
    </row>
    <row r="23" spans="1:2">
      <c r="A23" s="22">
        <v>10830</v>
      </c>
      <c r="B23" s="17">
        <v>4.3743999999999996</v>
      </c>
    </row>
    <row r="24" spans="1:2">
      <c r="A24" s="22">
        <v>11387</v>
      </c>
      <c r="B24" s="17">
        <v>3.9327999999999999</v>
      </c>
    </row>
    <row r="25" spans="1:2">
      <c r="A25" s="22">
        <v>11861</v>
      </c>
      <c r="B25" s="17">
        <v>3.9241999999999999</v>
      </c>
    </row>
    <row r="26" spans="1:2">
      <c r="A26" s="22">
        <v>12242</v>
      </c>
      <c r="B26" s="17">
        <v>4.1539999999999999</v>
      </c>
    </row>
    <row r="27" spans="1:2">
      <c r="A27" s="22">
        <v>12520</v>
      </c>
      <c r="B27" s="17">
        <v>4.2347999999999999</v>
      </c>
    </row>
    <row r="28" spans="1:2">
      <c r="A28" s="22">
        <v>12715</v>
      </c>
      <c r="B28" s="17">
        <v>4.2690000000000001</v>
      </c>
    </row>
    <row r="29" spans="1:2">
      <c r="A29" s="22">
        <v>12833</v>
      </c>
      <c r="B29" s="17">
        <v>4.1504000000000003</v>
      </c>
    </row>
    <row r="30" spans="1:2">
      <c r="A30" s="22">
        <v>12876</v>
      </c>
      <c r="B30" s="17">
        <v>4.2240000000000002</v>
      </c>
    </row>
    <row r="31" spans="1:2">
      <c r="A31" s="22">
        <v>12894</v>
      </c>
      <c r="B31" s="17">
        <v>4.3075999999999999</v>
      </c>
    </row>
    <row r="32" spans="1:2">
      <c r="A32" s="22">
        <v>12914</v>
      </c>
      <c r="B32" s="17">
        <v>4.3276000000000003</v>
      </c>
    </row>
    <row r="33" spans="1:2">
      <c r="A33" s="22">
        <v>12934</v>
      </c>
      <c r="B33" s="17">
        <v>4.2960000000000003</v>
      </c>
    </row>
  </sheetData>
  <mergeCells count="2">
    <mergeCell ref="A3:B3"/>
    <mergeCell ref="F3:L3"/>
  </mergeCells>
  <phoneticPr fontId="44" type="noConversion"/>
  <pageMargins left="0.7" right="0.7" top="0.75" bottom="0.75" header="0.3" footer="0.3"/>
  <pageSetup paperSize="9" orientation="portrait"/>
  <ignoredErrors>
    <ignoredError sqref="L8" formula="1"/>
  </ignoredError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S202"/>
  <sheetViews>
    <sheetView workbookViewId="0">
      <selection activeCell="A3" sqref="A3:B4"/>
    </sheetView>
  </sheetViews>
  <sheetFormatPr baseColWidth="10" defaultColWidth="9" defaultRowHeight="13"/>
  <cols>
    <col min="1" max="1" width="19.6640625" style="53" customWidth="1"/>
    <col min="2" max="2" width="13.6640625" style="54" customWidth="1"/>
    <col min="3" max="4" width="8.6640625" style="55" customWidth="1"/>
    <col min="5" max="5" width="9.5" style="56" customWidth="1"/>
    <col min="6" max="6" width="10.1640625" style="29" customWidth="1"/>
    <col min="7" max="7" width="13.33203125" style="29" customWidth="1"/>
    <col min="8" max="8" width="14.1640625" style="29" customWidth="1"/>
    <col min="9" max="9" width="11.1640625" style="29" customWidth="1"/>
    <col min="10" max="10" width="9" style="29"/>
    <col min="11" max="11" width="13.6640625" style="29" customWidth="1"/>
    <col min="12" max="12" width="9" style="4"/>
    <col min="13" max="19" width="9" style="57"/>
    <col min="20" max="20" width="13.6640625" style="4" customWidth="1"/>
    <col min="21" max="16384" width="9" style="4"/>
  </cols>
  <sheetData>
    <row r="1" spans="1:19">
      <c r="A1" s="24" t="s">
        <v>1112</v>
      </c>
      <c r="B1" s="20"/>
      <c r="C1" s="20"/>
      <c r="D1" s="20"/>
      <c r="E1" s="58"/>
      <c r="M1" s="4"/>
      <c r="N1" s="4"/>
      <c r="O1" s="4"/>
      <c r="P1" s="4"/>
      <c r="Q1" s="4"/>
      <c r="R1" s="4"/>
      <c r="S1" s="4"/>
    </row>
    <row r="2" spans="1:19">
      <c r="A2" s="25"/>
      <c r="B2" s="20"/>
      <c r="C2" s="20"/>
      <c r="D2" s="20"/>
      <c r="E2" s="58"/>
      <c r="M2" s="4"/>
      <c r="N2" s="4"/>
      <c r="O2" s="4"/>
      <c r="P2" s="4"/>
      <c r="Q2" s="4"/>
      <c r="R2" s="4"/>
      <c r="S2" s="4"/>
    </row>
    <row r="3" spans="1:19">
      <c r="A3" s="239" t="s">
        <v>605</v>
      </c>
      <c r="B3" s="239"/>
      <c r="F3" s="234" t="s">
        <v>606</v>
      </c>
      <c r="G3" s="234"/>
      <c r="H3" s="234"/>
      <c r="I3" s="234"/>
      <c r="J3" s="234"/>
      <c r="K3" s="234"/>
    </row>
    <row r="4" spans="1:19" ht="15">
      <c r="A4" s="11" t="s">
        <v>607</v>
      </c>
      <c r="B4" s="12" t="s">
        <v>608</v>
      </c>
      <c r="C4" s="12"/>
      <c r="D4" s="12"/>
      <c r="F4" s="22" t="s">
        <v>609</v>
      </c>
      <c r="G4" s="13" t="s">
        <v>628</v>
      </c>
      <c r="H4" s="14" t="s">
        <v>611</v>
      </c>
      <c r="I4" s="14" t="s">
        <v>612</v>
      </c>
      <c r="J4" s="13" t="s">
        <v>1113</v>
      </c>
      <c r="K4" s="6" t="s">
        <v>620</v>
      </c>
      <c r="M4" s="4"/>
    </row>
    <row r="5" spans="1:19">
      <c r="A5" s="36">
        <v>-65.000003137610094</v>
      </c>
      <c r="B5" s="34">
        <v>3.69952132706422</v>
      </c>
      <c r="C5" s="59"/>
      <c r="D5" s="59"/>
      <c r="F5" s="34">
        <v>29.5</v>
      </c>
      <c r="G5" s="13" t="s">
        <v>1114</v>
      </c>
      <c r="H5" s="13">
        <v>97</v>
      </c>
      <c r="I5" s="13">
        <v>1</v>
      </c>
      <c r="J5" s="13">
        <v>1854</v>
      </c>
      <c r="K5" s="36"/>
      <c r="M5" s="4"/>
    </row>
    <row r="6" spans="1:19">
      <c r="A6" s="36">
        <v>-64.397797946880004</v>
      </c>
      <c r="B6" s="34">
        <v>3.7595675939848299</v>
      </c>
      <c r="C6" s="59"/>
      <c r="D6" s="59"/>
      <c r="F6" s="34">
        <v>43</v>
      </c>
      <c r="G6" s="29" t="s">
        <v>843</v>
      </c>
      <c r="H6" s="13">
        <v>180</v>
      </c>
      <c r="I6" s="13">
        <v>30</v>
      </c>
      <c r="J6" s="13">
        <v>1748</v>
      </c>
      <c r="K6" s="36">
        <v>62</v>
      </c>
      <c r="M6" s="4"/>
    </row>
    <row r="7" spans="1:19">
      <c r="A7" s="36">
        <v>-63.345102171379899</v>
      </c>
      <c r="B7" s="34">
        <v>3.65471493951642</v>
      </c>
      <c r="C7" s="59"/>
      <c r="D7" s="59"/>
      <c r="F7" s="34">
        <v>82.5</v>
      </c>
      <c r="G7" s="29" t="s">
        <v>843</v>
      </c>
      <c r="H7" s="13">
        <v>640</v>
      </c>
      <c r="I7" s="13">
        <v>30</v>
      </c>
      <c r="J7" s="13">
        <v>1334</v>
      </c>
      <c r="K7" s="36">
        <v>47.6</v>
      </c>
      <c r="M7" s="4"/>
    </row>
    <row r="8" spans="1:19">
      <c r="A8" s="36">
        <v>-62.374824743440101</v>
      </c>
      <c r="B8" s="34">
        <v>3.7011764941416501</v>
      </c>
      <c r="C8" s="59"/>
      <c r="D8" s="59"/>
      <c r="F8" s="34">
        <v>116.5</v>
      </c>
      <c r="G8" s="29" t="s">
        <v>843</v>
      </c>
      <c r="H8" s="13">
        <v>1170</v>
      </c>
      <c r="I8" s="13">
        <v>30</v>
      </c>
      <c r="J8" s="13">
        <v>883</v>
      </c>
      <c r="K8" s="36">
        <v>111</v>
      </c>
      <c r="M8" s="4"/>
    </row>
    <row r="9" spans="1:19">
      <c r="A9" s="36">
        <v>-61.110528788220101</v>
      </c>
      <c r="B9" s="34">
        <v>3.7074222903574898</v>
      </c>
      <c r="C9" s="59"/>
      <c r="D9" s="59"/>
      <c r="F9" s="34">
        <v>152.5</v>
      </c>
      <c r="G9" s="29" t="s">
        <v>843</v>
      </c>
      <c r="H9" s="13">
        <v>1550</v>
      </c>
      <c r="I9" s="13">
        <v>30</v>
      </c>
      <c r="J9" s="13">
        <v>470</v>
      </c>
      <c r="K9" s="36">
        <v>140</v>
      </c>
      <c r="M9" s="4"/>
    </row>
    <row r="10" spans="1:19">
      <c r="A10" s="36">
        <v>-59.828242244879903</v>
      </c>
      <c r="B10" s="34">
        <v>3.64175919225982</v>
      </c>
      <c r="C10" s="59"/>
      <c r="D10" s="59"/>
      <c r="F10" s="34">
        <v>186</v>
      </c>
      <c r="G10" s="29" t="s">
        <v>843</v>
      </c>
      <c r="H10" s="13">
        <v>2030</v>
      </c>
      <c r="I10" s="13">
        <v>30</v>
      </c>
      <c r="J10" s="13">
        <v>-21</v>
      </c>
      <c r="K10" s="36">
        <v>129</v>
      </c>
      <c r="M10" s="4"/>
    </row>
    <row r="11" spans="1:19">
      <c r="A11" s="36">
        <v>-58.551613564969998</v>
      </c>
      <c r="B11" s="34">
        <v>3.8267452267022501</v>
      </c>
      <c r="C11" s="59"/>
      <c r="D11" s="59"/>
    </row>
    <row r="12" spans="1:19">
      <c r="A12" s="36">
        <v>-56.9465371574599</v>
      </c>
      <c r="B12" s="34">
        <v>3.3303044390853298</v>
      </c>
      <c r="C12" s="59"/>
      <c r="D12" s="59"/>
    </row>
    <row r="13" spans="1:19">
      <c r="A13" s="36">
        <v>-55.210333868860097</v>
      </c>
      <c r="B13" s="34">
        <v>3.3992730205705</v>
      </c>
      <c r="C13" s="59"/>
      <c r="D13" s="59"/>
    </row>
    <row r="14" spans="1:19">
      <c r="A14" s="36">
        <v>-53.523529477369898</v>
      </c>
      <c r="B14" s="34">
        <v>3.1559609195114602</v>
      </c>
      <c r="C14" s="59"/>
      <c r="D14" s="59"/>
    </row>
    <row r="15" spans="1:19">
      <c r="A15" s="36">
        <v>-51.841362822980003</v>
      </c>
      <c r="B15" s="34">
        <v>3.26276046627529</v>
      </c>
      <c r="C15" s="59"/>
      <c r="D15" s="59"/>
    </row>
    <row r="16" spans="1:19">
      <c r="A16" s="36">
        <v>-50.059166912360098</v>
      </c>
      <c r="B16" s="34">
        <v>2.94482996685911</v>
      </c>
      <c r="C16" s="59"/>
      <c r="D16" s="59"/>
    </row>
    <row r="17" spans="1:4">
      <c r="A17" s="36">
        <v>-48.223896579490003</v>
      </c>
      <c r="B17" s="34">
        <v>2.89698779031959</v>
      </c>
      <c r="C17" s="59"/>
      <c r="D17" s="59"/>
    </row>
    <row r="18" spans="1:4">
      <c r="A18" s="36">
        <v>-46.072362228220101</v>
      </c>
      <c r="B18" s="34">
        <v>2.7092942672126901</v>
      </c>
      <c r="C18" s="59"/>
      <c r="D18" s="59"/>
    </row>
    <row r="19" spans="1:4">
      <c r="A19" s="36">
        <v>-44.485394132449997</v>
      </c>
      <c r="B19" s="34">
        <v>3.0757352838275902</v>
      </c>
      <c r="C19" s="59"/>
      <c r="D19" s="59"/>
    </row>
    <row r="20" spans="1:4">
      <c r="A20" s="36">
        <v>-41.867602888180002</v>
      </c>
      <c r="B20" s="34">
        <v>2.63234763635469</v>
      </c>
      <c r="C20" s="59"/>
      <c r="D20" s="59"/>
    </row>
    <row r="21" spans="1:4">
      <c r="A21" s="36">
        <v>-38.969693700549897</v>
      </c>
      <c r="B21" s="34">
        <v>2.8114262116453101</v>
      </c>
      <c r="C21" s="59"/>
      <c r="D21" s="59"/>
    </row>
    <row r="22" spans="1:4">
      <c r="A22" s="36">
        <v>-35.989155927719999</v>
      </c>
      <c r="B22" s="34">
        <v>2.2062628168974898</v>
      </c>
      <c r="C22" s="59"/>
      <c r="D22" s="59"/>
    </row>
    <row r="23" spans="1:4">
      <c r="A23" s="36">
        <v>-33.151483414860003</v>
      </c>
      <c r="B23" s="34">
        <v>2.1786471006988202</v>
      </c>
      <c r="C23" s="59"/>
      <c r="D23" s="59"/>
    </row>
    <row r="24" spans="1:4">
      <c r="A24" s="36">
        <v>-29.82011800347</v>
      </c>
      <c r="B24" s="34">
        <v>2.0780747485923201</v>
      </c>
      <c r="C24" s="59"/>
      <c r="D24" s="59"/>
    </row>
    <row r="25" spans="1:4">
      <c r="A25" s="36">
        <v>-26.11287166388</v>
      </c>
      <c r="B25" s="34">
        <v>2.1161566760725701</v>
      </c>
      <c r="C25" s="59"/>
      <c r="D25" s="59"/>
    </row>
    <row r="26" spans="1:4">
      <c r="A26" s="36">
        <v>-22.781018491260099</v>
      </c>
      <c r="B26" s="34">
        <v>2.1667004807727999</v>
      </c>
      <c r="C26" s="59"/>
      <c r="D26" s="59"/>
    </row>
    <row r="27" spans="1:4">
      <c r="A27" s="36">
        <v>-16.181968250200001</v>
      </c>
      <c r="B27" s="34">
        <v>1.9391331742768101</v>
      </c>
      <c r="C27" s="59"/>
      <c r="D27" s="59"/>
    </row>
    <row r="28" spans="1:4">
      <c r="A28" s="36">
        <v>-13</v>
      </c>
      <c r="B28" s="34">
        <v>1.9431575381735</v>
      </c>
      <c r="C28" s="59"/>
      <c r="D28" s="59"/>
    </row>
    <row r="29" spans="1:4">
      <c r="A29" s="36">
        <v>-11.4459275854999</v>
      </c>
      <c r="B29" s="34">
        <v>1.7000168543306799</v>
      </c>
      <c r="C29" s="59"/>
      <c r="D29" s="59"/>
    </row>
    <row r="30" spans="1:4">
      <c r="A30" s="36">
        <v>-10.4534757476499</v>
      </c>
      <c r="B30" s="34">
        <v>1.77766547960437</v>
      </c>
      <c r="C30" s="59"/>
      <c r="D30" s="59"/>
    </row>
    <row r="31" spans="1:4">
      <c r="A31" s="36">
        <v>-9.0981110594800594</v>
      </c>
      <c r="B31" s="34">
        <v>2.03135077575803</v>
      </c>
      <c r="C31" s="59"/>
      <c r="D31" s="59"/>
    </row>
    <row r="32" spans="1:4">
      <c r="A32" s="36">
        <v>-6.5854678275700298</v>
      </c>
      <c r="B32" s="34">
        <v>1.7287214443643599</v>
      </c>
      <c r="C32" s="59"/>
      <c r="D32" s="59"/>
    </row>
    <row r="33" spans="1:4">
      <c r="A33" s="36">
        <v>-3.09817623302001</v>
      </c>
      <c r="B33" s="34">
        <v>1.45416363282286</v>
      </c>
      <c r="C33" s="59"/>
      <c r="D33" s="59"/>
    </row>
    <row r="34" spans="1:4">
      <c r="A34" s="36">
        <v>-9.7947126489998496E-2</v>
      </c>
      <c r="B34" s="34">
        <v>1.4265786731026699</v>
      </c>
      <c r="C34" s="59"/>
      <c r="D34" s="59"/>
    </row>
    <row r="35" spans="1:4">
      <c r="A35" s="36">
        <v>2.49736819529994</v>
      </c>
      <c r="B35" s="34">
        <v>1.09874433271184</v>
      </c>
      <c r="C35" s="59"/>
      <c r="D35" s="59"/>
    </row>
    <row r="36" spans="1:4">
      <c r="A36" s="36">
        <v>5.2055935292100903</v>
      </c>
      <c r="B36" s="34">
        <v>1.42899779791346</v>
      </c>
      <c r="C36" s="59"/>
      <c r="D36" s="59"/>
    </row>
    <row r="37" spans="1:4">
      <c r="A37" s="36">
        <v>9.2775091749499605</v>
      </c>
      <c r="B37" s="34">
        <v>1.08817590843032</v>
      </c>
      <c r="C37" s="59"/>
      <c r="D37" s="59"/>
    </row>
    <row r="38" spans="1:4">
      <c r="A38" s="36">
        <v>13.1564066266201</v>
      </c>
      <c r="B38" s="34">
        <v>0.99262474580510995</v>
      </c>
      <c r="C38" s="59"/>
      <c r="D38" s="59"/>
    </row>
    <row r="39" spans="1:4">
      <c r="A39" s="36">
        <v>16.710126097580101</v>
      </c>
      <c r="B39" s="34">
        <v>1.3289366628280801</v>
      </c>
      <c r="C39" s="59"/>
      <c r="D39" s="59"/>
    </row>
    <row r="40" spans="1:4">
      <c r="A40" s="36">
        <v>22.113708176169901</v>
      </c>
      <c r="B40" s="34">
        <v>1.4406696345227701</v>
      </c>
      <c r="C40" s="59"/>
      <c r="D40" s="59"/>
    </row>
    <row r="41" spans="1:4">
      <c r="A41" s="36">
        <v>30.371430915059999</v>
      </c>
      <c r="B41" s="34">
        <v>1.1957803582634401</v>
      </c>
      <c r="C41" s="59"/>
      <c r="D41" s="59"/>
    </row>
    <row r="42" spans="1:4">
      <c r="A42" s="36">
        <v>38.033556389729902</v>
      </c>
      <c r="B42" s="34">
        <v>1.60590028901419</v>
      </c>
      <c r="C42" s="59"/>
      <c r="D42" s="59"/>
    </row>
    <row r="43" spans="1:4">
      <c r="A43" s="36">
        <v>48.0428313812399</v>
      </c>
      <c r="B43" s="34">
        <v>1.61114411117973</v>
      </c>
      <c r="C43" s="59"/>
      <c r="D43" s="59"/>
    </row>
    <row r="44" spans="1:4">
      <c r="A44" s="36">
        <v>53.365602760120098</v>
      </c>
      <c r="B44" s="34">
        <v>1.61401382770749</v>
      </c>
      <c r="C44" s="59"/>
      <c r="D44" s="59"/>
    </row>
    <row r="45" spans="1:4">
      <c r="A45" s="36">
        <v>69.742779676379996</v>
      </c>
      <c r="B45" s="34">
        <v>1.40944102262222</v>
      </c>
      <c r="C45" s="59"/>
      <c r="D45" s="59"/>
    </row>
    <row r="46" spans="1:4">
      <c r="A46" s="36">
        <v>78.34649353591</v>
      </c>
      <c r="B46" s="34">
        <v>1.0348278571732901</v>
      </c>
      <c r="C46" s="59"/>
      <c r="D46" s="59"/>
    </row>
    <row r="47" spans="1:4">
      <c r="A47" s="36">
        <v>97.175971228660003</v>
      </c>
      <c r="B47" s="34">
        <v>0.66691678814488098</v>
      </c>
      <c r="C47" s="59"/>
      <c r="D47" s="59"/>
    </row>
    <row r="48" spans="1:4">
      <c r="A48" s="2">
        <v>104</v>
      </c>
      <c r="B48" s="34">
        <v>0.98509574359998098</v>
      </c>
      <c r="C48" s="59"/>
      <c r="D48" s="59"/>
    </row>
    <row r="49" spans="1:4">
      <c r="A49" s="2">
        <v>111</v>
      </c>
      <c r="B49" s="34">
        <v>0.56845703395651404</v>
      </c>
      <c r="C49" s="59"/>
      <c r="D49" s="59"/>
    </row>
    <row r="50" spans="1:4">
      <c r="A50" s="2">
        <v>119</v>
      </c>
      <c r="B50" s="34">
        <v>0.34417495607964799</v>
      </c>
      <c r="C50" s="59"/>
      <c r="D50" s="59"/>
    </row>
    <row r="51" spans="1:4">
      <c r="A51" s="2">
        <v>127</v>
      </c>
      <c r="B51" s="34">
        <v>-6.1654298129387698E-2</v>
      </c>
      <c r="C51" s="59"/>
      <c r="D51" s="59"/>
    </row>
    <row r="52" spans="1:4">
      <c r="A52" s="2">
        <v>134</v>
      </c>
      <c r="B52" s="34">
        <v>1.3487585451497299</v>
      </c>
      <c r="C52" s="59"/>
      <c r="D52" s="59"/>
    </row>
    <row r="53" spans="1:4">
      <c r="A53" s="2">
        <v>142</v>
      </c>
      <c r="B53" s="34">
        <v>1.0777435272790401</v>
      </c>
      <c r="C53" s="59"/>
      <c r="D53" s="59"/>
    </row>
    <row r="54" spans="1:4">
      <c r="A54" s="2">
        <v>150</v>
      </c>
      <c r="B54" s="34">
        <v>0.66271640416368405</v>
      </c>
      <c r="C54" s="59"/>
      <c r="D54" s="59"/>
    </row>
    <row r="55" spans="1:4">
      <c r="A55" s="2">
        <v>157</v>
      </c>
      <c r="B55" s="34">
        <v>0.79010967642736896</v>
      </c>
      <c r="C55" s="59"/>
      <c r="D55" s="59"/>
    </row>
    <row r="56" spans="1:4">
      <c r="A56" s="2">
        <v>165</v>
      </c>
      <c r="B56" s="34">
        <v>0.81348934183307298</v>
      </c>
      <c r="C56" s="59"/>
      <c r="D56" s="59"/>
    </row>
    <row r="57" spans="1:4">
      <c r="A57" s="2">
        <v>173</v>
      </c>
      <c r="B57" s="34">
        <v>1.0626988937331601</v>
      </c>
      <c r="C57" s="59"/>
      <c r="D57" s="59"/>
    </row>
    <row r="58" spans="1:4">
      <c r="A58" s="2">
        <v>181</v>
      </c>
      <c r="B58" s="34">
        <v>1.2084598474013499</v>
      </c>
      <c r="C58" s="59"/>
      <c r="D58" s="59"/>
    </row>
    <row r="59" spans="1:4">
      <c r="A59" s="2">
        <v>189</v>
      </c>
      <c r="B59" s="34">
        <v>1.0909690646208301</v>
      </c>
      <c r="C59" s="59"/>
      <c r="D59" s="59"/>
    </row>
    <row r="60" spans="1:4">
      <c r="A60" s="36">
        <v>197</v>
      </c>
      <c r="B60" s="34">
        <v>1.20062101225203</v>
      </c>
      <c r="C60" s="59"/>
      <c r="D60" s="59"/>
    </row>
    <row r="61" spans="1:4">
      <c r="A61" s="36">
        <v>206</v>
      </c>
      <c r="B61" s="34">
        <v>1.3791497795797201</v>
      </c>
      <c r="C61" s="59"/>
      <c r="D61" s="59"/>
    </row>
    <row r="62" spans="1:4">
      <c r="A62" s="36">
        <v>214</v>
      </c>
      <c r="B62" s="34">
        <v>1.26215761175468</v>
      </c>
      <c r="C62" s="59"/>
      <c r="D62" s="59"/>
    </row>
    <row r="63" spans="1:4">
      <c r="A63" s="36">
        <v>223</v>
      </c>
      <c r="B63" s="34">
        <v>1.1232626910946899</v>
      </c>
      <c r="C63" s="59"/>
      <c r="D63" s="59"/>
    </row>
    <row r="64" spans="1:4">
      <c r="A64" s="36">
        <v>231</v>
      </c>
      <c r="B64" s="34">
        <v>1.82068105781985</v>
      </c>
      <c r="C64" s="59"/>
      <c r="D64" s="59"/>
    </row>
    <row r="65" spans="1:4">
      <c r="A65" s="36">
        <v>240</v>
      </c>
      <c r="B65" s="34">
        <v>1.34512217594593</v>
      </c>
      <c r="C65" s="59"/>
      <c r="D65" s="59"/>
    </row>
    <row r="66" spans="1:4">
      <c r="A66" s="36">
        <v>249</v>
      </c>
      <c r="B66" s="34">
        <v>1.7843139417220599</v>
      </c>
      <c r="C66" s="59"/>
      <c r="D66" s="59"/>
    </row>
    <row r="67" spans="1:4">
      <c r="A67" s="36">
        <v>258</v>
      </c>
      <c r="B67" s="34">
        <v>1.5371952887352101</v>
      </c>
      <c r="C67" s="59"/>
      <c r="D67" s="59"/>
    </row>
    <row r="68" spans="1:4">
      <c r="A68" s="36">
        <v>267</v>
      </c>
      <c r="B68" s="34">
        <v>2.1069415053005698</v>
      </c>
      <c r="C68" s="59"/>
      <c r="D68" s="59"/>
    </row>
    <row r="69" spans="1:4">
      <c r="A69" s="36">
        <v>276</v>
      </c>
      <c r="B69" s="34">
        <v>1.49598193275344</v>
      </c>
      <c r="C69" s="59"/>
      <c r="D69" s="59"/>
    </row>
    <row r="70" spans="1:4">
      <c r="A70" s="36">
        <v>285</v>
      </c>
      <c r="B70" s="34">
        <v>1.61222139695628</v>
      </c>
      <c r="C70" s="59"/>
      <c r="D70" s="59"/>
    </row>
    <row r="71" spans="1:4">
      <c r="A71" s="36">
        <v>295</v>
      </c>
      <c r="B71" s="34">
        <v>1.6462581796593601</v>
      </c>
      <c r="C71" s="59"/>
      <c r="D71" s="59"/>
    </row>
    <row r="72" spans="1:4">
      <c r="A72" s="36">
        <v>304</v>
      </c>
      <c r="B72" s="34">
        <v>1.76760656525545</v>
      </c>
      <c r="C72" s="59"/>
      <c r="D72" s="59"/>
    </row>
    <row r="73" spans="1:4">
      <c r="A73" s="36">
        <v>314</v>
      </c>
      <c r="B73" s="34">
        <v>1.4948007139601001</v>
      </c>
      <c r="C73" s="59"/>
      <c r="D73" s="59"/>
    </row>
    <row r="74" spans="1:4">
      <c r="A74" s="36">
        <v>323</v>
      </c>
      <c r="B74" s="34">
        <v>1.6215832553023899</v>
      </c>
      <c r="C74" s="59"/>
      <c r="D74" s="59"/>
    </row>
    <row r="75" spans="1:4">
      <c r="A75" s="36">
        <v>333</v>
      </c>
      <c r="B75" s="34">
        <v>1.71630888764043</v>
      </c>
      <c r="C75" s="59"/>
      <c r="D75" s="59"/>
    </row>
    <row r="76" spans="1:4">
      <c r="A76" s="36">
        <v>343</v>
      </c>
      <c r="B76" s="34">
        <v>1.7795084305884099</v>
      </c>
      <c r="C76" s="59"/>
      <c r="D76" s="59"/>
    </row>
    <row r="77" spans="1:4">
      <c r="A77" s="36">
        <v>353</v>
      </c>
      <c r="B77" s="34">
        <v>1.57638275673774</v>
      </c>
      <c r="C77" s="59"/>
      <c r="D77" s="59"/>
    </row>
    <row r="78" spans="1:4">
      <c r="A78" s="36">
        <v>363</v>
      </c>
      <c r="B78" s="34">
        <v>1.53492983041625</v>
      </c>
      <c r="C78" s="59"/>
      <c r="D78" s="59"/>
    </row>
    <row r="79" spans="1:4">
      <c r="A79" s="36">
        <v>374</v>
      </c>
      <c r="B79" s="34">
        <v>1.2762701753636401</v>
      </c>
      <c r="C79" s="59"/>
      <c r="D79" s="59"/>
    </row>
    <row r="80" spans="1:4">
      <c r="A80" s="36">
        <v>384</v>
      </c>
      <c r="B80" s="34">
        <v>2.1246642210449398</v>
      </c>
      <c r="C80" s="59"/>
      <c r="D80" s="59"/>
    </row>
    <row r="81" spans="1:4">
      <c r="A81" s="36">
        <v>395</v>
      </c>
      <c r="B81" s="34">
        <v>1.24187974192063</v>
      </c>
      <c r="C81" s="59"/>
      <c r="D81" s="59"/>
    </row>
    <row r="82" spans="1:4">
      <c r="A82" s="36">
        <v>405</v>
      </c>
      <c r="B82" s="34">
        <v>1.7399082294425701</v>
      </c>
      <c r="C82" s="59"/>
      <c r="D82" s="59"/>
    </row>
    <row r="83" spans="1:4">
      <c r="A83" s="36">
        <v>416</v>
      </c>
      <c r="B83" s="34">
        <v>1.3265850420783201</v>
      </c>
      <c r="C83" s="59"/>
      <c r="D83" s="59"/>
    </row>
    <row r="84" spans="1:4">
      <c r="A84" s="36">
        <v>427</v>
      </c>
      <c r="B84" s="34">
        <v>2.0693497942319299</v>
      </c>
      <c r="C84" s="59"/>
      <c r="D84" s="59"/>
    </row>
    <row r="85" spans="1:4">
      <c r="A85" s="36">
        <v>438</v>
      </c>
      <c r="B85" s="34">
        <v>1.71817731302048</v>
      </c>
      <c r="C85" s="59"/>
      <c r="D85" s="59"/>
    </row>
    <row r="86" spans="1:4">
      <c r="A86" s="36">
        <v>449</v>
      </c>
      <c r="B86" s="34">
        <v>1.9275437550855801</v>
      </c>
      <c r="C86" s="59"/>
      <c r="D86" s="59"/>
    </row>
    <row r="87" spans="1:4">
      <c r="A87" s="36">
        <v>460</v>
      </c>
      <c r="B87" s="34">
        <v>1.9290410170141301</v>
      </c>
      <c r="C87" s="59"/>
      <c r="D87" s="59"/>
    </row>
    <row r="88" spans="1:4">
      <c r="A88" s="36">
        <v>471</v>
      </c>
      <c r="B88" s="34">
        <v>2.1386324935111101</v>
      </c>
      <c r="C88" s="59"/>
      <c r="D88" s="59"/>
    </row>
    <row r="89" spans="1:4">
      <c r="A89" s="36">
        <v>483</v>
      </c>
      <c r="B89" s="34">
        <v>1.3488491489752299</v>
      </c>
      <c r="C89" s="59"/>
      <c r="D89" s="59"/>
    </row>
    <row r="90" spans="1:4">
      <c r="A90" s="36">
        <v>494</v>
      </c>
      <c r="B90" s="34">
        <v>2.0294722587706699</v>
      </c>
      <c r="C90" s="59"/>
      <c r="D90" s="59"/>
    </row>
    <row r="91" spans="1:4">
      <c r="A91" s="36">
        <v>506</v>
      </c>
      <c r="B91" s="34">
        <v>1.57848848706699</v>
      </c>
      <c r="C91" s="59"/>
      <c r="D91" s="59"/>
    </row>
    <row r="92" spans="1:4">
      <c r="A92" s="36">
        <v>518</v>
      </c>
      <c r="B92" s="34">
        <v>1.9341610305771999</v>
      </c>
      <c r="C92" s="59"/>
      <c r="D92" s="59"/>
    </row>
    <row r="93" spans="1:4">
      <c r="A93" s="36">
        <v>530</v>
      </c>
      <c r="B93" s="34">
        <v>1.7662046311758699</v>
      </c>
      <c r="C93" s="59"/>
      <c r="D93" s="59"/>
    </row>
    <row r="94" spans="1:4">
      <c r="A94" s="36">
        <v>542</v>
      </c>
      <c r="B94" s="34">
        <v>1.69743179556169</v>
      </c>
      <c r="C94" s="59"/>
      <c r="D94" s="59"/>
    </row>
    <row r="95" spans="1:4">
      <c r="A95" s="36">
        <v>554</v>
      </c>
      <c r="B95" s="34">
        <v>1.9557362057401799</v>
      </c>
      <c r="C95" s="59"/>
      <c r="D95" s="59"/>
    </row>
    <row r="96" spans="1:4">
      <c r="A96" s="36">
        <v>566</v>
      </c>
      <c r="B96" s="34">
        <v>1.93285609244472</v>
      </c>
      <c r="C96" s="59"/>
      <c r="D96" s="59"/>
    </row>
    <row r="97" spans="1:4">
      <c r="A97" s="36">
        <v>578</v>
      </c>
      <c r="B97" s="34">
        <v>1.3058879246619399</v>
      </c>
      <c r="C97" s="59"/>
      <c r="D97" s="59"/>
    </row>
    <row r="98" spans="1:4">
      <c r="A98" s="36">
        <v>591</v>
      </c>
      <c r="B98" s="34">
        <v>2.29930013551833</v>
      </c>
      <c r="C98" s="59"/>
      <c r="D98" s="59"/>
    </row>
    <row r="99" spans="1:4">
      <c r="A99" s="36">
        <v>603</v>
      </c>
      <c r="B99" s="34">
        <v>1.8644338182032201</v>
      </c>
      <c r="C99" s="59"/>
      <c r="D99" s="59"/>
    </row>
    <row r="100" spans="1:4">
      <c r="A100" s="36">
        <v>616</v>
      </c>
      <c r="B100" s="34">
        <v>2.2324668973054602</v>
      </c>
      <c r="C100" s="59"/>
      <c r="D100" s="59"/>
    </row>
    <row r="101" spans="1:4">
      <c r="A101" s="36">
        <v>629</v>
      </c>
      <c r="B101" s="34">
        <v>1.53983928073066</v>
      </c>
      <c r="C101" s="59"/>
      <c r="D101" s="59"/>
    </row>
    <row r="102" spans="1:4">
      <c r="A102" s="36">
        <v>642</v>
      </c>
      <c r="B102" s="34">
        <v>2.3369209187434099</v>
      </c>
      <c r="C102" s="59"/>
      <c r="D102" s="59"/>
    </row>
    <row r="103" spans="1:4">
      <c r="A103" s="36">
        <v>655</v>
      </c>
      <c r="B103" s="34">
        <v>1.55425401795157</v>
      </c>
      <c r="C103" s="59"/>
      <c r="D103" s="59"/>
    </row>
    <row r="104" spans="1:4">
      <c r="A104" s="36">
        <v>668</v>
      </c>
      <c r="B104" s="34">
        <v>2.3010813544314201</v>
      </c>
      <c r="C104" s="59"/>
      <c r="D104" s="59"/>
    </row>
    <row r="105" spans="1:4">
      <c r="A105" s="36">
        <v>681</v>
      </c>
      <c r="B105" s="34">
        <v>1.6429304019651201</v>
      </c>
      <c r="C105" s="59"/>
      <c r="D105" s="59"/>
    </row>
    <row r="106" spans="1:4">
      <c r="A106" s="36">
        <v>695</v>
      </c>
      <c r="B106" s="34">
        <v>2.2338207614121202</v>
      </c>
      <c r="C106" s="59"/>
      <c r="D106" s="59"/>
    </row>
    <row r="107" spans="1:4">
      <c r="A107" s="36">
        <v>708</v>
      </c>
      <c r="B107" s="34">
        <v>1.49907607191145</v>
      </c>
      <c r="C107" s="59"/>
      <c r="D107" s="59"/>
    </row>
    <row r="108" spans="1:4">
      <c r="A108" s="36">
        <v>721</v>
      </c>
      <c r="B108" s="34">
        <v>2.1302694789207899</v>
      </c>
      <c r="C108" s="59"/>
      <c r="D108" s="59"/>
    </row>
    <row r="109" spans="1:4">
      <c r="A109" s="36">
        <v>735</v>
      </c>
      <c r="B109" s="34">
        <v>1.3357181512041301</v>
      </c>
      <c r="C109" s="59"/>
      <c r="D109" s="59"/>
    </row>
    <row r="110" spans="1:4">
      <c r="A110" s="36">
        <v>748</v>
      </c>
      <c r="B110" s="34">
        <v>2.2190602474713899</v>
      </c>
      <c r="C110" s="59"/>
      <c r="D110" s="59"/>
    </row>
    <row r="111" spans="1:4">
      <c r="A111" s="36">
        <v>762</v>
      </c>
      <c r="B111" s="34">
        <v>2.0087163736250799</v>
      </c>
      <c r="C111" s="59"/>
      <c r="D111" s="59"/>
    </row>
    <row r="112" spans="1:4">
      <c r="A112" s="36">
        <v>776</v>
      </c>
      <c r="B112" s="34">
        <v>2.5037957437440101</v>
      </c>
      <c r="C112" s="59"/>
      <c r="D112" s="59"/>
    </row>
    <row r="113" spans="1:4">
      <c r="A113" s="36">
        <v>789</v>
      </c>
      <c r="B113" s="34">
        <v>2.1279001020274699</v>
      </c>
      <c r="C113" s="59"/>
      <c r="D113" s="59"/>
    </row>
    <row r="114" spans="1:4">
      <c r="A114" s="36">
        <v>803</v>
      </c>
      <c r="B114" s="34">
        <v>2.4972234591201201</v>
      </c>
      <c r="C114" s="59"/>
      <c r="D114" s="59"/>
    </row>
    <row r="115" spans="1:4">
      <c r="A115" s="36">
        <v>817</v>
      </c>
      <c r="B115" s="34">
        <v>1.75026551426457</v>
      </c>
      <c r="C115" s="59"/>
      <c r="D115" s="59"/>
    </row>
    <row r="116" spans="1:4">
      <c r="A116" s="36">
        <v>830</v>
      </c>
      <c r="B116" s="34">
        <v>2.59558287722311</v>
      </c>
      <c r="C116" s="59"/>
      <c r="D116" s="59"/>
    </row>
    <row r="117" spans="1:4">
      <c r="A117" s="36">
        <v>844</v>
      </c>
      <c r="B117" s="34">
        <v>2.1509993922800499</v>
      </c>
      <c r="C117" s="59"/>
      <c r="D117" s="59"/>
    </row>
    <row r="118" spans="1:4">
      <c r="A118" s="36">
        <v>857</v>
      </c>
      <c r="B118" s="34">
        <v>2.3773387181255399</v>
      </c>
      <c r="C118" s="59"/>
      <c r="D118" s="59"/>
    </row>
    <row r="119" spans="1:4">
      <c r="A119" s="36">
        <v>871</v>
      </c>
      <c r="B119" s="34">
        <v>2.0638296020753399</v>
      </c>
      <c r="C119" s="59"/>
      <c r="D119" s="59"/>
    </row>
    <row r="120" spans="1:4">
      <c r="A120" s="36">
        <v>885</v>
      </c>
      <c r="B120" s="34">
        <v>2.48950532858967</v>
      </c>
      <c r="C120" s="59"/>
      <c r="D120" s="59"/>
    </row>
    <row r="121" spans="1:4">
      <c r="A121" s="36">
        <v>898</v>
      </c>
      <c r="B121" s="34">
        <v>2.3886143658433201</v>
      </c>
      <c r="C121" s="59"/>
      <c r="D121" s="59"/>
    </row>
    <row r="122" spans="1:4">
      <c r="A122" s="36">
        <v>912</v>
      </c>
      <c r="B122" s="34">
        <v>2.6596365320613198</v>
      </c>
      <c r="C122" s="59"/>
      <c r="D122" s="59"/>
    </row>
    <row r="123" spans="1:4">
      <c r="A123" s="36">
        <v>925</v>
      </c>
      <c r="B123" s="34">
        <v>1.92485062440876</v>
      </c>
      <c r="C123" s="59"/>
      <c r="D123" s="59"/>
    </row>
    <row r="124" spans="1:4">
      <c r="A124" s="36">
        <v>938</v>
      </c>
      <c r="B124" s="34">
        <v>2.3993193525565402</v>
      </c>
      <c r="C124" s="59"/>
      <c r="D124" s="59"/>
    </row>
    <row r="125" spans="1:4">
      <c r="A125" s="36">
        <v>952</v>
      </c>
      <c r="B125" s="34">
        <v>1.7635882092111299</v>
      </c>
      <c r="C125" s="59"/>
      <c r="D125" s="59"/>
    </row>
    <row r="126" spans="1:4">
      <c r="A126" s="13">
        <v>965</v>
      </c>
      <c r="B126" s="34">
        <v>2.7918796351447499</v>
      </c>
      <c r="C126" s="59"/>
      <c r="D126" s="59"/>
    </row>
    <row r="127" spans="1:4">
      <c r="A127" s="13">
        <v>978</v>
      </c>
      <c r="B127" s="34">
        <v>1.58090627964582</v>
      </c>
      <c r="C127" s="59"/>
      <c r="D127" s="59"/>
    </row>
    <row r="128" spans="1:4">
      <c r="A128" s="13">
        <v>991</v>
      </c>
      <c r="B128" s="34">
        <v>2.2123177859526799</v>
      </c>
      <c r="C128" s="59"/>
      <c r="D128" s="59"/>
    </row>
    <row r="129" spans="1:4">
      <c r="A129" s="13">
        <v>1004</v>
      </c>
      <c r="B129" s="34">
        <v>1.77310790635914</v>
      </c>
      <c r="C129" s="59"/>
      <c r="D129" s="59"/>
    </row>
    <row r="130" spans="1:4">
      <c r="A130" s="13">
        <v>1017</v>
      </c>
      <c r="B130" s="34">
        <v>2.1398298862946601</v>
      </c>
      <c r="C130" s="59"/>
      <c r="D130" s="59"/>
    </row>
    <row r="131" spans="1:4">
      <c r="A131" s="13">
        <v>1030</v>
      </c>
      <c r="B131" s="34">
        <v>2.0448284046283698</v>
      </c>
      <c r="C131" s="59"/>
      <c r="D131" s="59"/>
    </row>
    <row r="132" spans="1:4">
      <c r="A132" s="13">
        <v>1042</v>
      </c>
      <c r="B132" s="34">
        <v>2.3899116958108801</v>
      </c>
      <c r="C132" s="59"/>
      <c r="D132" s="59"/>
    </row>
    <row r="133" spans="1:4">
      <c r="A133" s="13">
        <v>1055</v>
      </c>
      <c r="B133" s="34">
        <v>2.22966048894413</v>
      </c>
      <c r="C133" s="59"/>
      <c r="D133" s="59"/>
    </row>
    <row r="134" spans="1:4">
      <c r="A134" s="13">
        <v>1067</v>
      </c>
      <c r="B134" s="34">
        <v>2.46595642578301</v>
      </c>
      <c r="C134" s="59"/>
      <c r="D134" s="59"/>
    </row>
    <row r="135" spans="1:4">
      <c r="A135" s="13">
        <v>1079</v>
      </c>
      <c r="B135" s="34">
        <v>2.3136971014344598</v>
      </c>
      <c r="C135" s="59"/>
      <c r="D135" s="59"/>
    </row>
    <row r="136" spans="1:4">
      <c r="A136" s="13">
        <v>1091</v>
      </c>
      <c r="B136" s="34">
        <v>2.5124283560524998</v>
      </c>
      <c r="C136" s="59"/>
      <c r="D136" s="59"/>
    </row>
    <row r="137" spans="1:4">
      <c r="A137" s="13">
        <v>1103</v>
      </c>
      <c r="B137" s="34">
        <v>1.94005025540678</v>
      </c>
      <c r="C137" s="59"/>
      <c r="D137" s="59"/>
    </row>
    <row r="138" spans="1:4">
      <c r="A138" s="13">
        <v>1115</v>
      </c>
      <c r="B138" s="34">
        <v>2.47302046311989</v>
      </c>
      <c r="C138" s="59"/>
      <c r="D138" s="59"/>
    </row>
    <row r="139" spans="1:4">
      <c r="A139" s="13">
        <v>1126</v>
      </c>
      <c r="B139" s="34">
        <v>1.8226370840302999</v>
      </c>
      <c r="C139" s="59"/>
      <c r="D139" s="59"/>
    </row>
    <row r="140" spans="1:4">
      <c r="A140" s="13">
        <v>1138</v>
      </c>
      <c r="B140" s="34">
        <v>2.5858115955493499</v>
      </c>
      <c r="C140" s="59"/>
      <c r="D140" s="59"/>
    </row>
    <row r="141" spans="1:4">
      <c r="A141" s="13">
        <v>1149</v>
      </c>
      <c r="B141" s="34">
        <v>1.9825408638444399</v>
      </c>
      <c r="C141" s="59"/>
      <c r="D141" s="59"/>
    </row>
    <row r="142" spans="1:4">
      <c r="A142" s="13">
        <v>1161</v>
      </c>
      <c r="B142" s="34">
        <v>2.2501888238921799</v>
      </c>
      <c r="C142" s="59"/>
      <c r="D142" s="59"/>
    </row>
    <row r="143" spans="1:4">
      <c r="A143" s="13">
        <v>1172</v>
      </c>
      <c r="B143" s="34">
        <v>1.41692703266459</v>
      </c>
      <c r="C143" s="59"/>
      <c r="D143" s="59"/>
    </row>
    <row r="144" spans="1:4">
      <c r="A144" s="13">
        <v>1183</v>
      </c>
      <c r="B144" s="34">
        <v>1.73731798482188</v>
      </c>
      <c r="C144" s="59"/>
      <c r="D144" s="59"/>
    </row>
    <row r="145" spans="1:4">
      <c r="A145" s="13">
        <v>1194</v>
      </c>
      <c r="B145" s="34">
        <v>1.5729014270514401</v>
      </c>
      <c r="C145" s="59"/>
      <c r="D145" s="59"/>
    </row>
    <row r="146" spans="1:4">
      <c r="A146" s="13">
        <v>1205</v>
      </c>
      <c r="B146" s="34">
        <v>2.03821258371892</v>
      </c>
      <c r="C146" s="59"/>
      <c r="D146" s="59"/>
    </row>
    <row r="147" spans="1:4">
      <c r="A147" s="13">
        <v>1216</v>
      </c>
      <c r="B147" s="34">
        <v>1.96434330676443</v>
      </c>
      <c r="C147" s="59"/>
      <c r="D147" s="59"/>
    </row>
    <row r="148" spans="1:4">
      <c r="A148" s="13">
        <v>1227</v>
      </c>
      <c r="B148" s="34">
        <v>1.6679581610551399</v>
      </c>
      <c r="C148" s="59"/>
      <c r="D148" s="59"/>
    </row>
    <row r="149" spans="1:4">
      <c r="A149" s="13">
        <v>1238</v>
      </c>
      <c r="B149" s="34">
        <v>1.51598129064094</v>
      </c>
      <c r="C149" s="59"/>
      <c r="D149" s="59"/>
    </row>
    <row r="150" spans="1:4">
      <c r="A150" s="13">
        <v>1249</v>
      </c>
      <c r="B150" s="34">
        <v>1.1824582074132699</v>
      </c>
      <c r="C150" s="59"/>
      <c r="D150" s="59"/>
    </row>
    <row r="151" spans="1:4">
      <c r="A151" s="13">
        <v>1260</v>
      </c>
      <c r="B151" s="34">
        <v>1.67496943678213</v>
      </c>
      <c r="C151" s="59"/>
      <c r="D151" s="59"/>
    </row>
    <row r="152" spans="1:4">
      <c r="A152" s="13">
        <v>1271</v>
      </c>
      <c r="B152" s="34">
        <v>1.98630109118537</v>
      </c>
      <c r="C152" s="59"/>
      <c r="D152" s="59"/>
    </row>
    <row r="153" spans="1:4">
      <c r="A153" s="13">
        <v>1293</v>
      </c>
      <c r="B153" s="34">
        <v>1.3412288731559401</v>
      </c>
      <c r="C153" s="59"/>
      <c r="D153" s="59"/>
    </row>
    <row r="154" spans="1:4">
      <c r="A154" s="13">
        <v>1304</v>
      </c>
      <c r="B154" s="34">
        <v>1.1272521693478601</v>
      </c>
      <c r="C154" s="59"/>
      <c r="D154" s="59"/>
    </row>
    <row r="155" spans="1:4">
      <c r="A155" s="13">
        <v>1315</v>
      </c>
      <c r="B155" s="34">
        <v>1.1623563706181701</v>
      </c>
      <c r="C155" s="59"/>
      <c r="D155" s="59"/>
    </row>
    <row r="156" spans="1:4">
      <c r="A156" s="13">
        <v>1326</v>
      </c>
      <c r="B156" s="34">
        <v>1.06374215329775</v>
      </c>
      <c r="C156" s="59"/>
      <c r="D156" s="59"/>
    </row>
    <row r="157" spans="1:4">
      <c r="A157" s="13">
        <v>1338</v>
      </c>
      <c r="B157" s="34">
        <v>0.63925488105203099</v>
      </c>
      <c r="C157" s="59"/>
      <c r="D157" s="59"/>
    </row>
    <row r="158" spans="1:4">
      <c r="A158" s="13">
        <v>1349</v>
      </c>
      <c r="B158" s="34">
        <v>0.93322197336984403</v>
      </c>
      <c r="C158" s="59"/>
      <c r="D158" s="59"/>
    </row>
    <row r="159" spans="1:4">
      <c r="A159" s="13">
        <v>1360</v>
      </c>
      <c r="B159" s="34">
        <v>0.62213791394302997</v>
      </c>
      <c r="C159" s="59"/>
      <c r="D159" s="59"/>
    </row>
    <row r="160" spans="1:4">
      <c r="A160" s="13">
        <v>1372</v>
      </c>
      <c r="B160" s="34">
        <v>0.81043561087430704</v>
      </c>
      <c r="C160" s="59"/>
      <c r="D160" s="59"/>
    </row>
    <row r="161" spans="1:4">
      <c r="A161" s="13">
        <v>1383</v>
      </c>
      <c r="B161" s="34">
        <v>1.35938036834766</v>
      </c>
      <c r="C161" s="59"/>
      <c r="D161" s="59"/>
    </row>
    <row r="162" spans="1:4">
      <c r="A162" s="13">
        <v>1395</v>
      </c>
      <c r="B162" s="34">
        <v>1.62795202669584</v>
      </c>
      <c r="C162" s="59"/>
      <c r="D162" s="59"/>
    </row>
    <row r="163" spans="1:4">
      <c r="A163" s="13">
        <v>1407</v>
      </c>
      <c r="B163" s="34">
        <v>1.0210939256554901</v>
      </c>
      <c r="C163" s="59"/>
      <c r="D163" s="59"/>
    </row>
    <row r="164" spans="1:4">
      <c r="A164" s="13">
        <v>1418</v>
      </c>
      <c r="B164" s="34">
        <v>1.19056422187039</v>
      </c>
      <c r="C164" s="59"/>
      <c r="D164" s="59"/>
    </row>
    <row r="165" spans="1:4">
      <c r="A165" s="13">
        <v>1430</v>
      </c>
      <c r="B165" s="34">
        <v>1.63174043891451</v>
      </c>
      <c r="C165" s="59"/>
      <c r="D165" s="59"/>
    </row>
    <row r="166" spans="1:4">
      <c r="A166" s="13">
        <v>1442</v>
      </c>
      <c r="B166" s="34">
        <v>1.46562916771546</v>
      </c>
      <c r="C166" s="59"/>
      <c r="D166" s="59"/>
    </row>
    <row r="167" spans="1:4">
      <c r="A167" s="13">
        <v>1455</v>
      </c>
      <c r="B167" s="34">
        <v>1.47136796842204</v>
      </c>
      <c r="C167" s="59"/>
      <c r="D167" s="59"/>
    </row>
    <row r="168" spans="1:4">
      <c r="A168" s="13">
        <v>1467</v>
      </c>
      <c r="B168" s="34">
        <v>1.22224936713812</v>
      </c>
      <c r="C168" s="59"/>
      <c r="D168" s="59"/>
    </row>
    <row r="169" spans="1:4">
      <c r="A169" s="13">
        <v>1480</v>
      </c>
      <c r="B169" s="34">
        <v>0.97313394513158102</v>
      </c>
      <c r="C169" s="59"/>
      <c r="D169" s="59"/>
    </row>
    <row r="170" spans="1:4">
      <c r="A170" s="13">
        <v>1493</v>
      </c>
      <c r="B170" s="34">
        <v>1.3859826806617099</v>
      </c>
      <c r="C170" s="59"/>
      <c r="D170" s="59"/>
    </row>
    <row r="171" spans="1:4">
      <c r="A171" s="13">
        <v>1505</v>
      </c>
      <c r="B171" s="34">
        <v>1.5508516518070601</v>
      </c>
      <c r="C171" s="59"/>
      <c r="D171" s="59"/>
    </row>
    <row r="172" spans="1:4">
      <c r="A172" s="13">
        <v>1519</v>
      </c>
      <c r="B172" s="34">
        <v>1.1421393428986999</v>
      </c>
      <c r="C172" s="59"/>
      <c r="D172" s="59"/>
    </row>
    <row r="173" spans="1:4">
      <c r="A173" s="13">
        <v>1532</v>
      </c>
      <c r="B173" s="34">
        <v>2.0368770558812499</v>
      </c>
      <c r="C173" s="59"/>
      <c r="D173" s="59"/>
    </row>
    <row r="174" spans="1:4">
      <c r="A174" s="13">
        <v>1545</v>
      </c>
      <c r="B174" s="34">
        <v>1.3402301011747999</v>
      </c>
      <c r="C174" s="59"/>
      <c r="D174" s="59"/>
    </row>
    <row r="175" spans="1:4">
      <c r="A175" s="13">
        <v>1559</v>
      </c>
      <c r="B175" s="34">
        <v>1.4354417061306599</v>
      </c>
      <c r="C175" s="59"/>
      <c r="D175" s="59"/>
    </row>
    <row r="176" spans="1:4">
      <c r="A176" s="13">
        <v>1573</v>
      </c>
      <c r="B176" s="34">
        <v>1.2660299159122399</v>
      </c>
      <c r="C176" s="59"/>
      <c r="D176" s="59"/>
    </row>
    <row r="177" spans="1:4">
      <c r="A177" s="13">
        <v>1586</v>
      </c>
      <c r="B177" s="34">
        <v>1.38164230534502</v>
      </c>
      <c r="C177" s="59"/>
      <c r="D177" s="59"/>
    </row>
    <row r="178" spans="1:4">
      <c r="A178" s="13">
        <v>1600</v>
      </c>
      <c r="B178" s="34">
        <v>0.98579668321203795</v>
      </c>
      <c r="C178" s="59"/>
      <c r="D178" s="59"/>
    </row>
    <row r="179" spans="1:4">
      <c r="A179" s="13">
        <v>1615</v>
      </c>
      <c r="B179" s="34">
        <v>1.0355803287504299</v>
      </c>
      <c r="C179" s="59"/>
      <c r="D179" s="59"/>
    </row>
    <row r="180" spans="1:4">
      <c r="A180" s="13">
        <v>1629</v>
      </c>
      <c r="B180" s="34">
        <v>0.54477600273646498</v>
      </c>
      <c r="C180" s="59"/>
      <c r="D180" s="59"/>
    </row>
    <row r="181" spans="1:4">
      <c r="A181" s="13">
        <v>1643</v>
      </c>
      <c r="B181" s="34">
        <v>0.380208495094985</v>
      </c>
      <c r="C181" s="59"/>
      <c r="D181" s="59"/>
    </row>
    <row r="182" spans="1:4">
      <c r="A182" s="13">
        <v>1658</v>
      </c>
      <c r="B182" s="34">
        <v>-0.146744147544209</v>
      </c>
      <c r="C182" s="59"/>
      <c r="D182" s="59"/>
    </row>
    <row r="183" spans="1:4">
      <c r="A183" s="13">
        <v>1672</v>
      </c>
      <c r="B183" s="34">
        <v>-0.23398445511804</v>
      </c>
      <c r="C183" s="59"/>
      <c r="D183" s="59"/>
    </row>
    <row r="184" spans="1:4">
      <c r="A184" s="13">
        <v>1687</v>
      </c>
      <c r="B184" s="34">
        <v>0.23947949853751899</v>
      </c>
      <c r="C184" s="59"/>
      <c r="D184" s="59"/>
    </row>
    <row r="185" spans="1:4">
      <c r="A185" s="13">
        <v>1702</v>
      </c>
      <c r="B185" s="34">
        <v>0.54539328936404796</v>
      </c>
      <c r="C185" s="59"/>
      <c r="D185" s="59"/>
    </row>
    <row r="186" spans="1:4">
      <c r="A186" s="13">
        <v>1717</v>
      </c>
      <c r="B186" s="34">
        <v>0.53789505075722799</v>
      </c>
      <c r="C186" s="59"/>
      <c r="D186" s="59"/>
    </row>
    <row r="187" spans="1:4">
      <c r="A187" s="13">
        <v>1732</v>
      </c>
      <c r="B187" s="34">
        <v>1.12725992518439</v>
      </c>
      <c r="C187" s="59"/>
      <c r="D187" s="59"/>
    </row>
    <row r="188" spans="1:4">
      <c r="A188" s="13">
        <v>1747</v>
      </c>
      <c r="B188" s="34">
        <v>0.74205646755999499</v>
      </c>
      <c r="C188" s="59"/>
      <c r="D188" s="59"/>
    </row>
    <row r="189" spans="1:4">
      <c r="A189" s="13">
        <v>1762</v>
      </c>
      <c r="B189" s="34">
        <v>1.28536523186441</v>
      </c>
      <c r="C189" s="59"/>
      <c r="D189" s="59"/>
    </row>
    <row r="190" spans="1:4">
      <c r="A190" s="13">
        <v>1777</v>
      </c>
      <c r="B190" s="34">
        <v>1.1766135010652901</v>
      </c>
      <c r="C190" s="59"/>
      <c r="D190" s="59"/>
    </row>
    <row r="191" spans="1:4">
      <c r="A191" s="13">
        <v>1792</v>
      </c>
      <c r="B191" s="34">
        <v>1.20843106864381</v>
      </c>
      <c r="C191" s="59"/>
      <c r="D191" s="59"/>
    </row>
    <row r="192" spans="1:4">
      <c r="A192" s="13">
        <v>1808</v>
      </c>
      <c r="B192" s="34">
        <v>0.66461404187301798</v>
      </c>
      <c r="C192" s="59"/>
      <c r="D192" s="59"/>
    </row>
    <row r="193" spans="1:4">
      <c r="A193" s="13">
        <v>1823</v>
      </c>
      <c r="B193" s="34">
        <v>1.4583100896301899</v>
      </c>
      <c r="C193" s="59"/>
      <c r="D193" s="59"/>
    </row>
    <row r="194" spans="1:4">
      <c r="A194" s="13">
        <v>1838</v>
      </c>
      <c r="B194" s="34">
        <v>1.13553054706326</v>
      </c>
      <c r="C194" s="59"/>
      <c r="D194" s="59"/>
    </row>
    <row r="195" spans="1:4">
      <c r="A195" s="13">
        <v>1854</v>
      </c>
      <c r="B195" s="34">
        <v>1.5895611093615201</v>
      </c>
      <c r="C195" s="59"/>
      <c r="D195" s="59"/>
    </row>
    <row r="196" spans="1:4">
      <c r="A196" s="13">
        <v>1869</v>
      </c>
      <c r="B196" s="34">
        <v>1.18892275030828</v>
      </c>
      <c r="C196" s="59"/>
      <c r="D196" s="59"/>
    </row>
    <row r="197" spans="1:4">
      <c r="A197" s="13">
        <v>1885</v>
      </c>
      <c r="B197" s="34">
        <v>1.3419292927323001</v>
      </c>
      <c r="C197" s="59"/>
      <c r="D197" s="59"/>
    </row>
    <row r="198" spans="1:4">
      <c r="A198" s="13">
        <v>1901</v>
      </c>
      <c r="B198" s="34">
        <v>1.7794628662485299</v>
      </c>
      <c r="C198" s="59"/>
      <c r="D198" s="59"/>
    </row>
    <row r="199" spans="1:4">
      <c r="A199" s="13">
        <v>1916</v>
      </c>
      <c r="B199" s="34">
        <v>1.286816727937</v>
      </c>
      <c r="C199" s="59"/>
      <c r="D199" s="59"/>
    </row>
    <row r="200" spans="1:4">
      <c r="A200" s="13">
        <v>1932</v>
      </c>
      <c r="B200" s="34">
        <v>0.83924302165370002</v>
      </c>
      <c r="C200" s="59"/>
      <c r="D200" s="59"/>
    </row>
    <row r="201" spans="1:4">
      <c r="A201" s="13">
        <v>1947</v>
      </c>
      <c r="B201" s="34">
        <v>0.418810435005259</v>
      </c>
      <c r="C201" s="59"/>
      <c r="D201" s="59"/>
    </row>
    <row r="202" spans="1:4">
      <c r="A202" s="13">
        <v>1979</v>
      </c>
      <c r="B202" s="34">
        <v>0.52068887452877299</v>
      </c>
      <c r="C202" s="59"/>
      <c r="D202" s="59"/>
    </row>
  </sheetData>
  <mergeCells count="2">
    <mergeCell ref="A3:B3"/>
    <mergeCell ref="F3:K3"/>
  </mergeCells>
  <phoneticPr fontId="44" type="noConversion"/>
  <pageMargins left="0.75" right="0.75" top="1" bottom="1" header="0.5" footer="0.5"/>
  <pageSetup paperSize="9" orientation="portrai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L56"/>
  <sheetViews>
    <sheetView workbookViewId="0">
      <selection activeCell="A3" sqref="A3:B4"/>
    </sheetView>
  </sheetViews>
  <sheetFormatPr baseColWidth="10" defaultColWidth="9" defaultRowHeight="13"/>
  <cols>
    <col min="1" max="1" width="21.1640625" style="19" customWidth="1"/>
    <col min="2" max="2" width="13.6640625" style="20" customWidth="1"/>
    <col min="3" max="5" width="9" style="4"/>
    <col min="6" max="6" width="10.6640625" style="6" customWidth="1"/>
    <col min="7" max="7" width="57.1640625" style="4" customWidth="1"/>
    <col min="8" max="8" width="14.1640625" style="6" customWidth="1"/>
    <col min="9" max="9" width="11.1640625" style="6" customWidth="1"/>
    <col min="10" max="10" width="20.33203125" style="6" customWidth="1"/>
    <col min="11" max="11" width="7.83203125" style="6" customWidth="1"/>
    <col min="12" max="16384" width="9" style="4"/>
  </cols>
  <sheetData>
    <row r="1" spans="1:11">
      <c r="A1" s="37" t="s">
        <v>1115</v>
      </c>
    </row>
    <row r="2" spans="1:11">
      <c r="A2" s="9"/>
    </row>
    <row r="3" spans="1:11">
      <c r="A3" s="239" t="s">
        <v>605</v>
      </c>
      <c r="B3" s="239"/>
      <c r="F3" s="229" t="s">
        <v>606</v>
      </c>
      <c r="G3" s="229"/>
      <c r="H3" s="229"/>
      <c r="I3" s="229"/>
      <c r="J3" s="229"/>
      <c r="K3" s="229"/>
    </row>
    <row r="4" spans="1:11" ht="15">
      <c r="A4" s="11" t="s">
        <v>607</v>
      </c>
      <c r="B4" s="12" t="s">
        <v>608</v>
      </c>
      <c r="F4" s="13" t="s">
        <v>617</v>
      </c>
      <c r="G4" s="13" t="s">
        <v>610</v>
      </c>
      <c r="H4" s="14" t="s">
        <v>611</v>
      </c>
      <c r="I4" s="14" t="s">
        <v>612</v>
      </c>
      <c r="J4" s="13" t="s">
        <v>629</v>
      </c>
      <c r="K4" s="17" t="s">
        <v>620</v>
      </c>
    </row>
    <row r="5" spans="1:11">
      <c r="A5" s="19">
        <v>39.4</v>
      </c>
      <c r="B5" s="23">
        <v>10.567</v>
      </c>
      <c r="F5" s="6">
        <v>26.5</v>
      </c>
      <c r="G5" s="13" t="s">
        <v>1116</v>
      </c>
      <c r="H5" s="6">
        <v>440</v>
      </c>
      <c r="I5" s="6">
        <v>75</v>
      </c>
      <c r="J5" s="13">
        <v>448</v>
      </c>
      <c r="K5" s="13">
        <v>83</v>
      </c>
    </row>
    <row r="6" spans="1:11">
      <c r="A6" s="19">
        <v>285.10000000000002</v>
      </c>
      <c r="B6" s="23">
        <v>9.8979999999999997</v>
      </c>
      <c r="F6" s="6">
        <v>59</v>
      </c>
      <c r="G6" s="13" t="s">
        <v>1117</v>
      </c>
      <c r="H6" s="6">
        <v>1270</v>
      </c>
      <c r="I6" s="6">
        <v>90</v>
      </c>
      <c r="J6" s="13">
        <v>1178</v>
      </c>
      <c r="K6" s="13">
        <v>90</v>
      </c>
    </row>
    <row r="7" spans="1:11">
      <c r="A7" s="19">
        <v>546.9</v>
      </c>
      <c r="B7" s="23">
        <v>10.138999999999999</v>
      </c>
      <c r="F7" s="6">
        <v>89</v>
      </c>
      <c r="G7" s="13" t="s">
        <v>1117</v>
      </c>
      <c r="H7" s="6">
        <v>2270</v>
      </c>
      <c r="I7" s="6">
        <v>105</v>
      </c>
      <c r="J7" s="13">
        <v>2306</v>
      </c>
      <c r="K7" s="13">
        <v>150</v>
      </c>
    </row>
    <row r="8" spans="1:11">
      <c r="A8" s="19">
        <v>824.9</v>
      </c>
      <c r="B8" s="23">
        <v>10.26</v>
      </c>
      <c r="F8" s="6">
        <v>108.5</v>
      </c>
      <c r="G8" s="13" t="s">
        <v>1118</v>
      </c>
      <c r="H8" s="6">
        <v>2570</v>
      </c>
      <c r="I8" s="6">
        <v>75</v>
      </c>
      <c r="J8" s="13">
        <v>2630</v>
      </c>
      <c r="K8" s="13">
        <v>122</v>
      </c>
    </row>
    <row r="9" spans="1:11">
      <c r="A9" s="19">
        <v>1119.0999999999999</v>
      </c>
      <c r="B9" s="23">
        <v>11.898999999999999</v>
      </c>
      <c r="F9" s="6">
        <v>115</v>
      </c>
      <c r="G9" s="13" t="s">
        <v>1119</v>
      </c>
      <c r="H9" s="6">
        <v>3940</v>
      </c>
      <c r="I9" s="6">
        <v>105</v>
      </c>
      <c r="J9" s="13">
        <v>4405</v>
      </c>
      <c r="K9" s="13">
        <v>159</v>
      </c>
    </row>
    <row r="10" spans="1:11">
      <c r="A10" s="19">
        <v>1429.4</v>
      </c>
      <c r="B10" s="23">
        <v>11.385999999999999</v>
      </c>
      <c r="F10" s="6">
        <v>145</v>
      </c>
      <c r="G10" s="13" t="s">
        <v>1120</v>
      </c>
      <c r="H10" s="6">
        <v>3695</v>
      </c>
      <c r="I10" s="6">
        <v>70</v>
      </c>
      <c r="J10" s="13">
        <v>4056</v>
      </c>
      <c r="K10" s="13">
        <v>107</v>
      </c>
    </row>
    <row r="11" spans="1:11">
      <c r="A11" s="19">
        <v>1590.7</v>
      </c>
      <c r="B11" s="23">
        <v>9.3979999999999997</v>
      </c>
      <c r="F11" s="6">
        <v>179</v>
      </c>
      <c r="G11" s="13" t="s">
        <v>1120</v>
      </c>
      <c r="H11" s="6">
        <v>4790</v>
      </c>
      <c r="I11" s="6">
        <v>70</v>
      </c>
      <c r="J11" s="13">
        <v>5511</v>
      </c>
      <c r="K11" s="13">
        <v>98</v>
      </c>
    </row>
    <row r="12" spans="1:11">
      <c r="A12" s="19">
        <v>1756</v>
      </c>
      <c r="B12" s="23">
        <v>10.7</v>
      </c>
      <c r="F12" s="6">
        <v>200</v>
      </c>
      <c r="G12" s="13" t="s">
        <v>1120</v>
      </c>
      <c r="H12" s="6">
        <v>5475</v>
      </c>
      <c r="I12" s="6">
        <v>85</v>
      </c>
      <c r="J12" s="13">
        <v>6280</v>
      </c>
      <c r="K12" s="13">
        <v>100</v>
      </c>
    </row>
    <row r="13" spans="1:11">
      <c r="A13" s="19">
        <v>1925.3</v>
      </c>
      <c r="B13" s="23">
        <v>11.388999999999999</v>
      </c>
      <c r="F13" s="6">
        <v>239</v>
      </c>
      <c r="G13" s="13" t="s">
        <v>1121</v>
      </c>
      <c r="H13" s="6">
        <v>6760</v>
      </c>
      <c r="I13" s="6">
        <v>80</v>
      </c>
      <c r="J13" s="13">
        <v>7588</v>
      </c>
      <c r="K13" s="13">
        <v>76</v>
      </c>
    </row>
    <row r="14" spans="1:11">
      <c r="A14" s="19">
        <v>2098.6</v>
      </c>
      <c r="B14" s="23">
        <v>11.387</v>
      </c>
      <c r="F14" s="6">
        <v>265</v>
      </c>
      <c r="G14" s="13" t="s">
        <v>1122</v>
      </c>
      <c r="H14" s="6">
        <v>8270</v>
      </c>
      <c r="I14" s="6">
        <v>100</v>
      </c>
      <c r="J14" s="13">
        <v>9209</v>
      </c>
      <c r="K14" s="13">
        <v>146</v>
      </c>
    </row>
    <row r="15" spans="1:11">
      <c r="A15" s="19">
        <v>2276</v>
      </c>
      <c r="B15" s="23">
        <v>11.108000000000001</v>
      </c>
      <c r="F15" s="6">
        <v>279</v>
      </c>
      <c r="G15" s="13" t="s">
        <v>1123</v>
      </c>
      <c r="H15" s="6">
        <v>8880</v>
      </c>
      <c r="I15" s="6">
        <v>230</v>
      </c>
      <c r="J15" s="13">
        <v>9838</v>
      </c>
      <c r="K15" s="13">
        <v>240</v>
      </c>
    </row>
    <row r="16" spans="1:11">
      <c r="A16" s="19">
        <v>2457.5</v>
      </c>
      <c r="B16" s="23">
        <v>10.318</v>
      </c>
    </row>
    <row r="17" spans="1:9">
      <c r="A17" s="19">
        <v>2642.9</v>
      </c>
      <c r="B17" s="23">
        <v>10.79</v>
      </c>
      <c r="G17" s="18"/>
      <c r="H17" s="13"/>
      <c r="I17" s="13"/>
    </row>
    <row r="18" spans="1:9">
      <c r="A18" s="19">
        <v>2832.4</v>
      </c>
      <c r="B18" s="23">
        <v>11.678000000000001</v>
      </c>
    </row>
    <row r="19" spans="1:9">
      <c r="A19" s="19">
        <v>3026</v>
      </c>
      <c r="B19" s="23">
        <v>11.601000000000001</v>
      </c>
    </row>
    <row r="20" spans="1:9">
      <c r="A20" s="19">
        <v>3223.6</v>
      </c>
      <c r="B20" s="23">
        <v>11.702999999999999</v>
      </c>
    </row>
    <row r="21" spans="1:9">
      <c r="A21" s="19">
        <v>3425.2</v>
      </c>
      <c r="B21" s="23">
        <v>11.394</v>
      </c>
    </row>
    <row r="22" spans="1:9">
      <c r="A22" s="19">
        <v>3630.9</v>
      </c>
      <c r="B22" s="23">
        <v>11.147</v>
      </c>
    </row>
    <row r="23" spans="1:9">
      <c r="A23" s="19">
        <v>3840.7</v>
      </c>
      <c r="B23" s="23">
        <v>11.742000000000001</v>
      </c>
    </row>
    <row r="24" spans="1:9">
      <c r="A24" s="19">
        <v>4054.4</v>
      </c>
      <c r="B24" s="23">
        <v>11.85</v>
      </c>
    </row>
    <row r="25" spans="1:9">
      <c r="A25" s="19">
        <v>4272.2</v>
      </c>
      <c r="B25" s="23">
        <v>10.381</v>
      </c>
    </row>
    <row r="26" spans="1:9">
      <c r="A26" s="19">
        <v>4494.1000000000004</v>
      </c>
      <c r="B26" s="23">
        <v>11.941000000000001</v>
      </c>
    </row>
    <row r="27" spans="1:9">
      <c r="A27" s="19">
        <v>4719.8999999999996</v>
      </c>
      <c r="B27" s="23">
        <v>11.965</v>
      </c>
    </row>
    <row r="28" spans="1:9">
      <c r="A28" s="19">
        <v>4949.8999999999996</v>
      </c>
      <c r="B28" s="23">
        <v>12.833</v>
      </c>
    </row>
    <row r="29" spans="1:9">
      <c r="A29" s="19">
        <v>5183.8</v>
      </c>
      <c r="B29" s="23">
        <v>12.047000000000001</v>
      </c>
    </row>
    <row r="30" spans="1:9">
      <c r="A30" s="19">
        <v>5421.9</v>
      </c>
      <c r="B30" s="23">
        <v>11.172000000000001</v>
      </c>
      <c r="G30" s="18"/>
      <c r="H30" s="13"/>
      <c r="I30" s="13"/>
    </row>
    <row r="31" spans="1:9">
      <c r="A31" s="19">
        <v>5663.9</v>
      </c>
      <c r="B31" s="23">
        <v>13.092000000000001</v>
      </c>
    </row>
    <row r="32" spans="1:9">
      <c r="A32" s="19">
        <v>5910</v>
      </c>
      <c r="B32" s="23">
        <v>13.452999999999999</v>
      </c>
    </row>
    <row r="33" spans="1:12">
      <c r="A33" s="19">
        <v>6160.1</v>
      </c>
      <c r="B33" s="23">
        <v>12.955</v>
      </c>
    </row>
    <row r="34" spans="1:12">
      <c r="A34" s="19">
        <v>6414.3</v>
      </c>
      <c r="B34" s="23">
        <v>12.609</v>
      </c>
    </row>
    <row r="35" spans="1:12">
      <c r="A35" s="19">
        <v>6672.5</v>
      </c>
      <c r="B35" s="23">
        <v>12.125</v>
      </c>
    </row>
    <row r="36" spans="1:12">
      <c r="A36" s="19">
        <v>6934.8</v>
      </c>
      <c r="B36" s="23">
        <v>12.148999999999999</v>
      </c>
    </row>
    <row r="37" spans="1:12">
      <c r="A37" s="19">
        <v>7201.1</v>
      </c>
      <c r="B37" s="23">
        <v>12.148999999999999</v>
      </c>
    </row>
    <row r="38" spans="1:12">
      <c r="A38" s="19">
        <v>7471.4</v>
      </c>
      <c r="B38" s="23">
        <v>11.981999999999999</v>
      </c>
    </row>
    <row r="39" spans="1:12">
      <c r="A39" s="19">
        <v>7745.8</v>
      </c>
      <c r="B39" s="23">
        <v>12.914</v>
      </c>
    </row>
    <row r="40" spans="1:12">
      <c r="A40" s="19">
        <v>8041.2219999999998</v>
      </c>
      <c r="B40" s="23">
        <v>12.355</v>
      </c>
    </row>
    <row r="41" spans="1:12">
      <c r="A41" s="19">
        <v>8356.5560000000005</v>
      </c>
      <c r="B41" s="23">
        <v>12.925000000000001</v>
      </c>
    </row>
    <row r="42" spans="1:12">
      <c r="A42" s="19">
        <v>8671.8889999999992</v>
      </c>
      <c r="B42" s="23">
        <v>12.632</v>
      </c>
      <c r="J42" s="13"/>
      <c r="K42" s="13"/>
      <c r="L42" s="38"/>
    </row>
    <row r="43" spans="1:12">
      <c r="A43" s="19">
        <v>8987.2219999999998</v>
      </c>
      <c r="B43" s="23">
        <v>12.241</v>
      </c>
      <c r="J43" s="13"/>
    </row>
    <row r="44" spans="1:12">
      <c r="A44" s="19">
        <v>9307.143</v>
      </c>
      <c r="B44" s="23">
        <v>11.635999999999999</v>
      </c>
      <c r="J44" s="13"/>
    </row>
    <row r="45" spans="1:12">
      <c r="A45" s="19">
        <v>9650</v>
      </c>
      <c r="B45" s="23">
        <v>12.053000000000001</v>
      </c>
      <c r="J45" s="13"/>
    </row>
    <row r="46" spans="1:12">
      <c r="A46" s="19">
        <v>9992.857</v>
      </c>
      <c r="B46" s="23">
        <v>11.326000000000001</v>
      </c>
      <c r="J46" s="13"/>
    </row>
    <row r="47" spans="1:12">
      <c r="A47" s="19">
        <v>10112.5</v>
      </c>
      <c r="B47" s="23">
        <v>11.813000000000001</v>
      </c>
      <c r="J47" s="13"/>
    </row>
    <row r="48" spans="1:12">
      <c r="A48" s="19">
        <v>10187.5</v>
      </c>
      <c r="B48" s="23">
        <v>11.374000000000001</v>
      </c>
      <c r="J48" s="13"/>
    </row>
    <row r="49" spans="1:12">
      <c r="A49" s="19">
        <v>10237.5</v>
      </c>
      <c r="B49" s="23">
        <v>9.8859999999999992</v>
      </c>
      <c r="J49" s="13"/>
    </row>
    <row r="50" spans="1:12">
      <c r="J50" s="13"/>
    </row>
    <row r="51" spans="1:12">
      <c r="J51" s="13"/>
    </row>
    <row r="52" spans="1:12">
      <c r="J52" s="13"/>
    </row>
    <row r="53" spans="1:12">
      <c r="J53" s="13"/>
    </row>
    <row r="54" spans="1:12">
      <c r="J54" s="13"/>
    </row>
    <row r="55" spans="1:12">
      <c r="J55" s="13"/>
      <c r="K55" s="13"/>
      <c r="L55" s="38"/>
    </row>
    <row r="56" spans="1:12">
      <c r="L56" s="38"/>
    </row>
  </sheetData>
  <mergeCells count="2">
    <mergeCell ref="A3:B3"/>
    <mergeCell ref="F3:K3"/>
  </mergeCells>
  <phoneticPr fontId="44" type="noConversion"/>
  <pageMargins left="0.7" right="0.7" top="0.75" bottom="0.75" header="0.3" footer="0.3"/>
  <pageSetup paperSize="9" orientation="portrai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O113"/>
  <sheetViews>
    <sheetView workbookViewId="0">
      <selection activeCell="B5" sqref="B5:B113"/>
    </sheetView>
  </sheetViews>
  <sheetFormatPr baseColWidth="10" defaultColWidth="9" defaultRowHeight="13"/>
  <cols>
    <col min="1" max="1" width="21.1640625" style="19" customWidth="1"/>
    <col min="2" max="2" width="13.6640625" style="20" customWidth="1"/>
    <col min="3" max="3" width="9.6640625" style="4" customWidth="1"/>
    <col min="4" max="4" width="10.1640625" style="4" customWidth="1"/>
    <col min="5" max="5" width="10.6640625" style="4" customWidth="1"/>
    <col min="6" max="6" width="23.33203125" style="4" customWidth="1"/>
    <col min="7" max="7" width="12.83203125" style="4" customWidth="1"/>
    <col min="8" max="8" width="8.6640625" style="4" customWidth="1"/>
    <col min="9" max="9" width="14.1640625" style="4" customWidth="1"/>
    <col min="10" max="10" width="11.1640625" style="4" customWidth="1"/>
    <col min="11" max="11" width="20.33203125" style="4" customWidth="1"/>
    <col min="12" max="12" width="9.6640625" style="6" customWidth="1"/>
    <col min="13" max="13" width="21.83203125" style="4" customWidth="1"/>
    <col min="14" max="14" width="11.83203125" style="4" customWidth="1"/>
    <col min="15" max="15" width="21.83203125" style="4" customWidth="1"/>
    <col min="16" max="16384" width="9" style="4"/>
  </cols>
  <sheetData>
    <row r="1" spans="1:13">
      <c r="A1" s="37" t="s">
        <v>1124</v>
      </c>
      <c r="G1" s="6"/>
      <c r="I1" s="6"/>
      <c r="J1" s="6"/>
      <c r="K1" s="6"/>
    </row>
    <row r="2" spans="1:13">
      <c r="A2" s="9"/>
      <c r="G2" s="6"/>
      <c r="I2" s="6"/>
      <c r="J2" s="6"/>
      <c r="K2" s="6"/>
    </row>
    <row r="3" spans="1:13">
      <c r="A3" s="239" t="s">
        <v>605</v>
      </c>
      <c r="B3" s="239"/>
      <c r="F3" s="229" t="s">
        <v>606</v>
      </c>
      <c r="G3" s="229"/>
      <c r="H3" s="229"/>
      <c r="I3" s="229"/>
      <c r="J3" s="229"/>
      <c r="K3" s="229"/>
      <c r="L3" s="229"/>
      <c r="M3" s="229"/>
    </row>
    <row r="4" spans="1:13" ht="15">
      <c r="A4" s="11" t="s">
        <v>607</v>
      </c>
      <c r="B4" s="12" t="s">
        <v>608</v>
      </c>
      <c r="F4" s="13" t="s">
        <v>617</v>
      </c>
      <c r="G4" s="13" t="s">
        <v>610</v>
      </c>
      <c r="H4" s="13" t="s">
        <v>650</v>
      </c>
      <c r="I4" s="14" t="s">
        <v>611</v>
      </c>
      <c r="J4" s="14" t="s">
        <v>612</v>
      </c>
      <c r="K4" s="13" t="s">
        <v>629</v>
      </c>
      <c r="L4" s="17" t="s">
        <v>620</v>
      </c>
      <c r="M4" s="13" t="s">
        <v>688</v>
      </c>
    </row>
    <row r="5" spans="1:13">
      <c r="A5" s="19">
        <v>-26</v>
      </c>
      <c r="B5" s="23">
        <v>-0.64266055045871495</v>
      </c>
      <c r="F5" s="13" t="s">
        <v>1125</v>
      </c>
      <c r="G5" s="13" t="s">
        <v>1126</v>
      </c>
      <c r="H5" s="13">
        <v>-9.8000000000000007</v>
      </c>
      <c r="I5" s="13">
        <v>650</v>
      </c>
      <c r="J5" s="13">
        <v>110</v>
      </c>
      <c r="K5" s="13"/>
      <c r="L5" s="13"/>
      <c r="M5" s="13"/>
    </row>
    <row r="6" spans="1:13">
      <c r="A6" s="19">
        <v>102.9289</v>
      </c>
      <c r="B6" s="23">
        <v>-0.89266055045871395</v>
      </c>
      <c r="F6" s="6">
        <v>2075</v>
      </c>
      <c r="G6" s="13" t="s">
        <v>1127</v>
      </c>
      <c r="H6" s="13"/>
      <c r="I6" s="13">
        <v>2990</v>
      </c>
      <c r="J6" s="13">
        <v>100</v>
      </c>
      <c r="K6" s="13">
        <v>3170</v>
      </c>
      <c r="L6" s="13">
        <v>170</v>
      </c>
      <c r="M6" s="13"/>
    </row>
    <row r="7" spans="1:13">
      <c r="A7" s="19">
        <v>212.71969999999999</v>
      </c>
      <c r="B7" s="23">
        <v>-0.89266055045871395</v>
      </c>
      <c r="F7" s="6">
        <v>2075</v>
      </c>
      <c r="G7" s="13" t="s">
        <v>1128</v>
      </c>
      <c r="H7" s="13">
        <v>-7.07</v>
      </c>
      <c r="I7" s="13">
        <v>2230</v>
      </c>
      <c r="J7" s="13">
        <v>140</v>
      </c>
      <c r="K7" s="13">
        <v>1640</v>
      </c>
      <c r="L7" s="13">
        <v>160</v>
      </c>
      <c r="M7" s="13" t="s">
        <v>1129</v>
      </c>
    </row>
    <row r="8" spans="1:13">
      <c r="A8" s="19">
        <v>267.61509999999998</v>
      </c>
      <c r="B8" s="23">
        <v>-0.64266055045871495</v>
      </c>
      <c r="F8" s="6">
        <v>2205</v>
      </c>
      <c r="G8" s="13" t="s">
        <v>1127</v>
      </c>
      <c r="H8" s="13"/>
      <c r="I8" s="13">
        <v>3220</v>
      </c>
      <c r="J8" s="13">
        <v>100</v>
      </c>
      <c r="K8" s="13">
        <v>3440</v>
      </c>
      <c r="L8" s="13">
        <v>100</v>
      </c>
      <c r="M8" s="13"/>
    </row>
    <row r="9" spans="1:13">
      <c r="A9" s="19">
        <v>322.51049999999998</v>
      </c>
      <c r="B9" s="23">
        <v>-0.39266055045871501</v>
      </c>
      <c r="F9" s="6">
        <v>2205</v>
      </c>
      <c r="G9" s="13" t="s">
        <v>1128</v>
      </c>
      <c r="H9" s="13">
        <v>-7.06</v>
      </c>
      <c r="I9" s="13">
        <v>3520</v>
      </c>
      <c r="J9" s="13">
        <v>100</v>
      </c>
      <c r="K9" s="13">
        <v>2940</v>
      </c>
      <c r="L9" s="13">
        <v>445</v>
      </c>
      <c r="M9" s="13" t="s">
        <v>1130</v>
      </c>
    </row>
    <row r="10" spans="1:13">
      <c r="A10" s="19">
        <v>446.02510000000001</v>
      </c>
      <c r="B10" s="23">
        <v>-0.34266055045871502</v>
      </c>
      <c r="F10" s="6">
        <v>2443</v>
      </c>
      <c r="G10" s="13" t="s">
        <v>1127</v>
      </c>
      <c r="H10" s="13"/>
      <c r="I10" s="13">
        <v>4400</v>
      </c>
      <c r="J10" s="13">
        <v>100</v>
      </c>
      <c r="K10" s="13">
        <v>5020</v>
      </c>
      <c r="L10" s="13">
        <v>205</v>
      </c>
      <c r="M10" s="13"/>
    </row>
    <row r="11" spans="1:13">
      <c r="A11" s="19">
        <v>555.81590000000006</v>
      </c>
      <c r="B11" s="23">
        <v>-0.442660550458715</v>
      </c>
      <c r="F11" s="6">
        <v>2443</v>
      </c>
      <c r="G11" s="13" t="s">
        <v>1128</v>
      </c>
      <c r="H11" s="13">
        <v>-7.85</v>
      </c>
      <c r="I11" s="13">
        <v>4800</v>
      </c>
      <c r="J11" s="13">
        <v>100</v>
      </c>
      <c r="K11" s="13">
        <v>4980</v>
      </c>
      <c r="L11" s="13">
        <v>200</v>
      </c>
      <c r="M11" s="13" t="s">
        <v>1131</v>
      </c>
    </row>
    <row r="12" spans="1:13">
      <c r="A12" s="19">
        <v>610.71130000000005</v>
      </c>
      <c r="B12" s="23">
        <v>-0.442660550458715</v>
      </c>
      <c r="F12" s="6">
        <v>2806</v>
      </c>
      <c r="G12" s="13" t="s">
        <v>1128</v>
      </c>
      <c r="H12" s="13">
        <v>-7.52</v>
      </c>
      <c r="I12" s="13">
        <v>7300</v>
      </c>
      <c r="J12" s="13">
        <v>140</v>
      </c>
      <c r="K12" s="13">
        <v>7650</v>
      </c>
      <c r="L12" s="13">
        <v>125</v>
      </c>
      <c r="M12" s="13" t="s">
        <v>1132</v>
      </c>
    </row>
    <row r="13" spans="1:13">
      <c r="A13" s="19">
        <v>655.31380000000001</v>
      </c>
      <c r="B13" s="23">
        <v>-0.39266055045871501</v>
      </c>
      <c r="F13" s="13">
        <v>2872</v>
      </c>
      <c r="G13" s="13" t="s">
        <v>1127</v>
      </c>
      <c r="H13" s="13"/>
      <c r="I13" s="13">
        <v>7760</v>
      </c>
      <c r="J13" s="13">
        <v>110</v>
      </c>
      <c r="K13" s="13">
        <v>8490</v>
      </c>
      <c r="L13" s="13">
        <v>90</v>
      </c>
      <c r="M13" s="13"/>
    </row>
    <row r="14" spans="1:13">
      <c r="A14" s="19">
        <v>789.12130000000002</v>
      </c>
      <c r="B14" s="23">
        <v>-0.39266055045871501</v>
      </c>
      <c r="F14" s="13">
        <v>3030</v>
      </c>
      <c r="G14" s="13" t="s">
        <v>1128</v>
      </c>
      <c r="H14" s="29">
        <v>-7.62</v>
      </c>
      <c r="I14" s="13">
        <v>8510</v>
      </c>
      <c r="J14" s="13">
        <v>90</v>
      </c>
      <c r="K14" s="13">
        <v>9220</v>
      </c>
      <c r="L14" s="13">
        <v>185</v>
      </c>
      <c r="M14" s="13" t="s">
        <v>1133</v>
      </c>
    </row>
    <row r="15" spans="1:13">
      <c r="A15" s="19">
        <v>898.91210000000001</v>
      </c>
      <c r="B15" s="23">
        <v>-0.59266055045871502</v>
      </c>
      <c r="F15" s="13">
        <v>3080</v>
      </c>
      <c r="G15" s="13" t="s">
        <v>1128</v>
      </c>
      <c r="H15" s="13">
        <v>-7.48</v>
      </c>
      <c r="I15" s="13">
        <v>9150</v>
      </c>
      <c r="J15" s="13">
        <v>90</v>
      </c>
      <c r="K15" s="13">
        <v>9940</v>
      </c>
      <c r="L15" s="13">
        <v>50</v>
      </c>
      <c r="M15" s="13" t="s">
        <v>1134</v>
      </c>
    </row>
    <row r="16" spans="1:13">
      <c r="A16" s="19">
        <v>953.8075</v>
      </c>
      <c r="B16" s="23">
        <v>-0.84266055045871502</v>
      </c>
      <c r="F16" s="6">
        <v>3178</v>
      </c>
      <c r="G16" s="13" t="s">
        <v>1128</v>
      </c>
      <c r="H16" s="13"/>
      <c r="I16" s="13">
        <v>10390</v>
      </c>
      <c r="J16" s="13">
        <v>250</v>
      </c>
      <c r="K16" s="13">
        <v>12004</v>
      </c>
      <c r="L16" s="13">
        <v>660</v>
      </c>
      <c r="M16" s="13" t="s">
        <v>1135</v>
      </c>
    </row>
    <row r="17" spans="1:15">
      <c r="A17" s="19">
        <v>994.97910000000002</v>
      </c>
      <c r="B17" s="23">
        <v>-0.942660550458715</v>
      </c>
      <c r="F17" s="13" t="s">
        <v>1136</v>
      </c>
      <c r="G17" s="52"/>
      <c r="H17" s="29">
        <v>0.33</v>
      </c>
      <c r="L17" s="4"/>
    </row>
    <row r="18" spans="1:15">
      <c r="A18" s="19">
        <v>1077.3222000000001</v>
      </c>
      <c r="B18" s="23">
        <v>-0.942660550458716</v>
      </c>
    </row>
    <row r="19" spans="1:15">
      <c r="A19" s="19">
        <v>1132.2175999999999</v>
      </c>
      <c r="B19" s="23">
        <v>-0.692660550458716</v>
      </c>
    </row>
    <row r="20" spans="1:15">
      <c r="A20" s="19">
        <v>1187.1130000000001</v>
      </c>
      <c r="B20" s="23">
        <v>-0.39266055045871501</v>
      </c>
    </row>
    <row r="21" spans="1:15">
      <c r="A21" s="19">
        <v>1242.0083999999999</v>
      </c>
      <c r="B21" s="23">
        <v>-0.29266055045871497</v>
      </c>
    </row>
    <row r="22" spans="1:15">
      <c r="A22" s="19">
        <v>1296.9038</v>
      </c>
      <c r="B22" s="23">
        <v>-0.442660550458715</v>
      </c>
    </row>
    <row r="23" spans="1:15">
      <c r="A23" s="19">
        <v>1331.2134000000001</v>
      </c>
      <c r="B23" s="23">
        <v>-0.54266055045871597</v>
      </c>
    </row>
    <row r="24" spans="1:15">
      <c r="A24" s="19">
        <v>1368.954</v>
      </c>
      <c r="B24" s="23">
        <v>-0.49266055045871499</v>
      </c>
    </row>
    <row r="25" spans="1:15">
      <c r="A25" s="19">
        <v>1420.4184</v>
      </c>
      <c r="B25" s="23">
        <v>-0.49266055045871499</v>
      </c>
    </row>
    <row r="26" spans="1:15">
      <c r="A26" s="19">
        <v>1475.3137999999999</v>
      </c>
      <c r="B26" s="23">
        <v>-0.39266055045871501</v>
      </c>
    </row>
    <row r="27" spans="1:15">
      <c r="A27" s="19">
        <v>1530.2092</v>
      </c>
      <c r="B27" s="23">
        <v>-0.192660550458716</v>
      </c>
    </row>
    <row r="28" spans="1:15">
      <c r="A28" s="19">
        <v>1557.6569</v>
      </c>
      <c r="B28" s="23">
        <v>-0.442660550458715</v>
      </c>
      <c r="N28" s="13"/>
      <c r="O28" s="13"/>
    </row>
    <row r="29" spans="1:15">
      <c r="A29" s="19">
        <v>1585.1045999999999</v>
      </c>
      <c r="B29" s="23">
        <v>-1.1426605504587199</v>
      </c>
    </row>
    <row r="30" spans="1:15">
      <c r="A30" s="19">
        <v>1598.8285000000001</v>
      </c>
      <c r="B30" s="23">
        <v>-1.5926605504587199</v>
      </c>
    </row>
    <row r="31" spans="1:15">
      <c r="A31" s="19">
        <v>1640</v>
      </c>
      <c r="B31" s="23">
        <v>-1.24266055045871</v>
      </c>
    </row>
    <row r="32" spans="1:15">
      <c r="A32" s="19">
        <v>1720</v>
      </c>
      <c r="B32" s="23">
        <v>-0.64266055045871495</v>
      </c>
    </row>
    <row r="33" spans="1:12">
      <c r="A33" s="19">
        <v>1880</v>
      </c>
      <c r="B33" s="23">
        <v>-0.442660550458715</v>
      </c>
    </row>
    <row r="34" spans="1:12">
      <c r="A34" s="19">
        <v>2000</v>
      </c>
      <c r="B34" s="23">
        <v>-0.64266055045871495</v>
      </c>
    </row>
    <row r="35" spans="1:12">
      <c r="A35" s="19">
        <v>2160</v>
      </c>
      <c r="B35" s="23">
        <v>-0.64266055045871595</v>
      </c>
    </row>
    <row r="36" spans="1:12">
      <c r="A36" s="19">
        <v>2320</v>
      </c>
      <c r="B36" s="23">
        <v>-0.64266055045871495</v>
      </c>
    </row>
    <row r="37" spans="1:12">
      <c r="A37" s="19">
        <v>2480</v>
      </c>
      <c r="B37" s="23">
        <v>-0.64266055045871495</v>
      </c>
    </row>
    <row r="38" spans="1:12">
      <c r="A38" s="19">
        <v>2560</v>
      </c>
      <c r="B38" s="23">
        <v>-0.84266055045871502</v>
      </c>
      <c r="L38" s="13"/>
    </row>
    <row r="39" spans="1:12">
      <c r="A39" s="19">
        <v>2640</v>
      </c>
      <c r="B39" s="23">
        <v>-1.0426605504587201</v>
      </c>
      <c r="L39" s="13"/>
    </row>
    <row r="40" spans="1:12">
      <c r="A40" s="19">
        <v>2710</v>
      </c>
      <c r="B40" s="23">
        <v>-1.0426605504587201</v>
      </c>
      <c r="L40" s="13"/>
    </row>
    <row r="41" spans="1:12">
      <c r="A41" s="19">
        <v>2860</v>
      </c>
      <c r="B41" s="23">
        <v>-0.79266055045871597</v>
      </c>
      <c r="L41" s="13"/>
    </row>
    <row r="42" spans="1:12">
      <c r="A42" s="19">
        <v>2974.2856999999999</v>
      </c>
      <c r="B42" s="23">
        <v>-0.79266055045871597</v>
      </c>
      <c r="L42" s="13"/>
    </row>
    <row r="43" spans="1:12">
      <c r="A43" s="19">
        <v>3128.5713999999998</v>
      </c>
      <c r="B43" s="23">
        <v>-1.19266055045871</v>
      </c>
      <c r="L43" s="13"/>
    </row>
    <row r="44" spans="1:12">
      <c r="A44" s="19">
        <v>3214.2856999999999</v>
      </c>
      <c r="B44" s="23">
        <v>-1.5426605504587201</v>
      </c>
      <c r="L44" s="13"/>
    </row>
    <row r="45" spans="1:12">
      <c r="A45" s="19">
        <v>3265.7143000000001</v>
      </c>
      <c r="B45" s="23">
        <v>-1.44266055045872</v>
      </c>
      <c r="L45" s="13"/>
    </row>
    <row r="46" spans="1:12">
      <c r="A46" s="19">
        <v>3334.2856999999999</v>
      </c>
      <c r="B46" s="23">
        <v>-1.14266055045871</v>
      </c>
      <c r="L46" s="13"/>
    </row>
    <row r="47" spans="1:12">
      <c r="A47" s="19">
        <v>3402.8571000000002</v>
      </c>
      <c r="B47" s="23">
        <v>-0.89266055045871595</v>
      </c>
    </row>
    <row r="48" spans="1:12">
      <c r="A48" s="19">
        <v>3540</v>
      </c>
      <c r="B48" s="23">
        <v>-0.74266055045871504</v>
      </c>
      <c r="L48" s="13"/>
    </row>
    <row r="49" spans="1:15">
      <c r="A49" s="19">
        <v>3677.1428999999998</v>
      </c>
      <c r="B49" s="23">
        <v>-0.54266055045871497</v>
      </c>
      <c r="L49" s="13"/>
    </row>
    <row r="50" spans="1:15">
      <c r="A50" s="19">
        <v>3728.5713999999998</v>
      </c>
      <c r="B50" s="23">
        <v>-0.24266055045871501</v>
      </c>
      <c r="L50" s="13"/>
      <c r="O50" s="13"/>
    </row>
    <row r="51" spans="1:15">
      <c r="A51" s="19">
        <v>3848.5713999999998</v>
      </c>
      <c r="B51" s="23">
        <v>-4.2660550458715599E-2</v>
      </c>
      <c r="O51" s="13"/>
    </row>
    <row r="52" spans="1:15">
      <c r="A52" s="19">
        <v>3985.7143000000001</v>
      </c>
      <c r="B52" s="23">
        <v>7.3394495412841803E-3</v>
      </c>
      <c r="O52" s="13"/>
    </row>
    <row r="53" spans="1:15">
      <c r="A53" s="19">
        <v>4122.8571000000002</v>
      </c>
      <c r="B53" s="23">
        <v>0.207339449541284</v>
      </c>
      <c r="O53" s="13"/>
    </row>
    <row r="54" spans="1:15">
      <c r="A54" s="19">
        <v>4260</v>
      </c>
      <c r="B54" s="23">
        <v>0.25733944954128501</v>
      </c>
      <c r="O54" s="13"/>
    </row>
    <row r="55" spans="1:15">
      <c r="A55" s="19">
        <v>4397.1428999999998</v>
      </c>
      <c r="B55" s="23">
        <v>0.10733944954128601</v>
      </c>
      <c r="O55" s="13"/>
    </row>
    <row r="56" spans="1:15">
      <c r="A56" s="19">
        <v>4534.2857000000004</v>
      </c>
      <c r="B56" s="23">
        <v>5.73394495412849E-2</v>
      </c>
      <c r="O56" s="13"/>
    </row>
    <row r="57" spans="1:15">
      <c r="A57" s="19">
        <v>4705.7142999999996</v>
      </c>
      <c r="B57" s="23">
        <v>0.10733944954128399</v>
      </c>
      <c r="O57" s="13"/>
    </row>
    <row r="58" spans="1:15">
      <c r="A58" s="19">
        <v>4782.8571000000002</v>
      </c>
      <c r="B58" s="23">
        <v>-0.34266055045871502</v>
      </c>
      <c r="O58" s="13"/>
    </row>
    <row r="59" spans="1:15">
      <c r="A59" s="19">
        <v>4842.8571000000002</v>
      </c>
      <c r="B59" s="23">
        <v>-0.79266055045871497</v>
      </c>
      <c r="O59" s="13"/>
    </row>
    <row r="60" spans="1:15">
      <c r="A60" s="19">
        <v>4928.5713999999998</v>
      </c>
      <c r="B60" s="23">
        <v>-0.64266055045871595</v>
      </c>
      <c r="O60" s="13"/>
    </row>
    <row r="61" spans="1:15">
      <c r="A61" s="19">
        <v>4980</v>
      </c>
      <c r="B61" s="23">
        <v>-0.24266055045871401</v>
      </c>
      <c r="O61" s="13"/>
    </row>
    <row r="62" spans="1:15">
      <c r="A62" s="19">
        <v>5099.3296</v>
      </c>
      <c r="B62" s="23">
        <v>-0.29266055045871497</v>
      </c>
      <c r="O62" s="13"/>
    </row>
    <row r="63" spans="1:15">
      <c r="A63" s="19">
        <v>5218.6592000000001</v>
      </c>
      <c r="B63" s="23">
        <v>-0.192660550458716</v>
      </c>
    </row>
    <row r="64" spans="1:15">
      <c r="A64" s="19">
        <v>5337.9888000000001</v>
      </c>
      <c r="B64" s="23">
        <v>5.73394495412849E-2</v>
      </c>
    </row>
    <row r="65" spans="1:2">
      <c r="A65" s="19">
        <v>5487.1508000000003</v>
      </c>
      <c r="B65" s="23">
        <v>-0.29266055045871597</v>
      </c>
    </row>
    <row r="66" spans="1:2">
      <c r="A66" s="19">
        <v>5643.7709000000004</v>
      </c>
      <c r="B66" s="23">
        <v>-0.89266055045871595</v>
      </c>
    </row>
    <row r="67" spans="1:2">
      <c r="A67" s="19">
        <v>5725.8100999999997</v>
      </c>
      <c r="B67" s="23">
        <v>-0.59266055045871502</v>
      </c>
    </row>
    <row r="68" spans="1:2">
      <c r="A68" s="19">
        <v>5845.1396999999997</v>
      </c>
      <c r="B68" s="23">
        <v>-4.2660550458714301E-2</v>
      </c>
    </row>
    <row r="69" spans="1:2">
      <c r="A69" s="19">
        <v>5964.4692999999997</v>
      </c>
      <c r="B69" s="23">
        <v>-0.29266055045871597</v>
      </c>
    </row>
    <row r="70" spans="1:2">
      <c r="A70" s="19">
        <v>6083.7988999999998</v>
      </c>
      <c r="B70" s="23">
        <v>-0.99266055045871504</v>
      </c>
    </row>
    <row r="71" spans="1:2">
      <c r="A71" s="19">
        <v>6113.6313</v>
      </c>
      <c r="B71" s="23">
        <v>-1.0926605504587199</v>
      </c>
    </row>
    <row r="72" spans="1:2">
      <c r="A72" s="19">
        <v>6232.9609</v>
      </c>
      <c r="B72" s="23">
        <v>-0.692660550458715</v>
      </c>
    </row>
    <row r="73" spans="1:2">
      <c r="A73" s="19">
        <v>6352.2905000000001</v>
      </c>
      <c r="B73" s="23">
        <v>-0.14266055045871501</v>
      </c>
    </row>
    <row r="74" spans="1:2">
      <c r="A74" s="19">
        <v>6471.6201000000001</v>
      </c>
      <c r="B74" s="23">
        <v>5.7339449541283997E-2</v>
      </c>
    </row>
    <row r="75" spans="1:2">
      <c r="A75" s="19">
        <v>6590.9497000000001</v>
      </c>
      <c r="B75" s="23">
        <v>0.207339449541285</v>
      </c>
    </row>
    <row r="76" spans="1:2">
      <c r="A76" s="19">
        <v>6866.8994000000002</v>
      </c>
      <c r="B76" s="23">
        <v>0.60733944954128405</v>
      </c>
    </row>
    <row r="77" spans="1:2">
      <c r="A77" s="19">
        <v>6978.7709000000004</v>
      </c>
      <c r="B77" s="23">
        <v>0.95733944954128403</v>
      </c>
    </row>
    <row r="78" spans="1:2">
      <c r="A78" s="19">
        <v>7098.1005999999998</v>
      </c>
      <c r="B78" s="23">
        <v>1.05733944954129</v>
      </c>
    </row>
    <row r="79" spans="1:2">
      <c r="A79" s="19">
        <v>7217.4301999999998</v>
      </c>
      <c r="B79" s="23">
        <v>1.30733944954129</v>
      </c>
    </row>
    <row r="80" spans="1:2">
      <c r="A80" s="19">
        <v>7336.7597999999998</v>
      </c>
      <c r="B80" s="23">
        <v>1.7073394495412899</v>
      </c>
    </row>
    <row r="81" spans="1:2">
      <c r="A81" s="19">
        <v>7456.0893999999998</v>
      </c>
      <c r="B81" s="23">
        <v>1.4573394495412799</v>
      </c>
    </row>
    <row r="82" spans="1:2">
      <c r="A82" s="19">
        <v>7575.4189999999999</v>
      </c>
      <c r="B82" s="23">
        <v>0.85733944954128505</v>
      </c>
    </row>
    <row r="83" spans="1:2">
      <c r="A83" s="19">
        <v>7620.1675999999998</v>
      </c>
      <c r="B83" s="23">
        <v>0.70733944954128603</v>
      </c>
    </row>
    <row r="84" spans="1:2">
      <c r="A84" s="19">
        <v>7719.4690000000001</v>
      </c>
      <c r="B84" s="23">
        <v>1.1073394495412801</v>
      </c>
    </row>
    <row r="85" spans="1:2">
      <c r="A85" s="19">
        <v>7830.6194999999998</v>
      </c>
      <c r="B85" s="23">
        <v>1.4573394495412899</v>
      </c>
    </row>
    <row r="86" spans="1:2">
      <c r="A86" s="19">
        <v>7941.7699000000002</v>
      </c>
      <c r="B86" s="23">
        <v>1.50733944954129</v>
      </c>
    </row>
    <row r="87" spans="1:2">
      <c r="A87" s="19">
        <v>8052.9204</v>
      </c>
      <c r="B87" s="23">
        <v>1.4073394495412801</v>
      </c>
    </row>
    <row r="88" spans="1:2">
      <c r="A88" s="19">
        <v>8164.0708000000004</v>
      </c>
      <c r="B88" s="23">
        <v>1.4573394495412899</v>
      </c>
    </row>
    <row r="89" spans="1:2">
      <c r="A89" s="19">
        <v>8275.2212</v>
      </c>
      <c r="B89" s="23">
        <v>1.50733944954128</v>
      </c>
    </row>
    <row r="90" spans="1:2">
      <c r="A90" s="19">
        <v>8969.9115000000002</v>
      </c>
      <c r="B90" s="23">
        <v>1.2073394495412899</v>
      </c>
    </row>
    <row r="91" spans="1:2">
      <c r="A91" s="19">
        <v>8997.6990999999998</v>
      </c>
      <c r="B91" s="23">
        <v>0.557339449541284</v>
      </c>
    </row>
    <row r="92" spans="1:2">
      <c r="A92" s="19">
        <v>9053.2742999999991</v>
      </c>
      <c r="B92" s="23">
        <v>0.307339449541285</v>
      </c>
    </row>
    <row r="93" spans="1:2">
      <c r="A93" s="19">
        <v>9108.8495999999996</v>
      </c>
      <c r="B93" s="23">
        <v>0.65733944954128398</v>
      </c>
    </row>
    <row r="94" spans="1:2">
      <c r="A94" s="19">
        <v>9157.4778999999999</v>
      </c>
      <c r="B94" s="23">
        <v>0.90733944954128498</v>
      </c>
    </row>
    <row r="95" spans="1:2">
      <c r="A95" s="19">
        <v>9220</v>
      </c>
      <c r="B95" s="23">
        <v>0.85733944954128405</v>
      </c>
    </row>
    <row r="96" spans="1:2">
      <c r="A96" s="19">
        <v>9325.5833000000002</v>
      </c>
      <c r="B96" s="23">
        <v>0.90733944954128498</v>
      </c>
    </row>
    <row r="97" spans="1:2">
      <c r="A97" s="19">
        <v>9461.3333000000002</v>
      </c>
      <c r="B97" s="23">
        <v>1.1073394495412801</v>
      </c>
    </row>
    <row r="98" spans="1:2">
      <c r="A98" s="19">
        <v>9551.8333000000002</v>
      </c>
      <c r="B98" s="23">
        <v>1.1573394495412801</v>
      </c>
    </row>
    <row r="99" spans="1:2">
      <c r="A99" s="19">
        <v>9702.6666999999998</v>
      </c>
      <c r="B99" s="23">
        <v>1.35733944954129</v>
      </c>
    </row>
    <row r="100" spans="1:2">
      <c r="A100" s="19">
        <v>9838.4166999999998</v>
      </c>
      <c r="B100" s="23">
        <v>1.4073394495412801</v>
      </c>
    </row>
    <row r="101" spans="1:2">
      <c r="A101" s="19">
        <v>9944</v>
      </c>
      <c r="B101" s="23">
        <v>1.1073394495412801</v>
      </c>
    </row>
    <row r="102" spans="1:2">
      <c r="A102" s="19">
        <v>10394.625</v>
      </c>
      <c r="B102" s="23">
        <v>0.75733944954128496</v>
      </c>
    </row>
    <row r="103" spans="1:2">
      <c r="A103" s="19">
        <v>10544.8333</v>
      </c>
      <c r="B103" s="23">
        <v>1.1073394495412801</v>
      </c>
    </row>
    <row r="104" spans="1:2">
      <c r="A104" s="19">
        <v>10716.5</v>
      </c>
      <c r="B104" s="23">
        <v>1.6573394495412801</v>
      </c>
    </row>
    <row r="105" spans="1:2">
      <c r="A105" s="19">
        <v>10888.1667</v>
      </c>
      <c r="B105" s="23">
        <v>1.80733944954128</v>
      </c>
    </row>
    <row r="106" spans="1:2">
      <c r="A106" s="19">
        <v>11059.8333</v>
      </c>
      <c r="B106" s="23">
        <v>1.75733944954128</v>
      </c>
    </row>
    <row r="107" spans="1:2">
      <c r="A107" s="19">
        <v>11231.5</v>
      </c>
      <c r="B107" s="23">
        <v>1.9073394495412801</v>
      </c>
    </row>
    <row r="108" spans="1:2">
      <c r="A108" s="19">
        <v>11403.1667</v>
      </c>
      <c r="B108" s="23">
        <v>1.8573394495412801</v>
      </c>
    </row>
    <row r="109" spans="1:2">
      <c r="A109" s="19">
        <v>11574.8333</v>
      </c>
      <c r="B109" s="23">
        <v>1.30733944954128</v>
      </c>
    </row>
    <row r="110" spans="1:2">
      <c r="A110" s="19">
        <v>11746.5</v>
      </c>
      <c r="B110" s="23">
        <v>0.65733944954128498</v>
      </c>
    </row>
    <row r="111" spans="1:2">
      <c r="A111" s="19">
        <v>11896.7083</v>
      </c>
      <c r="B111" s="23">
        <v>0.10733944954128501</v>
      </c>
    </row>
    <row r="112" spans="1:2">
      <c r="A112" s="19">
        <v>12095.3333</v>
      </c>
      <c r="B112" s="23">
        <v>-0.54266055045871597</v>
      </c>
    </row>
    <row r="113" spans="1:2">
      <c r="A113" s="19">
        <v>12278</v>
      </c>
      <c r="B113" s="23">
        <v>-1.44266055045871</v>
      </c>
    </row>
  </sheetData>
  <mergeCells count="2">
    <mergeCell ref="A3:B3"/>
    <mergeCell ref="F3:M3"/>
  </mergeCells>
  <phoneticPr fontId="44" type="noConversion"/>
  <pageMargins left="0.7" right="0.7" top="0.75" bottom="0.75" header="0.3" footer="0.3"/>
  <pageSetup paperSize="9" orientation="portrai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Q102"/>
  <sheetViews>
    <sheetView workbookViewId="0">
      <selection activeCell="B5" sqref="B5:B102"/>
    </sheetView>
  </sheetViews>
  <sheetFormatPr baseColWidth="10" defaultColWidth="9" defaultRowHeight="13"/>
  <cols>
    <col min="1" max="1" width="21.1640625" style="19" customWidth="1"/>
    <col min="2" max="2" width="13.6640625" style="20" customWidth="1"/>
    <col min="3" max="4" width="9" style="4"/>
    <col min="5" max="5" width="9.1640625" style="4" customWidth="1"/>
    <col min="6" max="6" width="9.83203125" style="6" customWidth="1"/>
    <col min="7" max="7" width="12.83203125" style="6" customWidth="1"/>
    <col min="8" max="8" width="14.1640625" style="6" customWidth="1"/>
    <col min="9" max="9" width="11.1640625" style="6" customWidth="1"/>
    <col min="10" max="10" width="20.33203125" style="6" customWidth="1"/>
    <col min="11" max="11" width="7.83203125" style="6" customWidth="1"/>
    <col min="12" max="16384" width="9" style="4"/>
  </cols>
  <sheetData>
    <row r="1" spans="1:17">
      <c r="A1" s="37" t="s">
        <v>1137</v>
      </c>
      <c r="F1" s="4"/>
      <c r="G1" s="4"/>
      <c r="H1" s="4"/>
      <c r="I1" s="4"/>
      <c r="J1" s="4"/>
      <c r="K1" s="4"/>
    </row>
    <row r="2" spans="1:17">
      <c r="A2" s="9"/>
      <c r="F2" s="4"/>
      <c r="G2" s="4"/>
      <c r="H2" s="4"/>
      <c r="I2" s="4"/>
      <c r="J2" s="4"/>
      <c r="K2" s="4"/>
    </row>
    <row r="3" spans="1:17">
      <c r="A3" s="239" t="s">
        <v>605</v>
      </c>
      <c r="B3" s="239"/>
      <c r="F3" s="229" t="s">
        <v>606</v>
      </c>
      <c r="G3" s="229"/>
      <c r="H3" s="229"/>
      <c r="I3" s="229"/>
      <c r="J3" s="229"/>
      <c r="K3" s="229"/>
    </row>
    <row r="4" spans="1:17" ht="15">
      <c r="A4" s="11" t="s">
        <v>607</v>
      </c>
      <c r="B4" s="12" t="s">
        <v>608</v>
      </c>
      <c r="F4" s="34" t="s">
        <v>617</v>
      </c>
      <c r="G4" s="13" t="s">
        <v>610</v>
      </c>
      <c r="H4" s="14" t="s">
        <v>611</v>
      </c>
      <c r="I4" s="14" t="s">
        <v>612</v>
      </c>
      <c r="J4" s="13" t="s">
        <v>629</v>
      </c>
      <c r="K4" s="17" t="s">
        <v>634</v>
      </c>
    </row>
    <row r="5" spans="1:17">
      <c r="A5" s="19">
        <v>63</v>
      </c>
      <c r="B5" s="23">
        <v>11.2</v>
      </c>
      <c r="F5" s="13">
        <v>21.5</v>
      </c>
      <c r="G5" s="13" t="s">
        <v>694</v>
      </c>
      <c r="H5" s="13">
        <v>3860</v>
      </c>
      <c r="I5" s="13">
        <v>20</v>
      </c>
      <c r="J5" s="13">
        <v>4294</v>
      </c>
      <c r="K5" s="13">
        <v>123.5</v>
      </c>
      <c r="L5" s="34"/>
      <c r="M5" s="13"/>
      <c r="N5" s="13"/>
      <c r="O5" s="13"/>
      <c r="P5" s="13"/>
      <c r="Q5" s="13"/>
    </row>
    <row r="6" spans="1:17">
      <c r="A6" s="19">
        <v>668.7</v>
      </c>
      <c r="B6" s="23">
        <v>11</v>
      </c>
      <c r="F6" s="13">
        <v>43.5</v>
      </c>
      <c r="G6" s="13" t="s">
        <v>679</v>
      </c>
      <c r="H6" s="13">
        <v>4880</v>
      </c>
      <c r="I6" s="13">
        <v>80</v>
      </c>
      <c r="J6" s="36">
        <v>5618</v>
      </c>
      <c r="K6" s="13">
        <v>268.5</v>
      </c>
    </row>
    <row r="7" spans="1:17">
      <c r="A7" s="19">
        <v>1084.5999999999999</v>
      </c>
      <c r="B7" s="23">
        <v>11.1</v>
      </c>
      <c r="F7" s="13">
        <v>75.5</v>
      </c>
      <c r="G7" s="13" t="s">
        <v>679</v>
      </c>
      <c r="H7" s="13">
        <v>6640</v>
      </c>
      <c r="I7" s="13">
        <v>210</v>
      </c>
      <c r="J7" s="13">
        <v>7358</v>
      </c>
      <c r="K7" s="13">
        <v>323</v>
      </c>
    </row>
    <row r="8" spans="1:17">
      <c r="A8" s="19">
        <v>1392.5</v>
      </c>
      <c r="B8" s="23">
        <v>10.3</v>
      </c>
      <c r="F8" s="13">
        <v>144.5</v>
      </c>
      <c r="G8" s="13" t="s">
        <v>694</v>
      </c>
      <c r="H8" s="13">
        <v>8835</v>
      </c>
      <c r="I8" s="13">
        <v>35</v>
      </c>
      <c r="J8" s="13">
        <v>10047</v>
      </c>
      <c r="K8" s="13">
        <v>165</v>
      </c>
    </row>
    <row r="9" spans="1:17">
      <c r="A9" s="19">
        <v>1647.4</v>
      </c>
      <c r="B9" s="23">
        <v>11.2</v>
      </c>
      <c r="F9" s="13">
        <v>156.5</v>
      </c>
      <c r="G9" s="13" t="s">
        <v>679</v>
      </c>
      <c r="H9" s="13">
        <v>9280</v>
      </c>
      <c r="I9" s="13">
        <v>100</v>
      </c>
      <c r="J9" s="13">
        <v>10591</v>
      </c>
      <c r="K9" s="13">
        <v>184.5</v>
      </c>
      <c r="L9" s="13"/>
      <c r="M9" s="13"/>
      <c r="N9" s="13"/>
      <c r="O9" s="13"/>
      <c r="P9" s="13"/>
      <c r="Q9" s="36"/>
    </row>
    <row r="10" spans="1:17">
      <c r="A10" s="19">
        <v>1784</v>
      </c>
      <c r="B10" s="23">
        <v>10.4</v>
      </c>
      <c r="F10" s="13">
        <v>161.5</v>
      </c>
      <c r="G10" s="13" t="s">
        <v>679</v>
      </c>
      <c r="H10" s="13">
        <v>9610</v>
      </c>
      <c r="I10" s="13">
        <v>100</v>
      </c>
      <c r="J10" s="13">
        <v>10912</v>
      </c>
      <c r="K10" s="13">
        <v>227.5</v>
      </c>
      <c r="L10" s="13"/>
      <c r="M10" s="13"/>
      <c r="N10" s="13"/>
      <c r="O10" s="13"/>
      <c r="P10" s="13"/>
      <c r="Q10" s="36"/>
    </row>
    <row r="11" spans="1:17">
      <c r="A11" s="19">
        <v>1868.6</v>
      </c>
      <c r="B11" s="23">
        <v>10.8</v>
      </c>
      <c r="F11" s="13">
        <v>218.5</v>
      </c>
      <c r="G11" s="13" t="s">
        <v>679</v>
      </c>
      <c r="H11" s="13">
        <v>12410</v>
      </c>
      <c r="I11" s="13">
        <v>100</v>
      </c>
      <c r="J11" s="13">
        <v>14124</v>
      </c>
      <c r="K11" s="13">
        <v>228</v>
      </c>
    </row>
    <row r="12" spans="1:17">
      <c r="A12" s="19">
        <v>2067.6</v>
      </c>
      <c r="B12" s="23">
        <v>11.4</v>
      </c>
      <c r="F12" s="13">
        <v>227</v>
      </c>
      <c r="G12" s="13" t="s">
        <v>679</v>
      </c>
      <c r="H12" s="13">
        <v>12430</v>
      </c>
      <c r="I12" s="13">
        <v>310</v>
      </c>
      <c r="J12" s="13">
        <v>14405</v>
      </c>
      <c r="K12" s="13">
        <v>267</v>
      </c>
    </row>
    <row r="13" spans="1:17">
      <c r="A13" s="19">
        <v>2249.5</v>
      </c>
      <c r="B13" s="23">
        <v>10.6</v>
      </c>
      <c r="F13" s="13">
        <v>245.5</v>
      </c>
      <c r="G13" s="13" t="s">
        <v>679</v>
      </c>
      <c r="H13" s="13">
        <v>12580</v>
      </c>
      <c r="I13" s="13">
        <v>120</v>
      </c>
      <c r="J13" s="13">
        <v>15001</v>
      </c>
      <c r="K13" s="13">
        <v>380</v>
      </c>
    </row>
    <row r="14" spans="1:17">
      <c r="A14" s="19">
        <v>2574.1</v>
      </c>
      <c r="B14" s="23">
        <v>11.4</v>
      </c>
    </row>
    <row r="15" spans="1:17">
      <c r="A15" s="19">
        <v>2592.1</v>
      </c>
      <c r="B15" s="23">
        <v>11</v>
      </c>
    </row>
    <row r="16" spans="1:17">
      <c r="A16" s="19">
        <v>3000.4</v>
      </c>
      <c r="B16" s="23">
        <v>9.8000000000000007</v>
      </c>
      <c r="L16" s="13"/>
      <c r="M16" s="13"/>
      <c r="N16" s="13"/>
      <c r="O16" s="13"/>
      <c r="P16" s="13"/>
      <c r="Q16" s="36"/>
    </row>
    <row r="17" spans="1:17">
      <c r="A17" s="19">
        <v>3366.9</v>
      </c>
      <c r="B17" s="23">
        <v>11</v>
      </c>
    </row>
    <row r="18" spans="1:17">
      <c r="A18" s="19">
        <v>3376.1</v>
      </c>
      <c r="B18" s="23">
        <v>10.9</v>
      </c>
      <c r="L18" s="13"/>
      <c r="M18" s="13"/>
      <c r="N18" s="13"/>
      <c r="O18" s="13"/>
      <c r="P18" s="13"/>
      <c r="Q18" s="36"/>
    </row>
    <row r="19" spans="1:17">
      <c r="A19" s="19">
        <v>4029.9</v>
      </c>
      <c r="B19" s="23">
        <v>11.4</v>
      </c>
    </row>
    <row r="20" spans="1:17">
      <c r="A20" s="19">
        <v>4112.8</v>
      </c>
      <c r="B20" s="23">
        <v>10.8</v>
      </c>
    </row>
    <row r="21" spans="1:17">
      <c r="A21" s="19">
        <v>4294</v>
      </c>
      <c r="B21" s="23">
        <v>10.7</v>
      </c>
    </row>
    <row r="22" spans="1:17">
      <c r="A22" s="19">
        <v>4321.7</v>
      </c>
      <c r="B22" s="23">
        <v>10.6</v>
      </c>
    </row>
    <row r="23" spans="1:17">
      <c r="A23" s="19">
        <v>4418.2</v>
      </c>
      <c r="B23" s="23">
        <v>11</v>
      </c>
    </row>
    <row r="24" spans="1:17">
      <c r="A24" s="19">
        <v>4479.8999999999996</v>
      </c>
      <c r="B24" s="23">
        <v>11.2</v>
      </c>
    </row>
    <row r="25" spans="1:17">
      <c r="A25" s="19">
        <v>4594.2</v>
      </c>
      <c r="B25" s="23">
        <v>10.9</v>
      </c>
    </row>
    <row r="26" spans="1:17">
      <c r="A26" s="19">
        <v>4724.8</v>
      </c>
      <c r="B26" s="23">
        <v>10.6</v>
      </c>
    </row>
    <row r="27" spans="1:17">
      <c r="A27" s="19">
        <v>4852.2</v>
      </c>
      <c r="B27" s="23">
        <v>10.6</v>
      </c>
    </row>
    <row r="28" spans="1:17">
      <c r="A28" s="19">
        <v>4967.6000000000004</v>
      </c>
      <c r="B28" s="23">
        <v>11.1</v>
      </c>
    </row>
    <row r="29" spans="1:17">
      <c r="A29" s="19">
        <v>5096.3999999999996</v>
      </c>
      <c r="B29" s="23">
        <v>10.3</v>
      </c>
    </row>
    <row r="30" spans="1:17">
      <c r="A30" s="19">
        <v>5266.4</v>
      </c>
      <c r="B30" s="23">
        <v>10.6</v>
      </c>
    </row>
    <row r="31" spans="1:17">
      <c r="A31" s="19">
        <v>5329.2</v>
      </c>
      <c r="B31" s="23">
        <v>10.5</v>
      </c>
    </row>
    <row r="32" spans="1:17">
      <c r="A32" s="19">
        <v>5554.1</v>
      </c>
      <c r="B32" s="23">
        <v>10.7</v>
      </c>
    </row>
    <row r="33" spans="1:7">
      <c r="A33" s="19">
        <v>5560.3</v>
      </c>
      <c r="B33" s="23">
        <v>10.199999999999999</v>
      </c>
    </row>
    <row r="34" spans="1:7">
      <c r="A34" s="19">
        <v>5845.4</v>
      </c>
      <c r="B34" s="23">
        <v>10.9</v>
      </c>
    </row>
    <row r="35" spans="1:7">
      <c r="A35" s="19">
        <v>5978.4</v>
      </c>
      <c r="B35" s="23">
        <v>11</v>
      </c>
    </row>
    <row r="36" spans="1:7">
      <c r="A36" s="19">
        <v>6124.7</v>
      </c>
      <c r="B36" s="23">
        <v>10.8</v>
      </c>
    </row>
    <row r="37" spans="1:7">
      <c r="A37" s="19">
        <v>6179.9</v>
      </c>
      <c r="B37" s="23">
        <v>10.7</v>
      </c>
    </row>
    <row r="38" spans="1:7">
      <c r="A38" s="19">
        <v>6374.9</v>
      </c>
      <c r="B38" s="23">
        <v>10.3</v>
      </c>
    </row>
    <row r="39" spans="1:7">
      <c r="A39" s="19">
        <v>6399.9</v>
      </c>
      <c r="B39" s="23">
        <v>10.8</v>
      </c>
    </row>
    <row r="40" spans="1:7">
      <c r="A40" s="19">
        <v>6564.2</v>
      </c>
      <c r="B40" s="23">
        <v>10.8</v>
      </c>
    </row>
    <row r="41" spans="1:7">
      <c r="A41" s="19">
        <v>6671.3</v>
      </c>
      <c r="B41" s="23">
        <v>11.3</v>
      </c>
    </row>
    <row r="42" spans="1:7">
      <c r="A42" s="19">
        <v>6818.6</v>
      </c>
      <c r="B42" s="23">
        <v>9.6999999999999993</v>
      </c>
    </row>
    <row r="43" spans="1:7">
      <c r="A43" s="19">
        <v>6938.5</v>
      </c>
      <c r="B43" s="23">
        <v>10.7</v>
      </c>
    </row>
    <row r="44" spans="1:7">
      <c r="A44" s="19">
        <v>7201.9</v>
      </c>
      <c r="B44" s="23">
        <v>11.3</v>
      </c>
      <c r="G44" s="13"/>
    </row>
    <row r="45" spans="1:7">
      <c r="A45" s="19">
        <v>7442.2</v>
      </c>
      <c r="B45" s="23">
        <v>10.3</v>
      </c>
      <c r="G45" s="13"/>
    </row>
    <row r="46" spans="1:7">
      <c r="A46" s="19">
        <v>7542.7</v>
      </c>
      <c r="B46" s="23">
        <v>10.6</v>
      </c>
      <c r="G46" s="13"/>
    </row>
    <row r="47" spans="1:7">
      <c r="A47" s="19">
        <v>7609</v>
      </c>
      <c r="B47" s="23">
        <v>11</v>
      </c>
      <c r="G47" s="13"/>
    </row>
    <row r="48" spans="1:7">
      <c r="A48" s="19">
        <v>7650.7</v>
      </c>
      <c r="B48" s="23">
        <v>10.9</v>
      </c>
      <c r="G48" s="13"/>
    </row>
    <row r="49" spans="1:11">
      <c r="A49" s="19">
        <v>7692.4</v>
      </c>
      <c r="B49" s="23">
        <v>10.7</v>
      </c>
      <c r="G49" s="13"/>
    </row>
    <row r="50" spans="1:11">
      <c r="A50" s="19">
        <v>8060</v>
      </c>
      <c r="B50" s="23">
        <v>10.1</v>
      </c>
      <c r="G50" s="13"/>
    </row>
    <row r="51" spans="1:11">
      <c r="A51" s="19">
        <v>8206.1</v>
      </c>
      <c r="B51" s="23">
        <v>10.7</v>
      </c>
      <c r="G51" s="13"/>
    </row>
    <row r="52" spans="1:11">
      <c r="A52" s="19">
        <v>8460.1</v>
      </c>
      <c r="B52" s="23">
        <v>10.1</v>
      </c>
      <c r="G52" s="13"/>
    </row>
    <row r="53" spans="1:11">
      <c r="A53" s="19">
        <v>8519.5</v>
      </c>
      <c r="B53" s="23">
        <v>9.6</v>
      </c>
      <c r="G53" s="13"/>
    </row>
    <row r="54" spans="1:11">
      <c r="A54" s="19">
        <v>8813.2000000000007</v>
      </c>
      <c r="B54" s="23">
        <v>11</v>
      </c>
      <c r="G54" s="13"/>
    </row>
    <row r="55" spans="1:11">
      <c r="A55" s="19">
        <v>8852.2000000000007</v>
      </c>
      <c r="B55" s="23">
        <v>10.7</v>
      </c>
      <c r="G55" s="13"/>
    </row>
    <row r="56" spans="1:11">
      <c r="A56" s="19">
        <v>9114</v>
      </c>
      <c r="B56" s="23">
        <v>10.3</v>
      </c>
      <c r="G56" s="13"/>
    </row>
    <row r="57" spans="1:11">
      <c r="A57" s="19">
        <v>9234.2000000000007</v>
      </c>
      <c r="B57" s="23">
        <v>10.199999999999999</v>
      </c>
      <c r="G57" s="13"/>
    </row>
    <row r="58" spans="1:11">
      <c r="A58" s="19">
        <v>9398.2000000000007</v>
      </c>
      <c r="B58" s="23">
        <v>10.6</v>
      </c>
      <c r="G58" s="13"/>
    </row>
    <row r="59" spans="1:11">
      <c r="A59" s="19">
        <v>9422.7999999999993</v>
      </c>
      <c r="B59" s="23">
        <v>11</v>
      </c>
      <c r="F59" s="13"/>
      <c r="G59" s="13"/>
      <c r="H59" s="13"/>
      <c r="I59" s="13"/>
      <c r="J59" s="13"/>
      <c r="K59" s="13"/>
    </row>
    <row r="60" spans="1:11">
      <c r="A60" s="19">
        <v>9597.2000000000007</v>
      </c>
      <c r="B60" s="23">
        <v>10.7</v>
      </c>
      <c r="F60" s="13"/>
      <c r="G60" s="13"/>
      <c r="H60" s="13"/>
      <c r="I60" s="13"/>
      <c r="J60" s="13"/>
      <c r="K60" s="13"/>
    </row>
    <row r="61" spans="1:11">
      <c r="A61" s="19">
        <v>9608.2000000000007</v>
      </c>
      <c r="B61" s="23">
        <v>10.5</v>
      </c>
      <c r="F61" s="13"/>
      <c r="G61" s="13"/>
      <c r="H61" s="13"/>
      <c r="I61" s="13"/>
      <c r="J61" s="13"/>
      <c r="K61" s="13"/>
    </row>
    <row r="62" spans="1:11">
      <c r="A62" s="19">
        <v>9741.6</v>
      </c>
      <c r="B62" s="23">
        <v>11.2</v>
      </c>
      <c r="F62" s="13"/>
      <c r="G62" s="13"/>
      <c r="H62" s="13"/>
      <c r="I62" s="13"/>
      <c r="J62" s="51"/>
      <c r="K62" s="13"/>
    </row>
    <row r="63" spans="1:11">
      <c r="A63" s="19">
        <v>9792.7999999999993</v>
      </c>
      <c r="B63" s="23">
        <v>11.2</v>
      </c>
      <c r="E63" s="18"/>
      <c r="F63" s="13"/>
      <c r="G63" s="13"/>
      <c r="H63" s="13"/>
      <c r="I63" s="13"/>
      <c r="J63" s="13"/>
      <c r="K63" s="13"/>
    </row>
    <row r="64" spans="1:11">
      <c r="A64" s="19">
        <v>9883.9</v>
      </c>
      <c r="B64" s="23">
        <v>12.6</v>
      </c>
      <c r="E64" s="18"/>
      <c r="F64" s="13"/>
      <c r="G64" s="13"/>
      <c r="H64" s="13"/>
      <c r="I64" s="13"/>
      <c r="J64" s="13"/>
      <c r="K64" s="13"/>
    </row>
    <row r="65" spans="1:11">
      <c r="A65" s="19">
        <v>9974.7999999999993</v>
      </c>
      <c r="B65" s="23">
        <v>12.1</v>
      </c>
      <c r="E65" s="18"/>
      <c r="F65" s="13"/>
      <c r="G65" s="13"/>
      <c r="H65" s="13"/>
      <c r="I65" s="13"/>
      <c r="J65" s="13"/>
      <c r="K65" s="13"/>
    </row>
    <row r="66" spans="1:11">
      <c r="A66" s="19">
        <v>10184.700000000001</v>
      </c>
      <c r="B66" s="23">
        <v>12.7</v>
      </c>
      <c r="E66" s="18"/>
      <c r="F66" s="13"/>
      <c r="G66" s="13"/>
      <c r="H66" s="13"/>
      <c r="I66" s="13"/>
      <c r="J66" s="13"/>
      <c r="K66" s="13"/>
    </row>
    <row r="67" spans="1:11">
      <c r="A67" s="19">
        <v>10411.4</v>
      </c>
      <c r="B67" s="23">
        <v>12.5</v>
      </c>
      <c r="E67" s="18"/>
      <c r="F67" s="13"/>
      <c r="G67" s="13"/>
      <c r="H67" s="13"/>
      <c r="I67" s="13"/>
      <c r="J67" s="13"/>
      <c r="K67" s="13"/>
    </row>
    <row r="68" spans="1:11">
      <c r="A68" s="19">
        <v>10655.6</v>
      </c>
      <c r="B68" s="23">
        <v>12.3</v>
      </c>
      <c r="E68" s="18"/>
      <c r="F68" s="13"/>
      <c r="G68" s="13"/>
      <c r="H68" s="13"/>
      <c r="I68" s="13"/>
      <c r="J68" s="13"/>
      <c r="K68" s="13"/>
    </row>
    <row r="69" spans="1:11">
      <c r="A69" s="19">
        <v>10974.6</v>
      </c>
      <c r="B69" s="23">
        <v>12.5</v>
      </c>
      <c r="E69" s="18"/>
      <c r="F69" s="13"/>
      <c r="G69" s="13"/>
      <c r="H69" s="13"/>
      <c r="I69" s="13"/>
      <c r="J69" s="13"/>
      <c r="K69" s="13"/>
    </row>
    <row r="70" spans="1:11">
      <c r="A70" s="19">
        <v>11158</v>
      </c>
      <c r="B70" s="23">
        <v>11.6</v>
      </c>
      <c r="E70" s="18"/>
      <c r="G70" s="13"/>
    </row>
    <row r="71" spans="1:11">
      <c r="A71" s="19">
        <v>11518.9</v>
      </c>
      <c r="B71" s="23">
        <v>10</v>
      </c>
      <c r="E71" s="18"/>
      <c r="G71" s="13"/>
    </row>
    <row r="72" spans="1:11">
      <c r="A72" s="19">
        <v>11579.8</v>
      </c>
      <c r="B72" s="23">
        <v>11.5</v>
      </c>
      <c r="E72" s="18"/>
    </row>
    <row r="73" spans="1:11">
      <c r="A73" s="19">
        <v>11756.9</v>
      </c>
      <c r="B73" s="23">
        <v>10.8</v>
      </c>
      <c r="E73" s="18"/>
    </row>
    <row r="74" spans="1:11">
      <c r="A74" s="19">
        <v>11932</v>
      </c>
      <c r="B74" s="23">
        <v>10.3</v>
      </c>
    </row>
    <row r="75" spans="1:11">
      <c r="A75" s="19">
        <v>12049.8</v>
      </c>
      <c r="B75" s="23">
        <v>11</v>
      </c>
    </row>
    <row r="76" spans="1:11">
      <c r="A76" s="19">
        <v>12165.5</v>
      </c>
      <c r="B76" s="23">
        <v>11.9</v>
      </c>
    </row>
    <row r="77" spans="1:11">
      <c r="A77" s="19">
        <v>12449.8</v>
      </c>
      <c r="B77" s="23">
        <v>12</v>
      </c>
    </row>
    <row r="78" spans="1:11">
      <c r="A78" s="19">
        <v>12731.5</v>
      </c>
      <c r="B78" s="23">
        <v>11.7</v>
      </c>
    </row>
    <row r="79" spans="1:11">
      <c r="A79" s="19">
        <v>13008.3</v>
      </c>
      <c r="B79" s="23">
        <v>11</v>
      </c>
    </row>
    <row r="80" spans="1:11">
      <c r="A80" s="19">
        <v>13172.1</v>
      </c>
      <c r="B80" s="23">
        <v>9.9</v>
      </c>
    </row>
    <row r="81" spans="1:2">
      <c r="A81" s="19">
        <v>13280.2</v>
      </c>
      <c r="B81" s="23">
        <v>10.199999999999999</v>
      </c>
    </row>
    <row r="82" spans="1:2">
      <c r="A82" s="19">
        <v>13547.6</v>
      </c>
      <c r="B82" s="23">
        <v>10.4</v>
      </c>
    </row>
    <row r="83" spans="1:2">
      <c r="A83" s="19">
        <v>13812.3</v>
      </c>
      <c r="B83" s="23">
        <v>10.7</v>
      </c>
    </row>
    <row r="84" spans="1:2">
      <c r="A84" s="19">
        <v>14072.4</v>
      </c>
      <c r="B84" s="23">
        <v>10.9</v>
      </c>
    </row>
    <row r="85" spans="1:2">
      <c r="A85" s="19">
        <v>14256.8</v>
      </c>
      <c r="B85" s="23">
        <v>9.9</v>
      </c>
    </row>
    <row r="86" spans="1:2">
      <c r="A86" s="19">
        <v>14322.8</v>
      </c>
      <c r="B86" s="23">
        <v>9.6999999999999993</v>
      </c>
    </row>
    <row r="87" spans="1:2">
      <c r="A87" s="19">
        <v>14355.8</v>
      </c>
      <c r="B87" s="23">
        <v>7.5</v>
      </c>
    </row>
    <row r="88" spans="1:2">
      <c r="A88" s="19">
        <v>14421.5</v>
      </c>
      <c r="B88" s="23">
        <v>6.7</v>
      </c>
    </row>
    <row r="89" spans="1:2">
      <c r="A89" s="19">
        <v>14584.1</v>
      </c>
      <c r="B89" s="23">
        <v>6.9</v>
      </c>
    </row>
    <row r="90" spans="1:2">
      <c r="A90" s="19">
        <v>14681.2</v>
      </c>
      <c r="B90" s="23">
        <v>9.3000000000000007</v>
      </c>
    </row>
    <row r="91" spans="1:2">
      <c r="A91" s="19">
        <v>14745.3</v>
      </c>
      <c r="B91" s="23">
        <v>8.5</v>
      </c>
    </row>
    <row r="92" spans="1:2">
      <c r="A92" s="19">
        <v>14809.5</v>
      </c>
      <c r="B92" s="23">
        <v>7.5</v>
      </c>
    </row>
    <row r="93" spans="1:2">
      <c r="A93" s="19">
        <v>14841.5</v>
      </c>
      <c r="B93" s="23">
        <v>6.7</v>
      </c>
    </row>
    <row r="94" spans="1:2">
      <c r="A94" s="19">
        <v>14905.2</v>
      </c>
      <c r="B94" s="23">
        <v>6.6</v>
      </c>
    </row>
    <row r="95" spans="1:2">
      <c r="A95" s="19">
        <v>14968.8</v>
      </c>
      <c r="B95" s="23">
        <v>7.5</v>
      </c>
    </row>
    <row r="96" spans="1:2">
      <c r="A96" s="19">
        <v>15036.2</v>
      </c>
      <c r="B96" s="23">
        <v>7.5</v>
      </c>
    </row>
    <row r="97" spans="1:2">
      <c r="A97" s="19">
        <v>15072.3</v>
      </c>
      <c r="B97" s="23">
        <v>5.9</v>
      </c>
    </row>
    <row r="98" spans="1:2">
      <c r="A98" s="19">
        <v>15143.1</v>
      </c>
      <c r="B98" s="23">
        <v>8.4</v>
      </c>
    </row>
    <row r="99" spans="1:2">
      <c r="A99" s="19">
        <v>15213.7</v>
      </c>
      <c r="B99" s="23">
        <v>8.5</v>
      </c>
    </row>
    <row r="100" spans="1:2">
      <c r="A100" s="19">
        <v>15249</v>
      </c>
      <c r="B100" s="23">
        <v>10</v>
      </c>
    </row>
    <row r="101" spans="1:2">
      <c r="A101" s="19">
        <v>15319.5</v>
      </c>
      <c r="B101" s="23">
        <v>8.6</v>
      </c>
    </row>
    <row r="102" spans="1:2">
      <c r="A102" s="19">
        <v>15424.5</v>
      </c>
      <c r="B102" s="23">
        <v>7</v>
      </c>
    </row>
  </sheetData>
  <sortState xmlns:xlrd2="http://schemas.microsoft.com/office/spreadsheetml/2017/richdata2" ref="F3:K100">
    <sortCondition ref="F3"/>
  </sortState>
  <mergeCells count="2">
    <mergeCell ref="A3:B3"/>
    <mergeCell ref="F3:K3"/>
  </mergeCells>
  <phoneticPr fontId="44" type="noConversion"/>
  <pageMargins left="0.7" right="0.7" top="0.75" bottom="0.75" header="0.3" footer="0.3"/>
  <pageSetup paperSize="9" orientation="portrai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L150"/>
  <sheetViews>
    <sheetView workbookViewId="0">
      <selection activeCell="B5" sqref="B5:B150"/>
    </sheetView>
  </sheetViews>
  <sheetFormatPr baseColWidth="10" defaultColWidth="9" defaultRowHeight="13"/>
  <cols>
    <col min="1" max="1" width="21.1640625" style="19" customWidth="1"/>
    <col min="2" max="2" width="13.6640625" style="20" customWidth="1"/>
    <col min="3" max="4" width="9" style="4"/>
    <col min="5" max="5" width="9.33203125" style="4" customWidth="1"/>
    <col min="6" max="6" width="10.6640625" style="4" customWidth="1"/>
    <col min="7" max="7" width="19.83203125" style="4" customWidth="1"/>
    <col min="8" max="8" width="8.6640625" style="4" customWidth="1"/>
    <col min="9" max="9" width="14.1640625" style="4" customWidth="1"/>
    <col min="10" max="10" width="11.1640625" style="4" customWidth="1"/>
    <col min="11" max="11" width="20.33203125" style="4" customWidth="1"/>
    <col min="12" max="12" width="7.83203125" style="4" customWidth="1"/>
    <col min="13" max="16384" width="9" style="4"/>
  </cols>
  <sheetData>
    <row r="1" spans="1:12">
      <c r="A1" s="37" t="s">
        <v>1138</v>
      </c>
      <c r="F1" s="6"/>
      <c r="H1" s="6"/>
      <c r="I1" s="6"/>
      <c r="J1" s="6"/>
      <c r="K1" s="6"/>
      <c r="L1" s="31"/>
    </row>
    <row r="2" spans="1:12">
      <c r="A2" s="9"/>
      <c r="F2" s="6"/>
      <c r="H2" s="6"/>
      <c r="I2" s="6"/>
      <c r="J2" s="6"/>
      <c r="K2" s="6"/>
      <c r="L2" s="31"/>
    </row>
    <row r="3" spans="1:12" ht="15.75" customHeight="1">
      <c r="A3" s="239" t="s">
        <v>605</v>
      </c>
      <c r="B3" s="239"/>
      <c r="F3" s="229" t="s">
        <v>606</v>
      </c>
      <c r="G3" s="229"/>
      <c r="H3" s="229"/>
      <c r="I3" s="229"/>
      <c r="J3" s="229"/>
      <c r="K3" s="229"/>
      <c r="L3" s="229"/>
    </row>
    <row r="4" spans="1:12" ht="15">
      <c r="A4" s="11" t="s">
        <v>607</v>
      </c>
      <c r="B4" s="12" t="s">
        <v>608</v>
      </c>
      <c r="F4" s="13" t="s">
        <v>617</v>
      </c>
      <c r="G4" s="13" t="s">
        <v>610</v>
      </c>
      <c r="H4" s="13" t="s">
        <v>650</v>
      </c>
      <c r="I4" s="14" t="s">
        <v>611</v>
      </c>
      <c r="J4" s="14" t="s">
        <v>612</v>
      </c>
      <c r="K4" s="13" t="s">
        <v>629</v>
      </c>
      <c r="L4" s="17" t="s">
        <v>620</v>
      </c>
    </row>
    <row r="5" spans="1:12">
      <c r="A5" s="19">
        <v>0</v>
      </c>
      <c r="B5" s="23">
        <v>11.02</v>
      </c>
      <c r="F5" s="47">
        <v>20</v>
      </c>
      <c r="G5" s="13" t="s">
        <v>1139</v>
      </c>
      <c r="H5" s="34">
        <v>-30.3</v>
      </c>
      <c r="I5" s="47">
        <v>1369</v>
      </c>
      <c r="J5" s="47">
        <v>55</v>
      </c>
      <c r="K5" s="13">
        <v>1290</v>
      </c>
      <c r="L5" s="34">
        <f>ABS(1192-1306)/2</f>
        <v>57</v>
      </c>
    </row>
    <row r="6" spans="1:12">
      <c r="A6" s="19">
        <v>91.528000000000006</v>
      </c>
      <c r="B6" s="23">
        <v>10.901</v>
      </c>
      <c r="F6" s="47">
        <v>40</v>
      </c>
      <c r="G6" s="13" t="s">
        <v>1139</v>
      </c>
      <c r="H6" s="34">
        <v>-30.3</v>
      </c>
      <c r="I6" s="47">
        <v>2090</v>
      </c>
      <c r="J6" s="47">
        <v>55</v>
      </c>
      <c r="K6" s="13">
        <v>2030</v>
      </c>
      <c r="L6" s="34">
        <f>ABS(1951-2120)/2</f>
        <v>84.5</v>
      </c>
    </row>
    <row r="7" spans="1:12">
      <c r="A7" s="19">
        <v>200.822</v>
      </c>
      <c r="B7" s="23">
        <v>10.994999999999999</v>
      </c>
      <c r="F7" s="47">
        <v>60</v>
      </c>
      <c r="G7" s="48" t="s">
        <v>1140</v>
      </c>
      <c r="H7" s="34">
        <v>-35.299999999999997</v>
      </c>
      <c r="I7" s="47">
        <v>2435</v>
      </c>
      <c r="J7" s="47">
        <v>55</v>
      </c>
      <c r="K7" s="13">
        <v>2430</v>
      </c>
      <c r="L7" s="34">
        <f>ABS(2353-2708)/2</f>
        <v>177.5</v>
      </c>
    </row>
    <row r="8" spans="1:12">
      <c r="A8" s="19">
        <v>309.55200000000002</v>
      </c>
      <c r="B8" s="23">
        <v>10.930999999999999</v>
      </c>
      <c r="F8" s="47">
        <v>80</v>
      </c>
      <c r="G8" s="48" t="s">
        <v>1140</v>
      </c>
      <c r="H8" s="34">
        <v>-35.9</v>
      </c>
      <c r="I8" s="47">
        <v>2520</v>
      </c>
      <c r="J8" s="47">
        <v>70</v>
      </c>
      <c r="K8" s="13">
        <v>2560</v>
      </c>
      <c r="L8" s="34">
        <f>ABS(2364-2740)/2</f>
        <v>188</v>
      </c>
    </row>
    <row r="9" spans="1:12">
      <c r="A9" s="19">
        <v>417.46699999999998</v>
      </c>
      <c r="B9" s="23">
        <v>10.689</v>
      </c>
      <c r="F9" s="47">
        <v>100</v>
      </c>
      <c r="G9" s="13" t="s">
        <v>1139</v>
      </c>
      <c r="H9" s="34">
        <v>-31.3</v>
      </c>
      <c r="I9" s="47">
        <v>3070</v>
      </c>
      <c r="J9" s="47">
        <v>55</v>
      </c>
      <c r="K9" s="13">
        <v>3300</v>
      </c>
      <c r="L9" s="34">
        <f>ABS(3084-3375)/2</f>
        <v>145.5</v>
      </c>
    </row>
    <row r="10" spans="1:12">
      <c r="A10" s="19">
        <v>524.31399999999996</v>
      </c>
      <c r="B10" s="23">
        <v>10.513999999999999</v>
      </c>
      <c r="F10" s="47">
        <v>120</v>
      </c>
      <c r="G10" s="48" t="s">
        <v>1140</v>
      </c>
      <c r="H10" s="34">
        <v>-36</v>
      </c>
      <c r="I10" s="47">
        <v>3670</v>
      </c>
      <c r="J10" s="47">
        <v>75</v>
      </c>
      <c r="K10" s="13">
        <v>3937</v>
      </c>
      <c r="L10" s="34">
        <f>ABS(3843-4136)/2</f>
        <v>146.5</v>
      </c>
    </row>
    <row r="11" spans="1:12">
      <c r="A11" s="19">
        <v>629.84100000000001</v>
      </c>
      <c r="B11" s="23">
        <v>10.656000000000001</v>
      </c>
      <c r="F11" s="47">
        <v>140</v>
      </c>
      <c r="G11" s="48" t="s">
        <v>1140</v>
      </c>
      <c r="H11" s="34">
        <v>-36.4</v>
      </c>
      <c r="I11" s="47">
        <v>4115</v>
      </c>
      <c r="J11" s="47">
        <v>75</v>
      </c>
      <c r="K11" s="13">
        <v>4600</v>
      </c>
      <c r="L11" s="34">
        <f>ABS(4440-4821)/2</f>
        <v>190.5</v>
      </c>
    </row>
    <row r="12" spans="1:12">
      <c r="A12" s="19">
        <v>733.79600000000005</v>
      </c>
      <c r="B12" s="23">
        <v>10.675000000000001</v>
      </c>
      <c r="F12" s="47">
        <v>160</v>
      </c>
      <c r="G12" s="13" t="s">
        <v>1139</v>
      </c>
      <c r="H12" s="34">
        <v>-31.1</v>
      </c>
      <c r="I12" s="47">
        <v>4515</v>
      </c>
      <c r="J12" s="47">
        <v>85</v>
      </c>
      <c r="K12" s="13">
        <v>5130</v>
      </c>
      <c r="L12" s="34">
        <f>ABS(4992-5309)/2</f>
        <v>158.5</v>
      </c>
    </row>
    <row r="13" spans="1:12">
      <c r="A13" s="19">
        <v>835.92600000000004</v>
      </c>
      <c r="B13" s="23">
        <v>10.981</v>
      </c>
      <c r="F13" s="47">
        <v>180</v>
      </c>
      <c r="G13" s="13" t="s">
        <v>1139</v>
      </c>
      <c r="H13" s="34">
        <v>-30.3</v>
      </c>
      <c r="I13" s="47">
        <v>4900</v>
      </c>
      <c r="J13" s="47">
        <v>85</v>
      </c>
      <c r="K13" s="13">
        <v>5640</v>
      </c>
      <c r="L13" s="34">
        <f>ABS(5587-5713)/2</f>
        <v>63</v>
      </c>
    </row>
    <row r="14" spans="1:12">
      <c r="A14" s="19">
        <v>935.97900000000004</v>
      </c>
      <c r="B14" s="23">
        <v>10.741</v>
      </c>
      <c r="F14" s="47">
        <v>200</v>
      </c>
      <c r="G14" s="13" t="s">
        <v>1139</v>
      </c>
      <c r="H14" s="34">
        <v>-30.4</v>
      </c>
      <c r="I14" s="47">
        <v>5355</v>
      </c>
      <c r="J14" s="47">
        <v>85</v>
      </c>
      <c r="K14" s="13">
        <v>6170</v>
      </c>
      <c r="L14" s="34">
        <f>ABS(5994-6278)/2</f>
        <v>142</v>
      </c>
    </row>
    <row r="15" spans="1:12">
      <c r="A15" s="19">
        <v>1033.7049999999999</v>
      </c>
      <c r="B15" s="23">
        <v>10.781000000000001</v>
      </c>
      <c r="F15" s="47">
        <v>230</v>
      </c>
      <c r="G15" s="13" t="s">
        <v>1139</v>
      </c>
      <c r="H15" s="34">
        <v>-30.7</v>
      </c>
      <c r="I15" s="47">
        <v>6680</v>
      </c>
      <c r="J15" s="47">
        <v>90</v>
      </c>
      <c r="K15" s="13">
        <v>7520</v>
      </c>
      <c r="L15" s="34">
        <f>ABS(7443-7551)/2</f>
        <v>54</v>
      </c>
    </row>
    <row r="16" spans="1:12">
      <c r="A16" s="19">
        <v>1128.942</v>
      </c>
      <c r="B16" s="23">
        <v>10.763999999999999</v>
      </c>
      <c r="D16" s="18"/>
      <c r="E16" s="18"/>
      <c r="F16" s="47">
        <v>250</v>
      </c>
      <c r="G16" s="13" t="s">
        <v>1139</v>
      </c>
      <c r="H16" s="34">
        <v>-30.9</v>
      </c>
      <c r="I16" s="47">
        <v>8060</v>
      </c>
      <c r="J16" s="47">
        <v>95</v>
      </c>
      <c r="K16" s="13">
        <v>8980</v>
      </c>
      <c r="L16" s="34">
        <f>ABS(8720-9142)/2</f>
        <v>211</v>
      </c>
    </row>
    <row r="17" spans="1:12">
      <c r="A17" s="19">
        <v>1221.7090000000001</v>
      </c>
      <c r="B17" s="23">
        <v>11.159000000000001</v>
      </c>
      <c r="D17" s="18"/>
      <c r="E17" s="18"/>
      <c r="F17" s="47">
        <v>270</v>
      </c>
      <c r="G17" s="13" t="s">
        <v>1139</v>
      </c>
      <c r="H17" s="34">
        <v>-32</v>
      </c>
      <c r="I17" s="47">
        <v>8280</v>
      </c>
      <c r="J17" s="47">
        <v>80</v>
      </c>
      <c r="K17" s="13">
        <v>9250</v>
      </c>
      <c r="L17" s="34">
        <f>ABS(9048-9420)/2</f>
        <v>186</v>
      </c>
    </row>
    <row r="18" spans="1:12">
      <c r="A18" s="19">
        <v>1312.0409999999999</v>
      </c>
      <c r="B18" s="23">
        <v>11.044</v>
      </c>
      <c r="D18" s="18"/>
      <c r="E18" s="18"/>
      <c r="F18" s="47">
        <v>290</v>
      </c>
      <c r="G18" s="13" t="s">
        <v>1139</v>
      </c>
      <c r="H18" s="34">
        <v>-27.9</v>
      </c>
      <c r="I18" s="47">
        <v>10940</v>
      </c>
      <c r="J18" s="47">
        <v>95</v>
      </c>
      <c r="K18" s="13">
        <v>12860</v>
      </c>
      <c r="L18" s="34">
        <f>ABS(12757-12963)/2</f>
        <v>103</v>
      </c>
    </row>
    <row r="19" spans="1:12">
      <c r="A19" s="19">
        <v>1399.9780000000001</v>
      </c>
      <c r="B19" s="23">
        <v>11.029</v>
      </c>
      <c r="D19" s="18"/>
      <c r="E19" s="18"/>
      <c r="F19" s="18"/>
      <c r="G19" s="49"/>
      <c r="H19" s="18"/>
      <c r="I19" s="18"/>
      <c r="J19" s="13"/>
      <c r="K19" s="13"/>
    </row>
    <row r="20" spans="1:12">
      <c r="A20" s="19">
        <v>1485.557</v>
      </c>
      <c r="B20" s="23">
        <v>10.986000000000001</v>
      </c>
      <c r="D20" s="18"/>
      <c r="E20" s="18"/>
      <c r="F20" s="18"/>
      <c r="G20" s="49"/>
      <c r="H20" s="18"/>
      <c r="I20" s="18"/>
      <c r="J20" s="13"/>
      <c r="K20" s="13"/>
    </row>
    <row r="21" spans="1:12">
      <c r="A21" s="19">
        <v>1568.8140000000001</v>
      </c>
      <c r="B21" s="23">
        <v>11.17</v>
      </c>
      <c r="D21" s="18"/>
      <c r="E21" s="18"/>
      <c r="F21" s="18"/>
      <c r="G21" s="49"/>
      <c r="H21" s="18"/>
      <c r="I21" s="18"/>
      <c r="J21" s="13"/>
      <c r="K21" s="13"/>
    </row>
    <row r="22" spans="1:12">
      <c r="A22" s="19">
        <v>1649.788</v>
      </c>
      <c r="B22" s="23">
        <v>11.047000000000001</v>
      </c>
      <c r="D22" s="18"/>
      <c r="E22" s="18"/>
      <c r="F22" s="18"/>
      <c r="G22" s="49"/>
      <c r="H22" s="18"/>
      <c r="I22" s="18"/>
      <c r="J22" s="13"/>
      <c r="K22" s="13"/>
    </row>
    <row r="23" spans="1:12">
      <c r="A23" s="19">
        <v>1728.5160000000001</v>
      </c>
      <c r="B23" s="23">
        <v>10.862</v>
      </c>
      <c r="D23" s="18"/>
      <c r="E23" s="18"/>
      <c r="F23" s="18"/>
      <c r="G23" s="49"/>
      <c r="H23" s="18"/>
      <c r="I23" s="18"/>
      <c r="J23" s="13"/>
      <c r="K23" s="13"/>
    </row>
    <row r="24" spans="1:12">
      <c r="A24" s="19">
        <v>1805.0350000000001</v>
      </c>
      <c r="B24" s="23">
        <v>10.976000000000001</v>
      </c>
      <c r="D24" s="18"/>
      <c r="E24" s="18"/>
      <c r="F24" s="18"/>
      <c r="G24" s="49"/>
      <c r="H24" s="18"/>
      <c r="I24" s="18"/>
      <c r="J24" s="13"/>
      <c r="K24" s="13"/>
    </row>
    <row r="25" spans="1:12">
      <c r="A25" s="19">
        <v>1879.384</v>
      </c>
      <c r="B25" s="23">
        <v>10.96</v>
      </c>
      <c r="D25" s="18"/>
      <c r="E25" s="18"/>
      <c r="F25" s="18"/>
      <c r="G25" s="50"/>
      <c r="H25" s="18"/>
      <c r="I25" s="18"/>
      <c r="J25" s="13"/>
      <c r="K25" s="13"/>
    </row>
    <row r="26" spans="1:12">
      <c r="A26" s="19">
        <v>1951.62</v>
      </c>
      <c r="B26" s="23">
        <v>10.869</v>
      </c>
      <c r="D26" s="18"/>
      <c r="E26" s="18"/>
      <c r="F26" s="18"/>
      <c r="G26" s="50"/>
      <c r="H26" s="18"/>
      <c r="I26" s="18"/>
      <c r="J26" s="13"/>
      <c r="K26" s="13"/>
    </row>
    <row r="27" spans="1:12">
      <c r="A27" s="19">
        <v>2021.8409999999999</v>
      </c>
      <c r="B27" s="23">
        <v>10.912000000000001</v>
      </c>
      <c r="D27" s="18"/>
      <c r="E27" s="18"/>
      <c r="F27" s="18"/>
      <c r="G27" s="50"/>
      <c r="H27" s="18"/>
      <c r="I27" s="18"/>
      <c r="J27" s="13"/>
      <c r="K27" s="13"/>
    </row>
    <row r="28" spans="1:12">
      <c r="A28" s="19">
        <v>2090.1489999999999</v>
      </c>
      <c r="B28" s="23">
        <v>11.153</v>
      </c>
      <c r="D28" s="18"/>
      <c r="E28" s="18"/>
      <c r="F28" s="18"/>
      <c r="G28" s="50"/>
      <c r="H28" s="18"/>
      <c r="I28" s="18"/>
      <c r="J28" s="13"/>
      <c r="K28" s="13"/>
    </row>
    <row r="29" spans="1:12">
      <c r="A29" s="19">
        <v>2156.6480000000001</v>
      </c>
      <c r="B29" s="23">
        <v>10.936999999999999</v>
      </c>
      <c r="D29" s="18"/>
      <c r="E29" s="18"/>
      <c r="F29" s="18"/>
      <c r="G29" s="50"/>
      <c r="H29" s="18"/>
      <c r="I29" s="18"/>
      <c r="J29" s="13"/>
      <c r="K29" s="13"/>
    </row>
    <row r="30" spans="1:12">
      <c r="A30" s="19">
        <v>2221.4380000000001</v>
      </c>
      <c r="B30" s="23">
        <v>11.005000000000001</v>
      </c>
      <c r="D30" s="18"/>
      <c r="E30" s="18"/>
      <c r="F30" s="18"/>
      <c r="G30" s="50"/>
      <c r="H30" s="18"/>
      <c r="I30" s="18"/>
      <c r="J30" s="13"/>
      <c r="K30" s="13"/>
    </row>
    <row r="31" spans="1:12">
      <c r="A31" s="19">
        <v>2284.6239999999998</v>
      </c>
      <c r="B31" s="23">
        <v>11.185</v>
      </c>
      <c r="D31" s="18"/>
      <c r="E31" s="18"/>
      <c r="F31" s="18"/>
      <c r="G31" s="49"/>
      <c r="H31" s="18"/>
      <c r="I31" s="18"/>
      <c r="J31" s="13"/>
      <c r="K31" s="13"/>
    </row>
    <row r="32" spans="1:12">
      <c r="A32" s="19">
        <v>2346.3069999999998</v>
      </c>
      <c r="B32" s="23">
        <v>10.954000000000001</v>
      </c>
      <c r="D32" s="18"/>
      <c r="E32" s="18"/>
      <c r="F32" s="18"/>
      <c r="G32" s="50"/>
      <c r="H32" s="18"/>
      <c r="I32" s="18"/>
      <c r="J32" s="13"/>
      <c r="K32" s="13"/>
    </row>
    <row r="33" spans="1:11">
      <c r="A33" s="19">
        <v>2406.5889999999999</v>
      </c>
      <c r="B33" s="23">
        <v>10.904999999999999</v>
      </c>
      <c r="D33" s="18"/>
      <c r="E33" s="18"/>
      <c r="F33" s="18"/>
      <c r="G33" s="18"/>
      <c r="H33" s="18"/>
      <c r="I33" s="18"/>
      <c r="J33" s="18"/>
      <c r="K33" s="38"/>
    </row>
    <row r="34" spans="1:11">
      <c r="A34" s="19">
        <v>2465.5729999999999</v>
      </c>
      <c r="B34" s="23">
        <v>10.992000000000001</v>
      </c>
      <c r="D34" s="18"/>
    </row>
    <row r="35" spans="1:11">
      <c r="A35" s="19">
        <v>2523.3609999999999</v>
      </c>
      <c r="B35" s="23">
        <v>10.919</v>
      </c>
      <c r="D35" s="18"/>
    </row>
    <row r="36" spans="1:11">
      <c r="A36" s="19">
        <v>2580.0509999999999</v>
      </c>
      <c r="B36" s="23">
        <v>10.961</v>
      </c>
    </row>
    <row r="37" spans="1:11">
      <c r="A37" s="19">
        <v>2635.73</v>
      </c>
      <c r="B37" s="23">
        <v>11.138</v>
      </c>
    </row>
    <row r="38" spans="1:11">
      <c r="A38" s="19">
        <v>2690.4839999999999</v>
      </c>
      <c r="B38" s="23">
        <v>10.927</v>
      </c>
    </row>
    <row r="39" spans="1:11">
      <c r="A39" s="19">
        <v>2744.4</v>
      </c>
      <c r="B39" s="23">
        <v>11.061999999999999</v>
      </c>
    </row>
    <row r="40" spans="1:11">
      <c r="A40" s="19">
        <v>2797.5630000000001</v>
      </c>
      <c r="B40" s="23">
        <v>11.081</v>
      </c>
    </row>
    <row r="41" spans="1:11">
      <c r="A41" s="19">
        <v>2850.0590000000002</v>
      </c>
      <c r="B41" s="23">
        <v>10.715</v>
      </c>
    </row>
    <row r="42" spans="1:11">
      <c r="A42" s="19">
        <v>2901.9760000000001</v>
      </c>
      <c r="B42" s="23">
        <v>11.042</v>
      </c>
    </row>
    <row r="43" spans="1:11">
      <c r="A43" s="19">
        <v>2953.3989999999999</v>
      </c>
      <c r="B43" s="23">
        <v>10.590999999999999</v>
      </c>
    </row>
    <row r="44" spans="1:11">
      <c r="A44" s="19">
        <v>3004.4140000000002</v>
      </c>
      <c r="B44" s="23">
        <v>10.699</v>
      </c>
    </row>
    <row r="45" spans="1:11">
      <c r="A45" s="19">
        <v>3055.107</v>
      </c>
      <c r="B45" s="23">
        <v>10.714</v>
      </c>
    </row>
    <row r="46" spans="1:11">
      <c r="A46" s="19">
        <v>3105.5520000000001</v>
      </c>
      <c r="B46" s="23">
        <v>11.105</v>
      </c>
    </row>
    <row r="47" spans="1:11">
      <c r="A47" s="19">
        <v>3155.7950000000001</v>
      </c>
      <c r="B47" s="23">
        <v>10.628</v>
      </c>
    </row>
    <row r="48" spans="1:11">
      <c r="A48" s="19">
        <v>3205.8820000000001</v>
      </c>
      <c r="B48" s="23">
        <v>10.805999999999999</v>
      </c>
    </row>
    <row r="49" spans="1:2">
      <c r="A49" s="19">
        <v>3255.8560000000002</v>
      </c>
      <c r="B49" s="23">
        <v>10.879</v>
      </c>
    </row>
    <row r="50" spans="1:2">
      <c r="A50" s="19">
        <v>3305.7629999999999</v>
      </c>
      <c r="B50" s="23">
        <v>10.420999999999999</v>
      </c>
    </row>
    <row r="51" spans="1:2">
      <c r="A51" s="19">
        <v>3355.645</v>
      </c>
      <c r="B51" s="23">
        <v>10.657</v>
      </c>
    </row>
    <row r="52" spans="1:2">
      <c r="A52" s="19">
        <v>3405.549</v>
      </c>
      <c r="B52" s="23">
        <v>10.759</v>
      </c>
    </row>
    <row r="53" spans="1:2">
      <c r="A53" s="19">
        <v>3455.518</v>
      </c>
      <c r="B53" s="23">
        <v>11.009</v>
      </c>
    </row>
    <row r="54" spans="1:2">
      <c r="A54" s="19">
        <v>3505.5970000000002</v>
      </c>
      <c r="B54" s="23">
        <v>10.821</v>
      </c>
    </row>
    <row r="55" spans="1:2">
      <c r="A55" s="19">
        <v>3555.8290000000002</v>
      </c>
      <c r="B55" s="23">
        <v>10.898</v>
      </c>
    </row>
    <row r="56" spans="1:2">
      <c r="A56" s="19">
        <v>3606.2530000000002</v>
      </c>
      <c r="B56" s="23">
        <v>10.805</v>
      </c>
    </row>
    <row r="57" spans="1:2">
      <c r="A57" s="19">
        <v>3656.8879999999999</v>
      </c>
      <c r="B57" s="23">
        <v>10.853</v>
      </c>
    </row>
    <row r="58" spans="1:2">
      <c r="A58" s="19">
        <v>3707.7530000000002</v>
      </c>
      <c r="B58" s="23">
        <v>10.741</v>
      </c>
    </row>
    <row r="59" spans="1:2">
      <c r="A59" s="19">
        <v>3758.8670000000002</v>
      </c>
      <c r="B59" s="23">
        <v>10.831</v>
      </c>
    </row>
    <row r="60" spans="1:2">
      <c r="A60" s="19">
        <v>3810.2510000000002</v>
      </c>
      <c r="B60" s="23">
        <v>10.76</v>
      </c>
    </row>
    <row r="61" spans="1:2">
      <c r="A61" s="19">
        <v>3861.922</v>
      </c>
      <c r="B61" s="23">
        <v>10.693</v>
      </c>
    </row>
    <row r="62" spans="1:2">
      <c r="A62" s="19">
        <v>3913.8989999999999</v>
      </c>
      <c r="B62" s="23">
        <v>10.571</v>
      </c>
    </row>
    <row r="63" spans="1:2">
      <c r="A63" s="19">
        <v>3966.203</v>
      </c>
      <c r="B63" s="23">
        <v>10.819000000000001</v>
      </c>
    </row>
    <row r="64" spans="1:2">
      <c r="A64" s="19">
        <v>4018.8510000000001</v>
      </c>
      <c r="B64" s="23">
        <v>10.706</v>
      </c>
    </row>
    <row r="65" spans="1:2">
      <c r="A65" s="19">
        <v>4071.8629999999998</v>
      </c>
      <c r="B65" s="23">
        <v>10.863</v>
      </c>
    </row>
    <row r="66" spans="1:2">
      <c r="A66" s="19">
        <v>4125.2569999999996</v>
      </c>
      <c r="B66" s="23">
        <v>10.815</v>
      </c>
    </row>
    <row r="67" spans="1:2">
      <c r="A67" s="19">
        <v>4179.0460000000003</v>
      </c>
      <c r="B67" s="23">
        <v>10.465</v>
      </c>
    </row>
    <row r="68" spans="1:2">
      <c r="A68" s="19">
        <v>4233.2439999999997</v>
      </c>
      <c r="B68" s="23">
        <v>10.579000000000001</v>
      </c>
    </row>
    <row r="69" spans="1:2">
      <c r="A69" s="19">
        <v>4287.8649999999998</v>
      </c>
      <c r="B69" s="23">
        <v>10.837</v>
      </c>
    </row>
    <row r="70" spans="1:2">
      <c r="A70" s="19">
        <v>4342.9219999999996</v>
      </c>
      <c r="B70" s="23">
        <v>10.757999999999999</v>
      </c>
    </row>
    <row r="71" spans="1:2">
      <c r="A71" s="19">
        <v>4398.43</v>
      </c>
      <c r="B71" s="23">
        <v>10.795</v>
      </c>
    </row>
    <row r="72" spans="1:2">
      <c r="A72" s="19">
        <v>4454.402</v>
      </c>
      <c r="B72" s="23">
        <v>10.693</v>
      </c>
    </row>
    <row r="73" spans="1:2">
      <c r="A73" s="19">
        <v>4510.8519999999999</v>
      </c>
      <c r="B73" s="23">
        <v>11.093999999999999</v>
      </c>
    </row>
    <row r="74" spans="1:2">
      <c r="A74" s="19">
        <v>4567.7929999999997</v>
      </c>
      <c r="B74" s="23">
        <v>10.999000000000001</v>
      </c>
    </row>
    <row r="75" spans="1:2">
      <c r="A75" s="19">
        <v>4625.2389999999996</v>
      </c>
      <c r="B75" s="23">
        <v>10.818</v>
      </c>
    </row>
    <row r="76" spans="1:2">
      <c r="A76" s="19">
        <v>4683.2030000000004</v>
      </c>
      <c r="B76" s="23">
        <v>10.972</v>
      </c>
    </row>
    <row r="77" spans="1:2">
      <c r="A77" s="19">
        <v>4741.6989999999996</v>
      </c>
      <c r="B77" s="23">
        <v>10.741</v>
      </c>
    </row>
    <row r="78" spans="1:2">
      <c r="A78" s="19">
        <v>4800.7380000000003</v>
      </c>
      <c r="B78" s="23">
        <v>11.169</v>
      </c>
    </row>
    <row r="79" spans="1:2">
      <c r="A79" s="19">
        <v>4860.3320000000003</v>
      </c>
      <c r="B79" s="23">
        <v>10.928000000000001</v>
      </c>
    </row>
    <row r="80" spans="1:2">
      <c r="A80" s="19">
        <v>4920.4949999999999</v>
      </c>
      <c r="B80" s="23">
        <v>10.864000000000001</v>
      </c>
    </row>
    <row r="81" spans="1:2">
      <c r="A81" s="19">
        <v>4981.2380000000003</v>
      </c>
      <c r="B81" s="23">
        <v>11.006</v>
      </c>
    </row>
    <row r="82" spans="1:2">
      <c r="A82" s="19">
        <v>5042.5749999999998</v>
      </c>
      <c r="B82" s="23">
        <v>11.007999999999999</v>
      </c>
    </row>
    <row r="83" spans="1:2">
      <c r="A83" s="19">
        <v>5104.5169999999998</v>
      </c>
      <c r="B83" s="23">
        <v>10.898999999999999</v>
      </c>
    </row>
    <row r="84" spans="1:2">
      <c r="A84" s="19">
        <v>5167.076</v>
      </c>
      <c r="B84" s="23">
        <v>10.845000000000001</v>
      </c>
    </row>
    <row r="85" spans="1:2">
      <c r="A85" s="19">
        <v>5230.2659999999996</v>
      </c>
      <c r="B85" s="23">
        <v>11.153</v>
      </c>
    </row>
    <row r="86" spans="1:2">
      <c r="A86" s="19">
        <v>5294.098</v>
      </c>
      <c r="B86" s="23">
        <v>10.904</v>
      </c>
    </row>
    <row r="87" spans="1:2">
      <c r="A87" s="19">
        <v>5358.5820000000003</v>
      </c>
      <c r="B87" s="23">
        <v>11.28</v>
      </c>
    </row>
    <row r="88" spans="1:2">
      <c r="A88" s="19">
        <v>5423.7290000000003</v>
      </c>
      <c r="B88" s="23">
        <v>11.077999999999999</v>
      </c>
    </row>
    <row r="89" spans="1:2">
      <c r="A89" s="19">
        <v>5489.55</v>
      </c>
      <c r="B89" s="23">
        <v>11.005000000000001</v>
      </c>
    </row>
    <row r="90" spans="1:2">
      <c r="A90" s="19">
        <v>5556.0540000000001</v>
      </c>
      <c r="B90" s="23">
        <v>10.8</v>
      </c>
    </row>
    <row r="91" spans="1:2">
      <c r="A91" s="19">
        <v>5623.2529999999997</v>
      </c>
      <c r="B91" s="23">
        <v>10.884</v>
      </c>
    </row>
    <row r="92" spans="1:2">
      <c r="A92" s="19">
        <v>5691.1570000000002</v>
      </c>
      <c r="B92" s="23">
        <v>11.132</v>
      </c>
    </row>
    <row r="93" spans="1:2">
      <c r="A93" s="19">
        <v>5759.7759999999998</v>
      </c>
      <c r="B93" s="23">
        <v>10.858000000000001</v>
      </c>
    </row>
    <row r="94" spans="1:2">
      <c r="A94" s="19">
        <v>5829.12</v>
      </c>
      <c r="B94" s="23">
        <v>10.862</v>
      </c>
    </row>
    <row r="95" spans="1:2">
      <c r="A95" s="19">
        <v>5899.2</v>
      </c>
      <c r="B95" s="23">
        <v>11.016</v>
      </c>
    </row>
    <row r="96" spans="1:2">
      <c r="A96" s="19">
        <v>5970.0240000000003</v>
      </c>
      <c r="B96" s="23">
        <v>11.138</v>
      </c>
    </row>
    <row r="97" spans="1:2">
      <c r="A97" s="19">
        <v>6041.5950000000003</v>
      </c>
      <c r="B97" s="23">
        <v>11.436</v>
      </c>
    </row>
    <row r="98" spans="1:2">
      <c r="A98" s="19">
        <v>6113.9160000000002</v>
      </c>
      <c r="B98" s="23">
        <v>11.494</v>
      </c>
    </row>
    <row r="99" spans="1:2">
      <c r="A99" s="19">
        <v>6186.9889999999996</v>
      </c>
      <c r="B99" s="23">
        <v>11.096</v>
      </c>
    </row>
    <row r="100" spans="1:2">
      <c r="A100" s="19">
        <v>6260.8159999999998</v>
      </c>
      <c r="B100" s="23">
        <v>11.159000000000001</v>
      </c>
    </row>
    <row r="101" spans="1:2">
      <c r="A101" s="19">
        <v>6335.4</v>
      </c>
      <c r="B101" s="23">
        <v>11.051</v>
      </c>
    </row>
    <row r="102" spans="1:2">
      <c r="A102" s="19">
        <v>6410.7430000000004</v>
      </c>
      <c r="B102" s="23">
        <v>10.89</v>
      </c>
    </row>
    <row r="103" spans="1:2">
      <c r="A103" s="19">
        <v>6486.8490000000002</v>
      </c>
      <c r="B103" s="23">
        <v>10.956</v>
      </c>
    </row>
    <row r="104" spans="1:2">
      <c r="A104" s="19">
        <v>6563.7190000000001</v>
      </c>
      <c r="B104" s="23">
        <v>11.093999999999999</v>
      </c>
    </row>
    <row r="105" spans="1:2">
      <c r="A105" s="19">
        <v>6641.357</v>
      </c>
      <c r="B105" s="23">
        <v>10.847</v>
      </c>
    </row>
    <row r="106" spans="1:2">
      <c r="A106" s="19">
        <v>6719.759</v>
      </c>
      <c r="B106" s="23">
        <v>10.849</v>
      </c>
    </row>
    <row r="107" spans="1:2">
      <c r="A107" s="19">
        <v>6798.9160000000002</v>
      </c>
      <c r="B107" s="23">
        <v>11.295</v>
      </c>
    </row>
    <row r="108" spans="1:2">
      <c r="A108" s="19">
        <v>6878.8149999999996</v>
      </c>
      <c r="B108" s="23">
        <v>11.061</v>
      </c>
    </row>
    <row r="109" spans="1:2">
      <c r="A109" s="19">
        <v>6959.4459999999999</v>
      </c>
      <c r="B109" s="23">
        <v>10.763999999999999</v>
      </c>
    </row>
    <row r="110" spans="1:2">
      <c r="A110" s="19">
        <v>7040.7969999999996</v>
      </c>
      <c r="B110" s="23">
        <v>10.819000000000001</v>
      </c>
    </row>
    <row r="111" spans="1:2">
      <c r="A111" s="19">
        <v>7122.857</v>
      </c>
      <c r="B111" s="23">
        <v>11.034000000000001</v>
      </c>
    </row>
    <row r="112" spans="1:2">
      <c r="A112" s="19">
        <v>7205.6130000000003</v>
      </c>
      <c r="B112" s="23">
        <v>10.856</v>
      </c>
    </row>
    <row r="113" spans="1:2">
      <c r="A113" s="19">
        <v>7289.0540000000001</v>
      </c>
      <c r="B113" s="23">
        <v>10.659000000000001</v>
      </c>
    </row>
    <row r="114" spans="1:2">
      <c r="A114" s="19">
        <v>7373.1679999999997</v>
      </c>
      <c r="B114" s="23">
        <v>10.798999999999999</v>
      </c>
    </row>
    <row r="115" spans="1:2">
      <c r="A115" s="19">
        <v>7457.9449999999997</v>
      </c>
      <c r="B115" s="23">
        <v>11.041</v>
      </c>
    </row>
    <row r="116" spans="1:2">
      <c r="A116" s="19">
        <v>7543.3729999999996</v>
      </c>
      <c r="B116" s="23">
        <v>11.101000000000001</v>
      </c>
    </row>
    <row r="117" spans="1:2">
      <c r="A117" s="19">
        <v>7629.4390000000003</v>
      </c>
      <c r="B117" s="23">
        <v>10.909000000000001</v>
      </c>
    </row>
    <row r="118" spans="1:2">
      <c r="A118" s="19">
        <v>7716.1329999999998</v>
      </c>
      <c r="B118" s="23">
        <v>11.042999999999999</v>
      </c>
    </row>
    <row r="119" spans="1:2">
      <c r="A119" s="19">
        <v>7803.442</v>
      </c>
      <c r="B119" s="23">
        <v>10.715</v>
      </c>
    </row>
    <row r="120" spans="1:2">
      <c r="A120" s="19">
        <v>7891.3559999999998</v>
      </c>
      <c r="B120" s="23">
        <v>11.269</v>
      </c>
    </row>
    <row r="121" spans="1:2">
      <c r="A121" s="19">
        <v>7979.86</v>
      </c>
      <c r="B121" s="23">
        <v>10.897</v>
      </c>
    </row>
    <row r="122" spans="1:2">
      <c r="A122" s="19">
        <v>8068.9359999999997</v>
      </c>
      <c r="B122" s="23">
        <v>11.211</v>
      </c>
    </row>
    <row r="123" spans="1:2">
      <c r="A123" s="19">
        <v>8158.5649999999996</v>
      </c>
      <c r="B123" s="23">
        <v>11.342000000000001</v>
      </c>
    </row>
    <row r="124" spans="1:2">
      <c r="A124" s="19">
        <v>8248.7279999999992</v>
      </c>
      <c r="B124" s="23">
        <v>10.893000000000001</v>
      </c>
    </row>
    <row r="125" spans="1:2">
      <c r="A125" s="19">
        <v>8339.4060000000009</v>
      </c>
      <c r="B125" s="23">
        <v>10.863</v>
      </c>
    </row>
    <row r="126" spans="1:2">
      <c r="A126" s="19">
        <v>8430.5810000000001</v>
      </c>
      <c r="B126" s="23">
        <v>10.901</v>
      </c>
    </row>
    <row r="127" spans="1:2">
      <c r="A127" s="19">
        <v>8522.232</v>
      </c>
      <c r="B127" s="23">
        <v>10.895</v>
      </c>
    </row>
    <row r="128" spans="1:2">
      <c r="A128" s="19">
        <v>8614.3410000000003</v>
      </c>
      <c r="B128" s="23">
        <v>10.891999999999999</v>
      </c>
    </row>
    <row r="129" spans="1:2">
      <c r="A129" s="19">
        <v>8706.89</v>
      </c>
      <c r="B129" s="23">
        <v>10.845000000000001</v>
      </c>
    </row>
    <row r="130" spans="1:2">
      <c r="A130" s="19">
        <v>8799.8580000000002</v>
      </c>
      <c r="B130" s="23">
        <v>10.622</v>
      </c>
    </row>
    <row r="131" spans="1:2">
      <c r="A131" s="19">
        <v>8893.2289999999994</v>
      </c>
      <c r="B131" s="23">
        <v>10.811999999999999</v>
      </c>
    </row>
    <row r="132" spans="1:2">
      <c r="A132" s="19">
        <v>8986.9830000000002</v>
      </c>
      <c r="B132" s="23">
        <v>10.64</v>
      </c>
    </row>
    <row r="133" spans="1:2">
      <c r="A133" s="19">
        <v>9081.1039999999994</v>
      </c>
      <c r="B133" s="23">
        <v>10.975</v>
      </c>
    </row>
    <row r="134" spans="1:2">
      <c r="A134" s="19">
        <v>9175.5750000000007</v>
      </c>
      <c r="B134" s="23">
        <v>10.818</v>
      </c>
    </row>
    <row r="135" spans="1:2">
      <c r="A135" s="19">
        <v>9270.3770000000004</v>
      </c>
      <c r="B135" s="23">
        <v>10.944000000000001</v>
      </c>
    </row>
    <row r="136" spans="1:2">
      <c r="A136" s="19">
        <v>9365.4930000000004</v>
      </c>
      <c r="B136" s="23">
        <v>11.041</v>
      </c>
    </row>
    <row r="137" spans="1:2">
      <c r="A137" s="19">
        <v>9460.9060000000009</v>
      </c>
      <c r="B137" s="23">
        <v>10.878</v>
      </c>
    </row>
    <row r="138" spans="1:2">
      <c r="A138" s="19">
        <v>9556.5990000000002</v>
      </c>
      <c r="B138" s="23">
        <v>11.007999999999999</v>
      </c>
    </row>
    <row r="139" spans="1:2">
      <c r="A139" s="19">
        <v>9652.5529999999999</v>
      </c>
      <c r="B139" s="23">
        <v>11.013999999999999</v>
      </c>
    </row>
    <row r="140" spans="1:2">
      <c r="A140" s="19">
        <v>9748.7520000000004</v>
      </c>
      <c r="B140" s="23">
        <v>10.85</v>
      </c>
    </row>
    <row r="141" spans="1:2">
      <c r="A141" s="19">
        <v>9845.1749999999993</v>
      </c>
      <c r="B141" s="23">
        <v>11.178000000000001</v>
      </c>
    </row>
    <row r="142" spans="1:2">
      <c r="A142" s="19">
        <v>9941.8009999999995</v>
      </c>
      <c r="B142" s="23">
        <v>10.702999999999999</v>
      </c>
    </row>
    <row r="143" spans="1:2">
      <c r="A143" s="19">
        <v>10038.607</v>
      </c>
      <c r="B143" s="23">
        <v>10.923999999999999</v>
      </c>
    </row>
    <row r="144" spans="1:2">
      <c r="A144" s="19">
        <v>10135.567999999999</v>
      </c>
      <c r="B144" s="23">
        <v>11.129</v>
      </c>
    </row>
    <row r="145" spans="1:2">
      <c r="A145" s="19">
        <v>10232.662</v>
      </c>
      <c r="B145" s="23">
        <v>11.031000000000001</v>
      </c>
    </row>
    <row r="146" spans="1:2">
      <c r="A146" s="19">
        <v>10329.866</v>
      </c>
      <c r="B146" s="23">
        <v>11.34</v>
      </c>
    </row>
    <row r="147" spans="1:2">
      <c r="A147" s="19">
        <v>10427.156000000001</v>
      </c>
      <c r="B147" s="23">
        <v>10.984</v>
      </c>
    </row>
    <row r="148" spans="1:2">
      <c r="A148" s="19">
        <v>10524.51</v>
      </c>
      <c r="B148" s="23">
        <v>10.978999999999999</v>
      </c>
    </row>
    <row r="149" spans="1:2">
      <c r="A149" s="19">
        <v>10621.904</v>
      </c>
      <c r="B149" s="23">
        <v>10.965999999999999</v>
      </c>
    </row>
    <row r="150" spans="1:2">
      <c r="A150" s="19">
        <v>10719.315000000001</v>
      </c>
      <c r="B150" s="23">
        <v>11.042999999999999</v>
      </c>
    </row>
  </sheetData>
  <mergeCells count="2">
    <mergeCell ref="A3:B3"/>
    <mergeCell ref="F3:L3"/>
  </mergeCells>
  <phoneticPr fontId="44" type="noConversion"/>
  <pageMargins left="0.7" right="0.7" top="0.75" bottom="0.75" header="0.3" footer="0.3"/>
  <pageSetup paperSize="9" orientation="portrai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M139"/>
  <sheetViews>
    <sheetView workbookViewId="0">
      <selection activeCell="A3" sqref="A3:B4"/>
    </sheetView>
  </sheetViews>
  <sheetFormatPr baseColWidth="10" defaultColWidth="9" defaultRowHeight="13"/>
  <cols>
    <col min="1" max="1" width="21.1640625" style="6" customWidth="1"/>
    <col min="2" max="2" width="13.6640625" style="20" customWidth="1"/>
    <col min="3" max="5" width="9" style="4"/>
    <col min="6" max="6" width="10.6640625" style="6" customWidth="1"/>
    <col min="7" max="7" width="19.83203125" style="6" customWidth="1"/>
    <col min="8" max="8" width="9" style="6"/>
    <col min="9" max="9" width="14.1640625" style="6" customWidth="1"/>
    <col min="10" max="10" width="11.1640625" style="6" customWidth="1"/>
    <col min="11" max="11" width="20.33203125" style="6" customWidth="1"/>
    <col min="12" max="12" width="7.83203125" style="23" customWidth="1"/>
    <col min="13" max="16384" width="9" style="4"/>
  </cols>
  <sheetData>
    <row r="1" spans="1:13">
      <c r="A1" s="37" t="s">
        <v>1141</v>
      </c>
      <c r="G1" s="4"/>
      <c r="L1" s="31"/>
    </row>
    <row r="2" spans="1:13">
      <c r="A2" s="9"/>
      <c r="G2" s="4"/>
      <c r="L2" s="31"/>
    </row>
    <row r="3" spans="1:13">
      <c r="A3" s="239" t="s">
        <v>605</v>
      </c>
      <c r="B3" s="239"/>
      <c r="F3" s="229" t="s">
        <v>606</v>
      </c>
      <c r="G3" s="229"/>
      <c r="H3" s="229"/>
      <c r="I3" s="229"/>
      <c r="J3" s="229"/>
      <c r="K3" s="229"/>
      <c r="L3" s="229"/>
    </row>
    <row r="4" spans="1:13" ht="15">
      <c r="A4" s="11" t="s">
        <v>607</v>
      </c>
      <c r="B4" s="12" t="s">
        <v>608</v>
      </c>
      <c r="F4" s="13" t="s">
        <v>617</v>
      </c>
      <c r="G4" s="13" t="s">
        <v>610</v>
      </c>
      <c r="H4" s="13" t="s">
        <v>650</v>
      </c>
      <c r="I4" s="14" t="s">
        <v>611</v>
      </c>
      <c r="J4" s="14" t="s">
        <v>612</v>
      </c>
      <c r="K4" s="13" t="s">
        <v>629</v>
      </c>
      <c r="L4" s="17" t="s">
        <v>620</v>
      </c>
    </row>
    <row r="5" spans="1:13">
      <c r="A5" s="6">
        <v>-45</v>
      </c>
      <c r="B5" s="23">
        <v>11.038</v>
      </c>
      <c r="F5" s="47">
        <v>20</v>
      </c>
      <c r="G5" s="13" t="s">
        <v>1139</v>
      </c>
      <c r="H5" s="34">
        <v>-30.3</v>
      </c>
      <c r="I5" s="47">
        <v>1369</v>
      </c>
      <c r="J5" s="47">
        <v>55</v>
      </c>
      <c r="K5" s="13">
        <v>1290</v>
      </c>
      <c r="L5" s="34">
        <f>ABS(1192-1306)/2</f>
        <v>57</v>
      </c>
    </row>
    <row r="6" spans="1:13">
      <c r="A6" s="6">
        <v>25</v>
      </c>
      <c r="B6" s="23">
        <v>10.641999999999999</v>
      </c>
      <c r="F6" s="47">
        <v>40</v>
      </c>
      <c r="G6" s="13" t="s">
        <v>1139</v>
      </c>
      <c r="H6" s="34">
        <v>-30.3</v>
      </c>
      <c r="I6" s="47">
        <v>2090</v>
      </c>
      <c r="J6" s="47">
        <v>55</v>
      </c>
      <c r="K6" s="13">
        <v>2030</v>
      </c>
      <c r="L6" s="34">
        <f>ABS(1951-2120)/2</f>
        <v>84.5</v>
      </c>
    </row>
    <row r="7" spans="1:13">
      <c r="A7" s="6">
        <v>95</v>
      </c>
      <c r="B7" s="23">
        <v>10.337</v>
      </c>
      <c r="F7" s="47">
        <v>60</v>
      </c>
      <c r="G7" s="48" t="s">
        <v>1140</v>
      </c>
      <c r="H7" s="34">
        <v>-35.299999999999997</v>
      </c>
      <c r="I7" s="47">
        <v>2435</v>
      </c>
      <c r="J7" s="47">
        <v>55</v>
      </c>
      <c r="K7" s="13">
        <v>2430</v>
      </c>
      <c r="L7" s="34">
        <f>ABS(2353-2708)/2</f>
        <v>177.5</v>
      </c>
    </row>
    <row r="8" spans="1:13">
      <c r="A8" s="6">
        <v>165</v>
      </c>
      <c r="B8" s="23">
        <v>10.462</v>
      </c>
      <c r="F8" s="47">
        <v>80</v>
      </c>
      <c r="G8" s="48" t="s">
        <v>1140</v>
      </c>
      <c r="H8" s="34">
        <v>-35.9</v>
      </c>
      <c r="I8" s="47">
        <v>2520</v>
      </c>
      <c r="J8" s="47">
        <v>70</v>
      </c>
      <c r="K8" s="13">
        <v>2560</v>
      </c>
      <c r="L8" s="34">
        <f>ABS(2364-2740)/2</f>
        <v>188</v>
      </c>
    </row>
    <row r="9" spans="1:13">
      <c r="A9" s="6">
        <v>236</v>
      </c>
      <c r="B9" s="23">
        <v>10.428000000000001</v>
      </c>
      <c r="F9" s="47">
        <v>100</v>
      </c>
      <c r="G9" s="13" t="s">
        <v>1139</v>
      </c>
      <c r="H9" s="34">
        <v>-31.3</v>
      </c>
      <c r="I9" s="47">
        <v>3070</v>
      </c>
      <c r="J9" s="47">
        <v>55</v>
      </c>
      <c r="K9" s="13">
        <v>3300</v>
      </c>
      <c r="L9" s="34">
        <f>ABS(3084-3375)/2</f>
        <v>145.5</v>
      </c>
    </row>
    <row r="10" spans="1:13">
      <c r="A10" s="6">
        <v>306</v>
      </c>
      <c r="B10" s="23">
        <v>10.538</v>
      </c>
      <c r="F10" s="47">
        <v>120</v>
      </c>
      <c r="G10" s="48" t="s">
        <v>1140</v>
      </c>
      <c r="H10" s="34">
        <v>-36</v>
      </c>
      <c r="I10" s="47">
        <v>3670</v>
      </c>
      <c r="J10" s="47">
        <v>75</v>
      </c>
      <c r="K10" s="13">
        <v>3937</v>
      </c>
      <c r="L10" s="34">
        <f>ABS(3843-4136)/2</f>
        <v>146.5</v>
      </c>
      <c r="M10" s="38"/>
    </row>
    <row r="11" spans="1:13">
      <c r="A11" s="6">
        <v>376</v>
      </c>
      <c r="B11" s="23">
        <v>10.849</v>
      </c>
      <c r="F11" s="47">
        <v>140</v>
      </c>
      <c r="G11" s="48" t="s">
        <v>1140</v>
      </c>
      <c r="H11" s="34">
        <v>-36.4</v>
      </c>
      <c r="I11" s="47">
        <v>4115</v>
      </c>
      <c r="J11" s="47">
        <v>75</v>
      </c>
      <c r="K11" s="13">
        <v>4600</v>
      </c>
      <c r="L11" s="34">
        <f>ABS(4440-4821)/2</f>
        <v>190.5</v>
      </c>
      <c r="M11" s="38"/>
    </row>
    <row r="12" spans="1:13">
      <c r="A12" s="6">
        <v>447</v>
      </c>
      <c r="B12" s="23">
        <v>10.298999999999999</v>
      </c>
      <c r="F12" s="47">
        <v>160</v>
      </c>
      <c r="G12" s="13" t="s">
        <v>1139</v>
      </c>
      <c r="H12" s="34">
        <v>-31.1</v>
      </c>
      <c r="I12" s="47">
        <v>4515</v>
      </c>
      <c r="J12" s="47">
        <v>85</v>
      </c>
      <c r="K12" s="13">
        <v>5130</v>
      </c>
      <c r="L12" s="34">
        <f>ABS(4992-5309)/2</f>
        <v>158.5</v>
      </c>
    </row>
    <row r="13" spans="1:13">
      <c r="A13" s="6">
        <v>517</v>
      </c>
      <c r="B13" s="23">
        <v>10.5</v>
      </c>
      <c r="F13" s="47">
        <v>180</v>
      </c>
      <c r="G13" s="13" t="s">
        <v>1139</v>
      </c>
      <c r="H13" s="34">
        <v>-30.3</v>
      </c>
      <c r="I13" s="47">
        <v>4900</v>
      </c>
      <c r="J13" s="47">
        <v>85</v>
      </c>
      <c r="K13" s="13">
        <v>5640</v>
      </c>
      <c r="L13" s="34">
        <f>ABS(5587-5713)/2</f>
        <v>63</v>
      </c>
    </row>
    <row r="14" spans="1:13">
      <c r="A14" s="6">
        <v>587</v>
      </c>
      <c r="B14" s="23">
        <v>10.616</v>
      </c>
      <c r="F14" s="47">
        <v>200</v>
      </c>
      <c r="G14" s="13" t="s">
        <v>1139</v>
      </c>
      <c r="H14" s="34">
        <v>-30.4</v>
      </c>
      <c r="I14" s="47">
        <v>5355</v>
      </c>
      <c r="J14" s="47">
        <v>85</v>
      </c>
      <c r="K14" s="13">
        <v>6170</v>
      </c>
      <c r="L14" s="34">
        <f>ABS(5994-6278)/2</f>
        <v>142</v>
      </c>
    </row>
    <row r="15" spans="1:13">
      <c r="A15" s="6">
        <v>658</v>
      </c>
      <c r="B15" s="23">
        <v>11.239000000000001</v>
      </c>
      <c r="F15" s="47">
        <v>230</v>
      </c>
      <c r="G15" s="13" t="s">
        <v>1139</v>
      </c>
      <c r="H15" s="34">
        <v>-30.7</v>
      </c>
      <c r="I15" s="47">
        <v>6680</v>
      </c>
      <c r="J15" s="47">
        <v>90</v>
      </c>
      <c r="K15" s="13">
        <v>7520</v>
      </c>
      <c r="L15" s="34">
        <f>ABS(7443-7551)/2</f>
        <v>54</v>
      </c>
    </row>
    <row r="16" spans="1:13">
      <c r="A16" s="6">
        <v>725</v>
      </c>
      <c r="B16" s="23">
        <v>10.723000000000001</v>
      </c>
      <c r="F16" s="47">
        <v>250</v>
      </c>
      <c r="G16" s="13" t="s">
        <v>1139</v>
      </c>
      <c r="H16" s="34">
        <v>-30.9</v>
      </c>
      <c r="I16" s="47">
        <v>8060</v>
      </c>
      <c r="J16" s="47">
        <v>95</v>
      </c>
      <c r="K16" s="13">
        <v>8980</v>
      </c>
      <c r="L16" s="34">
        <f>ABS(8720-9142)/2</f>
        <v>211</v>
      </c>
    </row>
    <row r="17" spans="1:13">
      <c r="A17" s="6">
        <v>792</v>
      </c>
      <c r="B17" s="23">
        <v>11.238</v>
      </c>
      <c r="F17" s="47">
        <v>270</v>
      </c>
      <c r="G17" s="13" t="s">
        <v>1139</v>
      </c>
      <c r="H17" s="34">
        <v>-32</v>
      </c>
      <c r="I17" s="47">
        <v>8280</v>
      </c>
      <c r="J17" s="47">
        <v>80</v>
      </c>
      <c r="K17" s="13">
        <v>9250</v>
      </c>
      <c r="L17" s="34">
        <f>ABS(9048-9420)/2</f>
        <v>186</v>
      </c>
    </row>
    <row r="18" spans="1:13">
      <c r="A18" s="6">
        <v>859</v>
      </c>
      <c r="B18" s="23">
        <v>11.134</v>
      </c>
      <c r="F18" s="47">
        <v>290</v>
      </c>
      <c r="G18" s="13" t="s">
        <v>1139</v>
      </c>
      <c r="H18" s="34">
        <v>-27.9</v>
      </c>
      <c r="I18" s="47">
        <v>10940</v>
      </c>
      <c r="J18" s="47">
        <v>95</v>
      </c>
      <c r="K18" s="13">
        <v>12860</v>
      </c>
      <c r="L18" s="34">
        <f>ABS(12757-12963)/2</f>
        <v>103</v>
      </c>
    </row>
    <row r="19" spans="1:13">
      <c r="A19" s="6">
        <v>926</v>
      </c>
      <c r="B19" s="23">
        <v>11.33</v>
      </c>
      <c r="F19" s="13"/>
      <c r="G19" s="13"/>
      <c r="H19" s="13"/>
      <c r="I19" s="13"/>
      <c r="J19" s="13"/>
      <c r="K19" s="13"/>
      <c r="L19" s="34"/>
    </row>
    <row r="20" spans="1:13">
      <c r="A20" s="6">
        <v>993</v>
      </c>
      <c r="B20" s="23">
        <v>10.518000000000001</v>
      </c>
    </row>
    <row r="21" spans="1:13">
      <c r="A21" s="6">
        <v>1060</v>
      </c>
      <c r="B21" s="23">
        <v>11.484999999999999</v>
      </c>
    </row>
    <row r="22" spans="1:13">
      <c r="A22" s="6">
        <v>1127</v>
      </c>
      <c r="B22" s="23">
        <v>11.505000000000001</v>
      </c>
    </row>
    <row r="23" spans="1:13">
      <c r="A23" s="6">
        <v>1194</v>
      </c>
      <c r="B23" s="23">
        <v>11.583</v>
      </c>
    </row>
    <row r="24" spans="1:13">
      <c r="A24" s="6">
        <v>1261</v>
      </c>
      <c r="B24" s="23">
        <v>11.186</v>
      </c>
    </row>
    <row r="25" spans="1:13">
      <c r="A25" s="6">
        <v>1328</v>
      </c>
      <c r="B25" s="23">
        <v>11.324999999999999</v>
      </c>
    </row>
    <row r="26" spans="1:13">
      <c r="A26" s="6">
        <v>1395</v>
      </c>
      <c r="B26" s="23">
        <v>10.984999999999999</v>
      </c>
      <c r="M26" s="38"/>
    </row>
    <row r="27" spans="1:13">
      <c r="A27" s="6">
        <v>1462</v>
      </c>
      <c r="B27" s="23">
        <v>10.738</v>
      </c>
    </row>
    <row r="28" spans="1:13">
      <c r="A28" s="6">
        <v>1529</v>
      </c>
      <c r="B28" s="23">
        <v>11.493</v>
      </c>
    </row>
    <row r="29" spans="1:13">
      <c r="A29" s="6">
        <v>1596</v>
      </c>
      <c r="B29" s="23">
        <v>11.55</v>
      </c>
    </row>
    <row r="30" spans="1:13">
      <c r="A30" s="6">
        <v>1663</v>
      </c>
      <c r="B30" s="23">
        <v>11.401</v>
      </c>
    </row>
    <row r="31" spans="1:13">
      <c r="A31" s="6">
        <v>1730</v>
      </c>
      <c r="B31" s="23">
        <v>11.468</v>
      </c>
    </row>
    <row r="32" spans="1:13">
      <c r="A32" s="6">
        <v>1797</v>
      </c>
      <c r="B32" s="23">
        <v>11.455</v>
      </c>
    </row>
    <row r="33" spans="1:2">
      <c r="A33" s="6">
        <v>1864</v>
      </c>
      <c r="B33" s="23">
        <v>11.073</v>
      </c>
    </row>
    <row r="34" spans="1:2">
      <c r="A34" s="6">
        <v>1931</v>
      </c>
      <c r="B34" s="23">
        <v>11.303000000000001</v>
      </c>
    </row>
    <row r="35" spans="1:2">
      <c r="A35" s="6">
        <v>1998</v>
      </c>
      <c r="B35" s="23">
        <v>11.326000000000001</v>
      </c>
    </row>
    <row r="36" spans="1:2">
      <c r="A36" s="6">
        <v>2065</v>
      </c>
      <c r="B36" s="23">
        <v>11.423999999999999</v>
      </c>
    </row>
    <row r="37" spans="1:2">
      <c r="A37" s="6">
        <v>2132</v>
      </c>
      <c r="B37" s="23">
        <v>11.582000000000001</v>
      </c>
    </row>
    <row r="38" spans="1:2">
      <c r="A38" s="6">
        <v>2199</v>
      </c>
      <c r="B38" s="23">
        <v>11.728999999999999</v>
      </c>
    </row>
    <row r="39" spans="1:2">
      <c r="A39" s="6">
        <v>2266</v>
      </c>
      <c r="B39" s="23">
        <v>11.295</v>
      </c>
    </row>
    <row r="40" spans="1:2">
      <c r="A40" s="6">
        <v>2333</v>
      </c>
      <c r="B40" s="23">
        <v>11.827999999999999</v>
      </c>
    </row>
    <row r="41" spans="1:2">
      <c r="A41" s="6">
        <v>2400</v>
      </c>
      <c r="B41" s="23">
        <v>11.337999999999999</v>
      </c>
    </row>
    <row r="42" spans="1:2">
      <c r="A42" s="6">
        <v>2467</v>
      </c>
      <c r="B42" s="23">
        <v>11.457000000000001</v>
      </c>
    </row>
    <row r="43" spans="1:2">
      <c r="A43" s="6">
        <v>2534</v>
      </c>
      <c r="B43" s="23">
        <v>11.057</v>
      </c>
    </row>
    <row r="44" spans="1:2">
      <c r="A44" s="6">
        <v>2601</v>
      </c>
      <c r="B44" s="23">
        <v>10.695</v>
      </c>
    </row>
    <row r="45" spans="1:2">
      <c r="A45" s="6">
        <v>2668</v>
      </c>
      <c r="B45" s="23">
        <v>11.54</v>
      </c>
    </row>
    <row r="46" spans="1:2">
      <c r="A46" s="6">
        <v>2734</v>
      </c>
      <c r="B46" s="23">
        <v>11.286</v>
      </c>
    </row>
    <row r="47" spans="1:2">
      <c r="A47" s="6">
        <v>2800</v>
      </c>
      <c r="B47" s="23">
        <v>11.385999999999999</v>
      </c>
    </row>
    <row r="48" spans="1:2">
      <c r="A48" s="6">
        <v>2866</v>
      </c>
      <c r="B48" s="23">
        <v>11.404</v>
      </c>
    </row>
    <row r="49" spans="1:2">
      <c r="A49" s="6">
        <v>2932</v>
      </c>
      <c r="B49" s="23">
        <v>11.87</v>
      </c>
    </row>
    <row r="50" spans="1:2">
      <c r="A50" s="6">
        <v>2999</v>
      </c>
      <c r="B50" s="23">
        <v>11.913</v>
      </c>
    </row>
    <row r="51" spans="1:2">
      <c r="A51" s="6">
        <v>3065</v>
      </c>
      <c r="B51" s="23">
        <v>11.614000000000001</v>
      </c>
    </row>
    <row r="52" spans="1:2">
      <c r="A52" s="6">
        <v>3131</v>
      </c>
      <c r="B52" s="23">
        <v>11.637</v>
      </c>
    </row>
    <row r="53" spans="1:2">
      <c r="A53" s="6">
        <v>3197</v>
      </c>
      <c r="B53" s="23">
        <v>11.478999999999999</v>
      </c>
    </row>
    <row r="54" spans="1:2">
      <c r="A54" s="6">
        <v>3263</v>
      </c>
      <c r="B54" s="23">
        <v>11.962</v>
      </c>
    </row>
    <row r="55" spans="1:2">
      <c r="A55" s="6">
        <v>3330</v>
      </c>
      <c r="B55" s="23">
        <v>11.98</v>
      </c>
    </row>
    <row r="56" spans="1:2">
      <c r="A56" s="6">
        <v>3397</v>
      </c>
      <c r="B56" s="23">
        <v>11.494</v>
      </c>
    </row>
    <row r="57" spans="1:2">
      <c r="A57" s="6">
        <v>3465</v>
      </c>
      <c r="B57" s="23">
        <v>11.615</v>
      </c>
    </row>
    <row r="58" spans="1:2">
      <c r="A58" s="6">
        <v>3533</v>
      </c>
      <c r="B58" s="23">
        <v>11.262</v>
      </c>
    </row>
    <row r="59" spans="1:2">
      <c r="A59" s="6">
        <v>3601</v>
      </c>
      <c r="B59" s="23">
        <v>11.992000000000001</v>
      </c>
    </row>
    <row r="60" spans="1:2">
      <c r="A60" s="6">
        <v>3669</v>
      </c>
      <c r="B60" s="23">
        <v>11.359</v>
      </c>
    </row>
    <row r="61" spans="1:2">
      <c r="A61" s="6">
        <v>3737</v>
      </c>
      <c r="B61" s="23">
        <v>11.243</v>
      </c>
    </row>
    <row r="62" spans="1:2">
      <c r="A62" s="6">
        <v>3805</v>
      </c>
      <c r="B62" s="23">
        <v>11.131</v>
      </c>
    </row>
    <row r="63" spans="1:2">
      <c r="A63" s="6">
        <v>3873</v>
      </c>
      <c r="B63" s="23">
        <v>11.073</v>
      </c>
    </row>
    <row r="64" spans="1:2">
      <c r="A64" s="6">
        <v>3941</v>
      </c>
      <c r="B64" s="23">
        <v>11.218</v>
      </c>
    </row>
    <row r="65" spans="1:2">
      <c r="A65" s="6">
        <v>4009</v>
      </c>
      <c r="B65" s="23">
        <v>11.561999999999999</v>
      </c>
    </row>
    <row r="66" spans="1:2">
      <c r="A66" s="6">
        <v>4076</v>
      </c>
      <c r="B66" s="23">
        <v>11.551</v>
      </c>
    </row>
    <row r="67" spans="1:2">
      <c r="A67" s="6">
        <v>4143</v>
      </c>
      <c r="B67" s="23">
        <v>11.581</v>
      </c>
    </row>
    <row r="68" spans="1:2">
      <c r="A68" s="6">
        <v>4210</v>
      </c>
      <c r="B68" s="23">
        <v>11.321999999999999</v>
      </c>
    </row>
    <row r="69" spans="1:2">
      <c r="A69" s="6">
        <v>4277</v>
      </c>
      <c r="B69" s="23">
        <v>11.297000000000001</v>
      </c>
    </row>
    <row r="70" spans="1:2">
      <c r="A70" s="6">
        <v>4344</v>
      </c>
      <c r="B70" s="23">
        <v>11.089</v>
      </c>
    </row>
    <row r="71" spans="1:2">
      <c r="A71" s="6">
        <v>4411</v>
      </c>
      <c r="B71" s="23">
        <v>11.314</v>
      </c>
    </row>
    <row r="72" spans="1:2">
      <c r="A72" s="6">
        <v>4478</v>
      </c>
      <c r="B72" s="23">
        <v>10.805</v>
      </c>
    </row>
    <row r="73" spans="1:2">
      <c r="A73" s="6">
        <v>4545</v>
      </c>
      <c r="B73" s="23">
        <v>11.462</v>
      </c>
    </row>
    <row r="74" spans="1:2">
      <c r="A74" s="6">
        <v>4612</v>
      </c>
      <c r="B74" s="23">
        <v>11.446999999999999</v>
      </c>
    </row>
    <row r="75" spans="1:2">
      <c r="A75" s="6">
        <v>4679</v>
      </c>
      <c r="B75" s="23">
        <v>11.603999999999999</v>
      </c>
    </row>
    <row r="76" spans="1:2">
      <c r="A76" s="6">
        <v>4746</v>
      </c>
      <c r="B76" s="23">
        <v>11.313000000000001</v>
      </c>
    </row>
    <row r="77" spans="1:2">
      <c r="A77" s="6">
        <v>4813</v>
      </c>
      <c r="B77" s="23">
        <v>11.385</v>
      </c>
    </row>
    <row r="78" spans="1:2">
      <c r="A78" s="6">
        <v>4880</v>
      </c>
      <c r="B78" s="23">
        <v>11.625</v>
      </c>
    </row>
    <row r="79" spans="1:2">
      <c r="A79" s="6">
        <v>4947</v>
      </c>
      <c r="B79" s="23">
        <v>11.228</v>
      </c>
    </row>
    <row r="80" spans="1:2">
      <c r="A80" s="6">
        <v>5014</v>
      </c>
      <c r="B80" s="23">
        <v>11.503</v>
      </c>
    </row>
    <row r="81" spans="1:2">
      <c r="A81" s="6">
        <v>5081</v>
      </c>
      <c r="B81" s="23">
        <v>11.878</v>
      </c>
    </row>
    <row r="82" spans="1:2">
      <c r="A82" s="6">
        <v>5148</v>
      </c>
      <c r="B82" s="23">
        <v>11.813000000000001</v>
      </c>
    </row>
    <row r="83" spans="1:2">
      <c r="A83" s="6">
        <v>5215</v>
      </c>
      <c r="B83" s="23">
        <v>11.391999999999999</v>
      </c>
    </row>
    <row r="84" spans="1:2">
      <c r="A84" s="6">
        <v>5282</v>
      </c>
      <c r="B84" s="23">
        <v>11.61</v>
      </c>
    </row>
    <row r="85" spans="1:2">
      <c r="A85" s="6">
        <v>5349</v>
      </c>
      <c r="B85" s="23">
        <v>10.938000000000001</v>
      </c>
    </row>
    <row r="86" spans="1:2">
      <c r="A86" s="6">
        <v>5416</v>
      </c>
      <c r="B86" s="23">
        <v>11.132999999999999</v>
      </c>
    </row>
    <row r="87" spans="1:2">
      <c r="A87" s="6">
        <v>5483</v>
      </c>
      <c r="B87" s="23">
        <v>11.526</v>
      </c>
    </row>
    <row r="88" spans="1:2">
      <c r="A88" s="6">
        <v>5550</v>
      </c>
      <c r="B88" s="23">
        <v>11.061</v>
      </c>
    </row>
    <row r="89" spans="1:2">
      <c r="A89" s="6">
        <v>5617</v>
      </c>
      <c r="B89" s="23">
        <v>11.147</v>
      </c>
    </row>
    <row r="90" spans="1:2">
      <c r="A90" s="6">
        <v>5684</v>
      </c>
      <c r="B90" s="23">
        <v>11.349</v>
      </c>
    </row>
    <row r="91" spans="1:2">
      <c r="A91" s="6">
        <v>5751</v>
      </c>
      <c r="B91" s="23">
        <v>12.053000000000001</v>
      </c>
    </row>
    <row r="92" spans="1:2">
      <c r="A92" s="6">
        <v>5818</v>
      </c>
      <c r="B92" s="23">
        <v>11.981999999999999</v>
      </c>
    </row>
    <row r="93" spans="1:2">
      <c r="A93" s="6">
        <v>5885</v>
      </c>
      <c r="B93" s="23">
        <v>11.738</v>
      </c>
    </row>
    <row r="94" spans="1:2">
      <c r="A94" s="6">
        <v>5952</v>
      </c>
      <c r="B94" s="23">
        <v>11.279</v>
      </c>
    </row>
    <row r="95" spans="1:2">
      <c r="A95" s="6">
        <v>6019</v>
      </c>
      <c r="B95" s="23">
        <v>11.827</v>
      </c>
    </row>
    <row r="96" spans="1:2">
      <c r="A96" s="6">
        <v>6086</v>
      </c>
      <c r="B96" s="23">
        <v>11.191000000000001</v>
      </c>
    </row>
    <row r="97" spans="1:2">
      <c r="A97" s="6">
        <v>6153</v>
      </c>
      <c r="B97" s="23">
        <v>11.461</v>
      </c>
    </row>
    <row r="98" spans="1:2">
      <c r="A98" s="6">
        <v>6220</v>
      </c>
      <c r="B98" s="23">
        <v>11.51</v>
      </c>
    </row>
    <row r="99" spans="1:2">
      <c r="A99" s="6">
        <v>6287</v>
      </c>
      <c r="B99" s="23">
        <v>11.635</v>
      </c>
    </row>
    <row r="100" spans="1:2">
      <c r="A100" s="6">
        <v>6354</v>
      </c>
      <c r="B100" s="23">
        <v>11.384</v>
      </c>
    </row>
    <row r="101" spans="1:2">
      <c r="A101" s="6">
        <v>6421</v>
      </c>
      <c r="B101" s="23">
        <v>11.59</v>
      </c>
    </row>
    <row r="102" spans="1:2">
      <c r="A102" s="6">
        <v>6488</v>
      </c>
      <c r="B102" s="23">
        <v>11.973000000000001</v>
      </c>
    </row>
    <row r="103" spans="1:2">
      <c r="A103" s="6">
        <v>6555</v>
      </c>
      <c r="B103" s="23">
        <v>11.65</v>
      </c>
    </row>
    <row r="104" spans="1:2">
      <c r="A104" s="6">
        <v>6622</v>
      </c>
      <c r="B104" s="23">
        <v>11.773999999999999</v>
      </c>
    </row>
    <row r="105" spans="1:2">
      <c r="A105" s="6">
        <v>6689</v>
      </c>
      <c r="B105" s="23">
        <v>11.37</v>
      </c>
    </row>
    <row r="106" spans="1:2">
      <c r="A106" s="6">
        <v>6756</v>
      </c>
      <c r="B106" s="23">
        <v>11.815</v>
      </c>
    </row>
    <row r="107" spans="1:2">
      <c r="A107" s="6">
        <v>6823</v>
      </c>
      <c r="B107" s="23">
        <v>11.88</v>
      </c>
    </row>
    <row r="108" spans="1:2">
      <c r="A108" s="6">
        <v>6890</v>
      </c>
      <c r="B108" s="23">
        <v>11.2</v>
      </c>
    </row>
    <row r="109" spans="1:2">
      <c r="A109" s="6">
        <v>6957</v>
      </c>
      <c r="B109" s="23">
        <v>11.583</v>
      </c>
    </row>
    <row r="110" spans="1:2">
      <c r="A110" s="6">
        <v>7024</v>
      </c>
      <c r="B110" s="23">
        <v>12.036</v>
      </c>
    </row>
    <row r="111" spans="1:2">
      <c r="A111" s="6">
        <v>7091</v>
      </c>
      <c r="B111" s="23">
        <v>12.074999999999999</v>
      </c>
    </row>
    <row r="112" spans="1:2">
      <c r="A112" s="6">
        <v>7158</v>
      </c>
      <c r="B112" s="23">
        <v>11.901999999999999</v>
      </c>
    </row>
    <row r="113" spans="1:2">
      <c r="A113" s="6">
        <v>7225</v>
      </c>
      <c r="B113" s="23">
        <v>12.287000000000001</v>
      </c>
    </row>
    <row r="114" spans="1:2">
      <c r="A114" s="6">
        <v>7292</v>
      </c>
      <c r="B114" s="23">
        <v>11.468999999999999</v>
      </c>
    </row>
    <row r="115" spans="1:2">
      <c r="A115" s="6">
        <v>7359</v>
      </c>
      <c r="B115" s="23">
        <v>12.135999999999999</v>
      </c>
    </row>
    <row r="116" spans="1:2">
      <c r="A116" s="6">
        <v>7426</v>
      </c>
      <c r="B116" s="23">
        <v>12.401</v>
      </c>
    </row>
    <row r="117" spans="1:2">
      <c r="A117" s="6">
        <v>7493</v>
      </c>
      <c r="B117" s="23">
        <v>12.548999999999999</v>
      </c>
    </row>
    <row r="118" spans="1:2">
      <c r="A118" s="6">
        <v>7560</v>
      </c>
      <c r="B118" s="23">
        <v>11.46</v>
      </c>
    </row>
    <row r="119" spans="1:2">
      <c r="A119" s="6">
        <v>7627</v>
      </c>
      <c r="B119" s="23">
        <v>11.452999999999999</v>
      </c>
    </row>
    <row r="120" spans="1:2">
      <c r="A120" s="6">
        <v>7694</v>
      </c>
      <c r="B120" s="23">
        <v>11.792999999999999</v>
      </c>
    </row>
    <row r="121" spans="1:2">
      <c r="A121" s="6">
        <v>7761</v>
      </c>
      <c r="B121" s="23">
        <v>12.045</v>
      </c>
    </row>
    <row r="122" spans="1:2">
      <c r="A122" s="6">
        <v>7828</v>
      </c>
      <c r="B122" s="23">
        <v>11.436999999999999</v>
      </c>
    </row>
    <row r="123" spans="1:2">
      <c r="A123" s="6">
        <v>7895</v>
      </c>
      <c r="B123" s="23">
        <v>11.513999999999999</v>
      </c>
    </row>
    <row r="124" spans="1:2">
      <c r="A124" s="6">
        <v>7962</v>
      </c>
      <c r="B124" s="23">
        <v>11.97</v>
      </c>
    </row>
    <row r="125" spans="1:2">
      <c r="A125" s="6">
        <v>8029</v>
      </c>
      <c r="B125" s="23">
        <v>12.27</v>
      </c>
    </row>
    <row r="126" spans="1:2">
      <c r="A126" s="6">
        <v>8096</v>
      </c>
      <c r="B126" s="23">
        <v>11.61</v>
      </c>
    </row>
    <row r="127" spans="1:2">
      <c r="A127" s="6">
        <v>8163</v>
      </c>
      <c r="B127" s="23">
        <v>11.733000000000001</v>
      </c>
    </row>
    <row r="128" spans="1:2">
      <c r="A128" s="6">
        <v>8230</v>
      </c>
      <c r="B128" s="23">
        <v>11.237</v>
      </c>
    </row>
    <row r="129" spans="1:2">
      <c r="A129" s="6">
        <v>8297</v>
      </c>
      <c r="B129" s="23">
        <v>10.885999999999999</v>
      </c>
    </row>
    <row r="130" spans="1:2">
      <c r="A130" s="6">
        <v>8364</v>
      </c>
      <c r="B130" s="23">
        <v>10.59</v>
      </c>
    </row>
    <row r="131" spans="1:2">
      <c r="A131" s="6">
        <v>8431</v>
      </c>
      <c r="B131" s="23">
        <v>11.544</v>
      </c>
    </row>
    <row r="132" spans="1:2">
      <c r="A132" s="6">
        <v>8498</v>
      </c>
      <c r="B132" s="23">
        <v>11.959</v>
      </c>
    </row>
    <row r="133" spans="1:2">
      <c r="A133" s="6">
        <v>8565</v>
      </c>
      <c r="B133" s="23">
        <v>11.314</v>
      </c>
    </row>
    <row r="134" spans="1:2">
      <c r="A134" s="6">
        <v>8632</v>
      </c>
      <c r="B134" s="23">
        <v>11.012</v>
      </c>
    </row>
    <row r="135" spans="1:2">
      <c r="A135" s="6">
        <v>8699</v>
      </c>
      <c r="B135" s="23">
        <v>11.252000000000001</v>
      </c>
    </row>
    <row r="136" spans="1:2">
      <c r="A136" s="6">
        <v>8766</v>
      </c>
      <c r="B136" s="23">
        <v>11.105</v>
      </c>
    </row>
    <row r="137" spans="1:2">
      <c r="A137" s="6">
        <v>8833</v>
      </c>
      <c r="B137" s="23">
        <v>11.141</v>
      </c>
    </row>
    <row r="138" spans="1:2">
      <c r="A138" s="6">
        <v>8900</v>
      </c>
      <c r="B138" s="23">
        <v>11.128</v>
      </c>
    </row>
    <row r="139" spans="1:2">
      <c r="A139" s="6">
        <v>8967</v>
      </c>
      <c r="B139" s="23">
        <v>10.754</v>
      </c>
    </row>
  </sheetData>
  <mergeCells count="2">
    <mergeCell ref="A3:B3"/>
    <mergeCell ref="F3:L3"/>
  </mergeCells>
  <phoneticPr fontId="44" type="noConversion"/>
  <pageMargins left="0.75" right="0.75" top="1" bottom="1" header="0.5" footer="0.5"/>
  <pageSetup paperSize="9" orientation="portrai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L70"/>
  <sheetViews>
    <sheetView workbookViewId="0">
      <selection activeCell="A3" sqref="A3:B4"/>
    </sheetView>
  </sheetViews>
  <sheetFormatPr baseColWidth="10" defaultColWidth="9" defaultRowHeight="13"/>
  <cols>
    <col min="1" max="1" width="21.1640625" style="11" customWidth="1"/>
    <col min="2" max="2" width="13.6640625" style="12" customWidth="1"/>
    <col min="3" max="4" width="9" style="4"/>
    <col min="5" max="5" width="8.33203125" style="4" customWidth="1"/>
    <col min="6" max="6" width="10.6640625" style="4" customWidth="1"/>
    <col min="7" max="7" width="25.1640625" style="4" customWidth="1"/>
    <col min="8" max="8" width="8.6640625" style="4" customWidth="1"/>
    <col min="9" max="9" width="14.1640625" style="4" customWidth="1"/>
    <col min="10" max="10" width="11.1640625" style="4" customWidth="1"/>
    <col min="11" max="11" width="20.33203125" style="6" customWidth="1"/>
    <col min="12" max="12" width="7.83203125" style="4" customWidth="1"/>
    <col min="13" max="16384" width="9" style="4"/>
  </cols>
  <sheetData>
    <row r="1" spans="1:12">
      <c r="A1" s="37" t="s">
        <v>1142</v>
      </c>
      <c r="B1" s="20"/>
      <c r="K1" s="4"/>
    </row>
    <row r="2" spans="1:12">
      <c r="A2" s="9"/>
      <c r="B2" s="20"/>
      <c r="K2" s="4"/>
    </row>
    <row r="3" spans="1:12">
      <c r="A3" s="239" t="s">
        <v>605</v>
      </c>
      <c r="B3" s="239"/>
      <c r="F3" s="229" t="s">
        <v>606</v>
      </c>
      <c r="G3" s="229"/>
      <c r="H3" s="229"/>
      <c r="I3" s="229"/>
      <c r="J3" s="229"/>
      <c r="K3" s="229"/>
      <c r="L3" s="229"/>
    </row>
    <row r="4" spans="1:12" ht="15">
      <c r="A4" s="11" t="s">
        <v>607</v>
      </c>
      <c r="B4" s="12" t="s">
        <v>608</v>
      </c>
      <c r="F4" s="13" t="s">
        <v>617</v>
      </c>
      <c r="G4" s="13" t="s">
        <v>610</v>
      </c>
      <c r="H4" s="13" t="s">
        <v>650</v>
      </c>
      <c r="I4" s="14" t="s">
        <v>611</v>
      </c>
      <c r="J4" s="14" t="s">
        <v>612</v>
      </c>
      <c r="K4" s="13" t="s">
        <v>629</v>
      </c>
      <c r="L4" s="17" t="s">
        <v>634</v>
      </c>
    </row>
    <row r="5" spans="1:12">
      <c r="A5" s="11">
        <v>0</v>
      </c>
      <c r="B5" s="17">
        <v>12.711</v>
      </c>
      <c r="F5" s="6">
        <v>35</v>
      </c>
      <c r="G5" s="13" t="s">
        <v>1143</v>
      </c>
      <c r="H5" s="13">
        <v>-26.3</v>
      </c>
      <c r="I5" s="13">
        <v>1490</v>
      </c>
      <c r="J5" s="13">
        <v>40</v>
      </c>
      <c r="K5" s="13">
        <v>1361</v>
      </c>
      <c r="L5" s="6">
        <f>ABS(1302-1420)/2</f>
        <v>59</v>
      </c>
    </row>
    <row r="6" spans="1:12">
      <c r="A6" s="11">
        <v>0.89300000000000002</v>
      </c>
      <c r="B6" s="17">
        <v>12.239000000000001</v>
      </c>
      <c r="F6" s="6">
        <v>70</v>
      </c>
      <c r="G6" s="13" t="s">
        <v>1143</v>
      </c>
      <c r="H6" s="13">
        <v>-22.2</v>
      </c>
      <c r="I6" s="13">
        <v>2440</v>
      </c>
      <c r="J6" s="13">
        <v>40</v>
      </c>
      <c r="K6" s="13">
        <v>2451</v>
      </c>
      <c r="L6" s="6">
        <f>ABS(2355-2547)/2</f>
        <v>96</v>
      </c>
    </row>
    <row r="7" spans="1:12">
      <c r="A7" s="11">
        <v>3.4239999999999999</v>
      </c>
      <c r="B7" s="17">
        <v>11.989000000000001</v>
      </c>
      <c r="F7" s="6">
        <v>106.5</v>
      </c>
      <c r="G7" s="13" t="s">
        <v>1143</v>
      </c>
      <c r="H7" s="13">
        <v>-25.6</v>
      </c>
      <c r="I7" s="13">
        <v>3570</v>
      </c>
      <c r="J7" s="13">
        <v>40</v>
      </c>
      <c r="K7" s="13">
        <v>3897</v>
      </c>
      <c r="L7" s="6">
        <f>ABS(3816-3978)/2</f>
        <v>81</v>
      </c>
    </row>
    <row r="8" spans="1:12">
      <c r="A8" s="11">
        <v>6.5519999999999996</v>
      </c>
      <c r="B8" s="17">
        <v>12.882999999999999</v>
      </c>
      <c r="F8" s="6">
        <v>151</v>
      </c>
      <c r="G8" s="13" t="s">
        <v>1143</v>
      </c>
      <c r="H8" s="13" t="s">
        <v>801</v>
      </c>
      <c r="I8" s="13">
        <v>5350</v>
      </c>
      <c r="J8" s="13">
        <v>50</v>
      </c>
      <c r="K8" s="13">
        <v>6108.5</v>
      </c>
      <c r="L8" s="6">
        <f>ABS(5996-6221)/2</f>
        <v>112.5</v>
      </c>
    </row>
    <row r="9" spans="1:12">
      <c r="A9" s="11">
        <v>10.276999999999999</v>
      </c>
      <c r="B9" s="17">
        <v>11.968999999999999</v>
      </c>
      <c r="F9" s="6">
        <v>222</v>
      </c>
      <c r="G9" s="13" t="s">
        <v>1143</v>
      </c>
      <c r="H9" s="13">
        <v>-32.4</v>
      </c>
      <c r="I9" s="13">
        <v>9540</v>
      </c>
      <c r="J9" s="13">
        <v>80</v>
      </c>
      <c r="K9" s="13">
        <v>10907</v>
      </c>
      <c r="L9" s="6">
        <f>ABS(10652-11162)/2</f>
        <v>255</v>
      </c>
    </row>
    <row r="10" spans="1:12">
      <c r="A10" s="11">
        <v>14.599</v>
      </c>
      <c r="B10" s="17">
        <v>11.904</v>
      </c>
      <c r="F10" s="6">
        <v>257.5</v>
      </c>
      <c r="G10" s="13" t="s">
        <v>1144</v>
      </c>
      <c r="H10" s="13">
        <v>-28.6</v>
      </c>
      <c r="I10" s="13">
        <v>9650</v>
      </c>
      <c r="J10" s="13">
        <v>70</v>
      </c>
      <c r="K10" s="13">
        <v>10984.5</v>
      </c>
      <c r="L10" s="6">
        <f>ABS(10767-11202)/2</f>
        <v>217.5</v>
      </c>
    </row>
    <row r="11" spans="1:12">
      <c r="A11" s="11">
        <v>19.516999999999999</v>
      </c>
      <c r="B11" s="17">
        <v>12.683</v>
      </c>
      <c r="F11" s="6">
        <v>279.5</v>
      </c>
      <c r="G11" s="13" t="s">
        <v>1143</v>
      </c>
      <c r="H11" s="13">
        <v>-24.1</v>
      </c>
      <c r="I11" s="13">
        <v>11120</v>
      </c>
      <c r="J11" s="13">
        <v>90</v>
      </c>
      <c r="K11" s="13">
        <v>13039</v>
      </c>
      <c r="L11" s="6">
        <f>ABS(12889-13189)/2</f>
        <v>150</v>
      </c>
    </row>
    <row r="12" spans="1:12">
      <c r="A12" s="11">
        <v>25.030999999999999</v>
      </c>
      <c r="B12" s="17">
        <v>11.861000000000001</v>
      </c>
    </row>
    <row r="13" spans="1:12">
      <c r="A13" s="11">
        <v>45.133000000000003</v>
      </c>
      <c r="B13" s="17">
        <v>12.071</v>
      </c>
    </row>
    <row r="14" spans="1:12">
      <c r="A14" s="11">
        <v>60.606000000000002</v>
      </c>
      <c r="B14" s="17">
        <v>12.409000000000001</v>
      </c>
    </row>
    <row r="15" spans="1:12">
      <c r="A15" s="11">
        <v>76.960999999999999</v>
      </c>
      <c r="B15" s="17">
        <v>12.385</v>
      </c>
    </row>
    <row r="16" spans="1:12">
      <c r="A16" s="11">
        <v>114.056</v>
      </c>
      <c r="B16" s="17">
        <v>12.555</v>
      </c>
    </row>
    <row r="17" spans="1:5">
      <c r="A17" s="11">
        <v>135.666</v>
      </c>
      <c r="B17" s="17">
        <v>11.564</v>
      </c>
    </row>
    <row r="18" spans="1:5">
      <c r="A18" s="11">
        <v>187.18299999999999</v>
      </c>
      <c r="B18" s="17">
        <v>12.257</v>
      </c>
    </row>
    <row r="19" spans="1:5">
      <c r="A19" s="11">
        <v>271.62599999999998</v>
      </c>
      <c r="B19" s="17">
        <v>11.875</v>
      </c>
    </row>
    <row r="20" spans="1:5">
      <c r="A20" s="11">
        <v>411.32799999999997</v>
      </c>
      <c r="B20" s="17">
        <v>12.3</v>
      </c>
    </row>
    <row r="21" spans="1:5">
      <c r="A21" s="11">
        <v>567.697</v>
      </c>
      <c r="B21" s="17">
        <v>12.023999999999999</v>
      </c>
    </row>
    <row r="22" spans="1:5">
      <c r="A22" s="11">
        <v>767.63199999999995</v>
      </c>
      <c r="B22" s="17">
        <v>13.281000000000001</v>
      </c>
    </row>
    <row r="23" spans="1:5">
      <c r="A23" s="11">
        <v>1017.931</v>
      </c>
      <c r="B23" s="17">
        <v>14.263</v>
      </c>
    </row>
    <row r="24" spans="1:5">
      <c r="A24" s="11">
        <v>1324.652</v>
      </c>
      <c r="B24" s="17">
        <v>14.205</v>
      </c>
      <c r="E24" s="13"/>
    </row>
    <row r="25" spans="1:5">
      <c r="A25" s="11">
        <v>1671.3489999999999</v>
      </c>
      <c r="B25" s="17">
        <v>12.223000000000001</v>
      </c>
      <c r="E25" s="13"/>
    </row>
    <row r="26" spans="1:5">
      <c r="A26" s="11">
        <v>2015.8789999999999</v>
      </c>
      <c r="B26" s="17">
        <v>13.996</v>
      </c>
      <c r="E26" s="13"/>
    </row>
    <row r="27" spans="1:5">
      <c r="A27" s="11">
        <v>2314.7379999999998</v>
      </c>
      <c r="B27" s="17">
        <v>11.579000000000001</v>
      </c>
      <c r="E27" s="13"/>
    </row>
    <row r="28" spans="1:5">
      <c r="A28" s="11">
        <v>2570.3420000000001</v>
      </c>
      <c r="B28" s="17">
        <v>14.205</v>
      </c>
      <c r="E28" s="13"/>
    </row>
    <row r="29" spans="1:5">
      <c r="A29" s="11">
        <v>2815.8809999999999</v>
      </c>
      <c r="B29" s="17">
        <v>12.154</v>
      </c>
      <c r="E29" s="13"/>
    </row>
    <row r="30" spans="1:5">
      <c r="A30" s="11">
        <v>3054.0239999999999</v>
      </c>
      <c r="B30" s="17">
        <v>13.858000000000001</v>
      </c>
      <c r="E30" s="13"/>
    </row>
    <row r="31" spans="1:5">
      <c r="A31" s="11">
        <v>3287.4349999999999</v>
      </c>
      <c r="B31" s="17">
        <v>11.813000000000001</v>
      </c>
    </row>
    <row r="32" spans="1:5">
      <c r="A32" s="11">
        <v>3518.78</v>
      </c>
      <c r="B32" s="17">
        <v>13.608000000000001</v>
      </c>
    </row>
    <row r="33" spans="1:4">
      <c r="A33" s="11">
        <v>3750.7269999999999</v>
      </c>
      <c r="B33" s="17">
        <v>12.843999999999999</v>
      </c>
    </row>
    <row r="34" spans="1:4">
      <c r="A34" s="11">
        <v>3985.942</v>
      </c>
      <c r="B34" s="17">
        <v>12.432</v>
      </c>
    </row>
    <row r="35" spans="1:4">
      <c r="A35" s="11">
        <v>4227.5469999999996</v>
      </c>
      <c r="B35" s="17">
        <v>14.131</v>
      </c>
    </row>
    <row r="36" spans="1:4">
      <c r="A36" s="11">
        <v>4477.5510000000004</v>
      </c>
      <c r="B36" s="17">
        <v>14.071</v>
      </c>
    </row>
    <row r="37" spans="1:4">
      <c r="A37" s="11">
        <v>4734.6440000000002</v>
      </c>
      <c r="B37" s="17">
        <v>12.047000000000001</v>
      </c>
    </row>
    <row r="38" spans="1:4">
      <c r="A38" s="11">
        <v>4997.3689999999997</v>
      </c>
      <c r="B38" s="17">
        <v>13.221</v>
      </c>
      <c r="D38" s="13"/>
    </row>
    <row r="39" spans="1:4">
      <c r="A39" s="11">
        <v>5264.2709999999997</v>
      </c>
      <c r="B39" s="17">
        <v>13.188000000000001</v>
      </c>
      <c r="D39" s="13"/>
    </row>
    <row r="40" spans="1:4">
      <c r="A40" s="11">
        <v>5533.8950000000004</v>
      </c>
      <c r="B40" s="17">
        <v>14.121</v>
      </c>
      <c r="D40" s="13"/>
    </row>
    <row r="41" spans="1:4">
      <c r="A41" s="11">
        <v>5804.7830000000004</v>
      </c>
      <c r="B41" s="17">
        <v>11.981999999999999</v>
      </c>
      <c r="D41" s="13"/>
    </row>
    <row r="42" spans="1:4">
      <c r="A42" s="11">
        <v>6075.4809999999998</v>
      </c>
      <c r="B42" s="17">
        <v>14.036</v>
      </c>
      <c r="D42" s="13"/>
    </row>
    <row r="43" spans="1:4">
      <c r="A43" s="11">
        <v>6344.5320000000002</v>
      </c>
      <c r="B43" s="17">
        <v>14.451000000000001</v>
      </c>
      <c r="D43" s="13"/>
    </row>
    <row r="44" spans="1:4">
      <c r="A44" s="11">
        <v>6612.0739999999996</v>
      </c>
      <c r="B44" s="17">
        <v>14.624000000000001</v>
      </c>
      <c r="D44" s="13"/>
    </row>
    <row r="45" spans="1:4">
      <c r="A45" s="11">
        <v>6880.5039999999999</v>
      </c>
      <c r="B45" s="17">
        <v>12.42</v>
      </c>
    </row>
    <row r="46" spans="1:4">
      <c r="A46" s="11">
        <v>7149.5060000000003</v>
      </c>
      <c r="B46" s="17">
        <v>14.037000000000001</v>
      </c>
    </row>
    <row r="47" spans="1:4">
      <c r="A47" s="11">
        <v>7418.674</v>
      </c>
      <c r="B47" s="17">
        <v>14.52</v>
      </c>
    </row>
    <row r="48" spans="1:4">
      <c r="A48" s="11">
        <v>7687.6</v>
      </c>
      <c r="B48" s="17">
        <v>14.81</v>
      </c>
    </row>
    <row r="49" spans="1:2">
      <c r="A49" s="11">
        <v>7955.8770000000004</v>
      </c>
      <c r="B49" s="17">
        <v>13.994</v>
      </c>
    </row>
    <row r="50" spans="1:2">
      <c r="A50" s="11">
        <v>8223.0969999999998</v>
      </c>
      <c r="B50" s="17">
        <v>14.303000000000001</v>
      </c>
    </row>
    <row r="51" spans="1:2">
      <c r="A51" s="11">
        <v>8488.8520000000008</v>
      </c>
      <c r="B51" s="17">
        <v>14.46</v>
      </c>
    </row>
    <row r="52" spans="1:2">
      <c r="A52" s="11">
        <v>8752.7369999999992</v>
      </c>
      <c r="B52" s="17">
        <v>14.119</v>
      </c>
    </row>
    <row r="53" spans="1:2">
      <c r="A53" s="11">
        <v>9014.3430000000008</v>
      </c>
      <c r="B53" s="17">
        <v>13.943</v>
      </c>
    </row>
    <row r="54" spans="1:2">
      <c r="A54" s="11">
        <v>9273.2620000000006</v>
      </c>
      <c r="B54" s="17">
        <v>14.141999999999999</v>
      </c>
    </row>
    <row r="55" spans="1:2">
      <c r="A55" s="11">
        <v>9529.0879999999997</v>
      </c>
      <c r="B55" s="17">
        <v>14.065</v>
      </c>
    </row>
    <row r="56" spans="1:2">
      <c r="A56" s="11">
        <v>9781.4130000000005</v>
      </c>
      <c r="B56" s="17">
        <v>14.442</v>
      </c>
    </row>
    <row r="57" spans="1:2">
      <c r="A57" s="11">
        <v>10029.83</v>
      </c>
      <c r="B57" s="17">
        <v>11.416</v>
      </c>
    </row>
    <row r="58" spans="1:2">
      <c r="A58" s="11">
        <v>10274.807000000001</v>
      </c>
      <c r="B58" s="17">
        <v>11.366</v>
      </c>
    </row>
    <row r="59" spans="1:2">
      <c r="A59" s="11">
        <v>10519.423000000001</v>
      </c>
      <c r="B59" s="17">
        <v>9.7729999999999997</v>
      </c>
    </row>
    <row r="60" spans="1:2">
      <c r="A60" s="11">
        <v>10763.405000000001</v>
      </c>
      <c r="B60" s="17">
        <v>10.221</v>
      </c>
    </row>
    <row r="61" spans="1:2">
      <c r="A61" s="11">
        <v>11006.085999999999</v>
      </c>
      <c r="B61" s="17">
        <v>10.353</v>
      </c>
    </row>
    <row r="62" spans="1:2">
      <c r="A62" s="11">
        <v>11246.796</v>
      </c>
      <c r="B62" s="17">
        <v>9.7349999999999994</v>
      </c>
    </row>
    <row r="63" spans="1:2">
      <c r="A63" s="11">
        <v>11484.868</v>
      </c>
      <c r="B63" s="17">
        <v>8.7159999999999993</v>
      </c>
    </row>
    <row r="64" spans="1:2">
      <c r="A64" s="11">
        <v>11719.633</v>
      </c>
      <c r="B64" s="17">
        <v>8.8889999999999993</v>
      </c>
    </row>
    <row r="65" spans="1:2">
      <c r="A65" s="11">
        <v>11950.504000000001</v>
      </c>
      <c r="B65" s="17">
        <v>8.6560000000000006</v>
      </c>
    </row>
    <row r="66" spans="1:2">
      <c r="A66" s="11">
        <v>12177.796</v>
      </c>
      <c r="B66" s="17">
        <v>9.266</v>
      </c>
    </row>
    <row r="67" spans="1:2">
      <c r="A67" s="11">
        <v>12402.178</v>
      </c>
      <c r="B67" s="17">
        <v>13.987</v>
      </c>
    </row>
    <row r="68" spans="1:2">
      <c r="A68" s="11">
        <v>12624.295</v>
      </c>
      <c r="B68" s="17">
        <v>13.749000000000001</v>
      </c>
    </row>
    <row r="69" spans="1:2">
      <c r="A69" s="11">
        <v>13064.791999999999</v>
      </c>
      <c r="B69" s="17">
        <v>6.1829999999999998</v>
      </c>
    </row>
    <row r="70" spans="1:2">
      <c r="A70" s="11">
        <v>13416.791999999999</v>
      </c>
      <c r="B70" s="17">
        <v>6.524</v>
      </c>
    </row>
  </sheetData>
  <mergeCells count="2">
    <mergeCell ref="A3:B3"/>
    <mergeCell ref="F3:L3"/>
  </mergeCells>
  <phoneticPr fontId="44" type="noConversion"/>
  <pageMargins left="0.7" right="0.7" top="0.75" bottom="0.75" header="0.3" footer="0.3"/>
  <pageSetup paperSize="9" orientation="portrai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Q66"/>
  <sheetViews>
    <sheetView workbookViewId="0">
      <selection activeCell="A3" sqref="A3:B4"/>
    </sheetView>
  </sheetViews>
  <sheetFormatPr baseColWidth="10" defaultColWidth="9" defaultRowHeight="13"/>
  <cols>
    <col min="1" max="1" width="21.1640625" style="6" customWidth="1"/>
    <col min="2" max="2" width="13.6640625" style="20" customWidth="1"/>
    <col min="3" max="3" width="9" style="4"/>
    <col min="4" max="4" width="9.6640625" style="4" customWidth="1"/>
    <col min="5" max="5" width="9" style="4"/>
    <col min="6" max="6" width="10.1640625" style="4" customWidth="1"/>
    <col min="7" max="7" width="8.6640625" style="4" customWidth="1"/>
    <col min="8" max="8" width="14.1640625" style="4" customWidth="1"/>
    <col min="9" max="9" width="11.1640625" style="4" customWidth="1"/>
    <col min="10" max="10" width="20.33203125" style="4" customWidth="1"/>
    <col min="11" max="11" width="7.83203125" style="4" customWidth="1"/>
    <col min="12" max="12" width="12.33203125" style="4" customWidth="1"/>
    <col min="13" max="13" width="13.33203125" style="4" customWidth="1"/>
    <col min="14" max="16384" width="9" style="4"/>
  </cols>
  <sheetData>
    <row r="1" spans="1:17">
      <c r="A1" s="37" t="s">
        <v>1145</v>
      </c>
      <c r="F1" s="6"/>
      <c r="H1" s="6"/>
      <c r="I1" s="6"/>
      <c r="J1" s="6"/>
      <c r="K1" s="6"/>
      <c r="L1" s="6"/>
      <c r="M1" s="6"/>
      <c r="N1" s="31"/>
    </row>
    <row r="2" spans="1:17">
      <c r="A2" s="9"/>
      <c r="F2" s="6"/>
      <c r="H2" s="6"/>
      <c r="I2" s="6"/>
      <c r="J2" s="6"/>
      <c r="K2" s="6"/>
      <c r="L2" s="6"/>
      <c r="M2" s="6"/>
      <c r="N2" s="31"/>
    </row>
    <row r="3" spans="1:17">
      <c r="A3" s="239" t="s">
        <v>605</v>
      </c>
      <c r="B3" s="239"/>
      <c r="F3" s="229" t="s">
        <v>606</v>
      </c>
      <c r="G3" s="229"/>
      <c r="H3" s="229"/>
      <c r="I3" s="229"/>
      <c r="J3" s="229"/>
      <c r="K3" s="229"/>
    </row>
    <row r="4" spans="1:17" ht="15">
      <c r="A4" s="11" t="s">
        <v>607</v>
      </c>
      <c r="B4" s="12" t="s">
        <v>608</v>
      </c>
      <c r="D4" s="13"/>
      <c r="E4" s="13"/>
      <c r="F4" s="13" t="s">
        <v>609</v>
      </c>
      <c r="G4" s="13" t="s">
        <v>650</v>
      </c>
      <c r="H4" s="14" t="s">
        <v>611</v>
      </c>
      <c r="I4" s="14" t="s">
        <v>612</v>
      </c>
      <c r="J4" s="13" t="s">
        <v>629</v>
      </c>
      <c r="K4" s="17" t="s">
        <v>620</v>
      </c>
      <c r="L4" s="13"/>
      <c r="M4" s="13"/>
      <c r="N4" s="13"/>
      <c r="O4" s="13"/>
      <c r="P4" s="13"/>
      <c r="Q4" s="13"/>
    </row>
    <row r="5" spans="1:17">
      <c r="A5" s="6">
        <v>0</v>
      </c>
      <c r="B5" s="23">
        <v>11.9406</v>
      </c>
      <c r="D5" s="13"/>
      <c r="E5" s="13"/>
      <c r="F5" s="6">
        <v>633.5</v>
      </c>
      <c r="G5" s="6">
        <v>-33.700000000000003</v>
      </c>
      <c r="H5" s="6">
        <v>1760</v>
      </c>
      <c r="I5" s="6">
        <v>85</v>
      </c>
      <c r="J5" s="6">
        <v>1660</v>
      </c>
      <c r="K5" s="6">
        <v>100</v>
      </c>
      <c r="L5" s="6"/>
      <c r="M5" s="6"/>
      <c r="N5" s="13"/>
      <c r="O5" s="13"/>
      <c r="P5" s="13"/>
      <c r="Q5" s="13"/>
    </row>
    <row r="6" spans="1:17">
      <c r="A6" s="6">
        <v>176</v>
      </c>
      <c r="B6" s="23">
        <v>12.553100000000001</v>
      </c>
      <c r="D6" s="13"/>
      <c r="E6" s="13"/>
      <c r="F6" s="6">
        <v>657.5</v>
      </c>
      <c r="G6" s="6">
        <v>-32.1</v>
      </c>
      <c r="H6" s="6">
        <v>2375</v>
      </c>
      <c r="I6" s="6">
        <v>80</v>
      </c>
      <c r="J6" s="6">
        <v>2400</v>
      </c>
      <c r="K6" s="6">
        <v>70</v>
      </c>
      <c r="L6" s="6"/>
      <c r="M6" s="6"/>
      <c r="N6" s="13"/>
      <c r="O6" s="13"/>
      <c r="P6" s="13"/>
      <c r="Q6" s="13"/>
    </row>
    <row r="7" spans="1:17">
      <c r="A7" s="6">
        <v>352</v>
      </c>
      <c r="B7" s="23">
        <v>10.6313</v>
      </c>
      <c r="D7" s="13"/>
      <c r="E7" s="13"/>
      <c r="F7" s="6">
        <v>679.5</v>
      </c>
      <c r="G7" s="6">
        <v>-31.4</v>
      </c>
      <c r="H7" s="6">
        <v>3010</v>
      </c>
      <c r="I7" s="6">
        <v>80</v>
      </c>
      <c r="J7" s="6">
        <v>3187.5</v>
      </c>
      <c r="K7" s="6">
        <v>127.5</v>
      </c>
      <c r="L7" s="6"/>
      <c r="M7" s="6"/>
      <c r="N7" s="13"/>
      <c r="O7" s="13"/>
      <c r="P7" s="13"/>
      <c r="Q7" s="13"/>
    </row>
    <row r="8" spans="1:17">
      <c r="A8" s="6">
        <v>528</v>
      </c>
      <c r="B8" s="23">
        <v>10.7956</v>
      </c>
      <c r="D8" s="13"/>
      <c r="E8" s="13"/>
      <c r="F8" s="6">
        <v>705.5</v>
      </c>
      <c r="G8" s="6">
        <v>-31.2</v>
      </c>
      <c r="H8" s="6">
        <v>4205</v>
      </c>
      <c r="I8" s="6">
        <v>95</v>
      </c>
      <c r="J8" s="6">
        <v>4715</v>
      </c>
      <c r="K8" s="6">
        <v>145</v>
      </c>
      <c r="L8" s="6"/>
      <c r="M8" s="6"/>
      <c r="N8" s="13"/>
      <c r="O8" s="13"/>
      <c r="P8" s="13"/>
      <c r="Q8" s="13"/>
    </row>
    <row r="9" spans="1:17">
      <c r="A9" s="6">
        <v>704</v>
      </c>
      <c r="B9" s="23">
        <v>12.550700000000001</v>
      </c>
      <c r="D9" s="13"/>
      <c r="E9" s="13"/>
      <c r="F9" s="6">
        <v>729.5</v>
      </c>
      <c r="G9" s="23">
        <v>-31</v>
      </c>
      <c r="H9" s="6">
        <v>5020</v>
      </c>
      <c r="I9" s="6">
        <v>80</v>
      </c>
      <c r="J9" s="6">
        <v>5777.5</v>
      </c>
      <c r="K9" s="6">
        <v>112.5</v>
      </c>
      <c r="L9" s="6"/>
      <c r="M9" s="6"/>
      <c r="N9" s="13"/>
      <c r="O9" s="13"/>
      <c r="P9" s="13"/>
      <c r="Q9" s="13"/>
    </row>
    <row r="10" spans="1:17">
      <c r="A10" s="6">
        <v>880</v>
      </c>
      <c r="B10" s="23">
        <v>11.3779</v>
      </c>
      <c r="D10" s="13"/>
      <c r="E10" s="13"/>
      <c r="F10" s="6">
        <v>749.5</v>
      </c>
      <c r="G10" s="6">
        <v>-32.1</v>
      </c>
      <c r="H10" s="6">
        <v>5560</v>
      </c>
      <c r="I10" s="6">
        <v>80</v>
      </c>
      <c r="J10" s="6">
        <v>6360</v>
      </c>
      <c r="K10" s="6">
        <v>70</v>
      </c>
      <c r="L10" s="6"/>
      <c r="M10" s="6"/>
      <c r="N10" s="13"/>
      <c r="O10" s="13"/>
      <c r="P10" s="13"/>
      <c r="Q10" s="13"/>
    </row>
    <row r="11" spans="1:17">
      <c r="A11" s="6">
        <v>1056</v>
      </c>
      <c r="B11" s="23">
        <v>11.389200000000001</v>
      </c>
      <c r="D11" s="13"/>
      <c r="E11" s="13"/>
      <c r="F11" s="6">
        <v>781.5</v>
      </c>
      <c r="G11" s="6">
        <v>-30.8</v>
      </c>
      <c r="H11" s="6">
        <v>6835</v>
      </c>
      <c r="I11" s="6">
        <v>105</v>
      </c>
      <c r="J11" s="6">
        <v>7630</v>
      </c>
      <c r="K11" s="6">
        <v>80</v>
      </c>
      <c r="L11" s="6"/>
      <c r="M11" s="6"/>
      <c r="N11" s="13"/>
      <c r="O11" s="13"/>
      <c r="P11" s="13"/>
      <c r="Q11" s="13"/>
    </row>
    <row r="12" spans="1:17">
      <c r="A12" s="6">
        <v>1232</v>
      </c>
      <c r="B12" s="23">
        <v>11.372199999999999</v>
      </c>
      <c r="D12" s="13"/>
      <c r="E12" s="13"/>
      <c r="F12" s="6">
        <v>801.5</v>
      </c>
      <c r="G12" s="6">
        <v>-30.1</v>
      </c>
      <c r="H12" s="6">
        <v>7470</v>
      </c>
      <c r="I12" s="6">
        <v>100</v>
      </c>
      <c r="J12" s="6">
        <v>8240</v>
      </c>
      <c r="K12" s="6">
        <v>110</v>
      </c>
      <c r="L12" s="6"/>
      <c r="M12" s="6"/>
      <c r="N12" s="13"/>
      <c r="O12" s="13"/>
      <c r="P12" s="13"/>
      <c r="Q12" s="13"/>
    </row>
    <row r="13" spans="1:17">
      <c r="A13" s="6">
        <v>1408</v>
      </c>
      <c r="B13" s="23">
        <v>11.608000000000001</v>
      </c>
      <c r="D13" s="13"/>
      <c r="E13" s="13"/>
      <c r="F13" s="6">
        <v>835.5</v>
      </c>
      <c r="G13" s="23">
        <v>-30</v>
      </c>
      <c r="H13" s="6">
        <v>9065</v>
      </c>
      <c r="I13" s="6">
        <v>120</v>
      </c>
      <c r="J13" s="6">
        <v>10110</v>
      </c>
      <c r="K13" s="6">
        <v>160</v>
      </c>
      <c r="L13" s="6"/>
      <c r="M13" s="6"/>
      <c r="N13" s="13"/>
      <c r="O13" s="13"/>
      <c r="P13" s="13"/>
      <c r="Q13" s="13"/>
    </row>
    <row r="14" spans="1:17">
      <c r="A14" s="6">
        <v>1585</v>
      </c>
      <c r="B14" s="23">
        <v>11.193199999999999</v>
      </c>
      <c r="D14" s="13"/>
      <c r="E14" s="13"/>
      <c r="F14" s="6">
        <v>846.5</v>
      </c>
      <c r="G14" s="6">
        <v>-31.4</v>
      </c>
      <c r="H14" s="6">
        <v>9075</v>
      </c>
      <c r="I14" s="6">
        <v>100</v>
      </c>
      <c r="J14" s="6">
        <v>10092.5</v>
      </c>
      <c r="K14" s="6">
        <v>197.5</v>
      </c>
      <c r="L14" s="6"/>
      <c r="M14" s="6"/>
      <c r="N14" s="13"/>
      <c r="O14" s="13"/>
      <c r="P14" s="13"/>
      <c r="Q14" s="13"/>
    </row>
    <row r="15" spans="1:17">
      <c r="A15" s="6">
        <v>1720</v>
      </c>
      <c r="B15" s="23">
        <v>11.2851</v>
      </c>
      <c r="D15" s="13"/>
      <c r="E15" s="13"/>
      <c r="F15" s="13"/>
      <c r="G15" s="13"/>
      <c r="H15" s="13"/>
      <c r="I15" s="13"/>
      <c r="J15" s="13"/>
      <c r="K15" s="13"/>
      <c r="L15" s="13"/>
      <c r="M15" s="13"/>
      <c r="N15" s="13"/>
      <c r="O15" s="13"/>
      <c r="P15" s="13"/>
      <c r="Q15" s="13"/>
    </row>
    <row r="16" spans="1:17">
      <c r="A16" s="6">
        <v>1870</v>
      </c>
      <c r="B16" s="23">
        <v>11.230399999999999</v>
      </c>
      <c r="D16" s="13"/>
      <c r="E16" s="13"/>
      <c r="F16" s="13"/>
      <c r="G16" s="13"/>
      <c r="H16" s="13"/>
      <c r="I16" s="13"/>
      <c r="J16" s="13"/>
      <c r="K16" s="13"/>
      <c r="L16" s="13"/>
      <c r="M16" s="13"/>
      <c r="N16" s="13"/>
      <c r="O16" s="13"/>
      <c r="P16" s="13"/>
      <c r="Q16" s="13"/>
    </row>
    <row r="17" spans="1:13">
      <c r="A17" s="6">
        <v>2020</v>
      </c>
      <c r="B17" s="23">
        <v>11.5564</v>
      </c>
    </row>
    <row r="18" spans="1:13">
      <c r="A18" s="6">
        <v>2170</v>
      </c>
      <c r="B18" s="23">
        <v>11.3787</v>
      </c>
    </row>
    <row r="19" spans="1:13">
      <c r="A19" s="6">
        <v>2320</v>
      </c>
      <c r="B19" s="23">
        <v>11.2049</v>
      </c>
    </row>
    <row r="20" spans="1:13">
      <c r="A20" s="6">
        <v>2470</v>
      </c>
      <c r="B20" s="23">
        <v>11.3855</v>
      </c>
      <c r="D20" s="18"/>
      <c r="E20" s="18"/>
      <c r="F20" s="18"/>
      <c r="G20" s="18"/>
      <c r="H20" s="18"/>
      <c r="I20" s="18"/>
      <c r="J20" s="18"/>
      <c r="K20" s="46"/>
      <c r="L20" s="46"/>
      <c r="M20" s="46"/>
    </row>
    <row r="21" spans="1:13">
      <c r="A21" s="6">
        <v>2560</v>
      </c>
      <c r="B21" s="23">
        <v>11.682499999999999</v>
      </c>
    </row>
    <row r="22" spans="1:13">
      <c r="A22" s="6">
        <v>2650</v>
      </c>
      <c r="B22" s="23">
        <v>11.558299999999999</v>
      </c>
    </row>
    <row r="23" spans="1:13">
      <c r="A23" s="6">
        <v>2740</v>
      </c>
      <c r="B23" s="23">
        <v>11.4031</v>
      </c>
    </row>
    <row r="24" spans="1:13">
      <c r="A24" s="6">
        <v>2830</v>
      </c>
      <c r="B24" s="23">
        <v>10.7967</v>
      </c>
    </row>
    <row r="25" spans="1:13">
      <c r="A25" s="6">
        <v>2920</v>
      </c>
      <c r="B25" s="23">
        <v>11.126099999999999</v>
      </c>
    </row>
    <row r="26" spans="1:13">
      <c r="A26" s="6">
        <v>3010</v>
      </c>
      <c r="B26" s="23">
        <v>11.247299999999999</v>
      </c>
    </row>
    <row r="27" spans="1:13">
      <c r="A27" s="6">
        <v>3210</v>
      </c>
      <c r="B27" s="23">
        <v>12.037599999999999</v>
      </c>
    </row>
    <row r="28" spans="1:13">
      <c r="A28" s="6">
        <v>3409</v>
      </c>
      <c r="B28" s="23">
        <v>11.984400000000001</v>
      </c>
    </row>
    <row r="29" spans="1:13">
      <c r="A29" s="6">
        <v>3608</v>
      </c>
      <c r="B29" s="23">
        <v>12.3</v>
      </c>
    </row>
    <row r="30" spans="1:13">
      <c r="A30" s="6">
        <v>3807</v>
      </c>
      <c r="B30" s="23">
        <v>11.7121</v>
      </c>
    </row>
    <row r="31" spans="1:13">
      <c r="A31" s="6">
        <v>4006</v>
      </c>
      <c r="B31" s="23">
        <v>12.215299999999999</v>
      </c>
    </row>
    <row r="32" spans="1:13">
      <c r="A32" s="6">
        <v>4205</v>
      </c>
      <c r="B32" s="23">
        <v>11.721500000000001</v>
      </c>
      <c r="D32" s="6"/>
      <c r="E32" s="6"/>
      <c r="F32" s="6"/>
      <c r="G32" s="6"/>
      <c r="H32" s="6"/>
      <c r="I32" s="6"/>
    </row>
    <row r="33" spans="1:13">
      <c r="A33" s="6">
        <v>4340</v>
      </c>
      <c r="B33" s="23">
        <v>12.3284</v>
      </c>
      <c r="D33" s="6"/>
      <c r="E33" s="6"/>
      <c r="F33" s="6"/>
      <c r="G33" s="6"/>
      <c r="H33" s="6"/>
      <c r="I33" s="6"/>
    </row>
    <row r="34" spans="1:13">
      <c r="A34" s="6">
        <v>4476</v>
      </c>
      <c r="B34" s="23">
        <v>10.896100000000001</v>
      </c>
      <c r="D34" s="6"/>
      <c r="E34" s="6"/>
      <c r="F34" s="6"/>
      <c r="G34" s="6"/>
      <c r="H34" s="6"/>
      <c r="I34" s="6"/>
    </row>
    <row r="35" spans="1:13">
      <c r="A35" s="6">
        <v>4651</v>
      </c>
      <c r="B35" s="23">
        <v>11.453799999999999</v>
      </c>
      <c r="D35" s="6"/>
      <c r="E35" s="6"/>
      <c r="F35" s="6"/>
      <c r="G35" s="6"/>
      <c r="H35" s="6"/>
      <c r="I35" s="6"/>
    </row>
    <row r="36" spans="1:13">
      <c r="A36" s="6">
        <v>4826</v>
      </c>
      <c r="B36" s="23">
        <v>11.6357</v>
      </c>
      <c r="D36" s="6"/>
      <c r="E36" s="6"/>
      <c r="F36" s="6"/>
      <c r="G36" s="6"/>
      <c r="H36" s="6"/>
      <c r="I36" s="6"/>
    </row>
    <row r="37" spans="1:13">
      <c r="A37" s="6">
        <v>5001</v>
      </c>
      <c r="B37" s="23">
        <v>11.130699999999999</v>
      </c>
      <c r="D37" s="13"/>
      <c r="E37" s="13"/>
      <c r="F37" s="13"/>
      <c r="G37" s="13"/>
      <c r="H37" s="13"/>
      <c r="I37" s="13"/>
      <c r="J37" s="18"/>
      <c r="K37" s="46"/>
      <c r="L37" s="46"/>
      <c r="M37" s="46"/>
    </row>
    <row r="38" spans="1:13">
      <c r="A38" s="6">
        <v>5020</v>
      </c>
      <c r="B38" s="23">
        <v>12.387600000000001</v>
      </c>
      <c r="D38" s="13"/>
      <c r="E38" s="13"/>
      <c r="F38" s="13"/>
      <c r="G38" s="13"/>
      <c r="H38" s="13"/>
      <c r="I38" s="13"/>
      <c r="J38" s="18"/>
      <c r="K38" s="46"/>
      <c r="L38" s="46"/>
      <c r="M38" s="46"/>
    </row>
    <row r="39" spans="1:13">
      <c r="A39" s="6">
        <v>5128</v>
      </c>
      <c r="B39" s="23">
        <v>12.131399999999999</v>
      </c>
      <c r="D39" s="6"/>
      <c r="E39" s="6"/>
      <c r="F39" s="6"/>
      <c r="G39" s="6"/>
      <c r="H39" s="6"/>
      <c r="I39" s="6"/>
    </row>
    <row r="40" spans="1:13">
      <c r="A40" s="6">
        <v>5236</v>
      </c>
      <c r="B40" s="23">
        <v>11.9854</v>
      </c>
      <c r="D40" s="6"/>
      <c r="E40" s="6"/>
      <c r="F40" s="6"/>
      <c r="G40" s="6"/>
      <c r="H40" s="6"/>
      <c r="I40" s="6"/>
    </row>
    <row r="41" spans="1:13">
      <c r="A41" s="6">
        <v>5344</v>
      </c>
      <c r="B41" s="23">
        <v>11.183999999999999</v>
      </c>
      <c r="D41" s="6"/>
      <c r="E41" s="6"/>
      <c r="F41" s="6"/>
      <c r="G41" s="6"/>
      <c r="H41" s="6"/>
      <c r="I41" s="6"/>
    </row>
    <row r="42" spans="1:13">
      <c r="A42" s="6">
        <v>5452</v>
      </c>
      <c r="B42" s="23">
        <v>12.4993</v>
      </c>
    </row>
    <row r="43" spans="1:13">
      <c r="A43" s="6">
        <v>5560</v>
      </c>
      <c r="B43" s="23">
        <v>11.4046</v>
      </c>
    </row>
    <row r="44" spans="1:13">
      <c r="A44" s="6">
        <v>5742</v>
      </c>
      <c r="B44" s="23">
        <v>12.138299999999999</v>
      </c>
    </row>
    <row r="45" spans="1:13">
      <c r="A45" s="6">
        <v>5924</v>
      </c>
      <c r="B45" s="23">
        <v>11.145</v>
      </c>
    </row>
    <row r="46" spans="1:13">
      <c r="A46" s="6">
        <v>6106</v>
      </c>
      <c r="B46" s="23">
        <v>11.840199999999999</v>
      </c>
    </row>
    <row r="47" spans="1:13">
      <c r="A47" s="6">
        <v>6288</v>
      </c>
      <c r="B47" s="23">
        <v>12.853999999999999</v>
      </c>
    </row>
    <row r="48" spans="1:13">
      <c r="A48" s="6">
        <v>6470</v>
      </c>
      <c r="B48" s="23">
        <v>12.683199999999999</v>
      </c>
    </row>
    <row r="49" spans="1:2">
      <c r="A49" s="6">
        <v>6652</v>
      </c>
      <c r="B49" s="23">
        <v>12.2782</v>
      </c>
    </row>
    <row r="50" spans="1:2">
      <c r="A50" s="6">
        <v>6835</v>
      </c>
      <c r="B50" s="23">
        <v>13.132899999999999</v>
      </c>
    </row>
    <row r="51" spans="1:2">
      <c r="A51" s="6">
        <v>6994</v>
      </c>
      <c r="B51" s="23">
        <v>12.264900000000001</v>
      </c>
    </row>
    <row r="52" spans="1:2">
      <c r="A52" s="6">
        <v>7153</v>
      </c>
      <c r="B52" s="23">
        <v>11.326599999999999</v>
      </c>
    </row>
    <row r="53" spans="1:2">
      <c r="A53" s="6">
        <v>7312</v>
      </c>
      <c r="B53" s="23">
        <v>11.990399999999999</v>
      </c>
    </row>
    <row r="54" spans="1:2">
      <c r="A54" s="6">
        <v>7470</v>
      </c>
      <c r="B54" s="23">
        <v>11.773999999999999</v>
      </c>
    </row>
    <row r="55" spans="1:2">
      <c r="A55" s="6">
        <v>7698</v>
      </c>
      <c r="B55" s="23">
        <v>11.577400000000001</v>
      </c>
    </row>
    <row r="56" spans="1:2">
      <c r="A56" s="6">
        <v>7926</v>
      </c>
      <c r="B56" s="23">
        <v>11.954499999999999</v>
      </c>
    </row>
    <row r="57" spans="1:2">
      <c r="A57" s="6">
        <v>8154</v>
      </c>
      <c r="B57" s="23">
        <v>12.115500000000001</v>
      </c>
    </row>
    <row r="58" spans="1:2">
      <c r="A58" s="6">
        <v>8383</v>
      </c>
      <c r="B58" s="23">
        <v>12.0281</v>
      </c>
    </row>
    <row r="59" spans="1:2">
      <c r="A59" s="6">
        <v>8610</v>
      </c>
      <c r="B59" s="23">
        <v>12.053000000000001</v>
      </c>
    </row>
    <row r="60" spans="1:2">
      <c r="A60" s="6">
        <v>8838</v>
      </c>
      <c r="B60" s="23">
        <v>11.459300000000001</v>
      </c>
    </row>
    <row r="61" spans="1:2">
      <c r="A61" s="6">
        <v>9065</v>
      </c>
      <c r="B61" s="23">
        <v>12.1271</v>
      </c>
    </row>
    <row r="62" spans="1:2">
      <c r="A62" s="6">
        <v>9292</v>
      </c>
      <c r="B62" s="23">
        <v>12.611599999999999</v>
      </c>
    </row>
    <row r="63" spans="1:2">
      <c r="A63" s="6">
        <v>9557</v>
      </c>
      <c r="B63" s="23">
        <v>11.223599999999999</v>
      </c>
    </row>
    <row r="64" spans="1:2">
      <c r="A64" s="6">
        <v>9782</v>
      </c>
      <c r="B64" s="23">
        <v>13.294499999999999</v>
      </c>
    </row>
    <row r="65" spans="1:2">
      <c r="A65" s="6">
        <v>9975</v>
      </c>
      <c r="B65" s="23">
        <v>12.1805</v>
      </c>
    </row>
    <row r="66" spans="1:2">
      <c r="A66" s="6">
        <v>10200</v>
      </c>
      <c r="B66" s="23">
        <v>12.3865</v>
      </c>
    </row>
  </sheetData>
  <mergeCells count="2">
    <mergeCell ref="A3:B3"/>
    <mergeCell ref="F3:K3"/>
  </mergeCells>
  <phoneticPr fontId="44" type="noConversion"/>
  <pageMargins left="0.75" right="0.75" top="1" bottom="1" header="0.5" footer="0.5"/>
  <pageSetup paperSize="9" orientation="portrai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K77"/>
  <sheetViews>
    <sheetView workbookViewId="0">
      <selection activeCell="H44" sqref="H44"/>
    </sheetView>
  </sheetViews>
  <sheetFormatPr baseColWidth="10" defaultColWidth="9" defaultRowHeight="13"/>
  <cols>
    <col min="1" max="1" width="20.33203125" style="11" customWidth="1"/>
    <col min="2" max="2" width="13.6640625" style="12" customWidth="1"/>
    <col min="3" max="4" width="9" style="4"/>
    <col min="5" max="5" width="9.33203125" style="4" customWidth="1"/>
    <col min="6" max="6" width="10.1640625" style="4" customWidth="1"/>
    <col min="7" max="7" width="13.33203125" style="4" customWidth="1"/>
    <col min="8" max="8" width="14.1640625" style="4" customWidth="1"/>
    <col min="9" max="9" width="11.1640625" style="4" customWidth="1"/>
    <col min="10" max="10" width="20.33203125" style="4" customWidth="1"/>
    <col min="11" max="11" width="7.83203125" style="6" customWidth="1"/>
    <col min="12" max="16384" width="9" style="4"/>
  </cols>
  <sheetData>
    <row r="1" spans="1:11">
      <c r="A1" s="24" t="s">
        <v>1146</v>
      </c>
    </row>
    <row r="2" spans="1:11">
      <c r="A2" s="25"/>
    </row>
    <row r="3" spans="1:11">
      <c r="A3" s="239" t="s">
        <v>605</v>
      </c>
      <c r="B3" s="239"/>
      <c r="F3" s="229" t="s">
        <v>606</v>
      </c>
      <c r="G3" s="229"/>
      <c r="H3" s="229"/>
      <c r="I3" s="229"/>
      <c r="J3" s="229"/>
      <c r="K3" s="229"/>
    </row>
    <row r="4" spans="1:11" ht="15">
      <c r="A4" s="11" t="s">
        <v>607</v>
      </c>
      <c r="B4" s="12" t="s">
        <v>608</v>
      </c>
      <c r="F4" s="22" t="s">
        <v>609</v>
      </c>
      <c r="G4" s="13" t="s">
        <v>628</v>
      </c>
      <c r="H4" s="14" t="s">
        <v>611</v>
      </c>
      <c r="I4" s="14" t="s">
        <v>612</v>
      </c>
      <c r="J4" s="13" t="s">
        <v>629</v>
      </c>
      <c r="K4" s="6" t="s">
        <v>634</v>
      </c>
    </row>
    <row r="5" spans="1:11">
      <c r="A5" s="11">
        <v>3974.4</v>
      </c>
      <c r="B5" s="17">
        <v>17.059999999999999</v>
      </c>
      <c r="F5" s="34">
        <v>56.5</v>
      </c>
      <c r="G5" s="13" t="s">
        <v>637</v>
      </c>
      <c r="H5" s="13">
        <v>2035</v>
      </c>
      <c r="I5" s="13">
        <v>15</v>
      </c>
      <c r="J5" s="13">
        <v>1986.5</v>
      </c>
      <c r="K5" s="6">
        <f>ABS(1933-2040)/2</f>
        <v>53.5</v>
      </c>
    </row>
    <row r="6" spans="1:11">
      <c r="A6" s="11">
        <v>4197.6000000000004</v>
      </c>
      <c r="B6" s="17">
        <v>16.62</v>
      </c>
      <c r="D6" s="13"/>
      <c r="E6" s="13"/>
      <c r="F6" s="34">
        <v>112</v>
      </c>
      <c r="G6" s="13" t="s">
        <v>637</v>
      </c>
      <c r="H6" s="13">
        <v>4150</v>
      </c>
      <c r="I6" s="13">
        <v>15</v>
      </c>
      <c r="J6" s="13">
        <v>4703.5</v>
      </c>
      <c r="K6" s="6">
        <f>ABS(4586-4821)/2</f>
        <v>117.5</v>
      </c>
    </row>
    <row r="7" spans="1:11">
      <c r="A7" s="11">
        <v>4397.7</v>
      </c>
      <c r="B7" s="17">
        <v>17.579999999999998</v>
      </c>
      <c r="F7" s="34">
        <v>134.5</v>
      </c>
      <c r="G7" s="13" t="s">
        <v>637</v>
      </c>
      <c r="H7" s="13">
        <v>5065</v>
      </c>
      <c r="I7" s="13">
        <v>20</v>
      </c>
      <c r="J7" s="13">
        <v>5822.5</v>
      </c>
      <c r="K7" s="6">
        <f>ABS(5747-5898)/2</f>
        <v>75.5</v>
      </c>
    </row>
    <row r="8" spans="1:11">
      <c r="A8" s="11">
        <v>4587.7</v>
      </c>
      <c r="B8" s="17">
        <v>17.350000000000001</v>
      </c>
      <c r="F8" s="34">
        <v>183.5</v>
      </c>
      <c r="G8" s="13" t="s">
        <v>637</v>
      </c>
      <c r="H8" s="13">
        <v>7040</v>
      </c>
      <c r="I8" s="13">
        <v>15</v>
      </c>
      <c r="J8" s="13">
        <v>7888.5</v>
      </c>
      <c r="K8" s="6">
        <f>ABS(7844-7933)/2</f>
        <v>44.5</v>
      </c>
    </row>
    <row r="9" spans="1:11">
      <c r="A9" s="11">
        <v>4810.3999999999996</v>
      </c>
      <c r="B9" s="17">
        <v>17.600000000000001</v>
      </c>
      <c r="F9" s="34">
        <v>240.5</v>
      </c>
      <c r="G9" s="13" t="s">
        <v>694</v>
      </c>
      <c r="H9" s="13">
        <v>7880</v>
      </c>
      <c r="I9" s="13">
        <v>30</v>
      </c>
      <c r="J9" s="13">
        <v>8722.5</v>
      </c>
      <c r="K9" s="6">
        <f>ABS(8591-8854)/2</f>
        <v>131.5</v>
      </c>
    </row>
    <row r="10" spans="1:11">
      <c r="A10" s="11">
        <v>5002.8999999999996</v>
      </c>
      <c r="B10" s="17">
        <v>15.91</v>
      </c>
      <c r="F10" s="34">
        <v>260.5</v>
      </c>
      <c r="G10" s="13" t="s">
        <v>694</v>
      </c>
      <c r="H10" s="13">
        <v>9140</v>
      </c>
      <c r="I10" s="13">
        <v>35</v>
      </c>
      <c r="J10" s="13">
        <v>10315</v>
      </c>
      <c r="K10" s="6">
        <f>ABS(10230-10400)/2</f>
        <v>85</v>
      </c>
    </row>
    <row r="11" spans="1:11">
      <c r="A11" s="11">
        <v>5209.8</v>
      </c>
      <c r="B11" s="17">
        <v>16.93</v>
      </c>
      <c r="F11" s="34">
        <v>300.5</v>
      </c>
      <c r="G11" s="13" t="s">
        <v>694</v>
      </c>
      <c r="H11" s="13">
        <v>11390</v>
      </c>
      <c r="I11" s="13">
        <v>340</v>
      </c>
      <c r="J11" s="13">
        <v>13334</v>
      </c>
      <c r="K11" s="6">
        <f>ABS(12657-14011)/2</f>
        <v>677</v>
      </c>
    </row>
    <row r="12" spans="1:11">
      <c r="A12" s="11">
        <v>5425.1</v>
      </c>
      <c r="B12" s="17">
        <v>16.829999999999998</v>
      </c>
      <c r="F12" s="34">
        <v>350.5</v>
      </c>
      <c r="G12" s="13" t="s">
        <v>694</v>
      </c>
      <c r="H12" s="13">
        <v>14040</v>
      </c>
      <c r="I12" s="13">
        <v>130</v>
      </c>
      <c r="J12" s="13">
        <v>17037.5</v>
      </c>
      <c r="K12" s="6">
        <f>ABS(16615-17460)/2</f>
        <v>422.5</v>
      </c>
    </row>
    <row r="13" spans="1:11">
      <c r="A13" s="11">
        <v>5591.3</v>
      </c>
      <c r="B13" s="17">
        <v>16.39</v>
      </c>
      <c r="F13" s="34">
        <v>389.5</v>
      </c>
      <c r="G13" s="13" t="s">
        <v>694</v>
      </c>
      <c r="H13" s="13">
        <v>16185</v>
      </c>
      <c r="I13" s="13">
        <v>35</v>
      </c>
      <c r="J13" s="13">
        <v>19544</v>
      </c>
      <c r="K13" s="6">
        <f>ABS(19385-19703)/2</f>
        <v>159</v>
      </c>
    </row>
    <row r="14" spans="1:11">
      <c r="A14" s="11">
        <v>5818.6</v>
      </c>
      <c r="B14" s="17">
        <v>15.43</v>
      </c>
      <c r="F14" s="34">
        <v>433.5</v>
      </c>
      <c r="G14" s="13" t="s">
        <v>637</v>
      </c>
      <c r="H14" s="13">
        <v>18730</v>
      </c>
      <c r="I14" s="13">
        <v>60</v>
      </c>
      <c r="J14" s="13">
        <v>22601</v>
      </c>
      <c r="K14" s="6">
        <f>ABS(22413-22789)/2</f>
        <v>188</v>
      </c>
    </row>
    <row r="15" spans="1:11">
      <c r="A15" s="11">
        <v>6202.6</v>
      </c>
      <c r="B15" s="17">
        <v>17.55</v>
      </c>
      <c r="F15" s="34">
        <v>443.5</v>
      </c>
      <c r="G15" s="13" t="s">
        <v>694</v>
      </c>
      <c r="H15" s="13">
        <v>19700</v>
      </c>
      <c r="I15" s="13">
        <v>60</v>
      </c>
      <c r="J15" s="13">
        <v>23732.5</v>
      </c>
      <c r="K15" s="6">
        <f>ABS(23499-23966)/2</f>
        <v>233.5</v>
      </c>
    </row>
    <row r="16" spans="1:11">
      <c r="A16" s="11">
        <v>6413.8</v>
      </c>
      <c r="B16" s="17">
        <v>17.73</v>
      </c>
      <c r="F16" s="34">
        <v>490.5</v>
      </c>
      <c r="G16" s="13" t="s">
        <v>637</v>
      </c>
      <c r="H16" s="13">
        <v>21990</v>
      </c>
      <c r="I16" s="13">
        <v>300</v>
      </c>
      <c r="J16" s="13">
        <v>26374</v>
      </c>
      <c r="K16" s="6">
        <f>ABS(25727-27021)/2</f>
        <v>647</v>
      </c>
    </row>
    <row r="17" spans="1:11">
      <c r="A17" s="11">
        <v>6619.1</v>
      </c>
      <c r="B17" s="17">
        <v>18.55</v>
      </c>
      <c r="F17" s="34">
        <v>503.5</v>
      </c>
      <c r="G17" s="13" t="s">
        <v>637</v>
      </c>
      <c r="H17" s="13">
        <v>23300</v>
      </c>
      <c r="I17" s="13">
        <v>80</v>
      </c>
      <c r="J17" s="13">
        <v>27539.5</v>
      </c>
      <c r="K17" s="6">
        <f>ABS(27365-27714)/2</f>
        <v>174.5</v>
      </c>
    </row>
    <row r="18" spans="1:11">
      <c r="A18" s="11">
        <v>6790.5</v>
      </c>
      <c r="B18" s="17">
        <v>17.260000000000002</v>
      </c>
      <c r="F18" s="34">
        <v>540.5</v>
      </c>
      <c r="G18" s="13" t="s">
        <v>637</v>
      </c>
      <c r="H18" s="13">
        <v>26260</v>
      </c>
      <c r="I18" s="13">
        <v>60</v>
      </c>
      <c r="J18" s="13">
        <v>30606</v>
      </c>
      <c r="K18" s="6">
        <f>ABS(30362-30850)/2</f>
        <v>244</v>
      </c>
    </row>
    <row r="19" spans="1:11">
      <c r="A19" s="11">
        <v>7002.4</v>
      </c>
      <c r="B19" s="17">
        <v>18.18</v>
      </c>
      <c r="F19" s="34">
        <v>550.5</v>
      </c>
      <c r="G19" s="13" t="s">
        <v>694</v>
      </c>
      <c r="H19" s="13">
        <v>28020</v>
      </c>
      <c r="I19" s="13">
        <v>200</v>
      </c>
      <c r="J19" s="13">
        <v>31740</v>
      </c>
      <c r="K19" s="6">
        <f>ABS(31330-32150)/2</f>
        <v>410</v>
      </c>
    </row>
    <row r="20" spans="1:11">
      <c r="A20" s="11">
        <v>7208.2</v>
      </c>
      <c r="B20" s="17">
        <v>18.34</v>
      </c>
    </row>
    <row r="21" spans="1:11">
      <c r="A21" s="11">
        <v>7417.2</v>
      </c>
      <c r="B21" s="17">
        <v>17.91</v>
      </c>
    </row>
    <row r="22" spans="1:11">
      <c r="A22" s="11">
        <v>7583.9</v>
      </c>
      <c r="B22" s="17">
        <v>18.41</v>
      </c>
    </row>
    <row r="23" spans="1:11">
      <c r="A23" s="11">
        <v>7788.8</v>
      </c>
      <c r="B23" s="17">
        <v>17.14</v>
      </c>
    </row>
    <row r="24" spans="1:11">
      <c r="A24" s="11">
        <v>8013.5</v>
      </c>
      <c r="B24" s="17">
        <v>17.71</v>
      </c>
    </row>
    <row r="25" spans="1:11">
      <c r="A25" s="11">
        <v>8206.7000000000007</v>
      </c>
      <c r="B25" s="17">
        <v>14.91</v>
      </c>
    </row>
    <row r="26" spans="1:11">
      <c r="A26" s="11">
        <v>8399.5</v>
      </c>
      <c r="B26" s="17">
        <v>16.61</v>
      </c>
    </row>
    <row r="27" spans="1:11">
      <c r="A27" s="11">
        <v>8602.2000000000007</v>
      </c>
      <c r="B27" s="17">
        <v>14.05</v>
      </c>
    </row>
    <row r="28" spans="1:11">
      <c r="A28" s="11">
        <v>8990.4</v>
      </c>
      <c r="B28" s="17">
        <v>17.850000000000001</v>
      </c>
    </row>
    <row r="29" spans="1:11">
      <c r="A29" s="11">
        <v>9200.5</v>
      </c>
      <c r="B29" s="17">
        <v>17.68</v>
      </c>
    </row>
    <row r="30" spans="1:11">
      <c r="A30" s="11">
        <v>9428.6</v>
      </c>
      <c r="B30" s="17">
        <v>17.940000000000001</v>
      </c>
    </row>
    <row r="31" spans="1:11">
      <c r="A31" s="11">
        <v>9751.4</v>
      </c>
      <c r="B31" s="17">
        <v>17.920000000000002</v>
      </c>
    </row>
    <row r="32" spans="1:11">
      <c r="A32" s="11">
        <v>9968.9</v>
      </c>
      <c r="B32" s="17">
        <v>18.02</v>
      </c>
    </row>
    <row r="33" spans="1:2">
      <c r="A33" s="11">
        <v>10175.1</v>
      </c>
      <c r="B33" s="17">
        <v>17.7</v>
      </c>
    </row>
    <row r="34" spans="1:2">
      <c r="A34" s="11">
        <v>10547</v>
      </c>
      <c r="B34" s="17">
        <v>18.48</v>
      </c>
    </row>
    <row r="35" spans="1:2">
      <c r="A35" s="11">
        <v>10775.5</v>
      </c>
      <c r="B35" s="17">
        <v>18.600000000000001</v>
      </c>
    </row>
    <row r="36" spans="1:2">
      <c r="A36" s="11">
        <v>10997.2</v>
      </c>
      <c r="B36" s="17">
        <v>19.23</v>
      </c>
    </row>
    <row r="37" spans="1:2">
      <c r="A37" s="11">
        <v>11208.7</v>
      </c>
      <c r="B37" s="17">
        <v>19.89</v>
      </c>
    </row>
    <row r="38" spans="1:2">
      <c r="A38" s="11">
        <v>11423.1</v>
      </c>
      <c r="B38" s="17">
        <v>20.010000000000002</v>
      </c>
    </row>
    <row r="39" spans="1:2">
      <c r="A39" s="11">
        <v>11643.1</v>
      </c>
      <c r="B39" s="17">
        <v>20.03</v>
      </c>
    </row>
    <row r="40" spans="1:2">
      <c r="A40" s="11">
        <v>12020.8</v>
      </c>
      <c r="B40" s="17">
        <v>20.25</v>
      </c>
    </row>
    <row r="41" spans="1:2">
      <c r="A41" s="11">
        <v>12235.2</v>
      </c>
      <c r="B41" s="17">
        <v>20.39</v>
      </c>
    </row>
    <row r="42" spans="1:2">
      <c r="A42" s="11">
        <v>12377.4</v>
      </c>
      <c r="B42" s="17">
        <v>20.13</v>
      </c>
    </row>
    <row r="43" spans="1:2">
      <c r="A43" s="11">
        <v>12602</v>
      </c>
      <c r="B43" s="17">
        <v>19.760000000000002</v>
      </c>
    </row>
    <row r="44" spans="1:2">
      <c r="A44" s="11">
        <v>12978.4</v>
      </c>
      <c r="B44" s="17">
        <v>19.04</v>
      </c>
    </row>
    <row r="45" spans="1:2">
      <c r="A45" s="11">
        <v>13201.8</v>
      </c>
      <c r="B45" s="17">
        <v>19</v>
      </c>
    </row>
    <row r="46" spans="1:2">
      <c r="A46" s="11">
        <v>13424.1</v>
      </c>
      <c r="B46" s="17">
        <v>18.760000000000002</v>
      </c>
    </row>
    <row r="47" spans="1:2">
      <c r="A47" s="11">
        <v>13648.7</v>
      </c>
      <c r="B47" s="17">
        <v>18.5</v>
      </c>
    </row>
    <row r="48" spans="1:2">
      <c r="A48" s="11">
        <v>14024.8</v>
      </c>
      <c r="B48" s="17">
        <v>14.59</v>
      </c>
    </row>
    <row r="49" spans="1:10">
      <c r="A49" s="11">
        <v>14231</v>
      </c>
      <c r="B49" s="17">
        <v>15.15</v>
      </c>
    </row>
    <row r="50" spans="1:10">
      <c r="A50" s="11">
        <v>14388</v>
      </c>
      <c r="B50" s="17">
        <v>14.89</v>
      </c>
    </row>
    <row r="51" spans="1:10">
      <c r="A51" s="11">
        <v>14608.7</v>
      </c>
      <c r="B51" s="17">
        <v>14.78</v>
      </c>
      <c r="J51" s="13"/>
    </row>
    <row r="52" spans="1:10">
      <c r="A52" s="11">
        <v>14761.1</v>
      </c>
      <c r="B52" s="17">
        <v>15.72</v>
      </c>
      <c r="J52" s="13"/>
    </row>
    <row r="53" spans="1:10">
      <c r="A53" s="11">
        <v>14996.2</v>
      </c>
      <c r="B53" s="17">
        <v>15.52</v>
      </c>
      <c r="J53" s="13"/>
    </row>
    <row r="54" spans="1:10">
      <c r="A54" s="11">
        <v>15357.8</v>
      </c>
      <c r="B54" s="17">
        <v>16.14</v>
      </c>
      <c r="J54" s="13"/>
    </row>
    <row r="55" spans="1:10">
      <c r="A55" s="11">
        <v>15504</v>
      </c>
      <c r="B55" s="17">
        <v>16.010000000000002</v>
      </c>
      <c r="J55" s="13"/>
    </row>
    <row r="56" spans="1:10">
      <c r="A56" s="11">
        <v>15658.9</v>
      </c>
      <c r="B56" s="17">
        <v>16.09</v>
      </c>
      <c r="J56" s="13"/>
    </row>
    <row r="57" spans="1:10">
      <c r="A57" s="11">
        <v>15885.9</v>
      </c>
      <c r="B57" s="17">
        <v>15.6</v>
      </c>
      <c r="J57" s="13"/>
    </row>
    <row r="58" spans="1:10">
      <c r="A58" s="11">
        <v>16457.5</v>
      </c>
      <c r="B58" s="17">
        <v>16.77</v>
      </c>
      <c r="J58" s="13"/>
    </row>
    <row r="59" spans="1:10">
      <c r="A59" s="11">
        <v>16674</v>
      </c>
      <c r="B59" s="17">
        <v>18.07</v>
      </c>
      <c r="J59" s="13"/>
    </row>
    <row r="60" spans="1:10">
      <c r="A60" s="11">
        <v>17037</v>
      </c>
      <c r="B60" s="17">
        <v>15.89</v>
      </c>
      <c r="J60" s="13"/>
    </row>
    <row r="61" spans="1:10">
      <c r="A61" s="11">
        <v>17250.5</v>
      </c>
      <c r="B61" s="17">
        <v>17.73</v>
      </c>
      <c r="J61" s="13"/>
    </row>
    <row r="62" spans="1:10">
      <c r="A62" s="11">
        <v>17442.2</v>
      </c>
      <c r="B62" s="17">
        <v>18.07</v>
      </c>
      <c r="J62" s="13"/>
    </row>
    <row r="63" spans="1:10">
      <c r="A63" s="11">
        <v>17634.099999999999</v>
      </c>
      <c r="B63" s="17">
        <v>16.95</v>
      </c>
      <c r="J63" s="13"/>
    </row>
    <row r="64" spans="1:10">
      <c r="A64" s="11">
        <v>18001.900000000001</v>
      </c>
      <c r="B64" s="17">
        <v>13.95</v>
      </c>
      <c r="J64" s="13"/>
    </row>
    <row r="65" spans="1:10">
      <c r="A65" s="11">
        <v>18201.7</v>
      </c>
      <c r="B65" s="17">
        <v>16.07</v>
      </c>
      <c r="J65" s="13"/>
    </row>
    <row r="66" spans="1:10">
      <c r="A66" s="11">
        <v>18399.599999999999</v>
      </c>
      <c r="B66" s="17">
        <v>15.29</v>
      </c>
      <c r="J66" s="13"/>
    </row>
    <row r="67" spans="1:10">
      <c r="A67" s="11">
        <v>18807.099999999999</v>
      </c>
      <c r="B67" s="17">
        <v>15.27</v>
      </c>
      <c r="J67" s="13"/>
    </row>
    <row r="68" spans="1:10">
      <c r="A68" s="11">
        <v>19001.3</v>
      </c>
      <c r="B68" s="17">
        <v>16.34</v>
      </c>
    </row>
    <row r="69" spans="1:10">
      <c r="A69" s="11">
        <v>19305.2</v>
      </c>
      <c r="B69" s="17">
        <v>11.81</v>
      </c>
    </row>
    <row r="70" spans="1:10">
      <c r="A70" s="11">
        <v>19566.5</v>
      </c>
      <c r="B70" s="17">
        <v>12.39</v>
      </c>
    </row>
    <row r="71" spans="1:10">
      <c r="A71" s="11">
        <v>19765.099999999999</v>
      </c>
      <c r="B71" s="17">
        <v>13.14</v>
      </c>
    </row>
    <row r="72" spans="1:10">
      <c r="A72" s="11">
        <v>19967.3</v>
      </c>
      <c r="B72" s="17">
        <v>15.58</v>
      </c>
    </row>
    <row r="73" spans="1:10">
      <c r="A73" s="11">
        <v>20170.400000000001</v>
      </c>
      <c r="B73" s="17">
        <v>15.7</v>
      </c>
    </row>
    <row r="74" spans="1:10">
      <c r="A74" s="11">
        <v>20365.2</v>
      </c>
      <c r="B74" s="17">
        <v>16.79</v>
      </c>
    </row>
    <row r="75" spans="1:10">
      <c r="A75" s="11">
        <v>20561.7</v>
      </c>
      <c r="B75" s="17">
        <v>15.5</v>
      </c>
    </row>
    <row r="76" spans="1:10">
      <c r="A76" s="11">
        <v>20773.099999999999</v>
      </c>
      <c r="B76" s="17">
        <v>12.74</v>
      </c>
    </row>
    <row r="77" spans="1:10">
      <c r="A77" s="11">
        <v>20984.799999999999</v>
      </c>
      <c r="B77" s="17">
        <v>12</v>
      </c>
    </row>
  </sheetData>
  <mergeCells count="2">
    <mergeCell ref="A3:B3"/>
    <mergeCell ref="F3:K3"/>
  </mergeCells>
  <phoneticPr fontId="44" type="noConversion"/>
  <pageMargins left="0.7" right="0.7" top="0.75" bottom="0.75" header="0.3" footer="0.3"/>
  <pageSetup paperSize="9" orientation="portrai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J59"/>
  <sheetViews>
    <sheetView workbookViewId="0">
      <selection activeCell="C28" sqref="C28"/>
    </sheetView>
  </sheetViews>
  <sheetFormatPr baseColWidth="10" defaultColWidth="9" defaultRowHeight="13"/>
  <cols>
    <col min="1" max="1" width="21.1640625" style="6" customWidth="1"/>
    <col min="2" max="2" width="21" style="20" customWidth="1"/>
    <col min="3" max="3" width="19.6640625" style="20" customWidth="1"/>
    <col min="4" max="4" width="9" style="4"/>
    <col min="5" max="6" width="10.1640625" style="6" customWidth="1"/>
    <col min="7" max="7" width="14.1640625" style="6" customWidth="1"/>
    <col min="8" max="8" width="11.1640625" style="6" customWidth="1"/>
    <col min="9" max="9" width="20.33203125" style="6" customWidth="1"/>
    <col min="10" max="10" width="7.83203125" style="4" customWidth="1"/>
    <col min="11" max="16384" width="9" style="4"/>
  </cols>
  <sheetData>
    <row r="1" spans="1:10">
      <c r="A1" s="37" t="s">
        <v>1147</v>
      </c>
      <c r="C1" s="4"/>
      <c r="E1" s="4"/>
      <c r="F1" s="4"/>
      <c r="G1" s="4"/>
      <c r="H1" s="4"/>
      <c r="I1" s="4"/>
    </row>
    <row r="2" spans="1:10">
      <c r="A2" s="9"/>
      <c r="C2" s="4"/>
      <c r="E2" s="4"/>
      <c r="F2" s="4"/>
      <c r="G2" s="4"/>
      <c r="H2" s="4"/>
      <c r="I2" s="4"/>
    </row>
    <row r="3" spans="1:10">
      <c r="A3" s="239" t="s">
        <v>605</v>
      </c>
      <c r="B3" s="239"/>
      <c r="C3" s="239"/>
      <c r="F3" s="229" t="s">
        <v>606</v>
      </c>
      <c r="G3" s="229"/>
      <c r="H3" s="229"/>
      <c r="I3" s="229"/>
      <c r="J3" s="229"/>
    </row>
    <row r="4" spans="1:10" ht="15">
      <c r="A4" s="11" t="s">
        <v>607</v>
      </c>
      <c r="B4" s="12" t="s">
        <v>743</v>
      </c>
      <c r="C4" s="12" t="s">
        <v>775</v>
      </c>
      <c r="F4" s="13" t="s">
        <v>609</v>
      </c>
      <c r="G4" s="14" t="s">
        <v>611</v>
      </c>
      <c r="H4" s="14" t="s">
        <v>612</v>
      </c>
      <c r="I4" s="13" t="s">
        <v>629</v>
      </c>
      <c r="J4" s="17" t="s">
        <v>634</v>
      </c>
    </row>
    <row r="5" spans="1:10">
      <c r="A5" s="6">
        <v>-29</v>
      </c>
      <c r="B5" s="23">
        <v>22</v>
      </c>
      <c r="C5" s="23">
        <v>13.1</v>
      </c>
      <c r="F5" s="13">
        <v>35</v>
      </c>
      <c r="G5" s="6">
        <v>755</v>
      </c>
      <c r="H5" s="6">
        <v>40</v>
      </c>
      <c r="I5" s="6">
        <v>666</v>
      </c>
      <c r="J5" s="6">
        <f>(697-644)/2</f>
        <v>26.5</v>
      </c>
    </row>
    <row r="6" spans="1:10">
      <c r="A6" s="6">
        <v>157</v>
      </c>
      <c r="B6" s="23">
        <v>22.1</v>
      </c>
      <c r="C6" s="23">
        <v>12.5</v>
      </c>
      <c r="F6" s="13">
        <v>57.5</v>
      </c>
      <c r="G6" s="6">
        <v>990</v>
      </c>
      <c r="H6" s="6">
        <v>50</v>
      </c>
      <c r="I6" s="6">
        <v>913</v>
      </c>
      <c r="J6" s="6">
        <f>(953-748)/2</f>
        <v>102.5</v>
      </c>
    </row>
    <row r="7" spans="1:10">
      <c r="A7" s="6">
        <v>347</v>
      </c>
      <c r="B7" s="23">
        <v>21.8</v>
      </c>
      <c r="C7" s="23">
        <v>12.21</v>
      </c>
      <c r="F7" s="13">
        <v>75</v>
      </c>
      <c r="G7" s="6">
        <v>1330</v>
      </c>
      <c r="H7" s="6">
        <v>60</v>
      </c>
      <c r="I7" s="6">
        <v>1253</v>
      </c>
      <c r="J7" s="6">
        <f>(1304-1066)/2</f>
        <v>119</v>
      </c>
    </row>
    <row r="8" spans="1:10">
      <c r="A8" s="6">
        <v>440</v>
      </c>
      <c r="B8" s="23">
        <v>20.18</v>
      </c>
      <c r="C8" s="23">
        <v>15</v>
      </c>
      <c r="F8" s="13">
        <v>82.5</v>
      </c>
      <c r="G8" s="6">
        <v>1910</v>
      </c>
      <c r="H8" s="6">
        <v>50</v>
      </c>
      <c r="I8" s="6">
        <v>1822</v>
      </c>
      <c r="J8" s="6">
        <f>(1907-1702)/2</f>
        <v>102.5</v>
      </c>
    </row>
    <row r="9" spans="1:10">
      <c r="A9" s="6">
        <v>533</v>
      </c>
      <c r="B9" s="23">
        <v>23.53</v>
      </c>
      <c r="C9" s="23">
        <v>13.11</v>
      </c>
      <c r="F9" s="13">
        <v>100</v>
      </c>
      <c r="G9" s="6">
        <v>3160</v>
      </c>
      <c r="H9" s="6">
        <v>60</v>
      </c>
      <c r="I9" s="6">
        <v>3355</v>
      </c>
      <c r="J9" s="6">
        <f>(3461-3210)/2</f>
        <v>125.5</v>
      </c>
    </row>
    <row r="10" spans="1:10">
      <c r="A10" s="6">
        <v>688</v>
      </c>
      <c r="B10" s="23">
        <v>22.12</v>
      </c>
      <c r="C10" s="23">
        <v>14.8</v>
      </c>
      <c r="F10" s="13">
        <v>135</v>
      </c>
      <c r="G10" s="6">
        <v>3830</v>
      </c>
      <c r="H10" s="6">
        <v>60</v>
      </c>
      <c r="I10" s="6">
        <v>4156</v>
      </c>
      <c r="J10" s="6">
        <f>(4397-3982)/2</f>
        <v>207.5</v>
      </c>
    </row>
    <row r="11" spans="1:10">
      <c r="A11" s="6">
        <v>805</v>
      </c>
      <c r="B11" s="23">
        <v>23.5</v>
      </c>
      <c r="C11" s="23">
        <v>13.21</v>
      </c>
      <c r="F11" s="13">
        <v>170</v>
      </c>
      <c r="G11" s="6">
        <v>5280</v>
      </c>
      <c r="H11" s="6">
        <v>70</v>
      </c>
      <c r="I11" s="6">
        <v>5987</v>
      </c>
      <c r="J11" s="6">
        <f>(6190-5897)/2</f>
        <v>146.5</v>
      </c>
    </row>
    <row r="12" spans="1:10">
      <c r="A12" s="6">
        <v>930</v>
      </c>
      <c r="B12" s="23">
        <v>22.1</v>
      </c>
      <c r="C12" s="23">
        <v>12.33</v>
      </c>
      <c r="F12" s="13">
        <v>210</v>
      </c>
      <c r="G12" s="6">
        <v>5790</v>
      </c>
      <c r="H12" s="6">
        <v>70</v>
      </c>
      <c r="I12" s="6">
        <v>6528</v>
      </c>
      <c r="J12" s="6">
        <f>(6690-6401)/2</f>
        <v>144.5</v>
      </c>
    </row>
    <row r="13" spans="1:10">
      <c r="A13" s="6">
        <v>1028</v>
      </c>
      <c r="B13" s="23">
        <v>22.3</v>
      </c>
      <c r="C13" s="23">
        <v>10</v>
      </c>
      <c r="F13" s="13">
        <v>235</v>
      </c>
      <c r="G13" s="6">
        <v>6330</v>
      </c>
      <c r="H13" s="6">
        <v>75</v>
      </c>
      <c r="I13" s="6">
        <v>7243</v>
      </c>
      <c r="J13" s="6">
        <f>(7405-7002)/2</f>
        <v>201.5</v>
      </c>
    </row>
    <row r="14" spans="1:10">
      <c r="A14" s="6">
        <v>1124</v>
      </c>
      <c r="B14" s="23">
        <v>20.420000000000002</v>
      </c>
      <c r="C14" s="23">
        <v>11.23</v>
      </c>
      <c r="F14" s="13">
        <v>286</v>
      </c>
      <c r="G14" s="6">
        <v>8390</v>
      </c>
      <c r="H14" s="6">
        <v>85</v>
      </c>
      <c r="I14" s="6">
        <v>9419</v>
      </c>
      <c r="J14" s="6">
        <f>(9522-9116)/2</f>
        <v>203</v>
      </c>
    </row>
    <row r="15" spans="1:10">
      <c r="A15" s="6">
        <v>1545</v>
      </c>
      <c r="B15" s="23">
        <v>21.41</v>
      </c>
      <c r="C15" s="23">
        <v>12.22</v>
      </c>
      <c r="F15" s="13">
        <v>327.5</v>
      </c>
      <c r="G15" s="6">
        <v>9640</v>
      </c>
      <c r="H15" s="6">
        <v>80</v>
      </c>
      <c r="I15" s="6">
        <v>10935</v>
      </c>
      <c r="J15" s="6">
        <f>(11185-10680)/2</f>
        <v>252.5</v>
      </c>
    </row>
    <row r="16" spans="1:10">
      <c r="A16" s="6">
        <v>2805</v>
      </c>
      <c r="B16" s="23">
        <v>22.05</v>
      </c>
      <c r="C16" s="23">
        <v>12.48</v>
      </c>
      <c r="F16" s="13">
        <v>465</v>
      </c>
      <c r="G16" s="6">
        <v>15700</v>
      </c>
      <c r="H16" s="6">
        <v>190</v>
      </c>
      <c r="I16" s="6">
        <v>18690</v>
      </c>
      <c r="J16" s="6">
        <f>(19127-18253)/2</f>
        <v>437</v>
      </c>
    </row>
    <row r="17" spans="1:3">
      <c r="A17" s="6">
        <v>3194</v>
      </c>
      <c r="B17" s="23">
        <v>22.06</v>
      </c>
      <c r="C17" s="23">
        <v>13.84</v>
      </c>
    </row>
    <row r="18" spans="1:3">
      <c r="A18" s="6">
        <v>3508</v>
      </c>
      <c r="B18" s="23">
        <v>23.18</v>
      </c>
      <c r="C18" s="23">
        <v>10.86</v>
      </c>
    </row>
    <row r="19" spans="1:3">
      <c r="A19" s="6">
        <v>3788</v>
      </c>
      <c r="B19" s="23">
        <v>21.91</v>
      </c>
      <c r="C19" s="23">
        <v>13.51</v>
      </c>
    </row>
    <row r="20" spans="1:3">
      <c r="A20" s="6">
        <v>4086</v>
      </c>
      <c r="B20" s="23">
        <v>20.02</v>
      </c>
      <c r="C20" s="23">
        <v>13.11</v>
      </c>
    </row>
    <row r="21" spans="1:3">
      <c r="A21" s="6">
        <v>4437</v>
      </c>
      <c r="B21" s="23">
        <v>23.2</v>
      </c>
      <c r="C21" s="23">
        <v>10.81</v>
      </c>
    </row>
    <row r="22" spans="1:3">
      <c r="A22" s="6">
        <v>4906</v>
      </c>
      <c r="B22" s="23">
        <v>22.31</v>
      </c>
      <c r="C22" s="23">
        <v>12.52</v>
      </c>
    </row>
    <row r="23" spans="1:3">
      <c r="A23" s="6">
        <v>5363</v>
      </c>
      <c r="B23" s="23">
        <v>20.65</v>
      </c>
      <c r="C23" s="23">
        <v>10.49</v>
      </c>
    </row>
    <row r="24" spans="1:3">
      <c r="A24" s="6">
        <v>5846</v>
      </c>
      <c r="B24" s="23">
        <v>21.67</v>
      </c>
      <c r="C24" s="23">
        <v>13.48</v>
      </c>
    </row>
    <row r="25" spans="1:3">
      <c r="A25" s="6">
        <v>5968</v>
      </c>
      <c r="B25" s="23">
        <v>21.47</v>
      </c>
      <c r="C25" s="23">
        <v>12.29</v>
      </c>
    </row>
    <row r="26" spans="1:3">
      <c r="A26" s="6">
        <v>6060</v>
      </c>
      <c r="B26" s="23">
        <v>23.5</v>
      </c>
      <c r="C26" s="23">
        <v>15.09</v>
      </c>
    </row>
    <row r="27" spans="1:3">
      <c r="A27" s="6">
        <v>6248</v>
      </c>
      <c r="B27" s="23">
        <v>21.48</v>
      </c>
      <c r="C27" s="23">
        <v>14.14</v>
      </c>
    </row>
    <row r="28" spans="1:3">
      <c r="A28" s="6">
        <v>6436</v>
      </c>
      <c r="B28" s="23">
        <v>24.36</v>
      </c>
      <c r="C28" s="23">
        <v>13.5</v>
      </c>
    </row>
    <row r="29" spans="1:3">
      <c r="A29" s="6">
        <v>6529</v>
      </c>
      <c r="B29" s="23">
        <v>24.21</v>
      </c>
      <c r="C29" s="23">
        <v>13.52</v>
      </c>
    </row>
    <row r="30" spans="1:3">
      <c r="A30" s="6">
        <v>6623</v>
      </c>
      <c r="B30" s="23">
        <v>23.69</v>
      </c>
      <c r="C30" s="23">
        <v>13.14</v>
      </c>
    </row>
    <row r="31" spans="1:3">
      <c r="A31" s="6">
        <v>6867</v>
      </c>
      <c r="B31" s="23">
        <v>22.46</v>
      </c>
      <c r="C31" s="23">
        <v>13.32</v>
      </c>
    </row>
    <row r="32" spans="1:3">
      <c r="A32" s="6">
        <v>7119</v>
      </c>
      <c r="B32" s="23">
        <v>22.82</v>
      </c>
      <c r="C32" s="23">
        <v>13.33</v>
      </c>
    </row>
    <row r="33" spans="1:3">
      <c r="A33" s="6">
        <v>7412</v>
      </c>
      <c r="B33" s="23">
        <v>23.72</v>
      </c>
      <c r="C33" s="23">
        <v>13.98</v>
      </c>
    </row>
    <row r="34" spans="1:3">
      <c r="A34" s="6">
        <v>7816</v>
      </c>
      <c r="B34" s="23">
        <v>24.1</v>
      </c>
      <c r="C34" s="23">
        <v>12.13</v>
      </c>
    </row>
    <row r="35" spans="1:3">
      <c r="A35" s="6">
        <v>8231</v>
      </c>
      <c r="B35" s="23">
        <v>22.82</v>
      </c>
      <c r="C35" s="23">
        <v>12.14</v>
      </c>
    </row>
    <row r="36" spans="1:3">
      <c r="A36" s="6">
        <v>8640</v>
      </c>
      <c r="B36" s="23">
        <v>22.71</v>
      </c>
      <c r="C36" s="23">
        <v>11.21</v>
      </c>
    </row>
    <row r="37" spans="1:3">
      <c r="A37" s="6">
        <v>9046</v>
      </c>
      <c r="B37" s="23">
        <v>20.53</v>
      </c>
      <c r="C37" s="23">
        <v>13.15</v>
      </c>
    </row>
    <row r="38" spans="1:3">
      <c r="A38" s="6">
        <v>9457</v>
      </c>
      <c r="B38" s="23">
        <v>22.8</v>
      </c>
      <c r="C38" s="23">
        <v>10.56</v>
      </c>
    </row>
    <row r="39" spans="1:3">
      <c r="A39" s="6">
        <v>9849</v>
      </c>
      <c r="B39" s="23">
        <v>20.420000000000002</v>
      </c>
      <c r="C39" s="23">
        <v>9.4499999999999993</v>
      </c>
    </row>
    <row r="40" spans="1:3">
      <c r="A40" s="6">
        <v>10247</v>
      </c>
      <c r="B40" s="23">
        <v>18.510000000000002</v>
      </c>
      <c r="C40" s="23">
        <v>9.86</v>
      </c>
    </row>
    <row r="41" spans="1:3">
      <c r="A41" s="6">
        <v>10649</v>
      </c>
      <c r="B41" s="23">
        <v>19</v>
      </c>
      <c r="C41" s="23">
        <v>9.44</v>
      </c>
    </row>
    <row r="42" spans="1:3">
      <c r="A42" s="6">
        <v>11052</v>
      </c>
      <c r="B42" s="23">
        <v>17.62</v>
      </c>
      <c r="C42" s="23">
        <v>8.52</v>
      </c>
    </row>
    <row r="43" spans="1:3">
      <c r="A43" s="6">
        <v>11321</v>
      </c>
      <c r="B43" s="23">
        <v>17.64</v>
      </c>
      <c r="C43" s="23">
        <v>8.32</v>
      </c>
    </row>
    <row r="44" spans="1:3">
      <c r="A44" s="6">
        <v>11617</v>
      </c>
      <c r="B44" s="23">
        <v>17.62</v>
      </c>
      <c r="C44" s="23">
        <v>10.49</v>
      </c>
    </row>
    <row r="45" spans="1:3">
      <c r="A45" s="6">
        <v>12195</v>
      </c>
      <c r="B45" s="23">
        <v>19.75</v>
      </c>
      <c r="C45" s="23">
        <v>11.86</v>
      </c>
    </row>
    <row r="46" spans="1:3">
      <c r="A46" s="6">
        <v>12714</v>
      </c>
      <c r="B46" s="23">
        <v>20.47</v>
      </c>
      <c r="C46" s="23">
        <v>10.35</v>
      </c>
    </row>
    <row r="47" spans="1:3">
      <c r="A47" s="6">
        <v>13056</v>
      </c>
      <c r="B47" s="23">
        <v>18.809999999999999</v>
      </c>
      <c r="C47" s="23">
        <v>8.51</v>
      </c>
    </row>
    <row r="48" spans="1:3">
      <c r="A48" s="6">
        <v>13345</v>
      </c>
      <c r="B48" s="23">
        <v>17</v>
      </c>
      <c r="C48" s="23">
        <v>9.4</v>
      </c>
    </row>
    <row r="49" spans="1:6">
      <c r="A49" s="6">
        <v>13926</v>
      </c>
      <c r="B49" s="23">
        <v>18.25</v>
      </c>
      <c r="C49" s="23">
        <v>8.76</v>
      </c>
    </row>
    <row r="50" spans="1:6">
      <c r="A50" s="6">
        <v>14507</v>
      </c>
      <c r="B50" s="23">
        <v>17.600000000000001</v>
      </c>
      <c r="C50" s="23">
        <v>9.61</v>
      </c>
    </row>
    <row r="51" spans="1:6">
      <c r="A51" s="6">
        <v>15076</v>
      </c>
      <c r="B51" s="23">
        <v>17.579999999999998</v>
      </c>
      <c r="C51" s="23">
        <v>9.5399999999999991</v>
      </c>
    </row>
    <row r="52" spans="1:6">
      <c r="A52" s="6">
        <v>15645</v>
      </c>
      <c r="B52" s="23">
        <v>17.62</v>
      </c>
      <c r="C52" s="23">
        <v>8.51</v>
      </c>
    </row>
    <row r="53" spans="1:6">
      <c r="A53" s="6">
        <v>16221</v>
      </c>
      <c r="B53" s="23">
        <v>17.309999999999999</v>
      </c>
      <c r="C53" s="23">
        <v>9</v>
      </c>
      <c r="E53" s="13"/>
      <c r="F53" s="13"/>
    </row>
    <row r="54" spans="1:6">
      <c r="A54" s="6">
        <v>16791</v>
      </c>
      <c r="B54" s="23">
        <v>17.59</v>
      </c>
      <c r="C54" s="23">
        <v>8.92</v>
      </c>
      <c r="E54" s="13"/>
      <c r="F54" s="13"/>
    </row>
    <row r="55" spans="1:6">
      <c r="A55" s="6">
        <v>17360</v>
      </c>
      <c r="B55" s="23">
        <v>17.36</v>
      </c>
      <c r="C55" s="23">
        <v>9.1199999999999992</v>
      </c>
    </row>
    <row r="56" spans="1:6">
      <c r="A56" s="6">
        <v>17643</v>
      </c>
      <c r="B56" s="23">
        <v>17.68</v>
      </c>
      <c r="C56" s="23">
        <v>8.51</v>
      </c>
    </row>
    <row r="57" spans="1:6">
      <c r="A57" s="6">
        <v>18498</v>
      </c>
      <c r="B57" s="23">
        <v>17.2</v>
      </c>
      <c r="C57" s="23">
        <v>8.39</v>
      </c>
    </row>
    <row r="58" spans="1:6">
      <c r="A58" s="6">
        <v>19071</v>
      </c>
      <c r="B58" s="23">
        <v>17.239999999999998</v>
      </c>
      <c r="C58" s="23">
        <v>8.2799999999999994</v>
      </c>
    </row>
    <row r="59" spans="1:6">
      <c r="A59" s="6">
        <v>19575</v>
      </c>
      <c r="B59" s="23">
        <v>18.25</v>
      </c>
      <c r="C59" s="23">
        <v>9.1</v>
      </c>
    </row>
  </sheetData>
  <mergeCells count="2">
    <mergeCell ref="A3:C3"/>
    <mergeCell ref="F3:J3"/>
  </mergeCells>
  <phoneticPr fontId="44" type="noConversion"/>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6386"/>
  <sheetViews>
    <sheetView workbookViewId="0">
      <selection activeCell="A4" sqref="A3:B4"/>
    </sheetView>
  </sheetViews>
  <sheetFormatPr baseColWidth="10" defaultColWidth="9" defaultRowHeight="13"/>
  <cols>
    <col min="1" max="1" width="21.1640625" style="6" customWidth="1"/>
    <col min="2" max="2" width="21.6640625" style="6" customWidth="1"/>
    <col min="3" max="16384" width="9" style="4"/>
  </cols>
  <sheetData>
    <row r="1" spans="1:9">
      <c r="A1" s="39" t="s">
        <v>653</v>
      </c>
      <c r="B1" s="12"/>
      <c r="C1" s="22"/>
      <c r="D1" s="22"/>
      <c r="E1" s="22"/>
      <c r="F1" s="6"/>
      <c r="G1" s="6"/>
      <c r="H1" s="6"/>
      <c r="I1" s="6"/>
    </row>
    <row r="2" spans="1:9">
      <c r="A2" s="40"/>
      <c r="B2" s="12"/>
      <c r="C2" s="22"/>
      <c r="D2" s="22"/>
      <c r="E2" s="22"/>
      <c r="F2" s="6"/>
      <c r="G2" s="6"/>
      <c r="H2" s="6"/>
      <c r="I2" s="6"/>
    </row>
    <row r="3" spans="1:9">
      <c r="A3" s="229" t="s">
        <v>605</v>
      </c>
      <c r="B3" s="229"/>
    </row>
    <row r="4" spans="1:9">
      <c r="A4" s="11" t="s">
        <v>607</v>
      </c>
      <c r="B4" s="146" t="s">
        <v>654</v>
      </c>
    </row>
    <row r="5" spans="1:9">
      <c r="A5" s="79">
        <v>0</v>
      </c>
      <c r="B5" s="156">
        <v>0</v>
      </c>
    </row>
    <row r="6" spans="1:9">
      <c r="A6" s="79">
        <v>100</v>
      </c>
      <c r="B6" s="156">
        <v>0.124648725</v>
      </c>
      <c r="E6" s="12"/>
    </row>
    <row r="7" spans="1:9">
      <c r="A7" s="79">
        <v>200</v>
      </c>
      <c r="B7" s="156">
        <v>-0.107462129</v>
      </c>
    </row>
    <row r="8" spans="1:9">
      <c r="A8" s="79">
        <v>300</v>
      </c>
      <c r="B8" s="156">
        <v>-0.47103340999999999</v>
      </c>
    </row>
    <row r="9" spans="1:9">
      <c r="A9" s="79">
        <v>400</v>
      </c>
      <c r="B9" s="156">
        <v>-0.37454681200000001</v>
      </c>
    </row>
    <row r="10" spans="1:9">
      <c r="A10" s="79">
        <v>500</v>
      </c>
      <c r="B10" s="156">
        <v>-0.13948612899999999</v>
      </c>
    </row>
    <row r="11" spans="1:9">
      <c r="A11" s="79">
        <v>600</v>
      </c>
      <c r="B11" s="156">
        <v>-0.25493549199999999</v>
      </c>
    </row>
    <row r="12" spans="1:9">
      <c r="A12" s="79">
        <v>700</v>
      </c>
      <c r="B12" s="156">
        <v>-6.8257235999999999E-2</v>
      </c>
    </row>
    <row r="13" spans="1:9">
      <c r="A13" s="79">
        <v>800</v>
      </c>
      <c r="B13" s="156">
        <v>0.242518808</v>
      </c>
    </row>
    <row r="14" spans="1:9">
      <c r="A14" s="79">
        <v>900</v>
      </c>
      <c r="B14" s="156">
        <v>0.24365957799999999</v>
      </c>
    </row>
    <row r="15" spans="1:9">
      <c r="A15" s="79">
        <v>1000</v>
      </c>
      <c r="B15" s="156">
        <v>4.3280443000000002E-2</v>
      </c>
    </row>
    <row r="16" spans="1:9">
      <c r="A16" s="79">
        <v>1100</v>
      </c>
      <c r="B16" s="156">
        <v>-5.7878440000000003E-3</v>
      </c>
    </row>
    <row r="17" spans="1:2">
      <c r="A17" s="79">
        <v>1200</v>
      </c>
      <c r="B17" s="156">
        <v>-5.4856130000000003E-2</v>
      </c>
    </row>
    <row r="18" spans="1:2">
      <c r="A18" s="79">
        <v>1300</v>
      </c>
      <c r="B18" s="156">
        <v>-0.23197237700000001</v>
      </c>
    </row>
    <row r="19" spans="1:2">
      <c r="A19" s="79">
        <v>1400</v>
      </c>
      <c r="B19" s="156">
        <v>-7.988663E-3</v>
      </c>
    </row>
    <row r="20" spans="1:2">
      <c r="A20" s="79">
        <v>1500</v>
      </c>
      <c r="B20" s="156">
        <v>0.21630971199999999</v>
      </c>
    </row>
    <row r="21" spans="1:2">
      <c r="A21" s="79">
        <v>1600</v>
      </c>
      <c r="B21" s="156">
        <v>9.1410763000000006E-2</v>
      </c>
    </row>
    <row r="22" spans="1:2">
      <c r="A22" s="79">
        <v>1700</v>
      </c>
      <c r="B22" s="156">
        <v>-2.6195665999999999E-2</v>
      </c>
    </row>
    <row r="23" spans="1:2">
      <c r="A23" s="79">
        <v>1800</v>
      </c>
      <c r="B23" s="156">
        <v>-9.5776850999999996E-2</v>
      </c>
    </row>
    <row r="24" spans="1:2">
      <c r="A24" s="79">
        <v>1900</v>
      </c>
      <c r="B24" s="156">
        <v>-4.5648794999999999E-2</v>
      </c>
    </row>
    <row r="25" spans="1:2">
      <c r="A25" s="79">
        <v>2000</v>
      </c>
      <c r="B25" s="156">
        <v>-0.12497633399999999</v>
      </c>
    </row>
    <row r="26" spans="1:2">
      <c r="A26" s="79">
        <v>2100</v>
      </c>
      <c r="B26" s="156">
        <v>-0.15118262800000001</v>
      </c>
    </row>
    <row r="27" spans="1:2">
      <c r="A27" s="79">
        <v>2200</v>
      </c>
      <c r="B27" s="156">
        <v>-0.102888697</v>
      </c>
    </row>
    <row r="28" spans="1:2">
      <c r="A28" s="79">
        <v>2300</v>
      </c>
      <c r="B28" s="156">
        <v>-6.5095630000000002E-2</v>
      </c>
    </row>
    <row r="29" spans="1:2">
      <c r="A29" s="79">
        <v>2400</v>
      </c>
      <c r="B29" s="156">
        <v>-6.5797349000000005E-2</v>
      </c>
    </row>
    <row r="30" spans="1:2">
      <c r="A30" s="79">
        <v>2500</v>
      </c>
      <c r="B30" s="156">
        <v>-8.0373586999999996E-2</v>
      </c>
    </row>
    <row r="31" spans="1:2">
      <c r="A31" s="79">
        <v>2600</v>
      </c>
      <c r="B31" s="156">
        <v>-8.4721400000000002E-2</v>
      </c>
    </row>
    <row r="32" spans="1:2">
      <c r="A32" s="79">
        <v>2700</v>
      </c>
      <c r="B32" s="156">
        <v>-8.9069213999999994E-2</v>
      </c>
    </row>
    <row r="33" spans="1:2">
      <c r="A33" s="79">
        <v>2800</v>
      </c>
      <c r="B33" s="156">
        <v>-9.7241932000000003E-2</v>
      </c>
    </row>
    <row r="34" spans="1:2">
      <c r="A34" s="79">
        <v>2900</v>
      </c>
      <c r="B34" s="156">
        <v>-9.0455024999999994E-2</v>
      </c>
    </row>
    <row r="35" spans="1:2">
      <c r="A35" s="79">
        <v>3000</v>
      </c>
      <c r="B35" s="156">
        <v>-6.9946211999999994E-2</v>
      </c>
    </row>
    <row r="36" spans="1:2">
      <c r="A36" s="79">
        <v>3100</v>
      </c>
      <c r="B36" s="156">
        <v>-6.7980156999999999E-2</v>
      </c>
    </row>
    <row r="37" spans="1:2">
      <c r="A37" s="79">
        <v>3200</v>
      </c>
      <c r="B37" s="156">
        <v>-4.0373766999999998E-2</v>
      </c>
    </row>
    <row r="38" spans="1:2">
      <c r="A38" s="79">
        <v>3300</v>
      </c>
      <c r="B38" s="156">
        <v>5.3521769999999996E-3</v>
      </c>
    </row>
    <row r="39" spans="1:2">
      <c r="A39" s="79">
        <v>3400</v>
      </c>
      <c r="B39" s="156">
        <v>8.0163263999999998E-2</v>
      </c>
    </row>
    <row r="40" spans="1:2">
      <c r="A40" s="79">
        <v>3500</v>
      </c>
      <c r="B40" s="156">
        <v>0.145785204</v>
      </c>
    </row>
    <row r="41" spans="1:2">
      <c r="A41" s="79">
        <v>3600</v>
      </c>
      <c r="B41" s="156">
        <v>0.13125408299999999</v>
      </c>
    </row>
    <row r="42" spans="1:2">
      <c r="A42" s="79">
        <v>3700</v>
      </c>
      <c r="B42" s="156">
        <v>9.3143166999999999E-2</v>
      </c>
    </row>
    <row r="43" spans="1:2">
      <c r="A43" s="79">
        <v>3800</v>
      </c>
      <c r="B43" s="156">
        <v>7.6865633000000003E-2</v>
      </c>
    </row>
    <row r="44" spans="1:2">
      <c r="A44" s="79">
        <v>3900</v>
      </c>
      <c r="B44" s="156">
        <v>6.4273837E-2</v>
      </c>
    </row>
    <row r="45" spans="1:2">
      <c r="A45" s="79">
        <v>4000</v>
      </c>
      <c r="B45" s="156">
        <v>1.5294963999999999E-2</v>
      </c>
    </row>
    <row r="46" spans="1:2">
      <c r="A46" s="79">
        <v>4100</v>
      </c>
      <c r="B46" s="156">
        <v>-3.0810147E-2</v>
      </c>
    </row>
    <row r="47" spans="1:2">
      <c r="A47" s="79">
        <v>4200</v>
      </c>
      <c r="B47" s="156">
        <v>-7.1359697E-2</v>
      </c>
    </row>
    <row r="48" spans="1:2">
      <c r="A48" s="79">
        <v>4300</v>
      </c>
      <c r="B48" s="156">
        <v>-0.136250603</v>
      </c>
    </row>
    <row r="49" spans="1:2">
      <c r="A49" s="79">
        <v>4400</v>
      </c>
      <c r="B49" s="156">
        <v>-0.17186752199999999</v>
      </c>
    </row>
    <row r="50" spans="1:2">
      <c r="A50" s="79">
        <v>4500</v>
      </c>
      <c r="B50" s="156">
        <v>-0.22300163200000001</v>
      </c>
    </row>
    <row r="51" spans="1:2">
      <c r="A51" s="79">
        <v>4600</v>
      </c>
      <c r="B51" s="156">
        <v>-0.27757419999999999</v>
      </c>
    </row>
    <row r="52" spans="1:2">
      <c r="A52" s="79">
        <v>4700</v>
      </c>
      <c r="B52" s="156">
        <v>-0.30135599299999999</v>
      </c>
    </row>
    <row r="53" spans="1:2">
      <c r="A53" s="79">
        <v>4800</v>
      </c>
      <c r="B53" s="156">
        <v>-0.32277331599999998</v>
      </c>
    </row>
    <row r="54" spans="1:2">
      <c r="A54" s="79">
        <v>4900</v>
      </c>
      <c r="B54" s="156">
        <v>-0.33224817600000001</v>
      </c>
    </row>
    <row r="55" spans="1:2">
      <c r="A55" s="79">
        <v>5000</v>
      </c>
      <c r="B55" s="156">
        <v>-0.31808454800000002</v>
      </c>
    </row>
    <row r="56" spans="1:2">
      <c r="A56" s="79">
        <v>5100</v>
      </c>
      <c r="B56" s="156">
        <v>-0.255121023</v>
      </c>
    </row>
    <row r="57" spans="1:2">
      <c r="A57" s="79">
        <v>5200</v>
      </c>
      <c r="B57" s="156">
        <v>-0.210804356</v>
      </c>
    </row>
    <row r="58" spans="1:2">
      <c r="A58" s="79">
        <v>5300</v>
      </c>
      <c r="B58" s="156">
        <v>-9.3622150000000001E-2</v>
      </c>
    </row>
    <row r="59" spans="1:2">
      <c r="A59" s="79">
        <v>5400</v>
      </c>
      <c r="B59" s="156">
        <v>-7.0260939999999994E-2</v>
      </c>
    </row>
    <row r="60" spans="1:2">
      <c r="A60" s="79">
        <v>5500</v>
      </c>
      <c r="B60" s="156">
        <v>-1.9471103999999999E-2</v>
      </c>
    </row>
    <row r="61" spans="1:2">
      <c r="A61" s="79">
        <v>5600</v>
      </c>
      <c r="B61" s="156">
        <v>6.3205807000000003E-2</v>
      </c>
    </row>
    <row r="62" spans="1:2">
      <c r="A62" s="79">
        <v>5700</v>
      </c>
      <c r="B62" s="156">
        <v>-0.106229271</v>
      </c>
    </row>
    <row r="63" spans="1:2">
      <c r="A63" s="79">
        <v>5800</v>
      </c>
      <c r="B63" s="156">
        <v>-0.412315294</v>
      </c>
    </row>
    <row r="64" spans="1:2">
      <c r="A64" s="79">
        <v>5900</v>
      </c>
      <c r="B64" s="156">
        <v>-0.50330623299999999</v>
      </c>
    </row>
    <row r="65" spans="1:2">
      <c r="A65" s="79">
        <v>6000</v>
      </c>
      <c r="B65" s="156">
        <v>-0.50426301900000003</v>
      </c>
    </row>
    <row r="66" spans="1:2">
      <c r="A66" s="79">
        <v>6100</v>
      </c>
      <c r="B66" s="156">
        <v>-0.28776491900000001</v>
      </c>
    </row>
    <row r="67" spans="1:2">
      <c r="A67" s="79">
        <v>6200</v>
      </c>
      <c r="B67" s="156">
        <v>-0.147592107</v>
      </c>
    </row>
    <row r="68" spans="1:2">
      <c r="A68" s="79">
        <v>6300</v>
      </c>
      <c r="B68" s="156">
        <v>-0.14954532700000001</v>
      </c>
    </row>
    <row r="69" spans="1:2">
      <c r="A69" s="79">
        <v>6400</v>
      </c>
      <c r="B69" s="156">
        <v>-0.17612707</v>
      </c>
    </row>
    <row r="70" spans="1:2">
      <c r="A70" s="79">
        <v>6500</v>
      </c>
      <c r="B70" s="156">
        <v>-4.0605231999999998E-2</v>
      </c>
    </row>
    <row r="71" spans="1:2">
      <c r="A71" s="79">
        <v>6600</v>
      </c>
      <c r="B71" s="156">
        <v>-3.4841072000000001E-2</v>
      </c>
    </row>
    <row r="72" spans="1:2">
      <c r="A72" s="79">
        <v>6700</v>
      </c>
      <c r="B72" s="156">
        <v>-9.3956990000000004E-3</v>
      </c>
    </row>
    <row r="73" spans="1:2">
      <c r="A73" s="79">
        <v>6800</v>
      </c>
      <c r="B73" s="156">
        <v>6.1269454000000001E-2</v>
      </c>
    </row>
    <row r="74" spans="1:2">
      <c r="A74" s="79">
        <v>6900</v>
      </c>
      <c r="B74" s="156">
        <v>-8.0737763000000004E-2</v>
      </c>
    </row>
    <row r="75" spans="1:2">
      <c r="A75" s="79">
        <v>7000</v>
      </c>
      <c r="B75" s="156">
        <v>-0.30085093299999999</v>
      </c>
    </row>
    <row r="76" spans="1:2">
      <c r="A76" s="79">
        <v>7100</v>
      </c>
      <c r="B76" s="156">
        <v>-0.47745644399999998</v>
      </c>
    </row>
    <row r="77" spans="1:2">
      <c r="A77" s="79">
        <v>7200</v>
      </c>
      <c r="B77" s="156">
        <v>-0.60702024200000004</v>
      </c>
    </row>
    <row r="78" spans="1:2">
      <c r="A78" s="79">
        <v>7300</v>
      </c>
      <c r="B78" s="156">
        <v>-0.67904593000000002</v>
      </c>
    </row>
    <row r="79" spans="1:2">
      <c r="A79" s="79">
        <v>7400</v>
      </c>
      <c r="B79" s="156">
        <v>-0.46590585099999998</v>
      </c>
    </row>
    <row r="80" spans="1:2">
      <c r="A80" s="79">
        <v>7500</v>
      </c>
      <c r="B80" s="156">
        <v>-0.32835446899999998</v>
      </c>
    </row>
    <row r="81" spans="1:2">
      <c r="A81" s="79">
        <v>7600</v>
      </c>
      <c r="B81" s="156">
        <v>-0.300820808</v>
      </c>
    </row>
    <row r="82" spans="1:2">
      <c r="A82" s="79">
        <v>7700</v>
      </c>
      <c r="B82" s="156">
        <v>-6.9263971999999993E-2</v>
      </c>
    </row>
    <row r="83" spans="1:2">
      <c r="A83" s="79">
        <v>7800</v>
      </c>
      <c r="B83" s="156">
        <v>-0.225057541</v>
      </c>
    </row>
    <row r="84" spans="1:2">
      <c r="A84" s="79">
        <v>7900</v>
      </c>
      <c r="B84" s="156">
        <v>-0.57987873199999995</v>
      </c>
    </row>
    <row r="85" spans="1:2">
      <c r="A85" s="79">
        <v>8000</v>
      </c>
      <c r="B85" s="156">
        <v>-0.35043128499999998</v>
      </c>
    </row>
    <row r="86" spans="1:2">
      <c r="A86" s="79">
        <v>8100</v>
      </c>
      <c r="B86" s="156">
        <v>5.7063705999999999E-2</v>
      </c>
    </row>
    <row r="87" spans="1:2">
      <c r="A87" s="79">
        <v>8200</v>
      </c>
      <c r="B87" s="156">
        <v>-0.38407190899999999</v>
      </c>
    </row>
    <row r="88" spans="1:2">
      <c r="A88" s="79">
        <v>8300</v>
      </c>
      <c r="B88" s="156">
        <v>-0.327024494</v>
      </c>
    </row>
    <row r="89" spans="1:2">
      <c r="A89" s="79">
        <v>8400</v>
      </c>
      <c r="B89" s="156">
        <v>-0.142949461</v>
      </c>
    </row>
    <row r="90" spans="1:2">
      <c r="A90" s="79">
        <v>8500</v>
      </c>
      <c r="B90" s="156">
        <v>-0.26460892699999999</v>
      </c>
    </row>
    <row r="91" spans="1:2">
      <c r="A91" s="79">
        <v>8600</v>
      </c>
      <c r="B91" s="156">
        <v>-0.70776549799999999</v>
      </c>
    </row>
    <row r="92" spans="1:2">
      <c r="A92" s="79">
        <v>8700</v>
      </c>
      <c r="B92" s="156">
        <v>-0.83772422899999999</v>
      </c>
    </row>
    <row r="93" spans="1:2">
      <c r="A93" s="79">
        <v>8800</v>
      </c>
      <c r="B93" s="156">
        <v>-0.56067395799999997</v>
      </c>
    </row>
    <row r="94" spans="1:2">
      <c r="A94" s="79">
        <v>8900</v>
      </c>
      <c r="B94" s="156">
        <v>-0.49698797300000003</v>
      </c>
    </row>
    <row r="95" spans="1:2">
      <c r="A95" s="79">
        <v>9000</v>
      </c>
      <c r="B95" s="156">
        <v>-0.66335119300000001</v>
      </c>
    </row>
    <row r="96" spans="1:2">
      <c r="A96" s="79">
        <v>9100</v>
      </c>
      <c r="B96" s="156">
        <v>-0.922410285</v>
      </c>
    </row>
    <row r="97" spans="1:2">
      <c r="A97" s="79">
        <v>9200</v>
      </c>
      <c r="B97" s="156">
        <v>-1.084171292</v>
      </c>
    </row>
    <row r="98" spans="1:2">
      <c r="A98" s="79">
        <v>9300</v>
      </c>
      <c r="B98" s="156">
        <v>-1.0788640460000001</v>
      </c>
    </row>
    <row r="99" spans="1:2">
      <c r="A99" s="79">
        <v>9400</v>
      </c>
      <c r="B99" s="156">
        <v>-0.98962373800000003</v>
      </c>
    </row>
    <row r="100" spans="1:2">
      <c r="A100" s="79">
        <v>9500</v>
      </c>
      <c r="B100" s="156">
        <v>-0.95145127299999999</v>
      </c>
    </row>
    <row r="101" spans="1:2">
      <c r="A101" s="79">
        <v>9600</v>
      </c>
      <c r="B101" s="156">
        <v>-0.95339315099999999</v>
      </c>
    </row>
    <row r="102" spans="1:2">
      <c r="A102" s="79">
        <v>9700</v>
      </c>
      <c r="B102" s="156">
        <v>-0.96332545999999997</v>
      </c>
    </row>
    <row r="103" spans="1:2">
      <c r="A103" s="79">
        <v>9800</v>
      </c>
      <c r="B103" s="156">
        <v>-1.1771314690000001</v>
      </c>
    </row>
    <row r="104" spans="1:2">
      <c r="A104" s="79">
        <v>9900</v>
      </c>
      <c r="B104" s="156">
        <v>-1.405819181</v>
      </c>
    </row>
    <row r="105" spans="1:2">
      <c r="A105" s="79">
        <v>10000</v>
      </c>
      <c r="B105" s="156">
        <v>-1.557874515</v>
      </c>
    </row>
    <row r="106" spans="1:2">
      <c r="A106" s="79">
        <v>10100</v>
      </c>
      <c r="B106" s="156">
        <v>-1.375788362</v>
      </c>
    </row>
    <row r="107" spans="1:2">
      <c r="A107" s="79">
        <v>10200</v>
      </c>
      <c r="B107" s="156">
        <v>-1.190117635</v>
      </c>
    </row>
    <row r="108" spans="1:2">
      <c r="A108" s="79">
        <v>10300</v>
      </c>
      <c r="B108" s="156">
        <v>-0.99851779500000004</v>
      </c>
    </row>
    <row r="109" spans="1:2">
      <c r="A109" s="79">
        <v>10400</v>
      </c>
      <c r="B109" s="156">
        <v>-0.89474814199999997</v>
      </c>
    </row>
    <row r="110" spans="1:2">
      <c r="A110" s="79">
        <v>10500</v>
      </c>
      <c r="B110" s="156">
        <v>-1.0090107319999999</v>
      </c>
    </row>
    <row r="111" spans="1:2">
      <c r="A111" s="79">
        <v>10600</v>
      </c>
      <c r="B111" s="156">
        <v>-1.1731258630000001</v>
      </c>
    </row>
    <row r="112" spans="1:2">
      <c r="A112" s="79">
        <v>10700</v>
      </c>
      <c r="B112" s="156">
        <v>-1.324939353</v>
      </c>
    </row>
    <row r="113" spans="1:2">
      <c r="A113" s="79">
        <v>10800</v>
      </c>
      <c r="B113" s="156">
        <v>-1.3170920779999999</v>
      </c>
    </row>
    <row r="114" spans="1:2">
      <c r="A114" s="79">
        <v>10900</v>
      </c>
      <c r="B114" s="156">
        <v>-1.3194589590000001</v>
      </c>
    </row>
    <row r="115" spans="1:2">
      <c r="A115" s="79">
        <v>11000</v>
      </c>
      <c r="B115" s="156">
        <v>-1.5820937900000001</v>
      </c>
    </row>
    <row r="116" spans="1:2">
      <c r="A116" s="79">
        <v>11100</v>
      </c>
      <c r="B116" s="156">
        <v>-1.73746475</v>
      </c>
    </row>
    <row r="117" spans="1:2">
      <c r="A117" s="79">
        <v>11200</v>
      </c>
      <c r="B117" s="156">
        <v>-1.813044919</v>
      </c>
    </row>
    <row r="118" spans="1:2">
      <c r="A118" s="79">
        <v>11300</v>
      </c>
      <c r="B118" s="156">
        <v>-1.8477254160000001</v>
      </c>
    </row>
    <row r="119" spans="1:2">
      <c r="A119" s="79">
        <v>11400</v>
      </c>
      <c r="B119" s="156">
        <v>-1.7994894990000001</v>
      </c>
    </row>
    <row r="120" spans="1:2">
      <c r="A120" s="79">
        <v>11500</v>
      </c>
      <c r="B120" s="156">
        <v>-1.7438549880000001</v>
      </c>
    </row>
    <row r="121" spans="1:2">
      <c r="A121" s="79">
        <v>11600</v>
      </c>
      <c r="B121" s="156">
        <v>-1.7325835620000001</v>
      </c>
    </row>
    <row r="122" spans="1:2">
      <c r="A122" s="79">
        <v>11700</v>
      </c>
      <c r="B122" s="156">
        <v>-1.724616315</v>
      </c>
    </row>
    <row r="123" spans="1:2">
      <c r="A123" s="79">
        <v>11800</v>
      </c>
      <c r="B123" s="156">
        <v>-1.7536302319999999</v>
      </c>
    </row>
    <row r="124" spans="1:2">
      <c r="A124" s="79">
        <v>11900</v>
      </c>
      <c r="B124" s="156">
        <v>-1.795973099</v>
      </c>
    </row>
    <row r="125" spans="1:2">
      <c r="A125" s="79">
        <v>12000</v>
      </c>
      <c r="B125" s="156">
        <v>-1.8147141579999999</v>
      </c>
    </row>
    <row r="126" spans="1:2">
      <c r="A126" s="79">
        <v>12100</v>
      </c>
      <c r="B126" s="156">
        <v>-1.7433712729999999</v>
      </c>
    </row>
    <row r="127" spans="1:2">
      <c r="A127" s="79">
        <v>12200</v>
      </c>
      <c r="B127" s="156">
        <v>-1.6703376640000001</v>
      </c>
    </row>
    <row r="128" spans="1:2">
      <c r="A128" s="79">
        <v>12300</v>
      </c>
      <c r="B128" s="156">
        <v>-1.576734292</v>
      </c>
    </row>
    <row r="129" spans="1:2">
      <c r="A129" s="79">
        <v>12400</v>
      </c>
      <c r="B129" s="156">
        <v>-1.5620812479999999</v>
      </c>
    </row>
    <row r="130" spans="1:2">
      <c r="A130" s="79">
        <v>12500</v>
      </c>
      <c r="B130" s="156">
        <v>-1.508675765</v>
      </c>
    </row>
    <row r="131" spans="1:2">
      <c r="A131" s="79">
        <v>12600</v>
      </c>
      <c r="B131" s="156">
        <v>-1.5604219779999999</v>
      </c>
    </row>
    <row r="132" spans="1:2">
      <c r="A132" s="79">
        <v>12700</v>
      </c>
      <c r="B132" s="156">
        <v>-1.5703083339999999</v>
      </c>
    </row>
    <row r="133" spans="1:2">
      <c r="A133" s="79">
        <v>12800</v>
      </c>
      <c r="B133" s="156">
        <v>-1.5336729689999999</v>
      </c>
    </row>
    <row r="134" spans="1:2">
      <c r="A134" s="79">
        <v>12900</v>
      </c>
      <c r="B134" s="156">
        <v>-1.5067879120000001</v>
      </c>
    </row>
    <row r="135" spans="1:2">
      <c r="A135" s="79">
        <v>13000</v>
      </c>
      <c r="B135" s="156">
        <v>-1.484878669</v>
      </c>
    </row>
    <row r="136" spans="1:2">
      <c r="A136" s="79">
        <v>13100</v>
      </c>
      <c r="B136" s="156">
        <v>-1.4617144790000001</v>
      </c>
    </row>
    <row r="137" spans="1:2">
      <c r="A137" s="79">
        <v>13200</v>
      </c>
      <c r="B137" s="156">
        <v>-1.4385502889999999</v>
      </c>
    </row>
    <row r="138" spans="1:2">
      <c r="A138" s="79">
        <v>13300</v>
      </c>
      <c r="B138" s="156">
        <v>-1.4149914100000001</v>
      </c>
    </row>
    <row r="139" spans="1:2">
      <c r="A139" s="79">
        <v>13400</v>
      </c>
      <c r="B139" s="156">
        <v>-1.401776296</v>
      </c>
    </row>
    <row r="140" spans="1:2">
      <c r="A140" s="79">
        <v>13500</v>
      </c>
      <c r="B140" s="156">
        <v>-1.3890504779999999</v>
      </c>
    </row>
    <row r="141" spans="1:2">
      <c r="A141" s="79">
        <v>13600</v>
      </c>
      <c r="B141" s="156">
        <v>-1.4021973940000001</v>
      </c>
    </row>
    <row r="142" spans="1:2">
      <c r="A142" s="79">
        <v>13700</v>
      </c>
      <c r="B142" s="156">
        <v>-1.4508863299999999</v>
      </c>
    </row>
    <row r="143" spans="1:2">
      <c r="A143" s="79">
        <v>13800</v>
      </c>
      <c r="B143" s="156">
        <v>-1.464564183</v>
      </c>
    </row>
    <row r="144" spans="1:2">
      <c r="A144" s="79">
        <v>13900</v>
      </c>
      <c r="B144" s="156">
        <v>-1.647798359</v>
      </c>
    </row>
    <row r="145" spans="1:2">
      <c r="A145" s="79">
        <v>14000</v>
      </c>
      <c r="B145" s="156">
        <v>-2.0948363159999999</v>
      </c>
    </row>
    <row r="146" spans="1:2">
      <c r="A146" s="79">
        <v>14100</v>
      </c>
      <c r="B146" s="156">
        <v>-2.1773851350000002</v>
      </c>
    </row>
    <row r="147" spans="1:2">
      <c r="A147" s="79">
        <v>14200</v>
      </c>
      <c r="B147" s="156">
        <v>-1.995279359</v>
      </c>
    </row>
    <row r="148" spans="1:2">
      <c r="A148" s="79">
        <v>14300</v>
      </c>
      <c r="B148" s="156">
        <v>-1.8308308790000001</v>
      </c>
    </row>
    <row r="149" spans="1:2">
      <c r="A149" s="79">
        <v>14400</v>
      </c>
      <c r="B149" s="156">
        <v>-1.690717102</v>
      </c>
    </row>
    <row r="150" spans="1:2">
      <c r="A150" s="79">
        <v>14500</v>
      </c>
      <c r="B150" s="156">
        <v>-1.6329916099999999</v>
      </c>
    </row>
    <row r="151" spans="1:2">
      <c r="A151" s="79">
        <v>14600</v>
      </c>
      <c r="B151" s="156">
        <v>-1.5671333890000001</v>
      </c>
    </row>
    <row r="152" spans="1:2">
      <c r="A152" s="79">
        <v>14700</v>
      </c>
      <c r="B152" s="156">
        <v>-1.6277869089999999</v>
      </c>
    </row>
    <row r="153" spans="1:2">
      <c r="A153" s="79">
        <v>14800</v>
      </c>
      <c r="B153" s="156">
        <v>-1.7302555390000001</v>
      </c>
    </row>
    <row r="154" spans="1:2">
      <c r="A154" s="79">
        <v>14900</v>
      </c>
      <c r="B154" s="156">
        <v>-1.8575580709999999</v>
      </c>
    </row>
    <row r="155" spans="1:2">
      <c r="A155" s="79">
        <v>15000</v>
      </c>
      <c r="B155" s="156">
        <v>-2.150242097</v>
      </c>
    </row>
    <row r="156" spans="1:2">
      <c r="A156" s="79">
        <v>15100</v>
      </c>
      <c r="B156" s="156">
        <v>-2.5778553369999999</v>
      </c>
    </row>
    <row r="157" spans="1:2">
      <c r="A157" s="79">
        <v>15200</v>
      </c>
      <c r="B157" s="156">
        <v>-2.6064630009999998</v>
      </c>
    </row>
    <row r="158" spans="1:2">
      <c r="A158" s="79">
        <v>15300</v>
      </c>
      <c r="B158" s="156">
        <v>-2.657902032</v>
      </c>
    </row>
    <row r="159" spans="1:2">
      <c r="A159" s="79">
        <v>15400</v>
      </c>
      <c r="B159" s="156">
        <v>-2.7854284840000001</v>
      </c>
    </row>
    <row r="160" spans="1:2">
      <c r="A160" s="79">
        <v>15500</v>
      </c>
      <c r="B160" s="156">
        <v>-3.024981736</v>
      </c>
    </row>
    <row r="161" spans="1:2">
      <c r="A161" s="79">
        <v>15600</v>
      </c>
      <c r="B161" s="156">
        <v>-2.639981175</v>
      </c>
    </row>
    <row r="162" spans="1:2">
      <c r="A162" s="79">
        <v>15700</v>
      </c>
      <c r="B162" s="156">
        <v>-2.850038209</v>
      </c>
    </row>
    <row r="163" spans="1:2">
      <c r="A163" s="79">
        <v>15800</v>
      </c>
      <c r="B163" s="156">
        <v>-2.989065117</v>
      </c>
    </row>
    <row r="164" spans="1:2">
      <c r="A164" s="79">
        <v>15900</v>
      </c>
      <c r="B164" s="156">
        <v>-3.0493371310000001</v>
      </c>
    </row>
    <row r="165" spans="1:2">
      <c r="A165" s="79">
        <v>16000</v>
      </c>
      <c r="B165" s="156">
        <v>-3.5055047799999999</v>
      </c>
    </row>
    <row r="166" spans="1:2">
      <c r="A166" s="79">
        <v>16100</v>
      </c>
      <c r="B166" s="156">
        <v>-3.3765019359999999</v>
      </c>
    </row>
    <row r="167" spans="1:2">
      <c r="A167" s="79">
        <v>16200</v>
      </c>
      <c r="B167" s="156">
        <v>-2.4148397049999999</v>
      </c>
    </row>
    <row r="168" spans="1:2">
      <c r="A168" s="79">
        <v>16300</v>
      </c>
      <c r="B168" s="156">
        <v>-1.7620936970000001</v>
      </c>
    </row>
    <row r="169" spans="1:2">
      <c r="A169" s="79">
        <v>16400</v>
      </c>
      <c r="B169" s="156">
        <v>-2.358937246</v>
      </c>
    </row>
    <row r="170" spans="1:2">
      <c r="A170" s="79">
        <v>16500</v>
      </c>
      <c r="B170" s="156">
        <v>-2.7187654229999998</v>
      </c>
    </row>
    <row r="171" spans="1:2">
      <c r="A171" s="79">
        <v>16600</v>
      </c>
      <c r="B171" s="156">
        <v>-2.523574596</v>
      </c>
    </row>
    <row r="172" spans="1:2">
      <c r="A172" s="79">
        <v>16700</v>
      </c>
      <c r="B172" s="156">
        <v>-2.007304135</v>
      </c>
    </row>
    <row r="173" spans="1:2">
      <c r="A173" s="79">
        <v>16800</v>
      </c>
      <c r="B173" s="156">
        <v>-2.183000319</v>
      </c>
    </row>
    <row r="174" spans="1:2">
      <c r="A174" s="79">
        <v>16900</v>
      </c>
      <c r="B174" s="156">
        <v>-1.924326819</v>
      </c>
    </row>
    <row r="175" spans="1:2">
      <c r="A175" s="79">
        <v>17000</v>
      </c>
      <c r="B175" s="156">
        <v>-2.6384784130000001</v>
      </c>
    </row>
    <row r="176" spans="1:2">
      <c r="A176" s="79">
        <v>17100</v>
      </c>
      <c r="B176" s="156">
        <v>-3.6790798179999999</v>
      </c>
    </row>
    <row r="177" spans="1:2">
      <c r="A177" s="79">
        <v>17200</v>
      </c>
      <c r="B177" s="156">
        <v>-4.029854437</v>
      </c>
    </row>
    <row r="178" spans="1:2">
      <c r="A178" s="79">
        <v>17300</v>
      </c>
      <c r="B178" s="156">
        <v>-4.3815269890000001</v>
      </c>
    </row>
    <row r="179" spans="1:2">
      <c r="A179" s="79">
        <v>17400</v>
      </c>
      <c r="B179" s="156">
        <v>-4.6290809030000002</v>
      </c>
    </row>
    <row r="180" spans="1:2">
      <c r="A180" s="79">
        <v>17500</v>
      </c>
      <c r="B180" s="156">
        <v>-4.3054240439999996</v>
      </c>
    </row>
    <row r="181" spans="1:2">
      <c r="A181" s="79">
        <v>17600</v>
      </c>
      <c r="B181" s="156">
        <v>-3.503377076</v>
      </c>
    </row>
    <row r="182" spans="1:2">
      <c r="A182" s="79">
        <v>17700</v>
      </c>
      <c r="B182" s="156">
        <v>-2.7013301080000001</v>
      </c>
    </row>
    <row r="183" spans="1:2">
      <c r="A183" s="79">
        <v>17800</v>
      </c>
      <c r="B183" s="156">
        <v>-1.8784063129999999</v>
      </c>
    </row>
    <row r="184" spans="1:2">
      <c r="A184" s="79">
        <v>17900</v>
      </c>
      <c r="B184" s="156">
        <v>-1.1285947629999999</v>
      </c>
    </row>
    <row r="185" spans="1:2">
      <c r="A185" s="79">
        <v>18000</v>
      </c>
      <c r="B185" s="156">
        <v>-0.89413763000000002</v>
      </c>
    </row>
    <row r="186" spans="1:2">
      <c r="A186" s="79">
        <v>18100</v>
      </c>
      <c r="B186" s="156">
        <v>-0.76090025500000003</v>
      </c>
    </row>
    <row r="187" spans="1:2">
      <c r="A187" s="79">
        <v>18200</v>
      </c>
      <c r="B187" s="156">
        <v>-0.71584825299999999</v>
      </c>
    </row>
    <row r="188" spans="1:2">
      <c r="A188" s="79">
        <v>18300</v>
      </c>
      <c r="B188" s="156">
        <v>-0.74460544299999998</v>
      </c>
    </row>
    <row r="189" spans="1:2">
      <c r="A189" s="79">
        <v>18400</v>
      </c>
      <c r="B189" s="156">
        <v>-1.9735332269999999</v>
      </c>
    </row>
    <row r="190" spans="1:2">
      <c r="A190" s="79">
        <v>18500</v>
      </c>
      <c r="B190" s="156">
        <v>-1.6366842130000001</v>
      </c>
    </row>
    <row r="191" spans="1:2">
      <c r="A191" s="79">
        <v>18600</v>
      </c>
      <c r="B191" s="156">
        <v>-0.70690875799999997</v>
      </c>
    </row>
    <row r="192" spans="1:2">
      <c r="A192" s="79">
        <v>18700</v>
      </c>
      <c r="B192" s="156">
        <v>-0.59102452999999999</v>
      </c>
    </row>
    <row r="193" spans="1:2">
      <c r="A193" s="79">
        <v>18800</v>
      </c>
      <c r="B193" s="156">
        <v>-0.61158980900000004</v>
      </c>
    </row>
    <row r="194" spans="1:2">
      <c r="A194" s="79">
        <v>18900</v>
      </c>
      <c r="B194" s="156">
        <v>-0.63215508799999998</v>
      </c>
    </row>
    <row r="195" spans="1:2">
      <c r="A195" s="79">
        <v>19000</v>
      </c>
      <c r="B195" s="156">
        <v>-0.71785370599999998</v>
      </c>
    </row>
    <row r="196" spans="1:2">
      <c r="A196" s="79">
        <v>19100</v>
      </c>
      <c r="B196" s="156">
        <v>-0.75049578800000005</v>
      </c>
    </row>
    <row r="197" spans="1:2">
      <c r="A197" s="79">
        <v>19200</v>
      </c>
      <c r="B197" s="156">
        <v>-0.68789797900000005</v>
      </c>
    </row>
    <row r="198" spans="1:2">
      <c r="A198" s="79">
        <v>19300</v>
      </c>
      <c r="B198" s="156">
        <v>-0.62530017000000004</v>
      </c>
    </row>
    <row r="199" spans="1:2">
      <c r="A199" s="79">
        <v>19400</v>
      </c>
      <c r="B199" s="156">
        <v>-0.56270236100000004</v>
      </c>
    </row>
    <row r="200" spans="1:2">
      <c r="A200" s="79">
        <v>19500</v>
      </c>
      <c r="B200" s="156">
        <v>-0.52451769699999995</v>
      </c>
    </row>
    <row r="201" spans="1:2">
      <c r="A201" s="79">
        <v>19600</v>
      </c>
      <c r="B201" s="156">
        <v>-0.52451769699999995</v>
      </c>
    </row>
    <row r="202" spans="1:2">
      <c r="A202" s="79">
        <v>19700</v>
      </c>
      <c r="B202" s="156">
        <v>-0.56525843799999997</v>
      </c>
    </row>
    <row r="203" spans="1:2">
      <c r="A203" s="79">
        <v>19800</v>
      </c>
      <c r="B203" s="156">
        <v>-0.93562880800000003</v>
      </c>
    </row>
    <row r="204" spans="1:2">
      <c r="A204" s="79">
        <v>19900</v>
      </c>
      <c r="B204" s="156">
        <v>-1.367854849</v>
      </c>
    </row>
    <row r="205" spans="1:2">
      <c r="A205" s="79">
        <v>20000</v>
      </c>
      <c r="B205" s="156">
        <v>-1.8069537419999999</v>
      </c>
    </row>
    <row r="206" spans="1:2">
      <c r="A206" s="79">
        <v>20100</v>
      </c>
      <c r="B206" s="156">
        <v>-2.2460526340000002</v>
      </c>
    </row>
    <row r="207" spans="1:2">
      <c r="A207" s="79">
        <v>20200</v>
      </c>
      <c r="B207" s="156">
        <v>-2.6837769570000001</v>
      </c>
    </row>
    <row r="208" spans="1:2">
      <c r="A208" s="79">
        <v>20300</v>
      </c>
      <c r="B208" s="156">
        <v>-3.0541473269999999</v>
      </c>
    </row>
    <row r="209" spans="1:2">
      <c r="A209" s="79">
        <v>20400</v>
      </c>
      <c r="B209" s="156">
        <v>-3.4245176970000002</v>
      </c>
    </row>
    <row r="210" spans="1:2">
      <c r="A210" s="79">
        <v>20500</v>
      </c>
      <c r="B210" s="156">
        <v>-3.5732887189999998</v>
      </c>
    </row>
    <row r="211" spans="1:2">
      <c r="A211" s="79">
        <v>20600</v>
      </c>
      <c r="B211" s="156">
        <v>-3.3447419319999998</v>
      </c>
    </row>
    <row r="212" spans="1:2">
      <c r="A212" s="79">
        <v>20700</v>
      </c>
      <c r="B212" s="156">
        <v>-3.1727816280000001</v>
      </c>
    </row>
    <row r="213" spans="1:2">
      <c r="A213" s="79">
        <v>20800</v>
      </c>
      <c r="B213" s="156">
        <v>-3.0186907399999998</v>
      </c>
    </row>
    <row r="214" spans="1:2">
      <c r="A214" s="79">
        <v>20900</v>
      </c>
      <c r="B214" s="156">
        <v>-2.864599852</v>
      </c>
    </row>
    <row r="215" spans="1:2">
      <c r="A215" s="79">
        <v>21000</v>
      </c>
      <c r="B215" s="156">
        <v>-2.7105089630000001</v>
      </c>
    </row>
    <row r="216" spans="1:2">
      <c r="A216" s="79">
        <v>21100</v>
      </c>
      <c r="B216" s="156">
        <v>-2.5564180749999998</v>
      </c>
    </row>
    <row r="217" spans="1:2">
      <c r="A217" s="79">
        <v>21200</v>
      </c>
      <c r="B217" s="156">
        <v>-2.402327187</v>
      </c>
    </row>
    <row r="218" spans="1:2">
      <c r="A218" s="79">
        <v>21300</v>
      </c>
      <c r="B218" s="156">
        <v>-2.3659148509999999</v>
      </c>
    </row>
    <row r="219" spans="1:2">
      <c r="A219" s="79">
        <v>21400</v>
      </c>
      <c r="B219" s="156">
        <v>-2.4305979039999999</v>
      </c>
    </row>
    <row r="220" spans="1:2">
      <c r="A220" s="79">
        <v>21500</v>
      </c>
      <c r="B220" s="156">
        <v>-2.4952809569999999</v>
      </c>
    </row>
    <row r="221" spans="1:2">
      <c r="A221" s="79">
        <v>21600</v>
      </c>
      <c r="B221" s="156">
        <v>-2.5599640099999998</v>
      </c>
    </row>
    <row r="222" spans="1:2">
      <c r="A222" s="79">
        <v>21700</v>
      </c>
      <c r="B222" s="156">
        <v>-2.6246470629999998</v>
      </c>
    </row>
    <row r="223" spans="1:2">
      <c r="A223" s="79">
        <v>21800</v>
      </c>
      <c r="B223" s="156">
        <v>-2.6893301169999999</v>
      </c>
    </row>
    <row r="224" spans="1:2">
      <c r="A224" s="79">
        <v>21900</v>
      </c>
      <c r="B224" s="156">
        <v>-2.7540131699999999</v>
      </c>
    </row>
    <row r="225" spans="1:2">
      <c r="A225" s="79">
        <v>22000</v>
      </c>
      <c r="B225" s="156">
        <v>-2.8186962229999999</v>
      </c>
    </row>
    <row r="226" spans="1:2">
      <c r="A226" s="79">
        <v>22100</v>
      </c>
      <c r="B226" s="156">
        <v>-2.6364040019999999</v>
      </c>
    </row>
    <row r="227" spans="1:2">
      <c r="A227" s="79">
        <v>22200</v>
      </c>
      <c r="B227" s="156">
        <v>-2.4296856560000002</v>
      </c>
    </row>
    <row r="228" spans="1:2">
      <c r="A228" s="79">
        <v>22300</v>
      </c>
      <c r="B228" s="156">
        <v>-2.22296731</v>
      </c>
    </row>
    <row r="229" spans="1:2">
      <c r="A229" s="79">
        <v>22400</v>
      </c>
      <c r="B229" s="156">
        <v>-2.0162489639999999</v>
      </c>
    </row>
    <row r="230" spans="1:2">
      <c r="A230" s="79">
        <v>22500</v>
      </c>
      <c r="B230" s="156">
        <v>-1.8095306170000001</v>
      </c>
    </row>
    <row r="231" spans="1:2">
      <c r="A231" s="79">
        <v>22600</v>
      </c>
      <c r="B231" s="156">
        <v>-1.6028122709999999</v>
      </c>
    </row>
    <row r="232" spans="1:2">
      <c r="A232" s="79">
        <v>22700</v>
      </c>
      <c r="B232" s="156">
        <v>-1.396093925</v>
      </c>
    </row>
    <row r="233" spans="1:2">
      <c r="A233" s="79">
        <v>22800</v>
      </c>
      <c r="B233" s="156">
        <v>-1.224517697</v>
      </c>
    </row>
    <row r="234" spans="1:2">
      <c r="A234" s="79">
        <v>22900</v>
      </c>
      <c r="B234" s="156">
        <v>-1.224517697</v>
      </c>
    </row>
    <row r="235" spans="1:2">
      <c r="A235" s="79">
        <v>23000</v>
      </c>
      <c r="B235" s="156">
        <v>-1.224517697</v>
      </c>
    </row>
    <row r="236" spans="1:2">
      <c r="A236" s="79">
        <v>23100</v>
      </c>
      <c r="B236" s="156">
        <v>-1.246660127</v>
      </c>
    </row>
    <row r="237" spans="1:2">
      <c r="A237" s="79">
        <v>23200</v>
      </c>
      <c r="B237" s="156">
        <v>-1.271771333</v>
      </c>
    </row>
    <row r="238" spans="1:2">
      <c r="A238" s="79">
        <v>23300</v>
      </c>
      <c r="B238" s="156">
        <v>-1.29310247</v>
      </c>
    </row>
    <row r="239" spans="1:2">
      <c r="A239" s="79">
        <v>23400</v>
      </c>
      <c r="B239" s="156">
        <v>-1.314433607</v>
      </c>
    </row>
    <row r="240" spans="1:2">
      <c r="A240" s="79">
        <v>23500</v>
      </c>
      <c r="B240" s="156">
        <v>-1.335764744</v>
      </c>
    </row>
    <row r="241" spans="1:2">
      <c r="A241" s="79">
        <v>23600</v>
      </c>
      <c r="B241" s="156">
        <v>-1.2928347120000001</v>
      </c>
    </row>
    <row r="242" spans="1:2">
      <c r="A242" s="79">
        <v>23700</v>
      </c>
      <c r="B242" s="156">
        <v>-1.219664131</v>
      </c>
    </row>
    <row r="243" spans="1:2">
      <c r="A243" s="79">
        <v>23800</v>
      </c>
      <c r="B243" s="156">
        <v>-1.14649355</v>
      </c>
    </row>
    <row r="244" spans="1:2">
      <c r="A244" s="79">
        <v>23900</v>
      </c>
      <c r="B244" s="156">
        <v>-1.0733229689999999</v>
      </c>
    </row>
    <row r="245" spans="1:2">
      <c r="A245" s="79">
        <v>24000</v>
      </c>
      <c r="B245" s="156">
        <v>-1.1722045640000001</v>
      </c>
    </row>
    <row r="246" spans="1:2">
      <c r="A246" s="79">
        <v>24100</v>
      </c>
      <c r="B246" s="156">
        <v>-1.3140992039999999</v>
      </c>
    </row>
    <row r="247" spans="1:2">
      <c r="A247" s="79">
        <v>24200</v>
      </c>
      <c r="B247" s="156">
        <v>-1.455993844</v>
      </c>
    </row>
    <row r="248" spans="1:2">
      <c r="A248" s="79">
        <v>24300</v>
      </c>
      <c r="B248" s="156">
        <v>-1.5978884840000001</v>
      </c>
    </row>
    <row r="249" spans="1:2">
      <c r="A249" s="79">
        <v>24400</v>
      </c>
      <c r="B249" s="156">
        <v>-1.635648757</v>
      </c>
    </row>
    <row r="250" spans="1:2">
      <c r="A250" s="79">
        <v>24500</v>
      </c>
      <c r="B250" s="156">
        <v>-1.6655709590000001</v>
      </c>
    </row>
    <row r="251" spans="1:2">
      <c r="A251" s="79">
        <v>24600</v>
      </c>
      <c r="B251" s="156">
        <v>-1.6954931609999999</v>
      </c>
    </row>
    <row r="252" spans="1:2">
      <c r="A252" s="79">
        <v>24700</v>
      </c>
      <c r="B252" s="156">
        <v>-1.725415363</v>
      </c>
    </row>
    <row r="253" spans="1:2">
      <c r="A253" s="79">
        <v>24800</v>
      </c>
      <c r="B253" s="156">
        <v>-1.7553375659999999</v>
      </c>
    </row>
    <row r="254" spans="1:2">
      <c r="A254" s="79">
        <v>24900</v>
      </c>
      <c r="B254" s="156">
        <v>-1.778644648</v>
      </c>
    </row>
    <row r="255" spans="1:2">
      <c r="A255" s="79">
        <v>25000</v>
      </c>
      <c r="B255" s="156">
        <v>-1.7484293930000001</v>
      </c>
    </row>
    <row r="256" spans="1:2">
      <c r="A256" s="79"/>
      <c r="B256" s="156"/>
    </row>
    <row r="257" spans="1:2">
      <c r="A257" s="79"/>
      <c r="B257" s="156"/>
    </row>
    <row r="258" spans="1:2">
      <c r="A258" s="79"/>
      <c r="B258" s="156"/>
    </row>
    <row r="259" spans="1:2">
      <c r="A259" s="79"/>
      <c r="B259" s="156"/>
    </row>
    <row r="260" spans="1:2">
      <c r="A260" s="79"/>
      <c r="B260" s="156"/>
    </row>
    <row r="261" spans="1:2">
      <c r="A261" s="79"/>
      <c r="B261" s="156"/>
    </row>
    <row r="262" spans="1:2">
      <c r="A262" s="79"/>
      <c r="B262" s="156"/>
    </row>
    <row r="263" spans="1:2">
      <c r="A263" s="79"/>
      <c r="B263" s="156"/>
    </row>
    <row r="264" spans="1:2">
      <c r="A264" s="79"/>
      <c r="B264" s="156"/>
    </row>
    <row r="265" spans="1:2">
      <c r="A265" s="79"/>
      <c r="B265" s="156"/>
    </row>
    <row r="266" spans="1:2">
      <c r="A266" s="79"/>
      <c r="B266" s="156"/>
    </row>
    <row r="267" spans="1:2">
      <c r="A267" s="79"/>
      <c r="B267" s="156"/>
    </row>
    <row r="268" spans="1:2">
      <c r="A268" s="79"/>
      <c r="B268" s="156"/>
    </row>
    <row r="269" spans="1:2">
      <c r="A269" s="79"/>
      <c r="B269" s="156"/>
    </row>
    <row r="270" spans="1:2">
      <c r="A270" s="79"/>
      <c r="B270" s="156"/>
    </row>
    <row r="271" spans="1:2">
      <c r="A271" s="79"/>
      <c r="B271" s="156"/>
    </row>
    <row r="272" spans="1:2">
      <c r="A272" s="79"/>
      <c r="B272" s="156"/>
    </row>
    <row r="273" spans="1:2">
      <c r="A273" s="79"/>
      <c r="B273" s="156"/>
    </row>
    <row r="274" spans="1:2">
      <c r="A274" s="79"/>
      <c r="B274" s="156"/>
    </row>
    <row r="275" spans="1:2">
      <c r="A275" s="79"/>
      <c r="B275" s="156"/>
    </row>
    <row r="276" spans="1:2">
      <c r="A276" s="79"/>
      <c r="B276" s="156"/>
    </row>
    <row r="277" spans="1:2">
      <c r="A277" s="79"/>
      <c r="B277" s="156"/>
    </row>
    <row r="278" spans="1:2">
      <c r="A278" s="79"/>
      <c r="B278" s="156"/>
    </row>
    <row r="279" spans="1:2">
      <c r="A279" s="79"/>
      <c r="B279" s="156"/>
    </row>
    <row r="280" spans="1:2">
      <c r="A280" s="79"/>
      <c r="B280" s="156"/>
    </row>
    <row r="281" spans="1:2">
      <c r="A281" s="79"/>
      <c r="B281" s="156"/>
    </row>
    <row r="282" spans="1:2">
      <c r="A282" s="79"/>
      <c r="B282" s="156"/>
    </row>
    <row r="283" spans="1:2">
      <c r="A283" s="79"/>
      <c r="B283" s="156"/>
    </row>
    <row r="284" spans="1:2">
      <c r="A284" s="79"/>
      <c r="B284" s="156"/>
    </row>
    <row r="285" spans="1:2">
      <c r="A285" s="79"/>
      <c r="B285" s="156"/>
    </row>
    <row r="286" spans="1:2">
      <c r="A286" s="79"/>
      <c r="B286" s="156"/>
    </row>
    <row r="287" spans="1:2">
      <c r="A287" s="79"/>
      <c r="B287" s="156"/>
    </row>
    <row r="288" spans="1:2">
      <c r="A288" s="79"/>
      <c r="B288" s="156"/>
    </row>
    <row r="289" spans="1:2">
      <c r="A289" s="79"/>
      <c r="B289" s="156"/>
    </row>
    <row r="290" spans="1:2">
      <c r="A290" s="79"/>
      <c r="B290" s="156"/>
    </row>
    <row r="291" spans="1:2">
      <c r="A291" s="79"/>
      <c r="B291" s="156"/>
    </row>
    <row r="292" spans="1:2">
      <c r="A292" s="79"/>
      <c r="B292" s="156"/>
    </row>
    <row r="293" spans="1:2">
      <c r="A293" s="79"/>
      <c r="B293" s="156"/>
    </row>
    <row r="294" spans="1:2">
      <c r="A294" s="79"/>
      <c r="B294" s="156"/>
    </row>
    <row r="295" spans="1:2">
      <c r="A295" s="79"/>
      <c r="B295" s="156"/>
    </row>
    <row r="296" spans="1:2">
      <c r="A296" s="79"/>
      <c r="B296" s="156"/>
    </row>
    <row r="297" spans="1:2">
      <c r="A297" s="79"/>
      <c r="B297" s="156"/>
    </row>
    <row r="298" spans="1:2">
      <c r="A298" s="79"/>
      <c r="B298" s="156"/>
    </row>
    <row r="299" spans="1:2">
      <c r="A299" s="79"/>
      <c r="B299" s="156"/>
    </row>
    <row r="300" spans="1:2">
      <c r="A300" s="79"/>
      <c r="B300" s="156"/>
    </row>
    <row r="301" spans="1:2">
      <c r="A301" s="79"/>
      <c r="B301" s="156"/>
    </row>
    <row r="302" spans="1:2">
      <c r="A302" s="79"/>
      <c r="B302" s="156"/>
    </row>
    <row r="303" spans="1:2">
      <c r="A303" s="79"/>
      <c r="B303" s="156"/>
    </row>
    <row r="304" spans="1:2">
      <c r="A304" s="79"/>
      <c r="B304" s="156"/>
    </row>
    <row r="305" spans="1:2">
      <c r="A305" s="79"/>
      <c r="B305" s="156"/>
    </row>
    <row r="306" spans="1:2">
      <c r="A306" s="79"/>
      <c r="B306" s="156"/>
    </row>
    <row r="307" spans="1:2">
      <c r="A307" s="79"/>
      <c r="B307" s="156"/>
    </row>
    <row r="308" spans="1:2">
      <c r="A308" s="79"/>
      <c r="B308" s="156"/>
    </row>
    <row r="309" spans="1:2">
      <c r="A309" s="79"/>
      <c r="B309" s="156"/>
    </row>
    <row r="310" spans="1:2">
      <c r="A310" s="79"/>
      <c r="B310" s="156"/>
    </row>
    <row r="311" spans="1:2">
      <c r="A311" s="79"/>
      <c r="B311" s="156"/>
    </row>
    <row r="312" spans="1:2">
      <c r="A312" s="79"/>
      <c r="B312" s="156"/>
    </row>
    <row r="313" spans="1:2">
      <c r="A313" s="79"/>
      <c r="B313" s="156"/>
    </row>
    <row r="314" spans="1:2">
      <c r="A314" s="79"/>
      <c r="B314" s="156"/>
    </row>
    <row r="315" spans="1:2">
      <c r="A315" s="79"/>
      <c r="B315" s="156"/>
    </row>
    <row r="316" spans="1:2">
      <c r="A316" s="79"/>
      <c r="B316" s="156"/>
    </row>
    <row r="317" spans="1:2">
      <c r="A317" s="79"/>
      <c r="B317" s="156"/>
    </row>
    <row r="318" spans="1:2">
      <c r="A318" s="79"/>
      <c r="B318" s="156"/>
    </row>
    <row r="319" spans="1:2">
      <c r="A319" s="79"/>
      <c r="B319" s="156"/>
    </row>
    <row r="320" spans="1:2">
      <c r="A320" s="79"/>
      <c r="B320" s="156"/>
    </row>
    <row r="321" spans="1:2">
      <c r="A321" s="79"/>
      <c r="B321" s="156"/>
    </row>
    <row r="322" spans="1:2">
      <c r="A322" s="79"/>
      <c r="B322" s="156"/>
    </row>
    <row r="323" spans="1:2">
      <c r="A323" s="79"/>
      <c r="B323" s="156"/>
    </row>
    <row r="324" spans="1:2">
      <c r="A324" s="79"/>
      <c r="B324" s="156"/>
    </row>
    <row r="325" spans="1:2">
      <c r="A325" s="79"/>
      <c r="B325" s="156"/>
    </row>
    <row r="326" spans="1:2">
      <c r="A326" s="79"/>
      <c r="B326" s="156"/>
    </row>
    <row r="327" spans="1:2">
      <c r="A327" s="79"/>
      <c r="B327" s="156"/>
    </row>
    <row r="328" spans="1:2">
      <c r="A328" s="79"/>
      <c r="B328" s="156"/>
    </row>
    <row r="329" spans="1:2">
      <c r="A329" s="79"/>
      <c r="B329" s="156"/>
    </row>
    <row r="330" spans="1:2">
      <c r="A330" s="79"/>
      <c r="B330" s="156"/>
    </row>
    <row r="331" spans="1:2">
      <c r="A331" s="79"/>
      <c r="B331" s="156"/>
    </row>
    <row r="332" spans="1:2">
      <c r="A332" s="79"/>
      <c r="B332" s="156"/>
    </row>
    <row r="333" spans="1:2">
      <c r="A333" s="79"/>
      <c r="B333" s="156"/>
    </row>
    <row r="334" spans="1:2">
      <c r="A334" s="79"/>
      <c r="B334" s="156"/>
    </row>
    <row r="335" spans="1:2">
      <c r="A335" s="79"/>
      <c r="B335" s="156"/>
    </row>
    <row r="336" spans="1:2">
      <c r="A336" s="79"/>
      <c r="B336" s="156"/>
    </row>
    <row r="337" spans="1:2">
      <c r="A337" s="79"/>
      <c r="B337" s="156"/>
    </row>
    <row r="338" spans="1:2">
      <c r="A338" s="79"/>
      <c r="B338" s="156"/>
    </row>
    <row r="339" spans="1:2">
      <c r="A339" s="79"/>
      <c r="B339" s="156"/>
    </row>
    <row r="340" spans="1:2">
      <c r="A340" s="79"/>
      <c r="B340" s="156"/>
    </row>
    <row r="341" spans="1:2">
      <c r="A341" s="79"/>
      <c r="B341" s="156"/>
    </row>
    <row r="342" spans="1:2">
      <c r="A342" s="79"/>
      <c r="B342" s="156"/>
    </row>
    <row r="343" spans="1:2">
      <c r="A343" s="79"/>
      <c r="B343" s="156"/>
    </row>
    <row r="344" spans="1:2">
      <c r="A344" s="79"/>
      <c r="B344" s="156"/>
    </row>
    <row r="345" spans="1:2">
      <c r="A345" s="79"/>
      <c r="B345" s="156"/>
    </row>
    <row r="346" spans="1:2">
      <c r="A346" s="79"/>
      <c r="B346" s="156"/>
    </row>
    <row r="347" spans="1:2">
      <c r="A347" s="79"/>
      <c r="B347" s="156"/>
    </row>
    <row r="348" spans="1:2">
      <c r="A348" s="79"/>
      <c r="B348" s="156"/>
    </row>
    <row r="349" spans="1:2">
      <c r="A349" s="79"/>
      <c r="B349" s="156"/>
    </row>
    <row r="350" spans="1:2">
      <c r="A350" s="79"/>
      <c r="B350" s="156"/>
    </row>
    <row r="351" spans="1:2">
      <c r="A351" s="79"/>
      <c r="B351" s="156"/>
    </row>
    <row r="352" spans="1:2">
      <c r="A352" s="79"/>
      <c r="B352" s="156"/>
    </row>
    <row r="353" spans="1:2">
      <c r="A353" s="79"/>
      <c r="B353" s="156"/>
    </row>
    <row r="354" spans="1:2">
      <c r="A354" s="79"/>
      <c r="B354" s="156"/>
    </row>
    <row r="355" spans="1:2">
      <c r="A355" s="79"/>
      <c r="B355" s="156"/>
    </row>
    <row r="356" spans="1:2">
      <c r="A356" s="79"/>
      <c r="B356" s="156"/>
    </row>
    <row r="357" spans="1:2">
      <c r="A357" s="79"/>
      <c r="B357" s="156"/>
    </row>
    <row r="358" spans="1:2">
      <c r="A358" s="79"/>
      <c r="B358" s="156"/>
    </row>
    <row r="359" spans="1:2">
      <c r="A359" s="79"/>
      <c r="B359" s="156"/>
    </row>
    <row r="360" spans="1:2">
      <c r="A360" s="79"/>
      <c r="B360" s="156"/>
    </row>
    <row r="361" spans="1:2">
      <c r="A361" s="79"/>
      <c r="B361" s="156"/>
    </row>
    <row r="362" spans="1:2">
      <c r="A362" s="79"/>
      <c r="B362" s="156"/>
    </row>
    <row r="363" spans="1:2">
      <c r="A363" s="79"/>
      <c r="B363" s="156"/>
    </row>
    <row r="364" spans="1:2">
      <c r="A364" s="79"/>
      <c r="B364" s="156"/>
    </row>
    <row r="365" spans="1:2">
      <c r="A365" s="79"/>
      <c r="B365" s="156"/>
    </row>
    <row r="366" spans="1:2">
      <c r="A366" s="79"/>
      <c r="B366" s="156"/>
    </row>
    <row r="367" spans="1:2">
      <c r="A367" s="79"/>
      <c r="B367" s="156"/>
    </row>
    <row r="368" spans="1:2">
      <c r="A368" s="79"/>
      <c r="B368" s="156"/>
    </row>
    <row r="369" spans="1:2">
      <c r="A369" s="79"/>
      <c r="B369" s="156"/>
    </row>
    <row r="370" spans="1:2">
      <c r="A370" s="79"/>
      <c r="B370" s="156"/>
    </row>
    <row r="371" spans="1:2">
      <c r="A371" s="79"/>
      <c r="B371" s="156"/>
    </row>
    <row r="372" spans="1:2">
      <c r="A372" s="79"/>
      <c r="B372" s="156"/>
    </row>
    <row r="373" spans="1:2">
      <c r="A373" s="79"/>
      <c r="B373" s="156"/>
    </row>
    <row r="374" spans="1:2">
      <c r="A374" s="79"/>
      <c r="B374" s="156"/>
    </row>
    <row r="375" spans="1:2">
      <c r="A375" s="79"/>
      <c r="B375" s="156"/>
    </row>
    <row r="376" spans="1:2">
      <c r="A376" s="79"/>
      <c r="B376" s="156"/>
    </row>
    <row r="377" spans="1:2">
      <c r="A377" s="79"/>
      <c r="B377" s="156"/>
    </row>
    <row r="378" spans="1:2">
      <c r="A378" s="79"/>
      <c r="B378" s="156"/>
    </row>
    <row r="379" spans="1:2">
      <c r="A379" s="79"/>
      <c r="B379" s="156"/>
    </row>
    <row r="380" spans="1:2">
      <c r="A380" s="79"/>
      <c r="B380" s="156"/>
    </row>
    <row r="381" spans="1:2">
      <c r="A381" s="79"/>
      <c r="B381" s="156"/>
    </row>
    <row r="382" spans="1:2">
      <c r="A382" s="79"/>
      <c r="B382" s="156"/>
    </row>
    <row r="383" spans="1:2">
      <c r="A383" s="79"/>
      <c r="B383" s="156"/>
    </row>
    <row r="384" spans="1:2">
      <c r="A384" s="79"/>
      <c r="B384" s="156"/>
    </row>
    <row r="385" spans="1:2">
      <c r="A385" s="79"/>
      <c r="B385" s="156"/>
    </row>
    <row r="386" spans="1:2">
      <c r="A386" s="79"/>
      <c r="B386" s="156"/>
    </row>
    <row r="387" spans="1:2">
      <c r="A387" s="79"/>
      <c r="B387" s="156"/>
    </row>
    <row r="388" spans="1:2">
      <c r="A388" s="79"/>
      <c r="B388" s="156"/>
    </row>
    <row r="389" spans="1:2">
      <c r="A389" s="79"/>
      <c r="B389" s="156"/>
    </row>
    <row r="390" spans="1:2">
      <c r="A390" s="79"/>
      <c r="B390" s="156"/>
    </row>
    <row r="391" spans="1:2">
      <c r="A391" s="79"/>
      <c r="B391" s="156"/>
    </row>
    <row r="392" spans="1:2">
      <c r="A392" s="79"/>
      <c r="B392" s="156"/>
    </row>
    <row r="393" spans="1:2">
      <c r="A393" s="79"/>
      <c r="B393" s="156"/>
    </row>
    <row r="394" spans="1:2">
      <c r="A394" s="79"/>
      <c r="B394" s="156"/>
    </row>
    <row r="395" spans="1:2">
      <c r="A395" s="79"/>
      <c r="B395" s="156"/>
    </row>
    <row r="396" spans="1:2">
      <c r="A396" s="79"/>
      <c r="B396" s="156"/>
    </row>
    <row r="397" spans="1:2">
      <c r="A397" s="79"/>
      <c r="B397" s="156"/>
    </row>
    <row r="398" spans="1:2">
      <c r="A398" s="79"/>
      <c r="B398" s="156"/>
    </row>
    <row r="399" spans="1:2">
      <c r="A399" s="79"/>
      <c r="B399" s="156"/>
    </row>
    <row r="400" spans="1:2">
      <c r="A400" s="79"/>
      <c r="B400" s="156"/>
    </row>
    <row r="401" spans="1:2">
      <c r="A401" s="79"/>
      <c r="B401" s="156"/>
    </row>
    <row r="402" spans="1:2">
      <c r="A402" s="79"/>
      <c r="B402" s="156"/>
    </row>
    <row r="403" spans="1:2">
      <c r="A403" s="79"/>
      <c r="B403" s="156"/>
    </row>
    <row r="404" spans="1:2">
      <c r="A404" s="79"/>
      <c r="B404" s="156"/>
    </row>
    <row r="405" spans="1:2">
      <c r="A405" s="79"/>
      <c r="B405" s="156"/>
    </row>
    <row r="406" spans="1:2">
      <c r="A406" s="79"/>
      <c r="B406" s="156"/>
    </row>
    <row r="407" spans="1:2">
      <c r="A407" s="79"/>
      <c r="B407" s="156"/>
    </row>
    <row r="408" spans="1:2">
      <c r="A408" s="79"/>
      <c r="B408" s="156"/>
    </row>
    <row r="409" spans="1:2">
      <c r="A409" s="79"/>
      <c r="B409" s="156"/>
    </row>
    <row r="410" spans="1:2">
      <c r="A410" s="79"/>
      <c r="B410" s="156"/>
    </row>
    <row r="411" spans="1:2">
      <c r="A411" s="79"/>
      <c r="B411" s="156"/>
    </row>
    <row r="412" spans="1:2">
      <c r="A412" s="79"/>
      <c r="B412" s="156"/>
    </row>
    <row r="413" spans="1:2">
      <c r="A413" s="79"/>
      <c r="B413" s="156"/>
    </row>
    <row r="414" spans="1:2">
      <c r="A414" s="79"/>
      <c r="B414" s="156"/>
    </row>
    <row r="415" spans="1:2">
      <c r="A415" s="79"/>
      <c r="B415" s="156"/>
    </row>
    <row r="416" spans="1:2">
      <c r="A416" s="79"/>
      <c r="B416" s="156"/>
    </row>
    <row r="417" spans="1:2">
      <c r="A417" s="79"/>
      <c r="B417" s="156"/>
    </row>
    <row r="418" spans="1:2">
      <c r="A418" s="79"/>
      <c r="B418" s="156"/>
    </row>
    <row r="419" spans="1:2">
      <c r="A419" s="79"/>
      <c r="B419" s="156"/>
    </row>
    <row r="420" spans="1:2">
      <c r="A420" s="79"/>
      <c r="B420" s="156"/>
    </row>
    <row r="421" spans="1:2">
      <c r="A421" s="79"/>
      <c r="B421" s="156"/>
    </row>
    <row r="422" spans="1:2">
      <c r="A422" s="79"/>
      <c r="B422" s="156"/>
    </row>
    <row r="423" spans="1:2">
      <c r="A423" s="79"/>
      <c r="B423" s="156"/>
    </row>
    <row r="424" spans="1:2">
      <c r="A424" s="79"/>
      <c r="B424" s="156"/>
    </row>
    <row r="425" spans="1:2">
      <c r="A425" s="79"/>
      <c r="B425" s="156"/>
    </row>
    <row r="426" spans="1:2">
      <c r="A426" s="79"/>
      <c r="B426" s="156"/>
    </row>
    <row r="427" spans="1:2">
      <c r="A427" s="79"/>
      <c r="B427" s="156"/>
    </row>
    <row r="428" spans="1:2">
      <c r="A428" s="79"/>
      <c r="B428" s="156"/>
    </row>
    <row r="429" spans="1:2">
      <c r="A429" s="79"/>
      <c r="B429" s="156"/>
    </row>
    <row r="430" spans="1:2">
      <c r="A430" s="79"/>
      <c r="B430" s="156"/>
    </row>
    <row r="431" spans="1:2">
      <c r="A431" s="79"/>
      <c r="B431" s="156"/>
    </row>
    <row r="432" spans="1:2">
      <c r="A432" s="79"/>
      <c r="B432" s="156"/>
    </row>
    <row r="433" spans="1:2">
      <c r="A433" s="79"/>
      <c r="B433" s="156"/>
    </row>
    <row r="434" spans="1:2">
      <c r="A434" s="79"/>
      <c r="B434" s="156"/>
    </row>
    <row r="435" spans="1:2">
      <c r="A435" s="79"/>
      <c r="B435" s="156"/>
    </row>
    <row r="436" spans="1:2">
      <c r="A436" s="79"/>
      <c r="B436" s="156"/>
    </row>
    <row r="437" spans="1:2">
      <c r="A437" s="79"/>
      <c r="B437" s="156"/>
    </row>
    <row r="438" spans="1:2">
      <c r="A438" s="79"/>
      <c r="B438" s="156"/>
    </row>
    <row r="439" spans="1:2">
      <c r="A439" s="79"/>
      <c r="B439" s="156"/>
    </row>
    <row r="440" spans="1:2">
      <c r="A440" s="79"/>
      <c r="B440" s="156"/>
    </row>
    <row r="441" spans="1:2">
      <c r="A441" s="79"/>
      <c r="B441" s="156"/>
    </row>
    <row r="442" spans="1:2">
      <c r="A442" s="79"/>
      <c r="B442" s="156"/>
    </row>
    <row r="443" spans="1:2">
      <c r="A443" s="79"/>
      <c r="B443" s="156"/>
    </row>
    <row r="444" spans="1:2">
      <c r="A444" s="79"/>
      <c r="B444" s="156"/>
    </row>
    <row r="445" spans="1:2">
      <c r="A445" s="79"/>
      <c r="B445" s="156"/>
    </row>
    <row r="446" spans="1:2">
      <c r="A446" s="79"/>
      <c r="B446" s="156"/>
    </row>
    <row r="447" spans="1:2">
      <c r="A447" s="79"/>
      <c r="B447" s="156"/>
    </row>
    <row r="448" spans="1:2">
      <c r="A448" s="79"/>
      <c r="B448" s="156"/>
    </row>
    <row r="449" spans="1:2">
      <c r="A449" s="79"/>
      <c r="B449" s="156"/>
    </row>
    <row r="450" spans="1:2">
      <c r="A450" s="79"/>
      <c r="B450" s="156"/>
    </row>
    <row r="451" spans="1:2">
      <c r="A451" s="79"/>
      <c r="B451" s="156"/>
    </row>
    <row r="452" spans="1:2">
      <c r="A452" s="79"/>
      <c r="B452" s="156"/>
    </row>
    <row r="453" spans="1:2">
      <c r="A453" s="79"/>
      <c r="B453" s="156"/>
    </row>
    <row r="454" spans="1:2">
      <c r="A454" s="79"/>
      <c r="B454" s="156"/>
    </row>
    <row r="455" spans="1:2">
      <c r="A455" s="79"/>
      <c r="B455" s="156"/>
    </row>
    <row r="456" spans="1:2">
      <c r="A456" s="79"/>
      <c r="B456" s="156"/>
    </row>
    <row r="457" spans="1:2">
      <c r="A457" s="79"/>
      <c r="B457" s="156"/>
    </row>
    <row r="458" spans="1:2">
      <c r="A458" s="79"/>
      <c r="B458" s="156"/>
    </row>
    <row r="459" spans="1:2">
      <c r="A459" s="79"/>
      <c r="B459" s="156"/>
    </row>
    <row r="460" spans="1:2">
      <c r="A460" s="79"/>
      <c r="B460" s="156"/>
    </row>
    <row r="461" spans="1:2">
      <c r="A461" s="79"/>
      <c r="B461" s="156"/>
    </row>
    <row r="462" spans="1:2">
      <c r="A462" s="79"/>
      <c r="B462" s="156"/>
    </row>
    <row r="463" spans="1:2">
      <c r="A463" s="79"/>
      <c r="B463" s="156"/>
    </row>
    <row r="464" spans="1:2">
      <c r="A464" s="79"/>
      <c r="B464" s="156"/>
    </row>
    <row r="465" spans="1:2">
      <c r="A465" s="79"/>
      <c r="B465" s="156"/>
    </row>
    <row r="466" spans="1:2">
      <c r="A466" s="79"/>
      <c r="B466" s="156"/>
    </row>
    <row r="467" spans="1:2">
      <c r="A467" s="79"/>
      <c r="B467" s="156"/>
    </row>
    <row r="468" spans="1:2">
      <c r="A468" s="79"/>
      <c r="B468" s="156"/>
    </row>
    <row r="469" spans="1:2">
      <c r="A469" s="79"/>
      <c r="B469" s="156"/>
    </row>
    <row r="470" spans="1:2">
      <c r="A470" s="79"/>
      <c r="B470" s="156"/>
    </row>
    <row r="471" spans="1:2">
      <c r="A471" s="79"/>
      <c r="B471" s="156"/>
    </row>
    <row r="472" spans="1:2">
      <c r="A472" s="79"/>
      <c r="B472" s="156"/>
    </row>
    <row r="473" spans="1:2">
      <c r="A473" s="79"/>
      <c r="B473" s="156"/>
    </row>
    <row r="474" spans="1:2">
      <c r="A474" s="79"/>
      <c r="B474" s="156"/>
    </row>
    <row r="475" spans="1:2">
      <c r="A475" s="79"/>
      <c r="B475" s="156"/>
    </row>
    <row r="476" spans="1:2">
      <c r="A476" s="79"/>
      <c r="B476" s="156"/>
    </row>
    <row r="477" spans="1:2">
      <c r="A477" s="79"/>
      <c r="B477" s="156"/>
    </row>
    <row r="478" spans="1:2">
      <c r="A478" s="79"/>
      <c r="B478" s="156"/>
    </row>
    <row r="479" spans="1:2">
      <c r="A479" s="79"/>
      <c r="B479" s="156"/>
    </row>
    <row r="480" spans="1:2">
      <c r="A480" s="79"/>
      <c r="B480" s="156"/>
    </row>
    <row r="481" spans="1:2">
      <c r="A481" s="79"/>
      <c r="B481" s="156"/>
    </row>
    <row r="482" spans="1:2">
      <c r="A482" s="79"/>
      <c r="B482" s="156"/>
    </row>
    <row r="483" spans="1:2">
      <c r="A483" s="79"/>
      <c r="B483" s="156"/>
    </row>
    <row r="484" spans="1:2">
      <c r="A484" s="79"/>
      <c r="B484" s="156"/>
    </row>
    <row r="485" spans="1:2">
      <c r="A485" s="79"/>
      <c r="B485" s="156"/>
    </row>
    <row r="486" spans="1:2">
      <c r="A486" s="79"/>
      <c r="B486" s="156"/>
    </row>
    <row r="487" spans="1:2">
      <c r="A487" s="79"/>
      <c r="B487" s="156"/>
    </row>
    <row r="488" spans="1:2">
      <c r="A488" s="79"/>
      <c r="B488" s="156"/>
    </row>
    <row r="489" spans="1:2">
      <c r="A489" s="79"/>
      <c r="B489" s="156"/>
    </row>
    <row r="490" spans="1:2">
      <c r="A490" s="79"/>
      <c r="B490" s="156"/>
    </row>
    <row r="491" spans="1:2">
      <c r="A491" s="79"/>
      <c r="B491" s="156"/>
    </row>
    <row r="492" spans="1:2">
      <c r="A492" s="79"/>
      <c r="B492" s="156"/>
    </row>
    <row r="493" spans="1:2">
      <c r="A493" s="79"/>
      <c r="B493" s="156"/>
    </row>
    <row r="494" spans="1:2">
      <c r="A494" s="79"/>
      <c r="B494" s="156"/>
    </row>
    <row r="495" spans="1:2">
      <c r="A495" s="79"/>
      <c r="B495" s="156"/>
    </row>
    <row r="496" spans="1:2">
      <c r="A496" s="79"/>
      <c r="B496" s="156"/>
    </row>
    <row r="497" spans="1:2">
      <c r="A497" s="79"/>
      <c r="B497" s="156"/>
    </row>
    <row r="498" spans="1:2">
      <c r="A498" s="79"/>
      <c r="B498" s="156"/>
    </row>
    <row r="499" spans="1:2">
      <c r="A499" s="79"/>
      <c r="B499" s="156"/>
    </row>
    <row r="500" spans="1:2">
      <c r="A500" s="79"/>
      <c r="B500" s="156"/>
    </row>
    <row r="501" spans="1:2">
      <c r="A501" s="79"/>
      <c r="B501" s="156"/>
    </row>
    <row r="502" spans="1:2">
      <c r="A502" s="79"/>
      <c r="B502" s="156"/>
    </row>
    <row r="503" spans="1:2">
      <c r="A503" s="79"/>
      <c r="B503" s="156"/>
    </row>
    <row r="504" spans="1:2">
      <c r="A504" s="79"/>
      <c r="B504" s="156"/>
    </row>
    <row r="505" spans="1:2">
      <c r="A505" s="79"/>
      <c r="B505" s="156"/>
    </row>
    <row r="506" spans="1:2">
      <c r="A506" s="79"/>
      <c r="B506" s="156"/>
    </row>
    <row r="507" spans="1:2">
      <c r="A507" s="79"/>
      <c r="B507" s="156"/>
    </row>
    <row r="508" spans="1:2">
      <c r="A508" s="79"/>
      <c r="B508" s="156"/>
    </row>
    <row r="509" spans="1:2">
      <c r="A509" s="79"/>
      <c r="B509" s="156"/>
    </row>
    <row r="510" spans="1:2">
      <c r="A510" s="79"/>
      <c r="B510" s="156"/>
    </row>
    <row r="511" spans="1:2">
      <c r="A511" s="79"/>
      <c r="B511" s="156"/>
    </row>
    <row r="512" spans="1:2">
      <c r="A512" s="79"/>
      <c r="B512" s="156"/>
    </row>
    <row r="513" spans="1:2">
      <c r="A513" s="79"/>
      <c r="B513" s="156"/>
    </row>
    <row r="514" spans="1:2">
      <c r="A514" s="79"/>
      <c r="B514" s="156"/>
    </row>
    <row r="515" spans="1:2">
      <c r="A515" s="79"/>
      <c r="B515" s="156"/>
    </row>
    <row r="516" spans="1:2">
      <c r="A516" s="79"/>
      <c r="B516" s="156"/>
    </row>
    <row r="517" spans="1:2">
      <c r="A517" s="79"/>
      <c r="B517" s="156"/>
    </row>
    <row r="518" spans="1:2">
      <c r="A518" s="79"/>
      <c r="B518" s="156"/>
    </row>
    <row r="519" spans="1:2">
      <c r="A519" s="79"/>
      <c r="B519" s="156"/>
    </row>
    <row r="520" spans="1:2">
      <c r="A520" s="79"/>
      <c r="B520" s="156"/>
    </row>
    <row r="521" spans="1:2">
      <c r="A521" s="79"/>
      <c r="B521" s="156"/>
    </row>
    <row r="522" spans="1:2">
      <c r="A522" s="79"/>
      <c r="B522" s="156"/>
    </row>
    <row r="523" spans="1:2">
      <c r="A523" s="79"/>
      <c r="B523" s="156"/>
    </row>
    <row r="524" spans="1:2">
      <c r="A524" s="79"/>
      <c r="B524" s="156"/>
    </row>
    <row r="525" spans="1:2">
      <c r="A525" s="79"/>
      <c r="B525" s="156"/>
    </row>
    <row r="526" spans="1:2">
      <c r="A526" s="79"/>
      <c r="B526" s="156"/>
    </row>
    <row r="527" spans="1:2">
      <c r="A527" s="79"/>
      <c r="B527" s="156"/>
    </row>
    <row r="528" spans="1:2">
      <c r="A528" s="79"/>
      <c r="B528" s="156"/>
    </row>
    <row r="529" spans="1:2">
      <c r="A529" s="79"/>
      <c r="B529" s="156"/>
    </row>
    <row r="530" spans="1:2">
      <c r="A530" s="79"/>
      <c r="B530" s="156"/>
    </row>
    <row r="531" spans="1:2">
      <c r="A531" s="79"/>
      <c r="B531" s="156"/>
    </row>
    <row r="532" spans="1:2">
      <c r="A532" s="79"/>
      <c r="B532" s="156"/>
    </row>
    <row r="533" spans="1:2">
      <c r="A533" s="79"/>
      <c r="B533" s="156"/>
    </row>
    <row r="534" spans="1:2">
      <c r="A534" s="79"/>
      <c r="B534" s="156"/>
    </row>
    <row r="535" spans="1:2">
      <c r="A535" s="79"/>
      <c r="B535" s="156"/>
    </row>
    <row r="536" spans="1:2">
      <c r="A536" s="79"/>
      <c r="B536" s="156"/>
    </row>
    <row r="537" spans="1:2">
      <c r="A537" s="79"/>
      <c r="B537" s="156"/>
    </row>
    <row r="538" spans="1:2">
      <c r="A538" s="79"/>
      <c r="B538" s="156"/>
    </row>
    <row r="539" spans="1:2">
      <c r="A539" s="79"/>
      <c r="B539" s="156"/>
    </row>
    <row r="540" spans="1:2">
      <c r="A540" s="79"/>
      <c r="B540" s="156"/>
    </row>
    <row r="541" spans="1:2">
      <c r="A541" s="79"/>
      <c r="B541" s="156"/>
    </row>
    <row r="542" spans="1:2">
      <c r="A542" s="79"/>
      <c r="B542" s="156"/>
    </row>
    <row r="543" spans="1:2">
      <c r="A543" s="79"/>
      <c r="B543" s="156"/>
    </row>
    <row r="544" spans="1:2">
      <c r="A544" s="79"/>
      <c r="B544" s="156"/>
    </row>
    <row r="545" spans="1:2">
      <c r="A545" s="79"/>
      <c r="B545" s="156"/>
    </row>
    <row r="546" spans="1:2">
      <c r="A546" s="79"/>
      <c r="B546" s="156"/>
    </row>
    <row r="547" spans="1:2">
      <c r="A547" s="79"/>
      <c r="B547" s="156"/>
    </row>
    <row r="548" spans="1:2">
      <c r="A548" s="79"/>
      <c r="B548" s="156"/>
    </row>
    <row r="549" spans="1:2">
      <c r="A549" s="79"/>
      <c r="B549" s="156"/>
    </row>
    <row r="550" spans="1:2">
      <c r="A550" s="79"/>
      <c r="B550" s="156"/>
    </row>
    <row r="551" spans="1:2">
      <c r="A551" s="79"/>
      <c r="B551" s="156"/>
    </row>
    <row r="552" spans="1:2">
      <c r="A552" s="79"/>
      <c r="B552" s="156"/>
    </row>
    <row r="553" spans="1:2">
      <c r="A553" s="79"/>
      <c r="B553" s="156"/>
    </row>
    <row r="554" spans="1:2">
      <c r="A554" s="79"/>
      <c r="B554" s="156"/>
    </row>
    <row r="555" spans="1:2">
      <c r="A555" s="79"/>
      <c r="B555" s="156"/>
    </row>
    <row r="556" spans="1:2">
      <c r="A556" s="79"/>
      <c r="B556" s="156"/>
    </row>
    <row r="557" spans="1:2">
      <c r="A557" s="79"/>
      <c r="B557" s="156"/>
    </row>
    <row r="558" spans="1:2">
      <c r="A558" s="79"/>
      <c r="B558" s="156"/>
    </row>
    <row r="559" spans="1:2">
      <c r="A559" s="79"/>
      <c r="B559" s="156"/>
    </row>
    <row r="560" spans="1:2">
      <c r="A560" s="79"/>
      <c r="B560" s="156"/>
    </row>
    <row r="561" spans="1:2">
      <c r="A561" s="79"/>
      <c r="B561" s="156"/>
    </row>
    <row r="562" spans="1:2">
      <c r="A562" s="79"/>
      <c r="B562" s="156"/>
    </row>
    <row r="563" spans="1:2">
      <c r="A563" s="79"/>
      <c r="B563" s="156"/>
    </row>
    <row r="564" spans="1:2">
      <c r="A564" s="79"/>
      <c r="B564" s="156"/>
    </row>
    <row r="565" spans="1:2">
      <c r="A565" s="79"/>
      <c r="B565" s="156"/>
    </row>
    <row r="566" spans="1:2">
      <c r="A566" s="79"/>
      <c r="B566" s="156"/>
    </row>
    <row r="567" spans="1:2">
      <c r="A567" s="79"/>
      <c r="B567" s="156"/>
    </row>
    <row r="568" spans="1:2">
      <c r="A568" s="79"/>
      <c r="B568" s="156"/>
    </row>
    <row r="569" spans="1:2">
      <c r="A569" s="79"/>
      <c r="B569" s="156"/>
    </row>
    <row r="570" spans="1:2">
      <c r="A570" s="79"/>
      <c r="B570" s="156"/>
    </row>
    <row r="571" spans="1:2">
      <c r="A571" s="79"/>
      <c r="B571" s="156"/>
    </row>
    <row r="572" spans="1:2">
      <c r="A572" s="79"/>
      <c r="B572" s="156"/>
    </row>
    <row r="573" spans="1:2">
      <c r="A573" s="79"/>
      <c r="B573" s="156"/>
    </row>
    <row r="574" spans="1:2">
      <c r="A574" s="79"/>
      <c r="B574" s="156"/>
    </row>
    <row r="575" spans="1:2">
      <c r="A575" s="79"/>
      <c r="B575" s="156"/>
    </row>
    <row r="576" spans="1:2">
      <c r="A576" s="79"/>
      <c r="B576" s="156"/>
    </row>
    <row r="577" spans="1:2">
      <c r="A577" s="79"/>
      <c r="B577" s="156"/>
    </row>
    <row r="578" spans="1:2">
      <c r="A578" s="79"/>
      <c r="B578" s="156"/>
    </row>
    <row r="579" spans="1:2">
      <c r="A579" s="79"/>
      <c r="B579" s="156"/>
    </row>
    <row r="580" spans="1:2">
      <c r="A580" s="79"/>
      <c r="B580" s="156"/>
    </row>
    <row r="581" spans="1:2">
      <c r="A581" s="79"/>
      <c r="B581" s="156"/>
    </row>
    <row r="582" spans="1:2">
      <c r="A582" s="79"/>
      <c r="B582" s="156"/>
    </row>
    <row r="583" spans="1:2">
      <c r="A583" s="79"/>
      <c r="B583" s="156"/>
    </row>
    <row r="584" spans="1:2">
      <c r="A584" s="79"/>
      <c r="B584" s="156"/>
    </row>
    <row r="585" spans="1:2">
      <c r="A585" s="79"/>
      <c r="B585" s="156"/>
    </row>
    <row r="586" spans="1:2">
      <c r="A586" s="79"/>
      <c r="B586" s="156"/>
    </row>
    <row r="587" spans="1:2">
      <c r="A587" s="79"/>
      <c r="B587" s="156"/>
    </row>
    <row r="588" spans="1:2">
      <c r="A588" s="79"/>
      <c r="B588" s="156"/>
    </row>
    <row r="589" spans="1:2">
      <c r="A589" s="79"/>
      <c r="B589" s="156"/>
    </row>
    <row r="590" spans="1:2">
      <c r="A590" s="79"/>
      <c r="B590" s="156"/>
    </row>
    <row r="591" spans="1:2">
      <c r="A591" s="79"/>
      <c r="B591" s="156"/>
    </row>
    <row r="592" spans="1:2">
      <c r="A592" s="79"/>
      <c r="B592" s="156"/>
    </row>
    <row r="593" spans="1:2">
      <c r="A593" s="79"/>
      <c r="B593" s="156"/>
    </row>
    <row r="594" spans="1:2">
      <c r="A594" s="79"/>
      <c r="B594" s="156"/>
    </row>
    <row r="595" spans="1:2">
      <c r="A595" s="79"/>
      <c r="B595" s="156"/>
    </row>
    <row r="596" spans="1:2">
      <c r="A596" s="79"/>
      <c r="B596" s="156"/>
    </row>
    <row r="597" spans="1:2">
      <c r="A597" s="79"/>
      <c r="B597" s="156"/>
    </row>
    <row r="598" spans="1:2">
      <c r="A598" s="79"/>
      <c r="B598" s="156"/>
    </row>
    <row r="599" spans="1:2">
      <c r="A599" s="79"/>
      <c r="B599" s="156"/>
    </row>
    <row r="600" spans="1:2">
      <c r="A600" s="79"/>
      <c r="B600" s="156"/>
    </row>
    <row r="601" spans="1:2">
      <c r="A601" s="79"/>
      <c r="B601" s="156"/>
    </row>
    <row r="602" spans="1:2">
      <c r="A602" s="79"/>
      <c r="B602" s="156"/>
    </row>
    <row r="603" spans="1:2">
      <c r="A603" s="79"/>
      <c r="B603" s="156"/>
    </row>
    <row r="604" spans="1:2">
      <c r="A604" s="79"/>
      <c r="B604" s="156"/>
    </row>
    <row r="605" spans="1:2">
      <c r="A605" s="79"/>
      <c r="B605" s="156"/>
    </row>
    <row r="606" spans="1:2">
      <c r="A606" s="79"/>
      <c r="B606" s="156"/>
    </row>
    <row r="607" spans="1:2">
      <c r="A607" s="79"/>
      <c r="B607" s="156"/>
    </row>
    <row r="608" spans="1:2">
      <c r="A608" s="79"/>
      <c r="B608" s="156"/>
    </row>
    <row r="609" spans="1:2">
      <c r="A609" s="79"/>
      <c r="B609" s="156"/>
    </row>
    <row r="610" spans="1:2">
      <c r="A610" s="79"/>
      <c r="B610" s="156"/>
    </row>
    <row r="611" spans="1:2">
      <c r="A611" s="79"/>
      <c r="B611" s="156"/>
    </row>
    <row r="612" spans="1:2">
      <c r="A612" s="79"/>
      <c r="B612" s="156"/>
    </row>
    <row r="613" spans="1:2">
      <c r="A613" s="79"/>
      <c r="B613" s="156"/>
    </row>
    <row r="614" spans="1:2">
      <c r="A614" s="79"/>
      <c r="B614" s="156"/>
    </row>
    <row r="615" spans="1:2">
      <c r="A615" s="79"/>
      <c r="B615" s="156"/>
    </row>
    <row r="616" spans="1:2">
      <c r="A616" s="79"/>
      <c r="B616" s="156"/>
    </row>
    <row r="617" spans="1:2">
      <c r="A617" s="79"/>
      <c r="B617" s="156"/>
    </row>
    <row r="618" spans="1:2">
      <c r="A618" s="79"/>
      <c r="B618" s="156"/>
    </row>
    <row r="619" spans="1:2">
      <c r="A619" s="79"/>
      <c r="B619" s="156"/>
    </row>
    <row r="620" spans="1:2">
      <c r="A620" s="79"/>
      <c r="B620" s="156"/>
    </row>
    <row r="621" spans="1:2">
      <c r="A621" s="79"/>
      <c r="B621" s="156"/>
    </row>
    <row r="622" spans="1:2">
      <c r="A622" s="79"/>
      <c r="B622" s="156"/>
    </row>
    <row r="623" spans="1:2">
      <c r="A623" s="79"/>
      <c r="B623" s="156"/>
    </row>
    <row r="624" spans="1:2">
      <c r="A624" s="79"/>
      <c r="B624" s="156"/>
    </row>
    <row r="625" spans="1:2">
      <c r="A625" s="79"/>
      <c r="B625" s="156"/>
    </row>
    <row r="626" spans="1:2">
      <c r="A626" s="79"/>
      <c r="B626" s="156"/>
    </row>
    <row r="627" spans="1:2">
      <c r="A627" s="79"/>
      <c r="B627" s="156"/>
    </row>
    <row r="628" spans="1:2">
      <c r="A628" s="79"/>
      <c r="B628" s="156"/>
    </row>
    <row r="629" spans="1:2">
      <c r="A629" s="79"/>
      <c r="B629" s="156"/>
    </row>
    <row r="630" spans="1:2">
      <c r="A630" s="79"/>
      <c r="B630" s="156"/>
    </row>
    <row r="631" spans="1:2">
      <c r="A631" s="79"/>
      <c r="B631" s="156"/>
    </row>
    <row r="632" spans="1:2">
      <c r="A632" s="79"/>
      <c r="B632" s="156"/>
    </row>
    <row r="633" spans="1:2">
      <c r="A633" s="79"/>
      <c r="B633" s="156"/>
    </row>
    <row r="634" spans="1:2">
      <c r="A634" s="79"/>
      <c r="B634" s="156"/>
    </row>
    <row r="635" spans="1:2">
      <c r="A635" s="79"/>
      <c r="B635" s="156"/>
    </row>
    <row r="636" spans="1:2">
      <c r="A636" s="79"/>
      <c r="B636" s="156"/>
    </row>
    <row r="637" spans="1:2">
      <c r="A637" s="79"/>
      <c r="B637" s="156"/>
    </row>
    <row r="638" spans="1:2">
      <c r="A638" s="79"/>
      <c r="B638" s="156"/>
    </row>
    <row r="639" spans="1:2">
      <c r="A639" s="79"/>
      <c r="B639" s="156"/>
    </row>
    <row r="640" spans="1:2">
      <c r="A640" s="79"/>
      <c r="B640" s="156"/>
    </row>
    <row r="641" spans="1:2">
      <c r="A641" s="79"/>
      <c r="B641" s="156"/>
    </row>
    <row r="642" spans="1:2">
      <c r="A642" s="79"/>
      <c r="B642" s="156"/>
    </row>
    <row r="643" spans="1:2">
      <c r="A643" s="79"/>
      <c r="B643" s="156"/>
    </row>
    <row r="644" spans="1:2">
      <c r="A644" s="79"/>
      <c r="B644" s="156"/>
    </row>
    <row r="645" spans="1:2">
      <c r="A645" s="79"/>
      <c r="B645" s="156"/>
    </row>
    <row r="646" spans="1:2">
      <c r="A646" s="79"/>
      <c r="B646" s="156"/>
    </row>
    <row r="647" spans="1:2">
      <c r="A647" s="79"/>
      <c r="B647" s="156"/>
    </row>
    <row r="648" spans="1:2">
      <c r="A648" s="79"/>
      <c r="B648" s="156"/>
    </row>
    <row r="649" spans="1:2">
      <c r="A649" s="79"/>
      <c r="B649" s="156"/>
    </row>
    <row r="650" spans="1:2">
      <c r="A650" s="79"/>
      <c r="B650" s="156"/>
    </row>
    <row r="651" spans="1:2">
      <c r="A651" s="79"/>
      <c r="B651" s="156"/>
    </row>
    <row r="652" spans="1:2">
      <c r="A652" s="79"/>
      <c r="B652" s="156"/>
    </row>
    <row r="653" spans="1:2">
      <c r="A653" s="79"/>
      <c r="B653" s="156"/>
    </row>
    <row r="654" spans="1:2">
      <c r="A654" s="79"/>
      <c r="B654" s="156"/>
    </row>
    <row r="655" spans="1:2">
      <c r="A655" s="79"/>
      <c r="B655" s="156"/>
    </row>
    <row r="656" spans="1:2">
      <c r="A656" s="79"/>
      <c r="B656" s="156"/>
    </row>
    <row r="657" spans="1:2">
      <c r="A657" s="79"/>
      <c r="B657" s="156"/>
    </row>
    <row r="658" spans="1:2">
      <c r="A658" s="79"/>
      <c r="B658" s="156"/>
    </row>
    <row r="659" spans="1:2">
      <c r="A659" s="79"/>
      <c r="B659" s="156"/>
    </row>
    <row r="660" spans="1:2">
      <c r="A660" s="79"/>
      <c r="B660" s="156"/>
    </row>
    <row r="661" spans="1:2">
      <c r="A661" s="79"/>
      <c r="B661" s="156"/>
    </row>
    <row r="662" spans="1:2">
      <c r="A662" s="79"/>
      <c r="B662" s="156"/>
    </row>
    <row r="663" spans="1:2">
      <c r="A663" s="79"/>
      <c r="B663" s="156"/>
    </row>
    <row r="664" spans="1:2">
      <c r="A664" s="79"/>
      <c r="B664" s="156"/>
    </row>
    <row r="665" spans="1:2">
      <c r="A665" s="79"/>
      <c r="B665" s="156"/>
    </row>
    <row r="666" spans="1:2">
      <c r="A666" s="79"/>
      <c r="B666" s="156"/>
    </row>
    <row r="667" spans="1:2">
      <c r="A667" s="79"/>
      <c r="B667" s="156"/>
    </row>
    <row r="668" spans="1:2">
      <c r="A668" s="79"/>
      <c r="B668" s="156"/>
    </row>
    <row r="669" spans="1:2">
      <c r="A669" s="79"/>
      <c r="B669" s="156"/>
    </row>
    <row r="670" spans="1:2">
      <c r="A670" s="79"/>
      <c r="B670" s="156"/>
    </row>
    <row r="671" spans="1:2">
      <c r="A671" s="79"/>
      <c r="B671" s="156"/>
    </row>
    <row r="672" spans="1:2">
      <c r="A672" s="79"/>
      <c r="B672" s="156"/>
    </row>
    <row r="673" spans="1:2">
      <c r="A673" s="79"/>
      <c r="B673" s="156"/>
    </row>
    <row r="674" spans="1:2">
      <c r="A674" s="79"/>
      <c r="B674" s="156"/>
    </row>
    <row r="675" spans="1:2">
      <c r="A675" s="79"/>
      <c r="B675" s="156"/>
    </row>
    <row r="676" spans="1:2">
      <c r="A676" s="79"/>
      <c r="B676" s="156"/>
    </row>
    <row r="677" spans="1:2">
      <c r="A677" s="79"/>
      <c r="B677" s="156"/>
    </row>
    <row r="678" spans="1:2">
      <c r="A678" s="79"/>
      <c r="B678" s="156"/>
    </row>
    <row r="679" spans="1:2">
      <c r="A679" s="79"/>
      <c r="B679" s="156"/>
    </row>
    <row r="680" spans="1:2">
      <c r="A680" s="79"/>
      <c r="B680" s="156"/>
    </row>
    <row r="681" spans="1:2">
      <c r="A681" s="79"/>
      <c r="B681" s="156"/>
    </row>
    <row r="682" spans="1:2">
      <c r="A682" s="79"/>
      <c r="B682" s="156"/>
    </row>
    <row r="683" spans="1:2">
      <c r="A683" s="79"/>
      <c r="B683" s="156"/>
    </row>
    <row r="684" spans="1:2">
      <c r="A684" s="79"/>
      <c r="B684" s="156"/>
    </row>
    <row r="685" spans="1:2">
      <c r="A685" s="79"/>
      <c r="B685" s="156"/>
    </row>
    <row r="686" spans="1:2">
      <c r="A686" s="79"/>
      <c r="B686" s="156"/>
    </row>
    <row r="687" spans="1:2">
      <c r="A687" s="79"/>
      <c r="B687" s="156"/>
    </row>
    <row r="688" spans="1:2">
      <c r="A688" s="79"/>
      <c r="B688" s="156"/>
    </row>
    <row r="689" spans="1:2">
      <c r="A689" s="79"/>
      <c r="B689" s="156"/>
    </row>
    <row r="690" spans="1:2">
      <c r="A690" s="79"/>
      <c r="B690" s="156"/>
    </row>
    <row r="691" spans="1:2">
      <c r="A691" s="79"/>
      <c r="B691" s="156"/>
    </row>
    <row r="692" spans="1:2">
      <c r="A692" s="79"/>
      <c r="B692" s="156"/>
    </row>
    <row r="693" spans="1:2">
      <c r="A693" s="79"/>
      <c r="B693" s="156"/>
    </row>
    <row r="694" spans="1:2">
      <c r="A694" s="79"/>
      <c r="B694" s="156"/>
    </row>
    <row r="695" spans="1:2">
      <c r="A695" s="79"/>
      <c r="B695" s="156"/>
    </row>
    <row r="696" spans="1:2">
      <c r="A696" s="79"/>
      <c r="B696" s="156"/>
    </row>
    <row r="697" spans="1:2">
      <c r="A697" s="79"/>
      <c r="B697" s="156"/>
    </row>
    <row r="698" spans="1:2">
      <c r="A698" s="79"/>
      <c r="B698" s="156"/>
    </row>
    <row r="699" spans="1:2">
      <c r="A699" s="79"/>
      <c r="B699" s="156"/>
    </row>
    <row r="700" spans="1:2">
      <c r="A700" s="79"/>
      <c r="B700" s="156"/>
    </row>
    <row r="701" spans="1:2">
      <c r="A701" s="79"/>
      <c r="B701" s="156"/>
    </row>
    <row r="702" spans="1:2">
      <c r="A702" s="79"/>
      <c r="B702" s="156"/>
    </row>
    <row r="703" spans="1:2">
      <c r="A703" s="79"/>
      <c r="B703" s="156"/>
    </row>
    <row r="704" spans="1:2">
      <c r="A704" s="79"/>
      <c r="B704" s="156"/>
    </row>
    <row r="705" spans="1:2">
      <c r="A705" s="79"/>
      <c r="B705" s="156"/>
    </row>
    <row r="706" spans="1:2">
      <c r="A706" s="79"/>
      <c r="B706" s="156"/>
    </row>
    <row r="707" spans="1:2">
      <c r="A707" s="79"/>
      <c r="B707" s="156"/>
    </row>
    <row r="708" spans="1:2">
      <c r="A708" s="79"/>
      <c r="B708" s="156"/>
    </row>
    <row r="709" spans="1:2">
      <c r="A709" s="79"/>
      <c r="B709" s="156"/>
    </row>
    <row r="710" spans="1:2">
      <c r="A710" s="79"/>
      <c r="B710" s="156"/>
    </row>
    <row r="711" spans="1:2">
      <c r="A711" s="79"/>
      <c r="B711" s="156"/>
    </row>
    <row r="712" spans="1:2">
      <c r="A712" s="79"/>
      <c r="B712" s="156"/>
    </row>
    <row r="713" spans="1:2">
      <c r="A713" s="79"/>
      <c r="B713" s="156"/>
    </row>
    <row r="714" spans="1:2">
      <c r="A714" s="79"/>
      <c r="B714" s="156"/>
    </row>
    <row r="715" spans="1:2">
      <c r="A715" s="79"/>
      <c r="B715" s="156"/>
    </row>
    <row r="716" spans="1:2">
      <c r="A716" s="79"/>
      <c r="B716" s="156"/>
    </row>
    <row r="717" spans="1:2">
      <c r="A717" s="79"/>
      <c r="B717" s="156"/>
    </row>
    <row r="718" spans="1:2">
      <c r="A718" s="79"/>
      <c r="B718" s="156"/>
    </row>
    <row r="719" spans="1:2">
      <c r="A719" s="79"/>
      <c r="B719" s="156"/>
    </row>
    <row r="720" spans="1:2">
      <c r="A720" s="79"/>
      <c r="B720" s="156"/>
    </row>
    <row r="721" spans="1:2">
      <c r="A721" s="79"/>
      <c r="B721" s="156"/>
    </row>
    <row r="722" spans="1:2">
      <c r="A722" s="79"/>
      <c r="B722" s="156"/>
    </row>
    <row r="723" spans="1:2">
      <c r="A723" s="79"/>
      <c r="B723" s="156"/>
    </row>
    <row r="724" spans="1:2">
      <c r="A724" s="79"/>
      <c r="B724" s="156"/>
    </row>
    <row r="725" spans="1:2">
      <c r="A725" s="79"/>
      <c r="B725" s="156"/>
    </row>
    <row r="726" spans="1:2">
      <c r="A726" s="79"/>
      <c r="B726" s="156"/>
    </row>
    <row r="727" spans="1:2">
      <c r="A727" s="79"/>
      <c r="B727" s="156"/>
    </row>
    <row r="728" spans="1:2">
      <c r="A728" s="79"/>
      <c r="B728" s="156"/>
    </row>
    <row r="729" spans="1:2">
      <c r="A729" s="79"/>
      <c r="B729" s="156"/>
    </row>
    <row r="730" spans="1:2">
      <c r="A730" s="79"/>
      <c r="B730" s="156"/>
    </row>
    <row r="731" spans="1:2">
      <c r="A731" s="79"/>
      <c r="B731" s="156"/>
    </row>
    <row r="732" spans="1:2">
      <c r="A732" s="79"/>
      <c r="B732" s="156"/>
    </row>
    <row r="733" spans="1:2">
      <c r="A733" s="79"/>
      <c r="B733" s="156"/>
    </row>
    <row r="734" spans="1:2">
      <c r="A734" s="79"/>
      <c r="B734" s="156"/>
    </row>
    <row r="735" spans="1:2">
      <c r="A735" s="79"/>
      <c r="B735" s="156"/>
    </row>
    <row r="736" spans="1:2">
      <c r="A736" s="79"/>
      <c r="B736" s="156"/>
    </row>
    <row r="737" spans="1:2">
      <c r="A737" s="79"/>
      <c r="B737" s="156"/>
    </row>
    <row r="738" spans="1:2">
      <c r="A738" s="79"/>
      <c r="B738" s="156"/>
    </row>
    <row r="739" spans="1:2">
      <c r="A739" s="79"/>
      <c r="B739" s="156"/>
    </row>
    <row r="740" spans="1:2">
      <c r="A740" s="79"/>
      <c r="B740" s="156"/>
    </row>
    <row r="741" spans="1:2">
      <c r="A741" s="79"/>
      <c r="B741" s="156"/>
    </row>
    <row r="742" spans="1:2">
      <c r="A742" s="79"/>
      <c r="B742" s="156"/>
    </row>
    <row r="743" spans="1:2">
      <c r="A743" s="79"/>
      <c r="B743" s="156"/>
    </row>
    <row r="744" spans="1:2">
      <c r="A744" s="79"/>
      <c r="B744" s="156"/>
    </row>
    <row r="745" spans="1:2">
      <c r="A745" s="79"/>
      <c r="B745" s="156"/>
    </row>
    <row r="746" spans="1:2">
      <c r="A746" s="79"/>
      <c r="B746" s="156"/>
    </row>
    <row r="747" spans="1:2">
      <c r="A747" s="79"/>
      <c r="B747" s="156"/>
    </row>
    <row r="748" spans="1:2">
      <c r="A748" s="79"/>
      <c r="B748" s="156"/>
    </row>
    <row r="749" spans="1:2">
      <c r="A749" s="79"/>
      <c r="B749" s="156"/>
    </row>
    <row r="750" spans="1:2">
      <c r="A750" s="79"/>
      <c r="B750" s="156"/>
    </row>
    <row r="751" spans="1:2">
      <c r="A751" s="79"/>
      <c r="B751" s="156"/>
    </row>
    <row r="752" spans="1:2">
      <c r="A752" s="79"/>
      <c r="B752" s="156"/>
    </row>
    <row r="753" spans="1:2">
      <c r="A753" s="79"/>
      <c r="B753" s="156"/>
    </row>
    <row r="754" spans="1:2">
      <c r="A754" s="79"/>
      <c r="B754" s="156"/>
    </row>
    <row r="755" spans="1:2">
      <c r="A755" s="79"/>
      <c r="B755" s="156"/>
    </row>
    <row r="756" spans="1:2">
      <c r="A756" s="79"/>
      <c r="B756" s="156"/>
    </row>
    <row r="757" spans="1:2">
      <c r="A757" s="79"/>
      <c r="B757" s="156"/>
    </row>
    <row r="758" spans="1:2">
      <c r="A758" s="79"/>
      <c r="B758" s="156"/>
    </row>
    <row r="759" spans="1:2">
      <c r="A759" s="79"/>
      <c r="B759" s="156"/>
    </row>
    <row r="760" spans="1:2">
      <c r="A760" s="79"/>
      <c r="B760" s="156"/>
    </row>
    <row r="761" spans="1:2">
      <c r="A761" s="79"/>
      <c r="B761" s="156"/>
    </row>
    <row r="762" spans="1:2">
      <c r="A762" s="79"/>
      <c r="B762" s="156"/>
    </row>
    <row r="763" spans="1:2">
      <c r="A763" s="79"/>
      <c r="B763" s="156"/>
    </row>
    <row r="764" spans="1:2">
      <c r="A764" s="79"/>
      <c r="B764" s="156"/>
    </row>
    <row r="765" spans="1:2">
      <c r="A765" s="79"/>
      <c r="B765" s="156"/>
    </row>
    <row r="766" spans="1:2">
      <c r="A766" s="79"/>
      <c r="B766" s="156"/>
    </row>
    <row r="767" spans="1:2">
      <c r="A767" s="79"/>
      <c r="B767" s="156"/>
    </row>
    <row r="768" spans="1:2">
      <c r="A768" s="79"/>
      <c r="B768" s="156"/>
    </row>
    <row r="769" spans="1:2">
      <c r="A769" s="79"/>
      <c r="B769" s="156"/>
    </row>
    <row r="770" spans="1:2">
      <c r="A770" s="79"/>
      <c r="B770" s="156"/>
    </row>
    <row r="771" spans="1:2">
      <c r="A771" s="79"/>
      <c r="B771" s="156"/>
    </row>
    <row r="772" spans="1:2">
      <c r="A772" s="79"/>
      <c r="B772" s="156"/>
    </row>
    <row r="773" spans="1:2">
      <c r="A773" s="79"/>
      <c r="B773" s="156"/>
    </row>
    <row r="774" spans="1:2">
      <c r="A774" s="79"/>
      <c r="B774" s="156"/>
    </row>
    <row r="775" spans="1:2">
      <c r="A775" s="79"/>
      <c r="B775" s="156"/>
    </row>
    <row r="776" spans="1:2">
      <c r="A776" s="79"/>
      <c r="B776" s="156"/>
    </row>
    <row r="777" spans="1:2">
      <c r="A777" s="79"/>
      <c r="B777" s="156"/>
    </row>
    <row r="778" spans="1:2">
      <c r="A778" s="79"/>
      <c r="B778" s="156"/>
    </row>
    <row r="779" spans="1:2">
      <c r="A779" s="79"/>
      <c r="B779" s="156"/>
    </row>
    <row r="780" spans="1:2">
      <c r="A780" s="79"/>
      <c r="B780" s="156"/>
    </row>
    <row r="781" spans="1:2">
      <c r="A781" s="79"/>
      <c r="B781" s="156"/>
    </row>
    <row r="782" spans="1:2">
      <c r="A782" s="79"/>
      <c r="B782" s="156"/>
    </row>
    <row r="783" spans="1:2">
      <c r="A783" s="79"/>
      <c r="B783" s="156"/>
    </row>
    <row r="784" spans="1:2">
      <c r="A784" s="79"/>
      <c r="B784" s="156"/>
    </row>
    <row r="785" spans="1:2">
      <c r="A785" s="79"/>
      <c r="B785" s="156"/>
    </row>
    <row r="786" spans="1:2">
      <c r="A786" s="79"/>
      <c r="B786" s="156"/>
    </row>
    <row r="787" spans="1:2">
      <c r="A787" s="79"/>
      <c r="B787" s="156"/>
    </row>
    <row r="788" spans="1:2">
      <c r="A788" s="79"/>
      <c r="B788" s="156"/>
    </row>
    <row r="789" spans="1:2">
      <c r="A789" s="79"/>
      <c r="B789" s="156"/>
    </row>
    <row r="790" spans="1:2">
      <c r="A790" s="79"/>
      <c r="B790" s="156"/>
    </row>
    <row r="791" spans="1:2">
      <c r="A791" s="79"/>
      <c r="B791" s="156"/>
    </row>
    <row r="792" spans="1:2">
      <c r="A792" s="79"/>
      <c r="B792" s="156"/>
    </row>
    <row r="793" spans="1:2">
      <c r="A793" s="79"/>
      <c r="B793" s="156"/>
    </row>
    <row r="794" spans="1:2">
      <c r="A794" s="79"/>
      <c r="B794" s="156"/>
    </row>
    <row r="795" spans="1:2">
      <c r="A795" s="79"/>
      <c r="B795" s="156"/>
    </row>
    <row r="796" spans="1:2">
      <c r="A796" s="79"/>
      <c r="B796" s="156"/>
    </row>
    <row r="797" spans="1:2">
      <c r="A797" s="79"/>
      <c r="B797" s="156"/>
    </row>
    <row r="798" spans="1:2">
      <c r="A798" s="79"/>
      <c r="B798" s="156"/>
    </row>
    <row r="799" spans="1:2">
      <c r="A799" s="79"/>
      <c r="B799" s="156"/>
    </row>
    <row r="800" spans="1:2">
      <c r="A800" s="79"/>
      <c r="B800" s="156"/>
    </row>
    <row r="801" spans="1:2">
      <c r="A801" s="79"/>
      <c r="B801" s="156"/>
    </row>
    <row r="802" spans="1:2">
      <c r="A802" s="79"/>
      <c r="B802" s="156"/>
    </row>
    <row r="803" spans="1:2">
      <c r="A803" s="79"/>
      <c r="B803" s="156"/>
    </row>
    <row r="804" spans="1:2">
      <c r="A804" s="79"/>
      <c r="B804" s="156"/>
    </row>
    <row r="805" spans="1:2">
      <c r="A805" s="79"/>
      <c r="B805" s="156"/>
    </row>
    <row r="806" spans="1:2">
      <c r="A806" s="79"/>
      <c r="B806" s="156"/>
    </row>
    <row r="807" spans="1:2">
      <c r="A807" s="79"/>
      <c r="B807" s="156"/>
    </row>
    <row r="808" spans="1:2">
      <c r="A808" s="79"/>
      <c r="B808" s="156"/>
    </row>
    <row r="809" spans="1:2">
      <c r="A809" s="79"/>
      <c r="B809" s="156"/>
    </row>
    <row r="810" spans="1:2">
      <c r="A810" s="79"/>
      <c r="B810" s="156"/>
    </row>
    <row r="811" spans="1:2">
      <c r="A811" s="79"/>
      <c r="B811" s="156"/>
    </row>
    <row r="812" spans="1:2">
      <c r="A812" s="79"/>
      <c r="B812" s="156"/>
    </row>
    <row r="813" spans="1:2">
      <c r="A813" s="79"/>
      <c r="B813" s="156"/>
    </row>
    <row r="814" spans="1:2">
      <c r="A814" s="79"/>
      <c r="B814" s="156"/>
    </row>
    <row r="815" spans="1:2">
      <c r="A815" s="79"/>
      <c r="B815" s="156"/>
    </row>
    <row r="816" spans="1:2">
      <c r="A816" s="79"/>
      <c r="B816" s="156"/>
    </row>
    <row r="817" spans="1:2">
      <c r="A817" s="79"/>
      <c r="B817" s="156"/>
    </row>
    <row r="818" spans="1:2">
      <c r="A818" s="79"/>
      <c r="B818" s="156"/>
    </row>
    <row r="819" spans="1:2">
      <c r="A819" s="79"/>
      <c r="B819" s="156"/>
    </row>
    <row r="820" spans="1:2">
      <c r="A820" s="79"/>
      <c r="B820" s="156"/>
    </row>
    <row r="821" spans="1:2">
      <c r="A821" s="79"/>
      <c r="B821" s="156"/>
    </row>
    <row r="822" spans="1:2">
      <c r="A822" s="79"/>
      <c r="B822" s="156"/>
    </row>
    <row r="823" spans="1:2">
      <c r="A823" s="79"/>
      <c r="B823" s="156"/>
    </row>
    <row r="824" spans="1:2">
      <c r="A824" s="79"/>
      <c r="B824" s="156"/>
    </row>
    <row r="825" spans="1:2">
      <c r="A825" s="79"/>
      <c r="B825" s="156"/>
    </row>
    <row r="826" spans="1:2">
      <c r="A826" s="79"/>
      <c r="B826" s="156"/>
    </row>
    <row r="827" spans="1:2">
      <c r="A827" s="79"/>
      <c r="B827" s="156"/>
    </row>
    <row r="828" spans="1:2">
      <c r="A828" s="79"/>
      <c r="B828" s="156"/>
    </row>
    <row r="829" spans="1:2">
      <c r="A829" s="79"/>
      <c r="B829" s="156"/>
    </row>
    <row r="830" spans="1:2">
      <c r="A830" s="79"/>
      <c r="B830" s="156"/>
    </row>
    <row r="831" spans="1:2">
      <c r="A831" s="79"/>
      <c r="B831" s="156"/>
    </row>
    <row r="832" spans="1:2">
      <c r="A832" s="79"/>
      <c r="B832" s="156"/>
    </row>
    <row r="833" spans="1:2">
      <c r="A833" s="79"/>
      <c r="B833" s="156"/>
    </row>
    <row r="834" spans="1:2">
      <c r="A834" s="79"/>
      <c r="B834" s="156"/>
    </row>
    <row r="835" spans="1:2">
      <c r="A835" s="79"/>
      <c r="B835" s="156"/>
    </row>
    <row r="836" spans="1:2">
      <c r="A836" s="79"/>
      <c r="B836" s="156"/>
    </row>
    <row r="837" spans="1:2">
      <c r="A837" s="79"/>
      <c r="B837" s="156"/>
    </row>
    <row r="838" spans="1:2">
      <c r="A838" s="79"/>
      <c r="B838" s="156"/>
    </row>
    <row r="839" spans="1:2">
      <c r="A839" s="79"/>
      <c r="B839" s="156"/>
    </row>
    <row r="840" spans="1:2">
      <c r="A840" s="79"/>
      <c r="B840" s="156"/>
    </row>
    <row r="841" spans="1:2">
      <c r="A841" s="79"/>
      <c r="B841" s="156"/>
    </row>
    <row r="842" spans="1:2">
      <c r="A842" s="79"/>
      <c r="B842" s="156"/>
    </row>
    <row r="843" spans="1:2">
      <c r="A843" s="79"/>
      <c r="B843" s="156"/>
    </row>
    <row r="844" spans="1:2">
      <c r="A844" s="79"/>
      <c r="B844" s="156"/>
    </row>
    <row r="845" spans="1:2">
      <c r="A845" s="79"/>
      <c r="B845" s="156"/>
    </row>
    <row r="846" spans="1:2">
      <c r="A846" s="79"/>
      <c r="B846" s="156"/>
    </row>
    <row r="847" spans="1:2">
      <c r="A847" s="79"/>
      <c r="B847" s="156"/>
    </row>
    <row r="848" spans="1:2">
      <c r="A848" s="79"/>
      <c r="B848" s="156"/>
    </row>
    <row r="849" spans="1:2">
      <c r="A849" s="79"/>
      <c r="B849" s="156"/>
    </row>
    <row r="850" spans="1:2">
      <c r="A850" s="79"/>
      <c r="B850" s="156"/>
    </row>
    <row r="851" spans="1:2">
      <c r="A851" s="79"/>
      <c r="B851" s="156"/>
    </row>
    <row r="852" spans="1:2">
      <c r="A852" s="79"/>
      <c r="B852" s="156"/>
    </row>
    <row r="853" spans="1:2">
      <c r="A853" s="79"/>
      <c r="B853" s="156"/>
    </row>
    <row r="854" spans="1:2">
      <c r="A854" s="79"/>
      <c r="B854" s="156"/>
    </row>
    <row r="855" spans="1:2">
      <c r="A855" s="79"/>
      <c r="B855" s="156"/>
    </row>
    <row r="856" spans="1:2">
      <c r="A856" s="79"/>
      <c r="B856" s="156"/>
    </row>
    <row r="857" spans="1:2">
      <c r="A857" s="79"/>
      <c r="B857" s="156"/>
    </row>
    <row r="858" spans="1:2">
      <c r="A858" s="79"/>
      <c r="B858" s="156"/>
    </row>
    <row r="859" spans="1:2">
      <c r="A859" s="79"/>
      <c r="B859" s="156"/>
    </row>
    <row r="860" spans="1:2">
      <c r="A860" s="79"/>
      <c r="B860" s="156"/>
    </row>
    <row r="861" spans="1:2">
      <c r="A861" s="79"/>
      <c r="B861" s="156"/>
    </row>
    <row r="862" spans="1:2">
      <c r="A862" s="79"/>
      <c r="B862" s="156"/>
    </row>
    <row r="863" spans="1:2">
      <c r="A863" s="79"/>
      <c r="B863" s="156"/>
    </row>
    <row r="864" spans="1:2">
      <c r="A864" s="79"/>
      <c r="B864" s="156"/>
    </row>
    <row r="865" spans="1:2">
      <c r="A865" s="79"/>
      <c r="B865" s="156"/>
    </row>
    <row r="866" spans="1:2">
      <c r="A866" s="79"/>
      <c r="B866" s="156"/>
    </row>
    <row r="867" spans="1:2">
      <c r="A867" s="79"/>
      <c r="B867" s="156"/>
    </row>
    <row r="868" spans="1:2">
      <c r="A868" s="79"/>
      <c r="B868" s="156"/>
    </row>
    <row r="869" spans="1:2">
      <c r="A869" s="79"/>
      <c r="B869" s="156"/>
    </row>
    <row r="870" spans="1:2">
      <c r="A870" s="79"/>
      <c r="B870" s="156"/>
    </row>
    <row r="871" spans="1:2">
      <c r="A871" s="79"/>
      <c r="B871" s="156"/>
    </row>
    <row r="872" spans="1:2">
      <c r="A872" s="79"/>
      <c r="B872" s="156"/>
    </row>
    <row r="873" spans="1:2">
      <c r="A873" s="79"/>
      <c r="B873" s="156"/>
    </row>
    <row r="874" spans="1:2">
      <c r="A874" s="79"/>
      <c r="B874" s="156"/>
    </row>
    <row r="875" spans="1:2">
      <c r="A875" s="79"/>
      <c r="B875" s="156"/>
    </row>
    <row r="876" spans="1:2">
      <c r="A876" s="79"/>
      <c r="B876" s="156"/>
    </row>
    <row r="877" spans="1:2">
      <c r="A877" s="79"/>
      <c r="B877" s="156"/>
    </row>
    <row r="878" spans="1:2">
      <c r="A878" s="79"/>
      <c r="B878" s="156"/>
    </row>
    <row r="879" spans="1:2">
      <c r="A879" s="79"/>
      <c r="B879" s="156"/>
    </row>
    <row r="880" spans="1:2">
      <c r="A880" s="79"/>
      <c r="B880" s="156"/>
    </row>
    <row r="881" spans="1:2">
      <c r="A881" s="79"/>
      <c r="B881" s="156"/>
    </row>
    <row r="882" spans="1:2">
      <c r="A882" s="79"/>
      <c r="B882" s="156"/>
    </row>
    <row r="883" spans="1:2">
      <c r="A883" s="79"/>
      <c r="B883" s="156"/>
    </row>
    <row r="884" spans="1:2">
      <c r="A884" s="79"/>
      <c r="B884" s="156"/>
    </row>
    <row r="885" spans="1:2">
      <c r="A885" s="79"/>
      <c r="B885" s="156"/>
    </row>
    <row r="886" spans="1:2">
      <c r="A886" s="79"/>
      <c r="B886" s="156"/>
    </row>
    <row r="887" spans="1:2">
      <c r="A887" s="79"/>
      <c r="B887" s="156"/>
    </row>
    <row r="888" spans="1:2">
      <c r="A888" s="79"/>
      <c r="B888" s="156"/>
    </row>
    <row r="889" spans="1:2">
      <c r="A889" s="79"/>
      <c r="B889" s="156"/>
    </row>
    <row r="890" spans="1:2">
      <c r="A890" s="79"/>
      <c r="B890" s="156"/>
    </row>
    <row r="891" spans="1:2">
      <c r="A891" s="79"/>
      <c r="B891" s="156"/>
    </row>
    <row r="892" spans="1:2">
      <c r="A892" s="79"/>
      <c r="B892" s="156"/>
    </row>
    <row r="893" spans="1:2">
      <c r="A893" s="79"/>
      <c r="B893" s="156"/>
    </row>
    <row r="894" spans="1:2">
      <c r="A894" s="79"/>
      <c r="B894" s="156"/>
    </row>
    <row r="895" spans="1:2">
      <c r="A895" s="79"/>
      <c r="B895" s="156"/>
    </row>
    <row r="896" spans="1:2">
      <c r="A896" s="79"/>
      <c r="B896" s="156"/>
    </row>
    <row r="897" spans="1:2">
      <c r="A897" s="79"/>
      <c r="B897" s="156"/>
    </row>
    <row r="898" spans="1:2">
      <c r="A898" s="79"/>
      <c r="B898" s="156"/>
    </row>
    <row r="899" spans="1:2">
      <c r="A899" s="79"/>
      <c r="B899" s="156"/>
    </row>
    <row r="900" spans="1:2">
      <c r="A900" s="79"/>
      <c r="B900" s="156"/>
    </row>
    <row r="901" spans="1:2">
      <c r="A901" s="79"/>
      <c r="B901" s="156"/>
    </row>
    <row r="902" spans="1:2">
      <c r="A902" s="79"/>
      <c r="B902" s="156"/>
    </row>
    <row r="903" spans="1:2">
      <c r="A903" s="79"/>
      <c r="B903" s="156"/>
    </row>
    <row r="904" spans="1:2">
      <c r="A904" s="79"/>
      <c r="B904" s="156"/>
    </row>
    <row r="905" spans="1:2">
      <c r="A905" s="79"/>
      <c r="B905" s="156"/>
    </row>
    <row r="906" spans="1:2">
      <c r="A906" s="79"/>
      <c r="B906" s="156"/>
    </row>
    <row r="907" spans="1:2">
      <c r="A907" s="79"/>
      <c r="B907" s="156"/>
    </row>
    <row r="908" spans="1:2">
      <c r="A908" s="79"/>
      <c r="B908" s="156"/>
    </row>
    <row r="909" spans="1:2">
      <c r="A909" s="79"/>
      <c r="B909" s="156"/>
    </row>
    <row r="910" spans="1:2">
      <c r="A910" s="79"/>
      <c r="B910" s="156"/>
    </row>
    <row r="911" spans="1:2">
      <c r="A911" s="79"/>
      <c r="B911" s="156"/>
    </row>
    <row r="912" spans="1:2">
      <c r="A912" s="79"/>
      <c r="B912" s="156"/>
    </row>
    <row r="913" spans="1:2">
      <c r="A913" s="79"/>
      <c r="B913" s="156"/>
    </row>
    <row r="914" spans="1:2">
      <c r="A914" s="79"/>
      <c r="B914" s="156"/>
    </row>
    <row r="915" spans="1:2">
      <c r="A915" s="79"/>
      <c r="B915" s="156"/>
    </row>
    <row r="916" spans="1:2">
      <c r="A916" s="79"/>
      <c r="B916" s="156"/>
    </row>
    <row r="917" spans="1:2">
      <c r="A917" s="79"/>
      <c r="B917" s="156"/>
    </row>
    <row r="918" spans="1:2">
      <c r="A918" s="79"/>
      <c r="B918" s="156"/>
    </row>
    <row r="919" spans="1:2">
      <c r="A919" s="79"/>
      <c r="B919" s="156"/>
    </row>
    <row r="920" spans="1:2">
      <c r="A920" s="79"/>
      <c r="B920" s="156"/>
    </row>
    <row r="921" spans="1:2">
      <c r="A921" s="79"/>
      <c r="B921" s="156"/>
    </row>
    <row r="922" spans="1:2">
      <c r="A922" s="79"/>
      <c r="B922" s="156"/>
    </row>
    <row r="923" spans="1:2">
      <c r="A923" s="79"/>
      <c r="B923" s="156"/>
    </row>
    <row r="924" spans="1:2">
      <c r="A924" s="79"/>
      <c r="B924" s="156"/>
    </row>
    <row r="925" spans="1:2">
      <c r="A925" s="79"/>
      <c r="B925" s="156"/>
    </row>
    <row r="926" spans="1:2">
      <c r="A926" s="79"/>
      <c r="B926" s="156"/>
    </row>
    <row r="927" spans="1:2">
      <c r="A927" s="79"/>
      <c r="B927" s="156"/>
    </row>
    <row r="928" spans="1:2">
      <c r="A928" s="79"/>
      <c r="B928" s="156"/>
    </row>
    <row r="929" spans="1:2">
      <c r="A929" s="79"/>
      <c r="B929" s="156"/>
    </row>
    <row r="930" spans="1:2">
      <c r="A930" s="79"/>
      <c r="B930" s="156"/>
    </row>
    <row r="931" spans="1:2">
      <c r="A931" s="79"/>
      <c r="B931" s="156"/>
    </row>
    <row r="932" spans="1:2">
      <c r="A932" s="79"/>
      <c r="B932" s="156"/>
    </row>
    <row r="933" spans="1:2">
      <c r="A933" s="79"/>
      <c r="B933" s="156"/>
    </row>
    <row r="934" spans="1:2">
      <c r="A934" s="79"/>
      <c r="B934" s="156"/>
    </row>
    <row r="935" spans="1:2">
      <c r="A935" s="79"/>
      <c r="B935" s="156"/>
    </row>
    <row r="936" spans="1:2">
      <c r="A936" s="79"/>
      <c r="B936" s="156"/>
    </row>
    <row r="937" spans="1:2">
      <c r="A937" s="79"/>
      <c r="B937" s="156"/>
    </row>
    <row r="938" spans="1:2">
      <c r="A938" s="79"/>
      <c r="B938" s="156"/>
    </row>
    <row r="939" spans="1:2">
      <c r="A939" s="79"/>
      <c r="B939" s="156"/>
    </row>
    <row r="940" spans="1:2">
      <c r="A940" s="79"/>
      <c r="B940" s="156"/>
    </row>
    <row r="941" spans="1:2">
      <c r="A941" s="79"/>
      <c r="B941" s="156"/>
    </row>
    <row r="942" spans="1:2">
      <c r="A942" s="79"/>
      <c r="B942" s="156"/>
    </row>
    <row r="943" spans="1:2">
      <c r="A943" s="79"/>
      <c r="B943" s="156"/>
    </row>
    <row r="944" spans="1:2">
      <c r="A944" s="79"/>
      <c r="B944" s="156"/>
    </row>
    <row r="945" spans="1:2">
      <c r="A945" s="79"/>
      <c r="B945" s="156"/>
    </row>
    <row r="946" spans="1:2">
      <c r="A946" s="79"/>
      <c r="B946" s="156"/>
    </row>
    <row r="947" spans="1:2">
      <c r="A947" s="79"/>
      <c r="B947" s="156"/>
    </row>
    <row r="948" spans="1:2">
      <c r="A948" s="79"/>
      <c r="B948" s="156"/>
    </row>
    <row r="949" spans="1:2">
      <c r="A949" s="79"/>
      <c r="B949" s="156"/>
    </row>
    <row r="950" spans="1:2">
      <c r="A950" s="79"/>
      <c r="B950" s="156"/>
    </row>
    <row r="951" spans="1:2">
      <c r="A951" s="79"/>
      <c r="B951" s="156"/>
    </row>
    <row r="952" spans="1:2">
      <c r="A952" s="79"/>
      <c r="B952" s="156"/>
    </row>
    <row r="953" spans="1:2">
      <c r="A953" s="79"/>
      <c r="B953" s="156"/>
    </row>
    <row r="954" spans="1:2">
      <c r="A954" s="79"/>
      <c r="B954" s="156"/>
    </row>
    <row r="955" spans="1:2">
      <c r="A955" s="79"/>
      <c r="B955" s="156"/>
    </row>
    <row r="956" spans="1:2">
      <c r="A956" s="79"/>
      <c r="B956" s="156"/>
    </row>
    <row r="957" spans="1:2">
      <c r="A957" s="79"/>
      <c r="B957" s="156"/>
    </row>
    <row r="958" spans="1:2">
      <c r="A958" s="79"/>
      <c r="B958" s="156"/>
    </row>
    <row r="959" spans="1:2">
      <c r="A959" s="79"/>
      <c r="B959" s="156"/>
    </row>
    <row r="960" spans="1:2">
      <c r="A960" s="79"/>
      <c r="B960" s="156"/>
    </row>
    <row r="961" spans="1:2">
      <c r="A961" s="79"/>
      <c r="B961" s="156"/>
    </row>
    <row r="962" spans="1:2">
      <c r="A962" s="79"/>
      <c r="B962" s="156"/>
    </row>
    <row r="963" spans="1:2">
      <c r="A963" s="79"/>
      <c r="B963" s="156"/>
    </row>
    <row r="964" spans="1:2">
      <c r="A964" s="79"/>
      <c r="B964" s="156"/>
    </row>
    <row r="965" spans="1:2">
      <c r="A965" s="79"/>
      <c r="B965" s="156"/>
    </row>
    <row r="966" spans="1:2">
      <c r="A966" s="79"/>
      <c r="B966" s="156"/>
    </row>
    <row r="967" spans="1:2">
      <c r="A967" s="79"/>
      <c r="B967" s="156"/>
    </row>
    <row r="968" spans="1:2">
      <c r="A968" s="79"/>
      <c r="B968" s="156"/>
    </row>
    <row r="969" spans="1:2">
      <c r="A969" s="79"/>
      <c r="B969" s="156"/>
    </row>
    <row r="970" spans="1:2">
      <c r="A970" s="79"/>
      <c r="B970" s="156"/>
    </row>
    <row r="971" spans="1:2">
      <c r="A971" s="79"/>
      <c r="B971" s="156"/>
    </row>
    <row r="972" spans="1:2">
      <c r="A972" s="79"/>
      <c r="B972" s="156"/>
    </row>
    <row r="973" spans="1:2">
      <c r="A973" s="79"/>
      <c r="B973" s="156"/>
    </row>
    <row r="974" spans="1:2">
      <c r="A974" s="79"/>
      <c r="B974" s="156"/>
    </row>
    <row r="975" spans="1:2">
      <c r="A975" s="79"/>
      <c r="B975" s="156"/>
    </row>
    <row r="976" spans="1:2">
      <c r="A976" s="79"/>
      <c r="B976" s="156"/>
    </row>
    <row r="977" spans="1:2">
      <c r="A977" s="79"/>
      <c r="B977" s="156"/>
    </row>
    <row r="978" spans="1:2">
      <c r="A978" s="79"/>
      <c r="B978" s="156"/>
    </row>
    <row r="979" spans="1:2">
      <c r="A979" s="79"/>
      <c r="B979" s="156"/>
    </row>
    <row r="980" spans="1:2">
      <c r="A980" s="79"/>
      <c r="B980" s="156"/>
    </row>
    <row r="981" spans="1:2">
      <c r="A981" s="79"/>
      <c r="B981" s="156"/>
    </row>
    <row r="982" spans="1:2">
      <c r="A982" s="79"/>
      <c r="B982" s="156"/>
    </row>
    <row r="983" spans="1:2">
      <c r="A983" s="79"/>
      <c r="B983" s="156"/>
    </row>
    <row r="984" spans="1:2">
      <c r="A984" s="79"/>
      <c r="B984" s="156"/>
    </row>
    <row r="985" spans="1:2">
      <c r="A985" s="79"/>
      <c r="B985" s="156"/>
    </row>
    <row r="986" spans="1:2">
      <c r="A986" s="79"/>
      <c r="B986" s="156"/>
    </row>
    <row r="987" spans="1:2">
      <c r="A987" s="79"/>
      <c r="B987" s="156"/>
    </row>
    <row r="988" spans="1:2">
      <c r="A988" s="79"/>
      <c r="B988" s="156"/>
    </row>
    <row r="989" spans="1:2">
      <c r="A989" s="79"/>
      <c r="B989" s="156"/>
    </row>
    <row r="990" spans="1:2">
      <c r="A990" s="79"/>
      <c r="B990" s="156"/>
    </row>
    <row r="991" spans="1:2">
      <c r="A991" s="79"/>
      <c r="B991" s="156"/>
    </row>
    <row r="992" spans="1:2">
      <c r="A992" s="79"/>
      <c r="B992" s="156"/>
    </row>
    <row r="993" spans="1:2">
      <c r="A993" s="79"/>
      <c r="B993" s="156"/>
    </row>
    <row r="994" spans="1:2">
      <c r="A994" s="79"/>
      <c r="B994" s="156"/>
    </row>
    <row r="995" spans="1:2">
      <c r="A995" s="79"/>
      <c r="B995" s="156"/>
    </row>
    <row r="996" spans="1:2">
      <c r="A996" s="79"/>
      <c r="B996" s="156"/>
    </row>
    <row r="997" spans="1:2">
      <c r="A997" s="79"/>
      <c r="B997" s="156"/>
    </row>
    <row r="998" spans="1:2">
      <c r="A998" s="79"/>
      <c r="B998" s="156"/>
    </row>
    <row r="999" spans="1:2">
      <c r="A999" s="79"/>
      <c r="B999" s="156"/>
    </row>
    <row r="1000" spans="1:2">
      <c r="A1000" s="79"/>
      <c r="B1000" s="156"/>
    </row>
    <row r="1001" spans="1:2">
      <c r="A1001" s="79"/>
      <c r="B1001" s="156"/>
    </row>
    <row r="1002" spans="1:2">
      <c r="A1002" s="79"/>
      <c r="B1002" s="156"/>
    </row>
    <row r="1003" spans="1:2">
      <c r="A1003" s="79"/>
      <c r="B1003" s="156"/>
    </row>
    <row r="1004" spans="1:2">
      <c r="A1004" s="79"/>
      <c r="B1004" s="156"/>
    </row>
    <row r="1005" spans="1:2">
      <c r="A1005" s="79"/>
      <c r="B1005" s="156"/>
    </row>
    <row r="1006" spans="1:2">
      <c r="A1006" s="79"/>
      <c r="B1006" s="156"/>
    </row>
    <row r="1007" spans="1:2">
      <c r="A1007" s="79"/>
      <c r="B1007" s="156"/>
    </row>
    <row r="1008" spans="1:2">
      <c r="A1008" s="79"/>
      <c r="B1008" s="156"/>
    </row>
    <row r="1009" spans="1:2">
      <c r="A1009" s="79"/>
      <c r="B1009" s="156"/>
    </row>
    <row r="1010" spans="1:2">
      <c r="A1010" s="79"/>
      <c r="B1010" s="156"/>
    </row>
    <row r="1011" spans="1:2">
      <c r="A1011" s="79"/>
      <c r="B1011" s="156"/>
    </row>
    <row r="1012" spans="1:2">
      <c r="A1012" s="79"/>
      <c r="B1012" s="156"/>
    </row>
    <row r="1013" spans="1:2">
      <c r="A1013" s="79"/>
      <c r="B1013" s="156"/>
    </row>
    <row r="1014" spans="1:2">
      <c r="A1014" s="79"/>
      <c r="B1014" s="156"/>
    </row>
    <row r="1015" spans="1:2">
      <c r="A1015" s="79"/>
      <c r="B1015" s="156"/>
    </row>
    <row r="1016" spans="1:2">
      <c r="A1016" s="79"/>
      <c r="B1016" s="156"/>
    </row>
    <row r="1017" spans="1:2">
      <c r="A1017" s="79"/>
      <c r="B1017" s="156"/>
    </row>
    <row r="1018" spans="1:2">
      <c r="A1018" s="79"/>
      <c r="B1018" s="156"/>
    </row>
    <row r="1019" spans="1:2">
      <c r="A1019" s="79"/>
      <c r="B1019" s="156"/>
    </row>
    <row r="1020" spans="1:2">
      <c r="A1020" s="79"/>
      <c r="B1020" s="156"/>
    </row>
    <row r="1021" spans="1:2">
      <c r="A1021" s="79"/>
      <c r="B1021" s="156"/>
    </row>
    <row r="1022" spans="1:2">
      <c r="A1022" s="79"/>
      <c r="B1022" s="156"/>
    </row>
    <row r="1023" spans="1:2">
      <c r="A1023" s="79"/>
      <c r="B1023" s="156"/>
    </row>
    <row r="1024" spans="1:2">
      <c r="A1024" s="79"/>
      <c r="B1024" s="156"/>
    </row>
    <row r="1025" spans="1:2">
      <c r="A1025" s="79"/>
      <c r="B1025" s="156"/>
    </row>
    <row r="1026" spans="1:2">
      <c r="A1026" s="79"/>
      <c r="B1026" s="156"/>
    </row>
    <row r="1027" spans="1:2">
      <c r="A1027" s="79"/>
      <c r="B1027" s="156"/>
    </row>
    <row r="1028" spans="1:2">
      <c r="A1028" s="79"/>
      <c r="B1028" s="156"/>
    </row>
    <row r="1029" spans="1:2">
      <c r="A1029" s="79"/>
      <c r="B1029" s="156"/>
    </row>
    <row r="1030" spans="1:2">
      <c r="A1030" s="79"/>
      <c r="B1030" s="156"/>
    </row>
    <row r="1031" spans="1:2">
      <c r="A1031" s="79"/>
      <c r="B1031" s="156"/>
    </row>
    <row r="1032" spans="1:2">
      <c r="A1032" s="79"/>
      <c r="B1032" s="156"/>
    </row>
    <row r="1033" spans="1:2">
      <c r="A1033" s="79"/>
      <c r="B1033" s="156"/>
    </row>
    <row r="1034" spans="1:2">
      <c r="A1034" s="79"/>
      <c r="B1034" s="156"/>
    </row>
    <row r="1035" spans="1:2">
      <c r="A1035" s="79"/>
      <c r="B1035" s="156"/>
    </row>
    <row r="1036" spans="1:2">
      <c r="A1036" s="79"/>
      <c r="B1036" s="156"/>
    </row>
    <row r="1037" spans="1:2">
      <c r="A1037" s="79"/>
      <c r="B1037" s="156"/>
    </row>
    <row r="1038" spans="1:2">
      <c r="A1038" s="79"/>
      <c r="B1038" s="156"/>
    </row>
    <row r="1039" spans="1:2">
      <c r="A1039" s="79"/>
      <c r="B1039" s="156"/>
    </row>
    <row r="1040" spans="1:2">
      <c r="A1040" s="79"/>
      <c r="B1040" s="156"/>
    </row>
    <row r="1041" spans="1:2">
      <c r="A1041" s="79"/>
      <c r="B1041" s="156"/>
    </row>
    <row r="1042" spans="1:2">
      <c r="A1042" s="79"/>
      <c r="B1042" s="156"/>
    </row>
    <row r="1043" spans="1:2">
      <c r="A1043" s="79"/>
      <c r="B1043" s="156"/>
    </row>
    <row r="1044" spans="1:2">
      <c r="A1044" s="79"/>
      <c r="B1044" s="156"/>
    </row>
    <row r="1045" spans="1:2">
      <c r="A1045" s="79"/>
      <c r="B1045" s="156"/>
    </row>
    <row r="1046" spans="1:2">
      <c r="A1046" s="79"/>
      <c r="B1046" s="156"/>
    </row>
    <row r="1047" spans="1:2">
      <c r="A1047" s="79"/>
      <c r="B1047" s="156"/>
    </row>
    <row r="1048" spans="1:2">
      <c r="A1048" s="79"/>
      <c r="B1048" s="156"/>
    </row>
    <row r="1049" spans="1:2">
      <c r="A1049" s="79"/>
      <c r="B1049" s="156"/>
    </row>
    <row r="1050" spans="1:2">
      <c r="A1050" s="79"/>
      <c r="B1050" s="156"/>
    </row>
    <row r="1051" spans="1:2">
      <c r="A1051" s="79"/>
      <c r="B1051" s="156"/>
    </row>
    <row r="1052" spans="1:2">
      <c r="A1052" s="79"/>
      <c r="B1052" s="156"/>
    </row>
    <row r="1053" spans="1:2">
      <c r="A1053" s="79"/>
      <c r="B1053" s="156"/>
    </row>
    <row r="1054" spans="1:2">
      <c r="A1054" s="79"/>
      <c r="B1054" s="156"/>
    </row>
    <row r="1055" spans="1:2">
      <c r="A1055" s="79"/>
      <c r="B1055" s="156"/>
    </row>
    <row r="1056" spans="1:2">
      <c r="A1056" s="79"/>
      <c r="B1056" s="156"/>
    </row>
    <row r="1057" spans="1:2">
      <c r="A1057" s="79"/>
      <c r="B1057" s="156"/>
    </row>
    <row r="1058" spans="1:2">
      <c r="A1058" s="79"/>
      <c r="B1058" s="156"/>
    </row>
    <row r="1059" spans="1:2">
      <c r="A1059" s="79"/>
      <c r="B1059" s="156"/>
    </row>
    <row r="1060" spans="1:2">
      <c r="A1060" s="79"/>
      <c r="B1060" s="156"/>
    </row>
    <row r="1061" spans="1:2">
      <c r="A1061" s="79"/>
      <c r="B1061" s="156"/>
    </row>
    <row r="1062" spans="1:2">
      <c r="A1062" s="79"/>
      <c r="B1062" s="156"/>
    </row>
    <row r="1063" spans="1:2">
      <c r="A1063" s="79"/>
      <c r="B1063" s="156"/>
    </row>
    <row r="1064" spans="1:2">
      <c r="A1064" s="79"/>
      <c r="B1064" s="156"/>
    </row>
    <row r="1065" spans="1:2">
      <c r="A1065" s="79"/>
      <c r="B1065" s="156"/>
    </row>
    <row r="1066" spans="1:2">
      <c r="A1066" s="79"/>
      <c r="B1066" s="156"/>
    </row>
    <row r="1067" spans="1:2">
      <c r="A1067" s="79"/>
      <c r="B1067" s="156"/>
    </row>
    <row r="1068" spans="1:2">
      <c r="A1068" s="79"/>
      <c r="B1068" s="156"/>
    </row>
    <row r="1069" spans="1:2">
      <c r="A1069" s="79"/>
      <c r="B1069" s="156"/>
    </row>
    <row r="1070" spans="1:2">
      <c r="A1070" s="79"/>
      <c r="B1070" s="156"/>
    </row>
    <row r="1071" spans="1:2">
      <c r="A1071" s="79"/>
      <c r="B1071" s="156"/>
    </row>
    <row r="1072" spans="1:2">
      <c r="A1072" s="79"/>
      <c r="B1072" s="156"/>
    </row>
    <row r="1073" spans="1:2">
      <c r="A1073" s="79"/>
      <c r="B1073" s="156"/>
    </row>
    <row r="1074" spans="1:2">
      <c r="A1074" s="79"/>
      <c r="B1074" s="156"/>
    </row>
    <row r="1075" spans="1:2">
      <c r="A1075" s="79"/>
      <c r="B1075" s="156"/>
    </row>
    <row r="1076" spans="1:2">
      <c r="A1076" s="79"/>
      <c r="B1076" s="156"/>
    </row>
    <row r="1077" spans="1:2">
      <c r="A1077" s="79"/>
      <c r="B1077" s="156"/>
    </row>
    <row r="1078" spans="1:2">
      <c r="A1078" s="79"/>
      <c r="B1078" s="156"/>
    </row>
    <row r="1079" spans="1:2">
      <c r="A1079" s="79"/>
      <c r="B1079" s="156"/>
    </row>
    <row r="1080" spans="1:2">
      <c r="A1080" s="79"/>
      <c r="B1080" s="156"/>
    </row>
    <row r="1081" spans="1:2">
      <c r="A1081" s="79"/>
      <c r="B1081" s="156"/>
    </row>
    <row r="1082" spans="1:2">
      <c r="A1082" s="79"/>
      <c r="B1082" s="156"/>
    </row>
    <row r="1083" spans="1:2">
      <c r="A1083" s="79"/>
      <c r="B1083" s="156"/>
    </row>
    <row r="1084" spans="1:2">
      <c r="A1084" s="79"/>
      <c r="B1084" s="156"/>
    </row>
    <row r="1085" spans="1:2">
      <c r="A1085" s="79"/>
      <c r="B1085" s="156"/>
    </row>
    <row r="1086" spans="1:2">
      <c r="A1086" s="79"/>
      <c r="B1086" s="156"/>
    </row>
    <row r="1087" spans="1:2">
      <c r="A1087" s="79"/>
      <c r="B1087" s="156"/>
    </row>
    <row r="1088" spans="1:2">
      <c r="A1088" s="79"/>
      <c r="B1088" s="156"/>
    </row>
    <row r="1089" spans="1:2">
      <c r="A1089" s="79"/>
      <c r="B1089" s="156"/>
    </row>
    <row r="1090" spans="1:2">
      <c r="A1090" s="79"/>
      <c r="B1090" s="156"/>
    </row>
    <row r="1091" spans="1:2">
      <c r="A1091" s="79"/>
      <c r="B1091" s="156"/>
    </row>
    <row r="1092" spans="1:2">
      <c r="A1092" s="79"/>
      <c r="B1092" s="156"/>
    </row>
    <row r="1093" spans="1:2">
      <c r="A1093" s="79"/>
      <c r="B1093" s="156"/>
    </row>
    <row r="1094" spans="1:2">
      <c r="A1094" s="79"/>
      <c r="B1094" s="156"/>
    </row>
    <row r="1095" spans="1:2">
      <c r="A1095" s="79"/>
      <c r="B1095" s="156"/>
    </row>
    <row r="1096" spans="1:2">
      <c r="A1096" s="79"/>
      <c r="B1096" s="156"/>
    </row>
    <row r="1097" spans="1:2">
      <c r="A1097" s="79"/>
      <c r="B1097" s="156"/>
    </row>
    <row r="1098" spans="1:2">
      <c r="A1098" s="79"/>
      <c r="B1098" s="156"/>
    </row>
    <row r="1099" spans="1:2">
      <c r="A1099" s="79"/>
      <c r="B1099" s="156"/>
    </row>
    <row r="1100" spans="1:2">
      <c r="A1100" s="79"/>
      <c r="B1100" s="156"/>
    </row>
    <row r="1101" spans="1:2">
      <c r="A1101" s="79"/>
      <c r="B1101" s="156"/>
    </row>
    <row r="1102" spans="1:2">
      <c r="A1102" s="79"/>
      <c r="B1102" s="156"/>
    </row>
    <row r="1103" spans="1:2">
      <c r="A1103" s="79"/>
      <c r="B1103" s="156"/>
    </row>
    <row r="1104" spans="1:2">
      <c r="A1104" s="79"/>
      <c r="B1104" s="156"/>
    </row>
    <row r="1105" spans="1:2">
      <c r="A1105" s="79"/>
      <c r="B1105" s="156"/>
    </row>
    <row r="1106" spans="1:2">
      <c r="A1106" s="79"/>
      <c r="B1106" s="156"/>
    </row>
    <row r="1107" spans="1:2">
      <c r="A1107" s="79"/>
      <c r="B1107" s="156"/>
    </row>
    <row r="1108" spans="1:2">
      <c r="A1108" s="79"/>
      <c r="B1108" s="156"/>
    </row>
    <row r="1109" spans="1:2">
      <c r="A1109" s="79"/>
      <c r="B1109" s="156"/>
    </row>
    <row r="1110" spans="1:2">
      <c r="A1110" s="79"/>
      <c r="B1110" s="156"/>
    </row>
    <row r="1111" spans="1:2">
      <c r="A1111" s="79"/>
      <c r="B1111" s="156"/>
    </row>
    <row r="1112" spans="1:2">
      <c r="A1112" s="79"/>
      <c r="B1112" s="156"/>
    </row>
    <row r="1113" spans="1:2">
      <c r="A1113" s="79"/>
      <c r="B1113" s="156"/>
    </row>
    <row r="1114" spans="1:2">
      <c r="A1114" s="79"/>
      <c r="B1114" s="156"/>
    </row>
    <row r="1115" spans="1:2">
      <c r="A1115" s="79"/>
      <c r="B1115" s="156"/>
    </row>
    <row r="1116" spans="1:2">
      <c r="A1116" s="79"/>
      <c r="B1116" s="156"/>
    </row>
    <row r="1117" spans="1:2">
      <c r="A1117" s="79"/>
      <c r="B1117" s="156"/>
    </row>
    <row r="1118" spans="1:2">
      <c r="A1118" s="79"/>
      <c r="B1118" s="156"/>
    </row>
    <row r="1119" spans="1:2">
      <c r="A1119" s="79"/>
      <c r="B1119" s="156"/>
    </row>
    <row r="1120" spans="1:2">
      <c r="A1120" s="79"/>
      <c r="B1120" s="156"/>
    </row>
    <row r="1121" spans="1:2">
      <c r="A1121" s="79"/>
      <c r="B1121" s="156"/>
    </row>
    <row r="1122" spans="1:2">
      <c r="A1122" s="79"/>
      <c r="B1122" s="156"/>
    </row>
    <row r="1123" spans="1:2">
      <c r="A1123" s="79"/>
      <c r="B1123" s="156"/>
    </row>
    <row r="1124" spans="1:2">
      <c r="A1124" s="79"/>
      <c r="B1124" s="156"/>
    </row>
    <row r="1125" spans="1:2">
      <c r="A1125" s="79"/>
      <c r="B1125" s="156"/>
    </row>
    <row r="1126" spans="1:2">
      <c r="A1126" s="79"/>
      <c r="B1126" s="156"/>
    </row>
    <row r="1127" spans="1:2">
      <c r="A1127" s="79"/>
      <c r="B1127" s="156"/>
    </row>
    <row r="1128" spans="1:2">
      <c r="A1128" s="79"/>
      <c r="B1128" s="156"/>
    </row>
    <row r="1129" spans="1:2">
      <c r="A1129" s="79"/>
      <c r="B1129" s="156"/>
    </row>
    <row r="1130" spans="1:2">
      <c r="A1130" s="79"/>
      <c r="B1130" s="156"/>
    </row>
    <row r="1131" spans="1:2">
      <c r="A1131" s="79"/>
      <c r="B1131" s="156"/>
    </row>
    <row r="1132" spans="1:2">
      <c r="A1132" s="79"/>
      <c r="B1132" s="156"/>
    </row>
    <row r="1133" spans="1:2">
      <c r="A1133" s="79"/>
      <c r="B1133" s="156"/>
    </row>
    <row r="1134" spans="1:2">
      <c r="A1134" s="79"/>
      <c r="B1134" s="156"/>
    </row>
    <row r="1135" spans="1:2">
      <c r="A1135" s="79"/>
      <c r="B1135" s="156"/>
    </row>
    <row r="1136" spans="1:2">
      <c r="A1136" s="79"/>
      <c r="B1136" s="156"/>
    </row>
    <row r="1137" spans="1:2">
      <c r="A1137" s="79"/>
      <c r="B1137" s="156"/>
    </row>
    <row r="1138" spans="1:2">
      <c r="A1138" s="79"/>
      <c r="B1138" s="156"/>
    </row>
    <row r="1139" spans="1:2">
      <c r="A1139" s="79"/>
      <c r="B1139" s="156"/>
    </row>
    <row r="1140" spans="1:2">
      <c r="A1140" s="79"/>
      <c r="B1140" s="156"/>
    </row>
    <row r="1141" spans="1:2">
      <c r="A1141" s="79"/>
      <c r="B1141" s="156"/>
    </row>
    <row r="1142" spans="1:2">
      <c r="A1142" s="79"/>
      <c r="B1142" s="156"/>
    </row>
    <row r="1143" spans="1:2">
      <c r="A1143" s="79"/>
      <c r="B1143" s="156"/>
    </row>
    <row r="1144" spans="1:2">
      <c r="A1144" s="79"/>
      <c r="B1144" s="156"/>
    </row>
    <row r="1145" spans="1:2">
      <c r="A1145" s="79"/>
      <c r="B1145" s="156"/>
    </row>
    <row r="1146" spans="1:2">
      <c r="A1146" s="79"/>
      <c r="B1146" s="156"/>
    </row>
    <row r="1147" spans="1:2">
      <c r="A1147" s="79"/>
      <c r="B1147" s="156"/>
    </row>
    <row r="1148" spans="1:2">
      <c r="A1148" s="79"/>
      <c r="B1148" s="156"/>
    </row>
    <row r="1149" spans="1:2">
      <c r="A1149" s="79"/>
      <c r="B1149" s="156"/>
    </row>
    <row r="1150" spans="1:2">
      <c r="A1150" s="79"/>
      <c r="B1150" s="156"/>
    </row>
    <row r="1151" spans="1:2">
      <c r="A1151" s="79"/>
      <c r="B1151" s="156"/>
    </row>
    <row r="1152" spans="1:2">
      <c r="A1152" s="79"/>
      <c r="B1152" s="156"/>
    </row>
    <row r="1153" spans="1:2">
      <c r="A1153" s="79"/>
      <c r="B1153" s="156"/>
    </row>
    <row r="1154" spans="1:2">
      <c r="A1154" s="79"/>
      <c r="B1154" s="156"/>
    </row>
    <row r="1155" spans="1:2">
      <c r="A1155" s="79"/>
      <c r="B1155" s="156"/>
    </row>
    <row r="1156" spans="1:2">
      <c r="A1156" s="79"/>
      <c r="B1156" s="156"/>
    </row>
    <row r="1157" spans="1:2">
      <c r="A1157" s="79"/>
      <c r="B1157" s="156"/>
    </row>
    <row r="1158" spans="1:2">
      <c r="A1158" s="79"/>
      <c r="B1158" s="156"/>
    </row>
    <row r="1159" spans="1:2">
      <c r="A1159" s="79"/>
      <c r="B1159" s="156"/>
    </row>
    <row r="1160" spans="1:2">
      <c r="A1160" s="79"/>
      <c r="B1160" s="156"/>
    </row>
    <row r="1161" spans="1:2">
      <c r="A1161" s="79"/>
      <c r="B1161" s="156"/>
    </row>
    <row r="1162" spans="1:2">
      <c r="A1162" s="79"/>
      <c r="B1162" s="156"/>
    </row>
    <row r="1163" spans="1:2">
      <c r="A1163" s="79"/>
      <c r="B1163" s="156"/>
    </row>
    <row r="1164" spans="1:2">
      <c r="A1164" s="79"/>
      <c r="B1164" s="156"/>
    </row>
    <row r="1165" spans="1:2">
      <c r="A1165" s="79"/>
      <c r="B1165" s="156"/>
    </row>
    <row r="1166" spans="1:2">
      <c r="A1166" s="79"/>
      <c r="B1166" s="156"/>
    </row>
    <row r="1167" spans="1:2">
      <c r="A1167" s="79"/>
      <c r="B1167" s="156"/>
    </row>
    <row r="1168" spans="1:2">
      <c r="A1168" s="79"/>
      <c r="B1168" s="156"/>
    </row>
    <row r="1169" spans="1:2">
      <c r="A1169" s="79"/>
      <c r="B1169" s="156"/>
    </row>
    <row r="1170" spans="1:2">
      <c r="A1170" s="79"/>
      <c r="B1170" s="156"/>
    </row>
    <row r="1171" spans="1:2">
      <c r="A1171" s="79"/>
      <c r="B1171" s="156"/>
    </row>
    <row r="1172" spans="1:2">
      <c r="A1172" s="79"/>
      <c r="B1172" s="156"/>
    </row>
    <row r="1173" spans="1:2">
      <c r="A1173" s="79"/>
      <c r="B1173" s="156"/>
    </row>
    <row r="1174" spans="1:2">
      <c r="A1174" s="79"/>
      <c r="B1174" s="156"/>
    </row>
    <row r="1175" spans="1:2">
      <c r="A1175" s="79"/>
      <c r="B1175" s="156"/>
    </row>
    <row r="1176" spans="1:2">
      <c r="A1176" s="79"/>
      <c r="B1176" s="156"/>
    </row>
    <row r="1177" spans="1:2">
      <c r="A1177" s="79"/>
      <c r="B1177" s="156"/>
    </row>
    <row r="1178" spans="1:2">
      <c r="A1178" s="79"/>
      <c r="B1178" s="156"/>
    </row>
    <row r="1179" spans="1:2">
      <c r="A1179" s="79"/>
      <c r="B1179" s="156"/>
    </row>
    <row r="1180" spans="1:2">
      <c r="A1180" s="79"/>
      <c r="B1180" s="156"/>
    </row>
    <row r="1181" spans="1:2">
      <c r="A1181" s="79"/>
      <c r="B1181" s="156"/>
    </row>
    <row r="1182" spans="1:2">
      <c r="A1182" s="79"/>
      <c r="B1182" s="156"/>
    </row>
    <row r="1183" spans="1:2">
      <c r="A1183" s="79"/>
      <c r="B1183" s="156"/>
    </row>
    <row r="1184" spans="1:2">
      <c r="A1184" s="79"/>
      <c r="B1184" s="156"/>
    </row>
    <row r="1185" spans="1:2">
      <c r="A1185" s="79"/>
      <c r="B1185" s="156"/>
    </row>
    <row r="1186" spans="1:2">
      <c r="A1186" s="79"/>
      <c r="B1186" s="156"/>
    </row>
    <row r="1187" spans="1:2">
      <c r="A1187" s="79"/>
      <c r="B1187" s="156"/>
    </row>
    <row r="1188" spans="1:2">
      <c r="A1188" s="79"/>
      <c r="B1188" s="156"/>
    </row>
    <row r="1189" spans="1:2">
      <c r="A1189" s="79"/>
      <c r="B1189" s="156"/>
    </row>
    <row r="1190" spans="1:2">
      <c r="A1190" s="79"/>
      <c r="B1190" s="156"/>
    </row>
    <row r="1191" spans="1:2">
      <c r="A1191" s="79"/>
      <c r="B1191" s="156"/>
    </row>
    <row r="1192" spans="1:2">
      <c r="A1192" s="79"/>
      <c r="B1192" s="156"/>
    </row>
    <row r="1193" spans="1:2">
      <c r="A1193" s="79"/>
      <c r="B1193" s="156"/>
    </row>
    <row r="1194" spans="1:2">
      <c r="A1194" s="79"/>
      <c r="B1194" s="156"/>
    </row>
    <row r="1195" spans="1:2">
      <c r="A1195" s="79"/>
      <c r="B1195" s="156"/>
    </row>
    <row r="1196" spans="1:2">
      <c r="A1196" s="79"/>
      <c r="B1196" s="156"/>
    </row>
    <row r="1197" spans="1:2">
      <c r="A1197" s="79"/>
      <c r="B1197" s="156"/>
    </row>
    <row r="1198" spans="1:2">
      <c r="A1198" s="79"/>
      <c r="B1198" s="156"/>
    </row>
    <row r="1199" spans="1:2">
      <c r="A1199" s="79"/>
      <c r="B1199" s="156"/>
    </row>
    <row r="1200" spans="1:2">
      <c r="A1200" s="79"/>
      <c r="B1200" s="156"/>
    </row>
    <row r="1201" spans="1:2">
      <c r="A1201" s="79"/>
      <c r="B1201" s="156"/>
    </row>
    <row r="1202" spans="1:2">
      <c r="A1202" s="79"/>
      <c r="B1202" s="156"/>
    </row>
    <row r="1203" spans="1:2">
      <c r="A1203" s="79"/>
      <c r="B1203" s="156"/>
    </row>
    <row r="1204" spans="1:2">
      <c r="A1204" s="79"/>
      <c r="B1204" s="156"/>
    </row>
    <row r="1205" spans="1:2">
      <c r="A1205" s="79"/>
      <c r="B1205" s="156"/>
    </row>
    <row r="1206" spans="1:2">
      <c r="A1206" s="79"/>
      <c r="B1206" s="156"/>
    </row>
    <row r="1207" spans="1:2">
      <c r="A1207" s="79"/>
      <c r="B1207" s="156"/>
    </row>
    <row r="1208" spans="1:2">
      <c r="A1208" s="79"/>
      <c r="B1208" s="156"/>
    </row>
    <row r="1209" spans="1:2">
      <c r="A1209" s="79"/>
      <c r="B1209" s="156"/>
    </row>
    <row r="1210" spans="1:2">
      <c r="A1210" s="79"/>
      <c r="B1210" s="156"/>
    </row>
    <row r="1211" spans="1:2">
      <c r="A1211" s="79"/>
      <c r="B1211" s="156"/>
    </row>
    <row r="1212" spans="1:2">
      <c r="A1212" s="79"/>
      <c r="B1212" s="156"/>
    </row>
    <row r="1213" spans="1:2">
      <c r="A1213" s="79"/>
      <c r="B1213" s="156"/>
    </row>
    <row r="1214" spans="1:2">
      <c r="A1214" s="79"/>
      <c r="B1214" s="156"/>
    </row>
    <row r="1215" spans="1:2">
      <c r="A1215" s="79"/>
      <c r="B1215" s="156"/>
    </row>
    <row r="1216" spans="1:2">
      <c r="A1216" s="79"/>
      <c r="B1216" s="156"/>
    </row>
    <row r="1217" spans="1:2">
      <c r="A1217" s="79"/>
      <c r="B1217" s="156"/>
    </row>
    <row r="1218" spans="1:2">
      <c r="A1218" s="79"/>
      <c r="B1218" s="156"/>
    </row>
    <row r="1219" spans="1:2">
      <c r="A1219" s="79"/>
      <c r="B1219" s="156"/>
    </row>
    <row r="1220" spans="1:2">
      <c r="A1220" s="79"/>
      <c r="B1220" s="156"/>
    </row>
    <row r="1221" spans="1:2">
      <c r="A1221" s="79"/>
      <c r="B1221" s="156"/>
    </row>
    <row r="1222" spans="1:2">
      <c r="A1222" s="79"/>
      <c r="B1222" s="156"/>
    </row>
    <row r="1223" spans="1:2">
      <c r="A1223" s="79"/>
      <c r="B1223" s="156"/>
    </row>
    <row r="1224" spans="1:2">
      <c r="A1224" s="79"/>
      <c r="B1224" s="156"/>
    </row>
    <row r="1225" spans="1:2">
      <c r="A1225" s="79"/>
      <c r="B1225" s="156"/>
    </row>
    <row r="1226" spans="1:2">
      <c r="A1226" s="79"/>
      <c r="B1226" s="156"/>
    </row>
    <row r="1227" spans="1:2">
      <c r="A1227" s="79"/>
      <c r="B1227" s="156"/>
    </row>
    <row r="1228" spans="1:2">
      <c r="A1228" s="79"/>
      <c r="B1228" s="156"/>
    </row>
    <row r="1229" spans="1:2">
      <c r="A1229" s="79"/>
      <c r="B1229" s="156"/>
    </row>
    <row r="1230" spans="1:2">
      <c r="A1230" s="79"/>
      <c r="B1230" s="156"/>
    </row>
    <row r="1231" spans="1:2">
      <c r="A1231" s="79"/>
      <c r="B1231" s="156"/>
    </row>
    <row r="1232" spans="1:2">
      <c r="A1232" s="79"/>
      <c r="B1232" s="156"/>
    </row>
    <row r="1233" spans="1:2">
      <c r="A1233" s="79"/>
      <c r="B1233" s="156"/>
    </row>
    <row r="1234" spans="1:2">
      <c r="A1234" s="79"/>
      <c r="B1234" s="156"/>
    </row>
    <row r="1235" spans="1:2">
      <c r="A1235" s="79"/>
      <c r="B1235" s="156"/>
    </row>
    <row r="1236" spans="1:2">
      <c r="A1236" s="79"/>
      <c r="B1236" s="156"/>
    </row>
    <row r="1237" spans="1:2">
      <c r="A1237" s="79"/>
      <c r="B1237" s="156"/>
    </row>
    <row r="1238" spans="1:2">
      <c r="A1238" s="79"/>
      <c r="B1238" s="156"/>
    </row>
    <row r="1239" spans="1:2">
      <c r="A1239" s="79"/>
      <c r="B1239" s="156"/>
    </row>
    <row r="1240" spans="1:2">
      <c r="A1240" s="79"/>
      <c r="B1240" s="156"/>
    </row>
    <row r="1241" spans="1:2">
      <c r="A1241" s="79"/>
      <c r="B1241" s="156"/>
    </row>
    <row r="1242" spans="1:2">
      <c r="A1242" s="79"/>
      <c r="B1242" s="156"/>
    </row>
    <row r="1243" spans="1:2">
      <c r="A1243" s="79"/>
      <c r="B1243" s="156"/>
    </row>
    <row r="1244" spans="1:2">
      <c r="A1244" s="79"/>
      <c r="B1244" s="156"/>
    </row>
    <row r="1245" spans="1:2">
      <c r="A1245" s="79"/>
      <c r="B1245" s="156"/>
    </row>
    <row r="1246" spans="1:2">
      <c r="A1246" s="79"/>
      <c r="B1246" s="156"/>
    </row>
    <row r="1247" spans="1:2">
      <c r="A1247" s="79"/>
      <c r="B1247" s="156"/>
    </row>
    <row r="1248" spans="1:2">
      <c r="A1248" s="79"/>
      <c r="B1248" s="156"/>
    </row>
    <row r="1249" spans="1:2">
      <c r="A1249" s="79"/>
      <c r="B1249" s="156"/>
    </row>
    <row r="1250" spans="1:2">
      <c r="A1250" s="79"/>
      <c r="B1250" s="156"/>
    </row>
    <row r="1251" spans="1:2">
      <c r="A1251" s="79"/>
      <c r="B1251" s="156"/>
    </row>
    <row r="1252" spans="1:2">
      <c r="A1252" s="79"/>
      <c r="B1252" s="156"/>
    </row>
    <row r="1253" spans="1:2">
      <c r="A1253" s="79"/>
      <c r="B1253" s="156"/>
    </row>
    <row r="1254" spans="1:2">
      <c r="A1254" s="79"/>
      <c r="B1254" s="156"/>
    </row>
    <row r="1255" spans="1:2">
      <c r="A1255" s="79"/>
      <c r="B1255" s="156"/>
    </row>
    <row r="1256" spans="1:2">
      <c r="A1256" s="79"/>
      <c r="B1256" s="156"/>
    </row>
    <row r="1257" spans="1:2">
      <c r="A1257" s="79"/>
      <c r="B1257" s="156"/>
    </row>
    <row r="1258" spans="1:2">
      <c r="A1258" s="79"/>
      <c r="B1258" s="156"/>
    </row>
    <row r="1259" spans="1:2">
      <c r="A1259" s="79"/>
      <c r="B1259" s="156"/>
    </row>
    <row r="1260" spans="1:2">
      <c r="A1260" s="79"/>
      <c r="B1260" s="156"/>
    </row>
    <row r="1261" spans="1:2">
      <c r="A1261" s="79"/>
      <c r="B1261" s="156"/>
    </row>
    <row r="1262" spans="1:2">
      <c r="A1262" s="79"/>
      <c r="B1262" s="156"/>
    </row>
    <row r="1263" spans="1:2">
      <c r="A1263" s="79"/>
      <c r="B1263" s="156"/>
    </row>
    <row r="1264" spans="1:2">
      <c r="A1264" s="79"/>
      <c r="B1264" s="156"/>
    </row>
    <row r="1265" spans="1:2">
      <c r="A1265" s="79"/>
      <c r="B1265" s="156"/>
    </row>
    <row r="1266" spans="1:2">
      <c r="A1266" s="79"/>
      <c r="B1266" s="156"/>
    </row>
    <row r="1267" spans="1:2">
      <c r="A1267" s="79"/>
      <c r="B1267" s="156"/>
    </row>
    <row r="1268" spans="1:2">
      <c r="A1268" s="79"/>
      <c r="B1268" s="156"/>
    </row>
    <row r="1269" spans="1:2">
      <c r="A1269" s="79"/>
      <c r="B1269" s="156"/>
    </row>
    <row r="1270" spans="1:2">
      <c r="A1270" s="79"/>
      <c r="B1270" s="156"/>
    </row>
    <row r="1271" spans="1:2">
      <c r="A1271" s="79"/>
      <c r="B1271" s="156"/>
    </row>
    <row r="1272" spans="1:2">
      <c r="A1272" s="79"/>
      <c r="B1272" s="156"/>
    </row>
    <row r="1273" spans="1:2">
      <c r="A1273" s="79"/>
      <c r="B1273" s="156"/>
    </row>
    <row r="1274" spans="1:2">
      <c r="A1274" s="79"/>
      <c r="B1274" s="156"/>
    </row>
    <row r="1275" spans="1:2">
      <c r="A1275" s="79"/>
      <c r="B1275" s="156"/>
    </row>
    <row r="1276" spans="1:2">
      <c r="A1276" s="79"/>
      <c r="B1276" s="156"/>
    </row>
    <row r="1277" spans="1:2">
      <c r="A1277" s="79"/>
      <c r="B1277" s="156"/>
    </row>
    <row r="1278" spans="1:2">
      <c r="A1278" s="79"/>
      <c r="B1278" s="156"/>
    </row>
    <row r="1279" spans="1:2">
      <c r="A1279" s="79"/>
      <c r="B1279" s="156"/>
    </row>
    <row r="1280" spans="1:2">
      <c r="A1280" s="79"/>
      <c r="B1280" s="156"/>
    </row>
    <row r="1281" spans="1:2">
      <c r="A1281" s="79"/>
      <c r="B1281" s="156"/>
    </row>
    <row r="1282" spans="1:2">
      <c r="A1282" s="79"/>
      <c r="B1282" s="156"/>
    </row>
    <row r="1283" spans="1:2">
      <c r="A1283" s="79"/>
      <c r="B1283" s="156"/>
    </row>
    <row r="1284" spans="1:2">
      <c r="A1284" s="79"/>
      <c r="B1284" s="156"/>
    </row>
    <row r="1285" spans="1:2">
      <c r="A1285" s="79"/>
      <c r="B1285" s="156"/>
    </row>
    <row r="1286" spans="1:2">
      <c r="A1286" s="79"/>
      <c r="B1286" s="156"/>
    </row>
    <row r="1287" spans="1:2">
      <c r="A1287" s="79"/>
      <c r="B1287" s="156"/>
    </row>
    <row r="1288" spans="1:2">
      <c r="A1288" s="79"/>
      <c r="B1288" s="156"/>
    </row>
    <row r="1289" spans="1:2">
      <c r="A1289" s="79"/>
      <c r="B1289" s="156"/>
    </row>
    <row r="1290" spans="1:2">
      <c r="A1290" s="79"/>
      <c r="B1290" s="156"/>
    </row>
    <row r="1291" spans="1:2">
      <c r="A1291" s="79"/>
      <c r="B1291" s="156"/>
    </row>
    <row r="1292" spans="1:2">
      <c r="A1292" s="79"/>
      <c r="B1292" s="156"/>
    </row>
    <row r="1293" spans="1:2">
      <c r="A1293" s="79"/>
      <c r="B1293" s="156"/>
    </row>
    <row r="1294" spans="1:2">
      <c r="A1294" s="79"/>
      <c r="B1294" s="156"/>
    </row>
    <row r="1295" spans="1:2">
      <c r="A1295" s="79"/>
      <c r="B1295" s="156"/>
    </row>
    <row r="1296" spans="1:2">
      <c r="A1296" s="79"/>
      <c r="B1296" s="156"/>
    </row>
    <row r="1297" spans="1:2">
      <c r="A1297" s="79"/>
      <c r="B1297" s="156"/>
    </row>
    <row r="1298" spans="1:2">
      <c r="A1298" s="79"/>
      <c r="B1298" s="156"/>
    </row>
    <row r="1299" spans="1:2">
      <c r="A1299" s="79"/>
      <c r="B1299" s="156"/>
    </row>
    <row r="1300" spans="1:2">
      <c r="A1300" s="79"/>
      <c r="B1300" s="156"/>
    </row>
    <row r="1301" spans="1:2">
      <c r="A1301" s="79"/>
      <c r="B1301" s="156"/>
    </row>
    <row r="1302" spans="1:2">
      <c r="A1302" s="79"/>
      <c r="B1302" s="156"/>
    </row>
    <row r="1303" spans="1:2">
      <c r="A1303" s="79"/>
      <c r="B1303" s="156"/>
    </row>
    <row r="1304" spans="1:2">
      <c r="A1304" s="79"/>
      <c r="B1304" s="156"/>
    </row>
    <row r="1305" spans="1:2">
      <c r="A1305" s="79"/>
      <c r="B1305" s="156"/>
    </row>
    <row r="1306" spans="1:2">
      <c r="A1306" s="79"/>
      <c r="B1306" s="156"/>
    </row>
    <row r="1307" spans="1:2">
      <c r="A1307" s="79"/>
      <c r="B1307" s="156"/>
    </row>
    <row r="1308" spans="1:2">
      <c r="A1308" s="79"/>
      <c r="B1308" s="156"/>
    </row>
    <row r="1309" spans="1:2">
      <c r="A1309" s="79"/>
      <c r="B1309" s="156"/>
    </row>
    <row r="1310" spans="1:2">
      <c r="A1310" s="79"/>
      <c r="B1310" s="156"/>
    </row>
    <row r="1311" spans="1:2">
      <c r="A1311" s="79"/>
      <c r="B1311" s="156"/>
    </row>
    <row r="1312" spans="1:2">
      <c r="A1312" s="79"/>
      <c r="B1312" s="156"/>
    </row>
    <row r="1313" spans="1:2">
      <c r="A1313" s="79"/>
      <c r="B1313" s="156"/>
    </row>
    <row r="1314" spans="1:2">
      <c r="A1314" s="79"/>
      <c r="B1314" s="156"/>
    </row>
    <row r="1315" spans="1:2">
      <c r="A1315" s="79"/>
      <c r="B1315" s="156"/>
    </row>
    <row r="1316" spans="1:2">
      <c r="A1316" s="79"/>
      <c r="B1316" s="156"/>
    </row>
    <row r="1317" spans="1:2">
      <c r="A1317" s="79"/>
      <c r="B1317" s="156"/>
    </row>
    <row r="1318" spans="1:2">
      <c r="A1318" s="79"/>
      <c r="B1318" s="156"/>
    </row>
    <row r="1319" spans="1:2">
      <c r="A1319" s="79"/>
      <c r="B1319" s="156"/>
    </row>
    <row r="1320" spans="1:2">
      <c r="A1320" s="79"/>
      <c r="B1320" s="156"/>
    </row>
    <row r="1321" spans="1:2">
      <c r="A1321" s="79"/>
      <c r="B1321" s="156"/>
    </row>
    <row r="1322" spans="1:2">
      <c r="A1322" s="79"/>
      <c r="B1322" s="156"/>
    </row>
    <row r="1323" spans="1:2">
      <c r="A1323" s="79"/>
      <c r="B1323" s="156"/>
    </row>
    <row r="1324" spans="1:2">
      <c r="A1324" s="79"/>
      <c r="B1324" s="156"/>
    </row>
    <row r="1325" spans="1:2">
      <c r="A1325" s="79"/>
      <c r="B1325" s="156"/>
    </row>
    <row r="1326" spans="1:2">
      <c r="A1326" s="79"/>
      <c r="B1326" s="156"/>
    </row>
    <row r="1327" spans="1:2">
      <c r="A1327" s="79"/>
      <c r="B1327" s="156"/>
    </row>
    <row r="1328" spans="1:2">
      <c r="A1328" s="79"/>
      <c r="B1328" s="156"/>
    </row>
    <row r="1329" spans="1:2">
      <c r="A1329" s="79"/>
      <c r="B1329" s="156"/>
    </row>
    <row r="1330" spans="1:2">
      <c r="A1330" s="79"/>
      <c r="B1330" s="156"/>
    </row>
    <row r="1331" spans="1:2">
      <c r="A1331" s="79"/>
      <c r="B1331" s="156"/>
    </row>
    <row r="1332" spans="1:2">
      <c r="A1332" s="79"/>
      <c r="B1332" s="156"/>
    </row>
    <row r="1333" spans="1:2">
      <c r="A1333" s="79"/>
      <c r="B1333" s="156"/>
    </row>
    <row r="1334" spans="1:2">
      <c r="A1334" s="79"/>
      <c r="B1334" s="156"/>
    </row>
    <row r="1335" spans="1:2">
      <c r="A1335" s="79"/>
      <c r="B1335" s="156"/>
    </row>
    <row r="1336" spans="1:2">
      <c r="A1336" s="79"/>
      <c r="B1336" s="156"/>
    </row>
    <row r="1337" spans="1:2">
      <c r="A1337" s="79"/>
      <c r="B1337" s="156"/>
    </row>
    <row r="1338" spans="1:2">
      <c r="A1338" s="79"/>
      <c r="B1338" s="156"/>
    </row>
    <row r="1339" spans="1:2">
      <c r="A1339" s="79"/>
      <c r="B1339" s="156"/>
    </row>
    <row r="1340" spans="1:2">
      <c r="A1340" s="79"/>
      <c r="B1340" s="156"/>
    </row>
    <row r="1341" spans="1:2">
      <c r="A1341" s="79"/>
      <c r="B1341" s="156"/>
    </row>
    <row r="1342" spans="1:2">
      <c r="A1342" s="79"/>
      <c r="B1342" s="156"/>
    </row>
    <row r="1343" spans="1:2">
      <c r="A1343" s="79"/>
      <c r="B1343" s="156"/>
    </row>
    <row r="1344" spans="1:2">
      <c r="A1344" s="79"/>
      <c r="B1344" s="156"/>
    </row>
    <row r="1345" spans="1:2">
      <c r="A1345" s="79"/>
      <c r="B1345" s="156"/>
    </row>
    <row r="1346" spans="1:2">
      <c r="A1346" s="79"/>
      <c r="B1346" s="156"/>
    </row>
    <row r="1347" spans="1:2">
      <c r="A1347" s="79"/>
      <c r="B1347" s="156"/>
    </row>
    <row r="1348" spans="1:2">
      <c r="A1348" s="79"/>
      <c r="B1348" s="156"/>
    </row>
    <row r="1349" spans="1:2">
      <c r="A1349" s="79"/>
      <c r="B1349" s="156"/>
    </row>
    <row r="1350" spans="1:2">
      <c r="A1350" s="79"/>
      <c r="B1350" s="156"/>
    </row>
    <row r="1351" spans="1:2">
      <c r="A1351" s="79"/>
      <c r="B1351" s="156"/>
    </row>
    <row r="1352" spans="1:2">
      <c r="A1352" s="79"/>
      <c r="B1352" s="156"/>
    </row>
    <row r="1353" spans="1:2">
      <c r="A1353" s="79"/>
      <c r="B1353" s="156"/>
    </row>
    <row r="1354" spans="1:2">
      <c r="A1354" s="79"/>
      <c r="B1354" s="156"/>
    </row>
    <row r="1355" spans="1:2">
      <c r="A1355" s="79"/>
      <c r="B1355" s="156"/>
    </row>
    <row r="1356" spans="1:2">
      <c r="A1356" s="79"/>
      <c r="B1356" s="156"/>
    </row>
    <row r="1357" spans="1:2">
      <c r="A1357" s="79"/>
      <c r="B1357" s="156"/>
    </row>
    <row r="1358" spans="1:2">
      <c r="A1358" s="79"/>
      <c r="B1358" s="156"/>
    </row>
    <row r="1359" spans="1:2">
      <c r="A1359" s="79"/>
      <c r="B1359" s="156"/>
    </row>
    <row r="1360" spans="1:2">
      <c r="A1360" s="79"/>
      <c r="B1360" s="156"/>
    </row>
    <row r="1361" spans="1:2">
      <c r="A1361" s="79"/>
      <c r="B1361" s="156"/>
    </row>
    <row r="1362" spans="1:2">
      <c r="A1362" s="79"/>
      <c r="B1362" s="156"/>
    </row>
    <row r="1363" spans="1:2">
      <c r="A1363" s="79"/>
      <c r="B1363" s="156"/>
    </row>
    <row r="1364" spans="1:2">
      <c r="A1364" s="79"/>
      <c r="B1364" s="156"/>
    </row>
    <row r="1365" spans="1:2">
      <c r="A1365" s="79"/>
      <c r="B1365" s="156"/>
    </row>
    <row r="1366" spans="1:2">
      <c r="A1366" s="79"/>
      <c r="B1366" s="156"/>
    </row>
    <row r="1367" spans="1:2">
      <c r="A1367" s="79"/>
      <c r="B1367" s="156"/>
    </row>
    <row r="1368" spans="1:2">
      <c r="A1368" s="79"/>
      <c r="B1368" s="156"/>
    </row>
    <row r="1369" spans="1:2">
      <c r="A1369" s="79"/>
      <c r="B1369" s="156"/>
    </row>
    <row r="1370" spans="1:2">
      <c r="A1370" s="79"/>
      <c r="B1370" s="156"/>
    </row>
    <row r="1371" spans="1:2">
      <c r="A1371" s="79"/>
      <c r="B1371" s="156"/>
    </row>
    <row r="1372" spans="1:2">
      <c r="A1372" s="79"/>
      <c r="B1372" s="156"/>
    </row>
    <row r="1373" spans="1:2">
      <c r="A1373" s="79"/>
      <c r="B1373" s="156"/>
    </row>
    <row r="1374" spans="1:2">
      <c r="A1374" s="79"/>
      <c r="B1374" s="156"/>
    </row>
    <row r="1375" spans="1:2">
      <c r="A1375" s="79"/>
      <c r="B1375" s="156"/>
    </row>
    <row r="1376" spans="1:2">
      <c r="A1376" s="79"/>
      <c r="B1376" s="156"/>
    </row>
    <row r="1377" spans="1:2">
      <c r="A1377" s="79"/>
      <c r="B1377" s="156"/>
    </row>
    <row r="1378" spans="1:2">
      <c r="A1378" s="79"/>
      <c r="B1378" s="156"/>
    </row>
    <row r="1379" spans="1:2">
      <c r="A1379" s="79"/>
      <c r="B1379" s="156"/>
    </row>
    <row r="1380" spans="1:2">
      <c r="A1380" s="79"/>
      <c r="B1380" s="156"/>
    </row>
    <row r="1381" spans="1:2">
      <c r="A1381" s="79"/>
      <c r="B1381" s="156"/>
    </row>
    <row r="1382" spans="1:2">
      <c r="A1382" s="79"/>
      <c r="B1382" s="156"/>
    </row>
    <row r="1383" spans="1:2">
      <c r="A1383" s="79"/>
      <c r="B1383" s="156"/>
    </row>
    <row r="1384" spans="1:2">
      <c r="A1384" s="79"/>
      <c r="B1384" s="156"/>
    </row>
    <row r="1385" spans="1:2">
      <c r="A1385" s="79"/>
      <c r="B1385" s="156"/>
    </row>
    <row r="1386" spans="1:2">
      <c r="A1386" s="79"/>
      <c r="B1386" s="156"/>
    </row>
    <row r="1387" spans="1:2">
      <c r="A1387" s="79"/>
      <c r="B1387" s="156"/>
    </row>
    <row r="1388" spans="1:2">
      <c r="A1388" s="79"/>
      <c r="B1388" s="156"/>
    </row>
    <row r="1389" spans="1:2">
      <c r="A1389" s="79"/>
      <c r="B1389" s="156"/>
    </row>
    <row r="1390" spans="1:2">
      <c r="A1390" s="79"/>
      <c r="B1390" s="156"/>
    </row>
    <row r="1391" spans="1:2">
      <c r="A1391" s="79"/>
      <c r="B1391" s="156"/>
    </row>
    <row r="1392" spans="1:2">
      <c r="A1392" s="79"/>
      <c r="B1392" s="156"/>
    </row>
    <row r="1393" spans="1:2">
      <c r="A1393" s="79"/>
      <c r="B1393" s="156"/>
    </row>
    <row r="1394" spans="1:2">
      <c r="A1394" s="79"/>
      <c r="B1394" s="156"/>
    </row>
    <row r="1395" spans="1:2">
      <c r="A1395" s="79"/>
      <c r="B1395" s="156"/>
    </row>
    <row r="1396" spans="1:2">
      <c r="A1396" s="79"/>
      <c r="B1396" s="156"/>
    </row>
    <row r="1397" spans="1:2">
      <c r="A1397" s="79"/>
      <c r="B1397" s="156"/>
    </row>
    <row r="1398" spans="1:2">
      <c r="A1398" s="79"/>
      <c r="B1398" s="156"/>
    </row>
    <row r="1399" spans="1:2">
      <c r="A1399" s="79"/>
      <c r="B1399" s="156"/>
    </row>
    <row r="1400" spans="1:2">
      <c r="A1400" s="79"/>
      <c r="B1400" s="156"/>
    </row>
    <row r="1401" spans="1:2">
      <c r="A1401" s="79"/>
      <c r="B1401" s="156"/>
    </row>
    <row r="1402" spans="1:2">
      <c r="A1402" s="79"/>
      <c r="B1402" s="156"/>
    </row>
    <row r="1403" spans="1:2">
      <c r="A1403" s="79"/>
      <c r="B1403" s="156"/>
    </row>
    <row r="1404" spans="1:2">
      <c r="A1404" s="79"/>
      <c r="B1404" s="156"/>
    </row>
    <row r="1405" spans="1:2">
      <c r="A1405" s="79"/>
      <c r="B1405" s="156"/>
    </row>
    <row r="1406" spans="1:2">
      <c r="A1406" s="79"/>
      <c r="B1406" s="156"/>
    </row>
    <row r="1407" spans="1:2">
      <c r="A1407" s="79"/>
      <c r="B1407" s="156"/>
    </row>
    <row r="1408" spans="1:2">
      <c r="A1408" s="79"/>
      <c r="B1408" s="156"/>
    </row>
    <row r="1409" spans="1:2">
      <c r="A1409" s="79"/>
      <c r="B1409" s="156"/>
    </row>
    <row r="1410" spans="1:2">
      <c r="A1410" s="79"/>
      <c r="B1410" s="156"/>
    </row>
    <row r="1411" spans="1:2">
      <c r="A1411" s="79"/>
      <c r="B1411" s="156"/>
    </row>
    <row r="1412" spans="1:2">
      <c r="A1412" s="79"/>
      <c r="B1412" s="156"/>
    </row>
    <row r="1413" spans="1:2">
      <c r="A1413" s="79"/>
      <c r="B1413" s="156"/>
    </row>
    <row r="1414" spans="1:2">
      <c r="A1414" s="79"/>
      <c r="B1414" s="156"/>
    </row>
    <row r="1415" spans="1:2">
      <c r="A1415" s="79"/>
      <c r="B1415" s="156"/>
    </row>
    <row r="1416" spans="1:2">
      <c r="A1416" s="79"/>
      <c r="B1416" s="156"/>
    </row>
    <row r="1417" spans="1:2">
      <c r="A1417" s="79"/>
      <c r="B1417" s="156"/>
    </row>
    <row r="1418" spans="1:2">
      <c r="A1418" s="79"/>
      <c r="B1418" s="156"/>
    </row>
    <row r="1419" spans="1:2">
      <c r="A1419" s="79"/>
      <c r="B1419" s="156"/>
    </row>
    <row r="1420" spans="1:2">
      <c r="A1420" s="79"/>
      <c r="B1420" s="156"/>
    </row>
    <row r="1421" spans="1:2">
      <c r="A1421" s="79"/>
      <c r="B1421" s="156"/>
    </row>
    <row r="1422" spans="1:2">
      <c r="A1422" s="79"/>
      <c r="B1422" s="156"/>
    </row>
    <row r="1423" spans="1:2">
      <c r="A1423" s="79"/>
      <c r="B1423" s="156"/>
    </row>
    <row r="1424" spans="1:2">
      <c r="A1424" s="79"/>
      <c r="B1424" s="156"/>
    </row>
    <row r="1425" spans="1:2">
      <c r="A1425" s="79"/>
      <c r="B1425" s="156"/>
    </row>
    <row r="1426" spans="1:2">
      <c r="A1426" s="79"/>
      <c r="B1426" s="156"/>
    </row>
    <row r="1427" spans="1:2">
      <c r="A1427" s="79"/>
      <c r="B1427" s="156"/>
    </row>
    <row r="1428" spans="1:2">
      <c r="A1428" s="79"/>
      <c r="B1428" s="156"/>
    </row>
    <row r="1429" spans="1:2">
      <c r="A1429" s="79"/>
      <c r="B1429" s="156"/>
    </row>
    <row r="1430" spans="1:2">
      <c r="A1430" s="79"/>
      <c r="B1430" s="156"/>
    </row>
    <row r="1431" spans="1:2">
      <c r="A1431" s="79"/>
      <c r="B1431" s="156"/>
    </row>
    <row r="1432" spans="1:2">
      <c r="A1432" s="79"/>
      <c r="B1432" s="156"/>
    </row>
    <row r="1433" spans="1:2">
      <c r="A1433" s="79"/>
      <c r="B1433" s="156"/>
    </row>
    <row r="1434" spans="1:2">
      <c r="A1434" s="79"/>
      <c r="B1434" s="156"/>
    </row>
    <row r="1435" spans="1:2">
      <c r="A1435" s="79"/>
      <c r="B1435" s="156"/>
    </row>
    <row r="1436" spans="1:2">
      <c r="A1436" s="79"/>
      <c r="B1436" s="156"/>
    </row>
    <row r="1437" spans="1:2">
      <c r="A1437" s="79"/>
      <c r="B1437" s="156"/>
    </row>
    <row r="1438" spans="1:2">
      <c r="A1438" s="79"/>
      <c r="B1438" s="156"/>
    </row>
    <row r="1439" spans="1:2">
      <c r="A1439" s="79"/>
      <c r="B1439" s="156"/>
    </row>
    <row r="1440" spans="1:2">
      <c r="A1440" s="79"/>
      <c r="B1440" s="156"/>
    </row>
    <row r="1441" spans="1:2">
      <c r="A1441" s="79"/>
      <c r="B1441" s="156"/>
    </row>
    <row r="1442" spans="1:2">
      <c r="A1442" s="79"/>
      <c r="B1442" s="156"/>
    </row>
    <row r="1443" spans="1:2">
      <c r="A1443" s="79"/>
      <c r="B1443" s="156"/>
    </row>
    <row r="1444" spans="1:2">
      <c r="A1444" s="79"/>
      <c r="B1444" s="156"/>
    </row>
    <row r="1445" spans="1:2">
      <c r="A1445" s="79"/>
      <c r="B1445" s="156"/>
    </row>
    <row r="1446" spans="1:2">
      <c r="A1446" s="79"/>
      <c r="B1446" s="156"/>
    </row>
    <row r="1447" spans="1:2">
      <c r="A1447" s="79"/>
      <c r="B1447" s="156"/>
    </row>
    <row r="1448" spans="1:2">
      <c r="A1448" s="79"/>
      <c r="B1448" s="156"/>
    </row>
    <row r="1449" spans="1:2">
      <c r="A1449" s="79"/>
      <c r="B1449" s="156"/>
    </row>
    <row r="1450" spans="1:2">
      <c r="A1450" s="79"/>
      <c r="B1450" s="156"/>
    </row>
    <row r="1451" spans="1:2">
      <c r="A1451" s="79"/>
      <c r="B1451" s="156"/>
    </row>
    <row r="1452" spans="1:2">
      <c r="A1452" s="79"/>
      <c r="B1452" s="156"/>
    </row>
    <row r="1453" spans="1:2">
      <c r="A1453" s="79"/>
      <c r="B1453" s="156"/>
    </row>
    <row r="1454" spans="1:2">
      <c r="A1454" s="79"/>
      <c r="B1454" s="156"/>
    </row>
    <row r="1455" spans="1:2">
      <c r="A1455" s="79"/>
      <c r="B1455" s="156"/>
    </row>
    <row r="1456" spans="1:2">
      <c r="A1456" s="79"/>
      <c r="B1456" s="156"/>
    </row>
    <row r="1457" spans="1:2">
      <c r="A1457" s="79"/>
      <c r="B1457" s="156"/>
    </row>
    <row r="1458" spans="1:2">
      <c r="A1458" s="79"/>
      <c r="B1458" s="156"/>
    </row>
    <row r="1459" spans="1:2">
      <c r="A1459" s="79"/>
      <c r="B1459" s="156"/>
    </row>
    <row r="1460" spans="1:2">
      <c r="A1460" s="79"/>
      <c r="B1460" s="156"/>
    </row>
    <row r="1461" spans="1:2">
      <c r="A1461" s="79"/>
      <c r="B1461" s="156"/>
    </row>
    <row r="1462" spans="1:2">
      <c r="A1462" s="79"/>
      <c r="B1462" s="156"/>
    </row>
    <row r="1463" spans="1:2">
      <c r="A1463" s="79"/>
      <c r="B1463" s="156"/>
    </row>
    <row r="1464" spans="1:2">
      <c r="A1464" s="79"/>
      <c r="B1464" s="156"/>
    </row>
    <row r="1465" spans="1:2">
      <c r="A1465" s="79"/>
      <c r="B1465" s="156"/>
    </row>
    <row r="1466" spans="1:2">
      <c r="A1466" s="79"/>
      <c r="B1466" s="156"/>
    </row>
    <row r="1467" spans="1:2">
      <c r="A1467" s="79"/>
      <c r="B1467" s="156"/>
    </row>
    <row r="1468" spans="1:2">
      <c r="A1468" s="79"/>
      <c r="B1468" s="156"/>
    </row>
    <row r="1469" spans="1:2">
      <c r="A1469" s="79"/>
      <c r="B1469" s="156"/>
    </row>
    <row r="1470" spans="1:2">
      <c r="A1470" s="79"/>
      <c r="B1470" s="156"/>
    </row>
    <row r="1471" spans="1:2">
      <c r="A1471" s="79"/>
      <c r="B1471" s="156"/>
    </row>
    <row r="1472" spans="1:2">
      <c r="A1472" s="79"/>
      <c r="B1472" s="156"/>
    </row>
    <row r="1473" spans="1:2">
      <c r="A1473" s="79"/>
      <c r="B1473" s="156"/>
    </row>
    <row r="1474" spans="1:2">
      <c r="A1474" s="79"/>
      <c r="B1474" s="156"/>
    </row>
    <row r="1475" spans="1:2">
      <c r="A1475" s="79"/>
      <c r="B1475" s="156"/>
    </row>
    <row r="1476" spans="1:2">
      <c r="A1476" s="79"/>
      <c r="B1476" s="156"/>
    </row>
    <row r="1477" spans="1:2">
      <c r="A1477" s="79"/>
      <c r="B1477" s="156"/>
    </row>
    <row r="1478" spans="1:2">
      <c r="A1478" s="79"/>
      <c r="B1478" s="156"/>
    </row>
    <row r="1479" spans="1:2">
      <c r="A1479" s="79"/>
      <c r="B1479" s="156"/>
    </row>
    <row r="1480" spans="1:2">
      <c r="A1480" s="79"/>
      <c r="B1480" s="156"/>
    </row>
    <row r="1481" spans="1:2">
      <c r="A1481" s="79"/>
      <c r="B1481" s="156"/>
    </row>
    <row r="1482" spans="1:2">
      <c r="A1482" s="79"/>
      <c r="B1482" s="156"/>
    </row>
    <row r="1483" spans="1:2">
      <c r="A1483" s="79"/>
      <c r="B1483" s="156"/>
    </row>
    <row r="1484" spans="1:2">
      <c r="A1484" s="79"/>
      <c r="B1484" s="156"/>
    </row>
    <row r="1485" spans="1:2">
      <c r="A1485" s="79"/>
      <c r="B1485" s="156"/>
    </row>
    <row r="1486" spans="1:2">
      <c r="A1486" s="79"/>
      <c r="B1486" s="156"/>
    </row>
    <row r="1487" spans="1:2">
      <c r="A1487" s="79"/>
      <c r="B1487" s="156"/>
    </row>
    <row r="1488" spans="1:2">
      <c r="A1488" s="79"/>
      <c r="B1488" s="156"/>
    </row>
    <row r="1489" spans="1:2">
      <c r="A1489" s="79"/>
      <c r="B1489" s="156"/>
    </row>
    <row r="1490" spans="1:2">
      <c r="A1490" s="79"/>
      <c r="B1490" s="156"/>
    </row>
    <row r="1491" spans="1:2">
      <c r="A1491" s="79"/>
      <c r="B1491" s="156"/>
    </row>
    <row r="1492" spans="1:2">
      <c r="A1492" s="79"/>
      <c r="B1492" s="156"/>
    </row>
    <row r="1493" spans="1:2">
      <c r="A1493" s="79"/>
      <c r="B1493" s="156"/>
    </row>
    <row r="1494" spans="1:2">
      <c r="A1494" s="79"/>
      <c r="B1494" s="156"/>
    </row>
    <row r="1495" spans="1:2">
      <c r="A1495" s="79"/>
      <c r="B1495" s="156"/>
    </row>
    <row r="1496" spans="1:2">
      <c r="A1496" s="79"/>
      <c r="B1496" s="156"/>
    </row>
    <row r="1497" spans="1:2">
      <c r="A1497" s="79"/>
      <c r="B1497" s="156"/>
    </row>
    <row r="1498" spans="1:2">
      <c r="A1498" s="79"/>
      <c r="B1498" s="156"/>
    </row>
    <row r="1499" spans="1:2">
      <c r="A1499" s="79"/>
      <c r="B1499" s="156"/>
    </row>
    <row r="1500" spans="1:2">
      <c r="A1500" s="79"/>
      <c r="B1500" s="156"/>
    </row>
    <row r="1501" spans="1:2">
      <c r="A1501" s="79"/>
      <c r="B1501" s="156"/>
    </row>
    <row r="1502" spans="1:2">
      <c r="A1502" s="79"/>
      <c r="B1502" s="156"/>
    </row>
    <row r="1503" spans="1:2">
      <c r="A1503" s="79"/>
      <c r="B1503" s="156"/>
    </row>
    <row r="1504" spans="1:2">
      <c r="A1504" s="79"/>
      <c r="B1504" s="156"/>
    </row>
    <row r="1505" spans="1:2">
      <c r="A1505" s="79"/>
      <c r="B1505" s="156"/>
    </row>
    <row r="1506" spans="1:2">
      <c r="A1506" s="79"/>
      <c r="B1506" s="156"/>
    </row>
    <row r="1507" spans="1:2">
      <c r="A1507" s="79"/>
      <c r="B1507" s="156"/>
    </row>
    <row r="1508" spans="1:2">
      <c r="A1508" s="79"/>
      <c r="B1508" s="156"/>
    </row>
    <row r="1509" spans="1:2">
      <c r="A1509" s="79"/>
      <c r="B1509" s="156"/>
    </row>
    <row r="1510" spans="1:2">
      <c r="A1510" s="79"/>
      <c r="B1510" s="156"/>
    </row>
    <row r="1511" spans="1:2">
      <c r="A1511" s="79"/>
      <c r="B1511" s="156"/>
    </row>
    <row r="1512" spans="1:2">
      <c r="A1512" s="79"/>
      <c r="B1512" s="156"/>
    </row>
    <row r="1513" spans="1:2">
      <c r="A1513" s="79"/>
      <c r="B1513" s="156"/>
    </row>
    <row r="1514" spans="1:2">
      <c r="A1514" s="79"/>
      <c r="B1514" s="156"/>
    </row>
    <row r="1515" spans="1:2">
      <c r="A1515" s="79"/>
      <c r="B1515" s="156"/>
    </row>
    <row r="1516" spans="1:2">
      <c r="A1516" s="79"/>
      <c r="B1516" s="156"/>
    </row>
    <row r="1517" spans="1:2">
      <c r="A1517" s="79"/>
      <c r="B1517" s="156"/>
    </row>
    <row r="1518" spans="1:2">
      <c r="A1518" s="79"/>
      <c r="B1518" s="156"/>
    </row>
    <row r="1519" spans="1:2">
      <c r="A1519" s="79"/>
      <c r="B1519" s="156"/>
    </row>
    <row r="1520" spans="1:2">
      <c r="A1520" s="79"/>
      <c r="B1520" s="156"/>
    </row>
    <row r="1521" spans="1:2">
      <c r="A1521" s="79"/>
      <c r="B1521" s="156"/>
    </row>
    <row r="1522" spans="1:2">
      <c r="A1522" s="79"/>
      <c r="B1522" s="156"/>
    </row>
    <row r="1523" spans="1:2">
      <c r="A1523" s="79"/>
      <c r="B1523" s="156"/>
    </row>
    <row r="1524" spans="1:2">
      <c r="A1524" s="79"/>
      <c r="B1524" s="156"/>
    </row>
    <row r="1525" spans="1:2">
      <c r="A1525" s="79"/>
      <c r="B1525" s="156"/>
    </row>
    <row r="1526" spans="1:2">
      <c r="A1526" s="79"/>
      <c r="B1526" s="156"/>
    </row>
    <row r="1527" spans="1:2">
      <c r="A1527" s="79"/>
      <c r="B1527" s="156"/>
    </row>
    <row r="1528" spans="1:2">
      <c r="A1528" s="79"/>
      <c r="B1528" s="156"/>
    </row>
    <row r="1529" spans="1:2">
      <c r="A1529" s="79"/>
      <c r="B1529" s="156"/>
    </row>
    <row r="1530" spans="1:2">
      <c r="A1530" s="79"/>
      <c r="B1530" s="156"/>
    </row>
    <row r="1531" spans="1:2">
      <c r="A1531" s="79"/>
      <c r="B1531" s="156"/>
    </row>
    <row r="1532" spans="1:2">
      <c r="A1532" s="79"/>
      <c r="B1532" s="156"/>
    </row>
    <row r="1533" spans="1:2">
      <c r="A1533" s="79"/>
      <c r="B1533" s="156"/>
    </row>
    <row r="1534" spans="1:2">
      <c r="A1534" s="79"/>
      <c r="B1534" s="156"/>
    </row>
    <row r="1535" spans="1:2">
      <c r="A1535" s="79"/>
      <c r="B1535" s="156"/>
    </row>
    <row r="1536" spans="1:2">
      <c r="A1536" s="79"/>
      <c r="B1536" s="156"/>
    </row>
    <row r="1537" spans="1:2">
      <c r="A1537" s="79"/>
      <c r="B1537" s="156"/>
    </row>
    <row r="1538" spans="1:2">
      <c r="A1538" s="79"/>
      <c r="B1538" s="156"/>
    </row>
    <row r="1539" spans="1:2">
      <c r="A1539" s="79"/>
      <c r="B1539" s="156"/>
    </row>
    <row r="1540" spans="1:2">
      <c r="A1540" s="79"/>
      <c r="B1540" s="156"/>
    </row>
    <row r="1541" spans="1:2">
      <c r="A1541" s="79"/>
      <c r="B1541" s="156"/>
    </row>
    <row r="1542" spans="1:2">
      <c r="A1542" s="79"/>
      <c r="B1542" s="156"/>
    </row>
    <row r="1543" spans="1:2">
      <c r="A1543" s="79"/>
      <c r="B1543" s="156"/>
    </row>
    <row r="1544" spans="1:2">
      <c r="A1544" s="79"/>
      <c r="B1544" s="156"/>
    </row>
    <row r="1545" spans="1:2">
      <c r="A1545" s="79"/>
      <c r="B1545" s="156"/>
    </row>
    <row r="1546" spans="1:2">
      <c r="A1546" s="79"/>
      <c r="B1546" s="156"/>
    </row>
    <row r="1547" spans="1:2">
      <c r="A1547" s="79"/>
      <c r="B1547" s="156"/>
    </row>
    <row r="1548" spans="1:2">
      <c r="A1548" s="79"/>
      <c r="B1548" s="156"/>
    </row>
    <row r="1549" spans="1:2">
      <c r="A1549" s="79"/>
      <c r="B1549" s="156"/>
    </row>
    <row r="1550" spans="1:2">
      <c r="A1550" s="79"/>
      <c r="B1550" s="156"/>
    </row>
    <row r="1551" spans="1:2">
      <c r="A1551" s="79"/>
      <c r="B1551" s="156"/>
    </row>
    <row r="1552" spans="1:2">
      <c r="A1552" s="79"/>
      <c r="B1552" s="156"/>
    </row>
    <row r="1553" spans="1:2">
      <c r="A1553" s="79"/>
      <c r="B1553" s="156"/>
    </row>
    <row r="1554" spans="1:2">
      <c r="A1554" s="79"/>
      <c r="B1554" s="156"/>
    </row>
    <row r="1555" spans="1:2">
      <c r="A1555" s="79"/>
      <c r="B1555" s="156"/>
    </row>
    <row r="1556" spans="1:2">
      <c r="A1556" s="79"/>
      <c r="B1556" s="156"/>
    </row>
    <row r="1557" spans="1:2">
      <c r="A1557" s="79"/>
      <c r="B1557" s="156"/>
    </row>
    <row r="1558" spans="1:2">
      <c r="A1558" s="79"/>
      <c r="B1558" s="156"/>
    </row>
    <row r="1559" spans="1:2">
      <c r="A1559" s="79"/>
      <c r="B1559" s="156"/>
    </row>
    <row r="1560" spans="1:2">
      <c r="A1560" s="79"/>
      <c r="B1560" s="156"/>
    </row>
    <row r="1561" spans="1:2">
      <c r="A1561" s="79"/>
      <c r="B1561" s="156"/>
    </row>
    <row r="1562" spans="1:2">
      <c r="A1562" s="79"/>
      <c r="B1562" s="156"/>
    </row>
    <row r="1563" spans="1:2">
      <c r="A1563" s="79"/>
      <c r="B1563" s="156"/>
    </row>
    <row r="1564" spans="1:2">
      <c r="A1564" s="79"/>
      <c r="B1564" s="156"/>
    </row>
    <row r="1565" spans="1:2">
      <c r="A1565" s="79"/>
      <c r="B1565" s="156"/>
    </row>
    <row r="1566" spans="1:2">
      <c r="A1566" s="79"/>
      <c r="B1566" s="156"/>
    </row>
    <row r="1567" spans="1:2">
      <c r="A1567" s="79"/>
      <c r="B1567" s="156"/>
    </row>
    <row r="1568" spans="1:2">
      <c r="A1568" s="79"/>
      <c r="B1568" s="156"/>
    </row>
    <row r="1569" spans="1:2">
      <c r="A1569" s="79"/>
      <c r="B1569" s="156"/>
    </row>
    <row r="1570" spans="1:2">
      <c r="A1570" s="79"/>
      <c r="B1570" s="156"/>
    </row>
    <row r="1571" spans="1:2">
      <c r="A1571" s="79"/>
      <c r="B1571" s="156"/>
    </row>
    <row r="1572" spans="1:2">
      <c r="A1572" s="79"/>
      <c r="B1572" s="156"/>
    </row>
    <row r="1573" spans="1:2">
      <c r="A1573" s="79"/>
      <c r="B1573" s="156"/>
    </row>
    <row r="1574" spans="1:2">
      <c r="A1574" s="79"/>
      <c r="B1574" s="156"/>
    </row>
    <row r="1575" spans="1:2">
      <c r="A1575" s="79"/>
      <c r="B1575" s="156"/>
    </row>
    <row r="1576" spans="1:2">
      <c r="A1576" s="79"/>
      <c r="B1576" s="156"/>
    </row>
    <row r="1577" spans="1:2">
      <c r="A1577" s="79"/>
      <c r="B1577" s="156"/>
    </row>
    <row r="1578" spans="1:2">
      <c r="A1578" s="79"/>
      <c r="B1578" s="156"/>
    </row>
    <row r="1579" spans="1:2">
      <c r="A1579" s="79"/>
      <c r="B1579" s="156"/>
    </row>
    <row r="1580" spans="1:2">
      <c r="A1580" s="79"/>
      <c r="B1580" s="156"/>
    </row>
    <row r="1581" spans="1:2">
      <c r="A1581" s="79"/>
      <c r="B1581" s="156"/>
    </row>
    <row r="1582" spans="1:2">
      <c r="A1582" s="79"/>
      <c r="B1582" s="156"/>
    </row>
    <row r="1583" spans="1:2">
      <c r="A1583" s="79"/>
      <c r="B1583" s="156"/>
    </row>
    <row r="1584" spans="1:2">
      <c r="A1584" s="79"/>
      <c r="B1584" s="156"/>
    </row>
    <row r="1585" spans="1:2">
      <c r="A1585" s="79"/>
      <c r="B1585" s="156"/>
    </row>
    <row r="1586" spans="1:2">
      <c r="A1586" s="79"/>
      <c r="B1586" s="156"/>
    </row>
    <row r="1587" spans="1:2">
      <c r="A1587" s="79"/>
      <c r="B1587" s="156"/>
    </row>
    <row r="1588" spans="1:2">
      <c r="A1588" s="79"/>
      <c r="B1588" s="156"/>
    </row>
    <row r="1589" spans="1:2">
      <c r="A1589" s="79"/>
      <c r="B1589" s="156"/>
    </row>
    <row r="1590" spans="1:2">
      <c r="A1590" s="79"/>
      <c r="B1590" s="156"/>
    </row>
    <row r="1591" spans="1:2">
      <c r="A1591" s="79"/>
      <c r="B1591" s="156"/>
    </row>
    <row r="1592" spans="1:2">
      <c r="A1592" s="79"/>
      <c r="B1592" s="156"/>
    </row>
    <row r="1593" spans="1:2">
      <c r="A1593" s="79"/>
      <c r="B1593" s="156"/>
    </row>
    <row r="1594" spans="1:2">
      <c r="A1594" s="79"/>
      <c r="B1594" s="156"/>
    </row>
    <row r="1595" spans="1:2">
      <c r="A1595" s="79"/>
      <c r="B1595" s="156"/>
    </row>
    <row r="1596" spans="1:2">
      <c r="A1596" s="79"/>
      <c r="B1596" s="156"/>
    </row>
    <row r="1597" spans="1:2">
      <c r="A1597" s="79"/>
      <c r="B1597" s="156"/>
    </row>
    <row r="1598" spans="1:2">
      <c r="A1598" s="79"/>
      <c r="B1598" s="156"/>
    </row>
    <row r="1599" spans="1:2">
      <c r="A1599" s="79"/>
      <c r="B1599" s="156"/>
    </row>
    <row r="1600" spans="1:2">
      <c r="A1600" s="79"/>
      <c r="B1600" s="156"/>
    </row>
    <row r="1601" spans="1:2">
      <c r="A1601" s="79"/>
      <c r="B1601" s="156"/>
    </row>
    <row r="1602" spans="1:2">
      <c r="A1602" s="79"/>
      <c r="B1602" s="156"/>
    </row>
    <row r="1603" spans="1:2">
      <c r="A1603" s="79"/>
      <c r="B1603" s="156"/>
    </row>
    <row r="1604" spans="1:2">
      <c r="A1604" s="79"/>
      <c r="B1604" s="156"/>
    </row>
    <row r="1605" spans="1:2">
      <c r="A1605" s="79"/>
      <c r="B1605" s="156"/>
    </row>
    <row r="1606" spans="1:2">
      <c r="A1606" s="79"/>
      <c r="B1606" s="156"/>
    </row>
    <row r="1607" spans="1:2">
      <c r="A1607" s="79"/>
      <c r="B1607" s="156"/>
    </row>
    <row r="1608" spans="1:2">
      <c r="A1608" s="79"/>
      <c r="B1608" s="156"/>
    </row>
    <row r="1609" spans="1:2">
      <c r="A1609" s="79"/>
      <c r="B1609" s="156"/>
    </row>
    <row r="1610" spans="1:2">
      <c r="A1610" s="79"/>
      <c r="B1610" s="156"/>
    </row>
    <row r="1611" spans="1:2">
      <c r="A1611" s="79"/>
      <c r="B1611" s="156"/>
    </row>
    <row r="1612" spans="1:2">
      <c r="A1612" s="79"/>
      <c r="B1612" s="156"/>
    </row>
    <row r="1613" spans="1:2">
      <c r="A1613" s="79"/>
      <c r="B1613" s="156"/>
    </row>
    <row r="1614" spans="1:2">
      <c r="A1614" s="79"/>
      <c r="B1614" s="156"/>
    </row>
    <row r="1615" spans="1:2">
      <c r="A1615" s="79"/>
      <c r="B1615" s="156"/>
    </row>
    <row r="1616" spans="1:2">
      <c r="A1616" s="79"/>
      <c r="B1616" s="156"/>
    </row>
    <row r="1617" spans="1:2">
      <c r="A1617" s="79"/>
      <c r="B1617" s="156"/>
    </row>
    <row r="1618" spans="1:2">
      <c r="A1618" s="79"/>
      <c r="B1618" s="156"/>
    </row>
    <row r="1619" spans="1:2">
      <c r="A1619" s="79"/>
      <c r="B1619" s="156"/>
    </row>
    <row r="1620" spans="1:2">
      <c r="A1620" s="79"/>
      <c r="B1620" s="156"/>
    </row>
    <row r="1621" spans="1:2">
      <c r="A1621" s="79"/>
      <c r="B1621" s="156"/>
    </row>
    <row r="1622" spans="1:2">
      <c r="A1622" s="79"/>
      <c r="B1622" s="156"/>
    </row>
    <row r="1623" spans="1:2">
      <c r="A1623" s="79"/>
      <c r="B1623" s="156"/>
    </row>
    <row r="1624" spans="1:2">
      <c r="A1624" s="79"/>
      <c r="B1624" s="156"/>
    </row>
    <row r="1625" spans="1:2">
      <c r="A1625" s="79"/>
      <c r="B1625" s="156"/>
    </row>
    <row r="1626" spans="1:2">
      <c r="A1626" s="79"/>
      <c r="B1626" s="156"/>
    </row>
    <row r="1627" spans="1:2">
      <c r="A1627" s="79"/>
      <c r="B1627" s="156"/>
    </row>
    <row r="1628" spans="1:2">
      <c r="A1628" s="79"/>
      <c r="B1628" s="156"/>
    </row>
    <row r="1629" spans="1:2">
      <c r="A1629" s="79"/>
      <c r="B1629" s="156"/>
    </row>
    <row r="1630" spans="1:2">
      <c r="A1630" s="79"/>
      <c r="B1630" s="156"/>
    </row>
    <row r="1631" spans="1:2">
      <c r="A1631" s="79"/>
      <c r="B1631" s="156"/>
    </row>
    <row r="1632" spans="1:2">
      <c r="A1632" s="79"/>
      <c r="B1632" s="156"/>
    </row>
    <row r="1633" spans="1:2">
      <c r="A1633" s="79"/>
      <c r="B1633" s="156"/>
    </row>
    <row r="1634" spans="1:2">
      <c r="A1634" s="79"/>
      <c r="B1634" s="156"/>
    </row>
    <row r="1635" spans="1:2">
      <c r="A1635" s="79"/>
      <c r="B1635" s="156"/>
    </row>
    <row r="1636" spans="1:2">
      <c r="A1636" s="79"/>
      <c r="B1636" s="156"/>
    </row>
    <row r="1637" spans="1:2">
      <c r="A1637" s="79"/>
      <c r="B1637" s="156"/>
    </row>
    <row r="1638" spans="1:2">
      <c r="A1638" s="79"/>
      <c r="B1638" s="156"/>
    </row>
    <row r="1639" spans="1:2">
      <c r="A1639" s="79"/>
      <c r="B1639" s="156"/>
    </row>
    <row r="1640" spans="1:2">
      <c r="A1640" s="79"/>
      <c r="B1640" s="156"/>
    </row>
    <row r="1641" spans="1:2">
      <c r="A1641" s="79"/>
      <c r="B1641" s="156"/>
    </row>
    <row r="1642" spans="1:2">
      <c r="A1642" s="79"/>
      <c r="B1642" s="156"/>
    </row>
    <row r="1643" spans="1:2">
      <c r="A1643" s="79"/>
      <c r="B1643" s="156"/>
    </row>
    <row r="1644" spans="1:2">
      <c r="A1644" s="79"/>
      <c r="B1644" s="156"/>
    </row>
    <row r="1645" spans="1:2">
      <c r="A1645" s="79"/>
      <c r="B1645" s="156"/>
    </row>
    <row r="1646" spans="1:2">
      <c r="A1646" s="79"/>
      <c r="B1646" s="156"/>
    </row>
    <row r="1647" spans="1:2">
      <c r="A1647" s="79"/>
      <c r="B1647" s="156"/>
    </row>
    <row r="1648" spans="1:2">
      <c r="A1648" s="79"/>
      <c r="B1648" s="156"/>
    </row>
    <row r="1649" spans="1:2">
      <c r="A1649" s="79"/>
      <c r="B1649" s="156"/>
    </row>
    <row r="1650" spans="1:2">
      <c r="A1650" s="79"/>
      <c r="B1650" s="156"/>
    </row>
    <row r="1651" spans="1:2">
      <c r="A1651" s="79"/>
      <c r="B1651" s="156"/>
    </row>
    <row r="1652" spans="1:2">
      <c r="A1652" s="79"/>
      <c r="B1652" s="156"/>
    </row>
    <row r="1653" spans="1:2">
      <c r="A1653" s="79"/>
      <c r="B1653" s="156"/>
    </row>
    <row r="1654" spans="1:2">
      <c r="A1654" s="79"/>
      <c r="B1654" s="156"/>
    </row>
    <row r="1655" spans="1:2">
      <c r="A1655" s="79"/>
      <c r="B1655" s="156"/>
    </row>
    <row r="1656" spans="1:2">
      <c r="A1656" s="79"/>
      <c r="B1656" s="156"/>
    </row>
    <row r="1657" spans="1:2">
      <c r="A1657" s="79"/>
      <c r="B1657" s="156"/>
    </row>
    <row r="1658" spans="1:2">
      <c r="A1658" s="79"/>
      <c r="B1658" s="156"/>
    </row>
    <row r="1659" spans="1:2">
      <c r="A1659" s="79"/>
      <c r="B1659" s="156"/>
    </row>
    <row r="1660" spans="1:2">
      <c r="A1660" s="79"/>
      <c r="B1660" s="156"/>
    </row>
    <row r="1661" spans="1:2">
      <c r="A1661" s="79"/>
      <c r="B1661" s="156"/>
    </row>
    <row r="1662" spans="1:2">
      <c r="A1662" s="79"/>
      <c r="B1662" s="156"/>
    </row>
    <row r="1663" spans="1:2">
      <c r="A1663" s="79"/>
      <c r="B1663" s="156"/>
    </row>
    <row r="1664" spans="1:2">
      <c r="A1664" s="79"/>
      <c r="B1664" s="156"/>
    </row>
    <row r="1665" spans="1:2">
      <c r="A1665" s="79"/>
      <c r="B1665" s="156"/>
    </row>
    <row r="1666" spans="1:2">
      <c r="A1666" s="79"/>
      <c r="B1666" s="156"/>
    </row>
    <row r="1667" spans="1:2">
      <c r="A1667" s="79"/>
      <c r="B1667" s="156"/>
    </row>
    <row r="1668" spans="1:2">
      <c r="A1668" s="79"/>
      <c r="B1668" s="156"/>
    </row>
    <row r="1669" spans="1:2">
      <c r="A1669" s="79"/>
      <c r="B1669" s="156"/>
    </row>
    <row r="1670" spans="1:2">
      <c r="A1670" s="79"/>
      <c r="B1670" s="156"/>
    </row>
    <row r="1671" spans="1:2">
      <c r="A1671" s="79"/>
      <c r="B1671" s="156"/>
    </row>
    <row r="1672" spans="1:2">
      <c r="A1672" s="79"/>
      <c r="B1672" s="156"/>
    </row>
    <row r="1673" spans="1:2">
      <c r="A1673" s="79"/>
      <c r="B1673" s="156"/>
    </row>
    <row r="1674" spans="1:2">
      <c r="A1674" s="79"/>
      <c r="B1674" s="156"/>
    </row>
    <row r="1675" spans="1:2">
      <c r="A1675" s="79"/>
      <c r="B1675" s="156"/>
    </row>
    <row r="1676" spans="1:2">
      <c r="A1676" s="79"/>
      <c r="B1676" s="156"/>
    </row>
    <row r="1677" spans="1:2">
      <c r="A1677" s="79"/>
      <c r="B1677" s="156"/>
    </row>
    <row r="1678" spans="1:2">
      <c r="A1678" s="79"/>
      <c r="B1678" s="156"/>
    </row>
    <row r="1679" spans="1:2">
      <c r="A1679" s="79"/>
      <c r="B1679" s="156"/>
    </row>
    <row r="1680" spans="1:2">
      <c r="A1680" s="79"/>
      <c r="B1680" s="156"/>
    </row>
    <row r="1681" spans="1:2">
      <c r="A1681" s="79"/>
      <c r="B1681" s="156"/>
    </row>
    <row r="1682" spans="1:2">
      <c r="A1682" s="79"/>
      <c r="B1682" s="156"/>
    </row>
    <row r="1683" spans="1:2">
      <c r="A1683" s="79"/>
      <c r="B1683" s="156"/>
    </row>
    <row r="1684" spans="1:2">
      <c r="A1684" s="79"/>
      <c r="B1684" s="156"/>
    </row>
    <row r="1685" spans="1:2">
      <c r="A1685" s="79"/>
      <c r="B1685" s="156"/>
    </row>
    <row r="1686" spans="1:2">
      <c r="A1686" s="79"/>
      <c r="B1686" s="156"/>
    </row>
    <row r="1687" spans="1:2">
      <c r="A1687" s="79"/>
      <c r="B1687" s="156"/>
    </row>
    <row r="1688" spans="1:2">
      <c r="A1688" s="79"/>
      <c r="B1688" s="156"/>
    </row>
    <row r="1689" spans="1:2">
      <c r="A1689" s="79"/>
      <c r="B1689" s="156"/>
    </row>
    <row r="1690" spans="1:2">
      <c r="A1690" s="79"/>
      <c r="B1690" s="156"/>
    </row>
    <row r="1691" spans="1:2">
      <c r="A1691" s="79"/>
      <c r="B1691" s="156"/>
    </row>
    <row r="1692" spans="1:2">
      <c r="A1692" s="79"/>
      <c r="B1692" s="156"/>
    </row>
    <row r="1693" spans="1:2">
      <c r="A1693" s="79"/>
      <c r="B1693" s="156"/>
    </row>
    <row r="1694" spans="1:2">
      <c r="A1694" s="79"/>
      <c r="B1694" s="156"/>
    </row>
    <row r="1695" spans="1:2">
      <c r="A1695" s="79"/>
      <c r="B1695" s="156"/>
    </row>
    <row r="1696" spans="1:2">
      <c r="A1696" s="79"/>
      <c r="B1696" s="156"/>
    </row>
    <row r="1697" spans="1:2">
      <c r="A1697" s="79"/>
      <c r="B1697" s="156"/>
    </row>
    <row r="1698" spans="1:2">
      <c r="A1698" s="79"/>
      <c r="B1698" s="156"/>
    </row>
    <row r="1699" spans="1:2">
      <c r="A1699" s="79"/>
      <c r="B1699" s="156"/>
    </row>
    <row r="1700" spans="1:2">
      <c r="A1700" s="79"/>
      <c r="B1700" s="156"/>
    </row>
    <row r="1701" spans="1:2">
      <c r="A1701" s="79"/>
      <c r="B1701" s="156"/>
    </row>
    <row r="1702" spans="1:2">
      <c r="A1702" s="79"/>
      <c r="B1702" s="156"/>
    </row>
    <row r="1703" spans="1:2">
      <c r="A1703" s="79"/>
      <c r="B1703" s="156"/>
    </row>
    <row r="1704" spans="1:2">
      <c r="A1704" s="79"/>
      <c r="B1704" s="156"/>
    </row>
    <row r="1705" spans="1:2">
      <c r="A1705" s="79"/>
      <c r="B1705" s="156"/>
    </row>
    <row r="1706" spans="1:2">
      <c r="A1706" s="79"/>
      <c r="B1706" s="156"/>
    </row>
    <row r="1707" spans="1:2">
      <c r="A1707" s="79"/>
      <c r="B1707" s="156"/>
    </row>
    <row r="1708" spans="1:2">
      <c r="A1708" s="79"/>
      <c r="B1708" s="156"/>
    </row>
    <row r="1709" spans="1:2">
      <c r="A1709" s="79"/>
      <c r="B1709" s="156"/>
    </row>
    <row r="1710" spans="1:2">
      <c r="A1710" s="79"/>
      <c r="B1710" s="156"/>
    </row>
    <row r="1711" spans="1:2">
      <c r="A1711" s="79"/>
      <c r="B1711" s="156"/>
    </row>
    <row r="1712" spans="1:2">
      <c r="A1712" s="79"/>
      <c r="B1712" s="156"/>
    </row>
    <row r="1713" spans="1:2">
      <c r="A1713" s="79"/>
      <c r="B1713" s="156"/>
    </row>
    <row r="1714" spans="1:2">
      <c r="A1714" s="79"/>
      <c r="B1714" s="156"/>
    </row>
    <row r="1715" spans="1:2">
      <c r="A1715" s="79"/>
      <c r="B1715" s="156"/>
    </row>
    <row r="1716" spans="1:2">
      <c r="A1716" s="79"/>
      <c r="B1716" s="156"/>
    </row>
    <row r="1717" spans="1:2">
      <c r="A1717" s="79"/>
      <c r="B1717" s="156"/>
    </row>
    <row r="1718" spans="1:2">
      <c r="A1718" s="79"/>
      <c r="B1718" s="156"/>
    </row>
    <row r="1719" spans="1:2">
      <c r="A1719" s="79"/>
      <c r="B1719" s="156"/>
    </row>
    <row r="1720" spans="1:2">
      <c r="A1720" s="79"/>
      <c r="B1720" s="156"/>
    </row>
    <row r="1721" spans="1:2">
      <c r="A1721" s="79"/>
      <c r="B1721" s="156"/>
    </row>
    <row r="1722" spans="1:2">
      <c r="A1722" s="79"/>
      <c r="B1722" s="156"/>
    </row>
    <row r="1723" spans="1:2">
      <c r="A1723" s="79"/>
      <c r="B1723" s="156"/>
    </row>
    <row r="1724" spans="1:2">
      <c r="A1724" s="79"/>
      <c r="B1724" s="156"/>
    </row>
    <row r="1725" spans="1:2">
      <c r="A1725" s="79"/>
      <c r="B1725" s="156"/>
    </row>
    <row r="1726" spans="1:2">
      <c r="A1726" s="79"/>
      <c r="B1726" s="156"/>
    </row>
    <row r="1727" spans="1:2">
      <c r="A1727" s="79"/>
      <c r="B1727" s="156"/>
    </row>
    <row r="1728" spans="1:2">
      <c r="A1728" s="79"/>
      <c r="B1728" s="156"/>
    </row>
    <row r="1729" spans="1:2">
      <c r="A1729" s="79"/>
      <c r="B1729" s="156"/>
    </row>
    <row r="1730" spans="1:2">
      <c r="A1730" s="79"/>
      <c r="B1730" s="156"/>
    </row>
    <row r="1731" spans="1:2">
      <c r="A1731" s="79"/>
      <c r="B1731" s="156"/>
    </row>
    <row r="1732" spans="1:2">
      <c r="A1732" s="79"/>
      <c r="B1732" s="156"/>
    </row>
    <row r="1733" spans="1:2">
      <c r="A1733" s="79"/>
      <c r="B1733" s="156"/>
    </row>
    <row r="1734" spans="1:2">
      <c r="A1734" s="79"/>
      <c r="B1734" s="156"/>
    </row>
    <row r="1735" spans="1:2">
      <c r="A1735" s="79"/>
      <c r="B1735" s="156"/>
    </row>
    <row r="1736" spans="1:2">
      <c r="A1736" s="79"/>
      <c r="B1736" s="156"/>
    </row>
    <row r="1737" spans="1:2">
      <c r="A1737" s="79"/>
      <c r="B1737" s="156"/>
    </row>
    <row r="1738" spans="1:2">
      <c r="A1738" s="79"/>
      <c r="B1738" s="156"/>
    </row>
    <row r="1739" spans="1:2">
      <c r="A1739" s="79"/>
      <c r="B1739" s="156"/>
    </row>
    <row r="1740" spans="1:2">
      <c r="A1740" s="79"/>
      <c r="B1740" s="156"/>
    </row>
    <row r="1741" spans="1:2">
      <c r="A1741" s="79"/>
      <c r="B1741" s="156"/>
    </row>
    <row r="1742" spans="1:2">
      <c r="A1742" s="79"/>
      <c r="B1742" s="156"/>
    </row>
    <row r="1743" spans="1:2">
      <c r="A1743" s="79"/>
      <c r="B1743" s="156"/>
    </row>
    <row r="1744" spans="1:2">
      <c r="A1744" s="79"/>
      <c r="B1744" s="156"/>
    </row>
    <row r="1745" spans="1:2">
      <c r="A1745" s="79"/>
      <c r="B1745" s="156"/>
    </row>
    <row r="1746" spans="1:2">
      <c r="A1746" s="79"/>
      <c r="B1746" s="156"/>
    </row>
    <row r="1747" spans="1:2">
      <c r="A1747" s="79"/>
      <c r="B1747" s="156"/>
    </row>
    <row r="1748" spans="1:2">
      <c r="A1748" s="79"/>
      <c r="B1748" s="156"/>
    </row>
    <row r="1749" spans="1:2">
      <c r="A1749" s="79"/>
      <c r="B1749" s="156"/>
    </row>
    <row r="1750" spans="1:2">
      <c r="A1750" s="79"/>
      <c r="B1750" s="156"/>
    </row>
    <row r="1751" spans="1:2">
      <c r="A1751" s="79"/>
      <c r="B1751" s="156"/>
    </row>
    <row r="1752" spans="1:2">
      <c r="A1752" s="79"/>
      <c r="B1752" s="156"/>
    </row>
    <row r="1753" spans="1:2">
      <c r="A1753" s="79"/>
      <c r="B1753" s="156"/>
    </row>
    <row r="1754" spans="1:2">
      <c r="A1754" s="79"/>
      <c r="B1754" s="156"/>
    </row>
    <row r="1755" spans="1:2">
      <c r="A1755" s="79"/>
      <c r="B1755" s="156"/>
    </row>
    <row r="1756" spans="1:2">
      <c r="A1756" s="79"/>
      <c r="B1756" s="156"/>
    </row>
    <row r="1757" spans="1:2">
      <c r="A1757" s="79"/>
      <c r="B1757" s="156"/>
    </row>
    <row r="1758" spans="1:2">
      <c r="A1758" s="79"/>
      <c r="B1758" s="156"/>
    </row>
    <row r="1759" spans="1:2">
      <c r="A1759" s="79"/>
      <c r="B1759" s="156"/>
    </row>
    <row r="1760" spans="1:2">
      <c r="A1760" s="79"/>
      <c r="B1760" s="156"/>
    </row>
    <row r="1761" spans="1:2">
      <c r="A1761" s="79"/>
      <c r="B1761" s="156"/>
    </row>
    <row r="1762" spans="1:2">
      <c r="A1762" s="79"/>
      <c r="B1762" s="156"/>
    </row>
    <row r="1763" spans="1:2">
      <c r="A1763" s="79"/>
      <c r="B1763" s="156"/>
    </row>
    <row r="1764" spans="1:2">
      <c r="A1764" s="79"/>
      <c r="B1764" s="156"/>
    </row>
    <row r="1765" spans="1:2">
      <c r="A1765" s="79"/>
      <c r="B1765" s="156"/>
    </row>
    <row r="1766" spans="1:2">
      <c r="A1766" s="79"/>
      <c r="B1766" s="156"/>
    </row>
    <row r="1767" spans="1:2">
      <c r="A1767" s="79"/>
      <c r="B1767" s="156"/>
    </row>
    <row r="1768" spans="1:2">
      <c r="A1768" s="79"/>
      <c r="B1768" s="156"/>
    </row>
    <row r="1769" spans="1:2">
      <c r="A1769" s="79"/>
      <c r="B1769" s="156"/>
    </row>
    <row r="1770" spans="1:2">
      <c r="A1770" s="79"/>
      <c r="B1770" s="156"/>
    </row>
    <row r="1771" spans="1:2">
      <c r="A1771" s="79"/>
      <c r="B1771" s="156"/>
    </row>
    <row r="1772" spans="1:2">
      <c r="A1772" s="79"/>
      <c r="B1772" s="156"/>
    </row>
    <row r="1773" spans="1:2">
      <c r="A1773" s="79"/>
      <c r="B1773" s="156"/>
    </row>
    <row r="1774" spans="1:2">
      <c r="A1774" s="79"/>
      <c r="B1774" s="156"/>
    </row>
    <row r="1775" spans="1:2">
      <c r="A1775" s="79"/>
      <c r="B1775" s="156"/>
    </row>
    <row r="1776" spans="1:2">
      <c r="A1776" s="79"/>
      <c r="B1776" s="156"/>
    </row>
    <row r="1777" spans="1:2">
      <c r="A1777" s="79"/>
      <c r="B1777" s="156"/>
    </row>
    <row r="1778" spans="1:2">
      <c r="A1778" s="79"/>
      <c r="B1778" s="156"/>
    </row>
    <row r="1779" spans="1:2">
      <c r="A1779" s="79"/>
      <c r="B1779" s="156"/>
    </row>
    <row r="1780" spans="1:2">
      <c r="A1780" s="79"/>
      <c r="B1780" s="156"/>
    </row>
    <row r="1781" spans="1:2">
      <c r="A1781" s="79"/>
      <c r="B1781" s="156"/>
    </row>
    <row r="1782" spans="1:2">
      <c r="A1782" s="79"/>
      <c r="B1782" s="156"/>
    </row>
    <row r="1783" spans="1:2">
      <c r="A1783" s="79"/>
      <c r="B1783" s="156"/>
    </row>
    <row r="1784" spans="1:2">
      <c r="A1784" s="79"/>
      <c r="B1784" s="156"/>
    </row>
    <row r="1785" spans="1:2">
      <c r="A1785" s="79"/>
      <c r="B1785" s="156"/>
    </row>
    <row r="1786" spans="1:2">
      <c r="A1786" s="79"/>
      <c r="B1786" s="156"/>
    </row>
    <row r="1787" spans="1:2">
      <c r="A1787" s="79"/>
      <c r="B1787" s="156"/>
    </row>
    <row r="1788" spans="1:2">
      <c r="A1788" s="79"/>
      <c r="B1788" s="156"/>
    </row>
    <row r="1789" spans="1:2">
      <c r="A1789" s="79"/>
      <c r="B1789" s="156"/>
    </row>
    <row r="1790" spans="1:2">
      <c r="A1790" s="79"/>
      <c r="B1790" s="156"/>
    </row>
    <row r="1791" spans="1:2">
      <c r="A1791" s="79"/>
      <c r="B1791" s="156"/>
    </row>
    <row r="1792" spans="1:2">
      <c r="A1792" s="79"/>
      <c r="B1792" s="156"/>
    </row>
    <row r="1793" spans="1:2">
      <c r="A1793" s="79"/>
      <c r="B1793" s="156"/>
    </row>
    <row r="1794" spans="1:2">
      <c r="A1794" s="79"/>
      <c r="B1794" s="156"/>
    </row>
    <row r="1795" spans="1:2">
      <c r="A1795" s="79"/>
      <c r="B1795" s="156"/>
    </row>
    <row r="1796" spans="1:2">
      <c r="A1796" s="79"/>
      <c r="B1796" s="156"/>
    </row>
    <row r="1797" spans="1:2">
      <c r="A1797" s="79"/>
      <c r="B1797" s="156"/>
    </row>
    <row r="1798" spans="1:2">
      <c r="A1798" s="79"/>
      <c r="B1798" s="156"/>
    </row>
    <row r="1799" spans="1:2">
      <c r="A1799" s="79"/>
      <c r="B1799" s="156"/>
    </row>
    <row r="1800" spans="1:2">
      <c r="A1800" s="79"/>
      <c r="B1800" s="156"/>
    </row>
    <row r="1801" spans="1:2">
      <c r="A1801" s="79"/>
      <c r="B1801" s="156"/>
    </row>
    <row r="1802" spans="1:2">
      <c r="A1802" s="79"/>
      <c r="B1802" s="156"/>
    </row>
    <row r="1803" spans="1:2">
      <c r="A1803" s="79"/>
      <c r="B1803" s="156"/>
    </row>
    <row r="1804" spans="1:2">
      <c r="A1804" s="79"/>
      <c r="B1804" s="156"/>
    </row>
    <row r="1805" spans="1:2">
      <c r="A1805" s="79"/>
      <c r="B1805" s="156"/>
    </row>
    <row r="1806" spans="1:2">
      <c r="A1806" s="79"/>
      <c r="B1806" s="156"/>
    </row>
    <row r="1807" spans="1:2">
      <c r="A1807" s="79"/>
      <c r="B1807" s="156"/>
    </row>
    <row r="1808" spans="1:2">
      <c r="A1808" s="79"/>
      <c r="B1808" s="156"/>
    </row>
    <row r="1809" spans="1:2">
      <c r="A1809" s="79"/>
      <c r="B1809" s="156"/>
    </row>
    <row r="1810" spans="1:2">
      <c r="A1810" s="79"/>
      <c r="B1810" s="156"/>
    </row>
    <row r="1811" spans="1:2">
      <c r="A1811" s="79"/>
      <c r="B1811" s="156"/>
    </row>
    <row r="1812" spans="1:2">
      <c r="A1812" s="79"/>
      <c r="B1812" s="156"/>
    </row>
    <row r="1813" spans="1:2">
      <c r="A1813" s="79"/>
      <c r="B1813" s="156"/>
    </row>
    <row r="1814" spans="1:2">
      <c r="A1814" s="79"/>
      <c r="B1814" s="156"/>
    </row>
    <row r="1815" spans="1:2">
      <c r="A1815" s="79"/>
      <c r="B1815" s="156"/>
    </row>
    <row r="1816" spans="1:2">
      <c r="A1816" s="79"/>
      <c r="B1816" s="156"/>
    </row>
    <row r="1817" spans="1:2">
      <c r="A1817" s="79"/>
      <c r="B1817" s="156"/>
    </row>
    <row r="1818" spans="1:2">
      <c r="A1818" s="79"/>
      <c r="B1818" s="156"/>
    </row>
    <row r="1819" spans="1:2">
      <c r="A1819" s="79"/>
      <c r="B1819" s="156"/>
    </row>
    <row r="1820" spans="1:2">
      <c r="A1820" s="79"/>
      <c r="B1820" s="156"/>
    </row>
    <row r="1821" spans="1:2">
      <c r="A1821" s="79"/>
      <c r="B1821" s="156"/>
    </row>
    <row r="1822" spans="1:2">
      <c r="A1822" s="79"/>
      <c r="B1822" s="156"/>
    </row>
    <row r="1823" spans="1:2">
      <c r="A1823" s="79"/>
      <c r="B1823" s="156"/>
    </row>
    <row r="1824" spans="1:2">
      <c r="A1824" s="79"/>
      <c r="B1824" s="156"/>
    </row>
    <row r="1825" spans="1:2">
      <c r="A1825" s="79"/>
      <c r="B1825" s="156"/>
    </row>
    <row r="1826" spans="1:2">
      <c r="A1826" s="79"/>
      <c r="B1826" s="156"/>
    </row>
    <row r="1827" spans="1:2">
      <c r="A1827" s="79"/>
      <c r="B1827" s="156"/>
    </row>
    <row r="1828" spans="1:2">
      <c r="A1828" s="79"/>
      <c r="B1828" s="156"/>
    </row>
    <row r="1829" spans="1:2">
      <c r="A1829" s="79"/>
      <c r="B1829" s="156"/>
    </row>
    <row r="1830" spans="1:2">
      <c r="A1830" s="79"/>
      <c r="B1830" s="156"/>
    </row>
    <row r="1831" spans="1:2">
      <c r="A1831" s="79"/>
      <c r="B1831" s="156"/>
    </row>
    <row r="1832" spans="1:2">
      <c r="A1832" s="79"/>
      <c r="B1832" s="156"/>
    </row>
    <row r="1833" spans="1:2">
      <c r="A1833" s="79"/>
      <c r="B1833" s="156"/>
    </row>
    <row r="1834" spans="1:2">
      <c r="A1834" s="79"/>
      <c r="B1834" s="156"/>
    </row>
    <row r="1835" spans="1:2">
      <c r="A1835" s="79"/>
      <c r="B1835" s="156"/>
    </row>
    <row r="1836" spans="1:2">
      <c r="A1836" s="79"/>
      <c r="B1836" s="156"/>
    </row>
    <row r="1837" spans="1:2">
      <c r="A1837" s="79"/>
      <c r="B1837" s="156"/>
    </row>
    <row r="1838" spans="1:2">
      <c r="A1838" s="79"/>
      <c r="B1838" s="156"/>
    </row>
    <row r="1839" spans="1:2">
      <c r="A1839" s="79"/>
      <c r="B1839" s="156"/>
    </row>
    <row r="1840" spans="1:2">
      <c r="A1840" s="79"/>
      <c r="B1840" s="156"/>
    </row>
    <row r="1841" spans="1:2">
      <c r="A1841" s="79"/>
      <c r="B1841" s="156"/>
    </row>
    <row r="1842" spans="1:2">
      <c r="A1842" s="79"/>
      <c r="B1842" s="156"/>
    </row>
    <row r="1843" spans="1:2">
      <c r="A1843" s="79"/>
      <c r="B1843" s="156"/>
    </row>
    <row r="1844" spans="1:2">
      <c r="A1844" s="79"/>
      <c r="B1844" s="156"/>
    </row>
    <row r="1845" spans="1:2">
      <c r="A1845" s="79"/>
      <c r="B1845" s="156"/>
    </row>
    <row r="1846" spans="1:2">
      <c r="A1846" s="79"/>
      <c r="B1846" s="156"/>
    </row>
    <row r="1847" spans="1:2">
      <c r="A1847" s="79"/>
      <c r="B1847" s="156"/>
    </row>
    <row r="1848" spans="1:2">
      <c r="A1848" s="79"/>
      <c r="B1848" s="156"/>
    </row>
    <row r="1849" spans="1:2">
      <c r="A1849" s="79"/>
      <c r="B1849" s="156"/>
    </row>
    <row r="1850" spans="1:2">
      <c r="A1850" s="79"/>
      <c r="B1850" s="156"/>
    </row>
    <row r="1851" spans="1:2">
      <c r="A1851" s="79"/>
      <c r="B1851" s="156"/>
    </row>
    <row r="1852" spans="1:2">
      <c r="A1852" s="79"/>
      <c r="B1852" s="156"/>
    </row>
    <row r="1853" spans="1:2">
      <c r="A1853" s="79"/>
      <c r="B1853" s="156"/>
    </row>
    <row r="1854" spans="1:2">
      <c r="A1854" s="79"/>
      <c r="B1854" s="156"/>
    </row>
    <row r="1855" spans="1:2">
      <c r="A1855" s="79"/>
      <c r="B1855" s="156"/>
    </row>
    <row r="1856" spans="1:2">
      <c r="A1856" s="79"/>
      <c r="B1856" s="156"/>
    </row>
    <row r="1857" spans="1:2">
      <c r="A1857" s="79"/>
      <c r="B1857" s="156"/>
    </row>
    <row r="1858" spans="1:2">
      <c r="A1858" s="79"/>
      <c r="B1858" s="156"/>
    </row>
    <row r="1859" spans="1:2">
      <c r="A1859" s="79"/>
      <c r="B1859" s="156"/>
    </row>
    <row r="1860" spans="1:2">
      <c r="A1860" s="79"/>
      <c r="B1860" s="156"/>
    </row>
    <row r="1861" spans="1:2">
      <c r="A1861" s="79"/>
      <c r="B1861" s="156"/>
    </row>
    <row r="1862" spans="1:2">
      <c r="A1862" s="79"/>
      <c r="B1862" s="156"/>
    </row>
    <row r="1863" spans="1:2">
      <c r="A1863" s="79"/>
      <c r="B1863" s="156"/>
    </row>
    <row r="1864" spans="1:2">
      <c r="A1864" s="79"/>
      <c r="B1864" s="156"/>
    </row>
    <row r="1865" spans="1:2">
      <c r="A1865" s="79"/>
      <c r="B1865" s="156"/>
    </row>
    <row r="1866" spans="1:2">
      <c r="A1866" s="79"/>
      <c r="B1866" s="156"/>
    </row>
    <row r="1867" spans="1:2">
      <c r="A1867" s="79"/>
      <c r="B1867" s="156"/>
    </row>
    <row r="1868" spans="1:2">
      <c r="A1868" s="79"/>
      <c r="B1868" s="156"/>
    </row>
    <row r="1869" spans="1:2">
      <c r="A1869" s="79"/>
      <c r="B1869" s="156"/>
    </row>
    <row r="1870" spans="1:2">
      <c r="A1870" s="79"/>
      <c r="B1870" s="156"/>
    </row>
    <row r="1871" spans="1:2">
      <c r="A1871" s="79"/>
      <c r="B1871" s="156"/>
    </row>
    <row r="1872" spans="1:2">
      <c r="A1872" s="79"/>
      <c r="B1872" s="156"/>
    </row>
    <row r="1873" spans="1:2">
      <c r="A1873" s="79"/>
      <c r="B1873" s="156"/>
    </row>
    <row r="1874" spans="1:2">
      <c r="A1874" s="79"/>
      <c r="B1874" s="156"/>
    </row>
    <row r="1875" spans="1:2">
      <c r="A1875" s="79"/>
      <c r="B1875" s="156"/>
    </row>
    <row r="1876" spans="1:2">
      <c r="A1876" s="79"/>
      <c r="B1876" s="156"/>
    </row>
    <row r="1877" spans="1:2">
      <c r="A1877" s="79"/>
      <c r="B1877" s="156"/>
    </row>
    <row r="1878" spans="1:2">
      <c r="A1878" s="79"/>
      <c r="B1878" s="156"/>
    </row>
    <row r="1879" spans="1:2">
      <c r="A1879" s="79"/>
      <c r="B1879" s="156"/>
    </row>
    <row r="1880" spans="1:2">
      <c r="A1880" s="79"/>
      <c r="B1880" s="156"/>
    </row>
    <row r="1881" spans="1:2">
      <c r="A1881" s="79"/>
      <c r="B1881" s="156"/>
    </row>
    <row r="1882" spans="1:2">
      <c r="A1882" s="79"/>
      <c r="B1882" s="156"/>
    </row>
    <row r="1883" spans="1:2">
      <c r="A1883" s="79"/>
      <c r="B1883" s="156"/>
    </row>
    <row r="1884" spans="1:2">
      <c r="A1884" s="79"/>
      <c r="B1884" s="156"/>
    </row>
    <row r="1885" spans="1:2">
      <c r="A1885" s="79"/>
      <c r="B1885" s="156"/>
    </row>
    <row r="1886" spans="1:2">
      <c r="A1886" s="79"/>
      <c r="B1886" s="156"/>
    </row>
    <row r="1887" spans="1:2">
      <c r="A1887" s="79"/>
      <c r="B1887" s="156"/>
    </row>
    <row r="1888" spans="1:2">
      <c r="A1888" s="79"/>
      <c r="B1888" s="156"/>
    </row>
    <row r="1889" spans="1:2">
      <c r="A1889" s="79"/>
      <c r="B1889" s="156"/>
    </row>
    <row r="1890" spans="1:2">
      <c r="A1890" s="79"/>
      <c r="B1890" s="156"/>
    </row>
    <row r="1891" spans="1:2">
      <c r="A1891" s="79"/>
      <c r="B1891" s="156"/>
    </row>
    <row r="1892" spans="1:2">
      <c r="A1892" s="79"/>
      <c r="B1892" s="156"/>
    </row>
    <row r="1893" spans="1:2">
      <c r="A1893" s="79"/>
      <c r="B1893" s="156"/>
    </row>
    <row r="1894" spans="1:2">
      <c r="A1894" s="79"/>
      <c r="B1894" s="156"/>
    </row>
    <row r="1895" spans="1:2">
      <c r="A1895" s="79"/>
      <c r="B1895" s="156"/>
    </row>
    <row r="1896" spans="1:2">
      <c r="A1896" s="79"/>
      <c r="B1896" s="156"/>
    </row>
    <row r="1897" spans="1:2">
      <c r="A1897" s="79"/>
      <c r="B1897" s="156"/>
    </row>
    <row r="1898" spans="1:2">
      <c r="A1898" s="79"/>
      <c r="B1898" s="156"/>
    </row>
    <row r="1899" spans="1:2">
      <c r="A1899" s="79"/>
      <c r="B1899" s="156"/>
    </row>
    <row r="1900" spans="1:2">
      <c r="A1900" s="79"/>
      <c r="B1900" s="156"/>
    </row>
    <row r="1901" spans="1:2">
      <c r="A1901" s="79"/>
      <c r="B1901" s="156"/>
    </row>
    <row r="1902" spans="1:2">
      <c r="A1902" s="79"/>
      <c r="B1902" s="156"/>
    </row>
    <row r="1903" spans="1:2">
      <c r="A1903" s="79"/>
      <c r="B1903" s="156"/>
    </row>
    <row r="1904" spans="1:2">
      <c r="A1904" s="79"/>
      <c r="B1904" s="156"/>
    </row>
    <row r="1905" spans="1:2">
      <c r="A1905" s="79"/>
      <c r="B1905" s="156"/>
    </row>
    <row r="1906" spans="1:2">
      <c r="A1906" s="79"/>
      <c r="B1906" s="156"/>
    </row>
    <row r="1907" spans="1:2">
      <c r="A1907" s="79"/>
      <c r="B1907" s="156"/>
    </row>
    <row r="1908" spans="1:2">
      <c r="A1908" s="79"/>
      <c r="B1908" s="156"/>
    </row>
    <row r="1909" spans="1:2">
      <c r="A1909" s="79"/>
      <c r="B1909" s="156"/>
    </row>
    <row r="1910" spans="1:2">
      <c r="A1910" s="79"/>
      <c r="B1910" s="156"/>
    </row>
    <row r="1911" spans="1:2">
      <c r="A1911" s="79"/>
      <c r="B1911" s="156"/>
    </row>
    <row r="1912" spans="1:2">
      <c r="A1912" s="79"/>
      <c r="B1912" s="156"/>
    </row>
    <row r="1913" spans="1:2">
      <c r="A1913" s="79"/>
      <c r="B1913" s="156"/>
    </row>
    <row r="1914" spans="1:2">
      <c r="A1914" s="79"/>
      <c r="B1914" s="156"/>
    </row>
    <row r="1915" spans="1:2">
      <c r="A1915" s="79"/>
      <c r="B1915" s="156"/>
    </row>
    <row r="1916" spans="1:2">
      <c r="A1916" s="79"/>
      <c r="B1916" s="156"/>
    </row>
    <row r="1917" spans="1:2">
      <c r="A1917" s="79"/>
      <c r="B1917" s="156"/>
    </row>
    <row r="1918" spans="1:2">
      <c r="A1918" s="79"/>
      <c r="B1918" s="156"/>
    </row>
    <row r="1919" spans="1:2">
      <c r="A1919" s="79"/>
      <c r="B1919" s="156"/>
    </row>
    <row r="1920" spans="1:2">
      <c r="A1920" s="79"/>
      <c r="B1920" s="156"/>
    </row>
    <row r="1921" spans="1:2">
      <c r="A1921" s="79"/>
      <c r="B1921" s="156"/>
    </row>
    <row r="1922" spans="1:2">
      <c r="A1922" s="79"/>
      <c r="B1922" s="156"/>
    </row>
    <row r="1923" spans="1:2">
      <c r="A1923" s="79"/>
      <c r="B1923" s="156"/>
    </row>
    <row r="1924" spans="1:2">
      <c r="A1924" s="79"/>
      <c r="B1924" s="156"/>
    </row>
    <row r="1925" spans="1:2">
      <c r="A1925" s="79"/>
      <c r="B1925" s="156"/>
    </row>
    <row r="1926" spans="1:2">
      <c r="A1926" s="79"/>
      <c r="B1926" s="156"/>
    </row>
    <row r="1927" spans="1:2">
      <c r="A1927" s="79"/>
      <c r="B1927" s="156"/>
    </row>
    <row r="1928" spans="1:2">
      <c r="A1928" s="79"/>
      <c r="B1928" s="156"/>
    </row>
    <row r="1929" spans="1:2">
      <c r="A1929" s="79"/>
      <c r="B1929" s="156"/>
    </row>
    <row r="1930" spans="1:2">
      <c r="A1930" s="79"/>
      <c r="B1930" s="156"/>
    </row>
    <row r="1931" spans="1:2">
      <c r="A1931" s="79"/>
      <c r="B1931" s="156"/>
    </row>
    <row r="1932" spans="1:2">
      <c r="A1932" s="79"/>
      <c r="B1932" s="156"/>
    </row>
    <row r="1933" spans="1:2">
      <c r="A1933" s="79"/>
      <c r="B1933" s="156"/>
    </row>
    <row r="1934" spans="1:2">
      <c r="A1934" s="79"/>
      <c r="B1934" s="156"/>
    </row>
    <row r="1935" spans="1:2">
      <c r="A1935" s="79"/>
      <c r="B1935" s="156"/>
    </row>
    <row r="1936" spans="1:2">
      <c r="A1936" s="79"/>
      <c r="B1936" s="156"/>
    </row>
    <row r="1937" spans="1:2">
      <c r="A1937" s="79"/>
      <c r="B1937" s="156"/>
    </row>
    <row r="1938" spans="1:2">
      <c r="A1938" s="79"/>
      <c r="B1938" s="156"/>
    </row>
    <row r="1939" spans="1:2">
      <c r="A1939" s="79"/>
      <c r="B1939" s="156"/>
    </row>
    <row r="1940" spans="1:2">
      <c r="A1940" s="79"/>
      <c r="B1940" s="156"/>
    </row>
    <row r="1941" spans="1:2">
      <c r="A1941" s="79"/>
      <c r="B1941" s="156"/>
    </row>
    <row r="1942" spans="1:2">
      <c r="A1942" s="79"/>
      <c r="B1942" s="156"/>
    </row>
    <row r="1943" spans="1:2">
      <c r="A1943" s="79"/>
      <c r="B1943" s="156"/>
    </row>
    <row r="1944" spans="1:2">
      <c r="A1944" s="79"/>
      <c r="B1944" s="156"/>
    </row>
    <row r="1945" spans="1:2">
      <c r="A1945" s="79"/>
      <c r="B1945" s="156"/>
    </row>
    <row r="1946" spans="1:2">
      <c r="A1946" s="79"/>
      <c r="B1946" s="156"/>
    </row>
    <row r="1947" spans="1:2">
      <c r="A1947" s="79"/>
      <c r="B1947" s="156"/>
    </row>
    <row r="1948" spans="1:2">
      <c r="A1948" s="79"/>
      <c r="B1948" s="156"/>
    </row>
    <row r="1949" spans="1:2">
      <c r="A1949" s="79"/>
      <c r="B1949" s="156"/>
    </row>
    <row r="1950" spans="1:2">
      <c r="A1950" s="79"/>
      <c r="B1950" s="156"/>
    </row>
    <row r="1951" spans="1:2">
      <c r="A1951" s="79"/>
      <c r="B1951" s="156"/>
    </row>
    <row r="1952" spans="1:2">
      <c r="A1952" s="79"/>
      <c r="B1952" s="156"/>
    </row>
    <row r="1953" spans="1:2">
      <c r="A1953" s="79"/>
      <c r="B1953" s="156"/>
    </row>
    <row r="1954" spans="1:2">
      <c r="A1954" s="79"/>
      <c r="B1954" s="156"/>
    </row>
    <row r="1955" spans="1:2">
      <c r="A1955" s="79"/>
      <c r="B1955" s="156"/>
    </row>
    <row r="1956" spans="1:2">
      <c r="A1956" s="79"/>
      <c r="B1956" s="156"/>
    </row>
    <row r="1957" spans="1:2">
      <c r="A1957" s="79"/>
      <c r="B1957" s="156"/>
    </row>
    <row r="1958" spans="1:2">
      <c r="A1958" s="79"/>
      <c r="B1958" s="156"/>
    </row>
    <row r="1959" spans="1:2">
      <c r="A1959" s="79"/>
      <c r="B1959" s="156"/>
    </row>
    <row r="1960" spans="1:2">
      <c r="A1960" s="79"/>
      <c r="B1960" s="156"/>
    </row>
    <row r="1961" spans="1:2">
      <c r="A1961" s="79"/>
      <c r="B1961" s="156"/>
    </row>
    <row r="1962" spans="1:2">
      <c r="A1962" s="79"/>
      <c r="B1962" s="156"/>
    </row>
    <row r="1963" spans="1:2">
      <c r="A1963" s="79"/>
      <c r="B1963" s="156"/>
    </row>
    <row r="1964" spans="1:2">
      <c r="A1964" s="79"/>
      <c r="B1964" s="156"/>
    </row>
    <row r="1965" spans="1:2">
      <c r="A1965" s="79"/>
      <c r="B1965" s="156"/>
    </row>
    <row r="1966" spans="1:2">
      <c r="A1966" s="79"/>
      <c r="B1966" s="156"/>
    </row>
    <row r="1967" spans="1:2">
      <c r="A1967" s="79"/>
      <c r="B1967" s="156"/>
    </row>
    <row r="1968" spans="1:2">
      <c r="A1968" s="79"/>
      <c r="B1968" s="156"/>
    </row>
    <row r="1969" spans="1:2">
      <c r="A1969" s="79"/>
      <c r="B1969" s="156"/>
    </row>
    <row r="1970" spans="1:2">
      <c r="A1970" s="79"/>
      <c r="B1970" s="156"/>
    </row>
    <row r="1971" spans="1:2">
      <c r="A1971" s="79"/>
      <c r="B1971" s="156"/>
    </row>
    <row r="1972" spans="1:2">
      <c r="A1972" s="79"/>
      <c r="B1972" s="156"/>
    </row>
    <row r="1973" spans="1:2">
      <c r="A1973" s="79"/>
      <c r="B1973" s="156"/>
    </row>
    <row r="1974" spans="1:2">
      <c r="A1974" s="79"/>
      <c r="B1974" s="156"/>
    </row>
    <row r="1975" spans="1:2">
      <c r="A1975" s="79"/>
      <c r="B1975" s="156"/>
    </row>
    <row r="1976" spans="1:2">
      <c r="A1976" s="79"/>
      <c r="B1976" s="156"/>
    </row>
    <row r="1977" spans="1:2">
      <c r="A1977" s="79"/>
      <c r="B1977" s="156"/>
    </row>
    <row r="1978" spans="1:2">
      <c r="A1978" s="79"/>
      <c r="B1978" s="156"/>
    </row>
    <row r="1979" spans="1:2">
      <c r="A1979" s="79"/>
      <c r="B1979" s="156"/>
    </row>
    <row r="1980" spans="1:2">
      <c r="A1980" s="79"/>
      <c r="B1980" s="156"/>
    </row>
    <row r="1981" spans="1:2">
      <c r="A1981" s="79"/>
      <c r="B1981" s="156"/>
    </row>
    <row r="1982" spans="1:2">
      <c r="A1982" s="79"/>
      <c r="B1982" s="156"/>
    </row>
    <row r="1983" spans="1:2">
      <c r="A1983" s="79"/>
      <c r="B1983" s="156"/>
    </row>
    <row r="1984" spans="1:2">
      <c r="A1984" s="79"/>
      <c r="B1984" s="156"/>
    </row>
    <row r="1985" spans="1:2">
      <c r="A1985" s="79"/>
      <c r="B1985" s="156"/>
    </row>
    <row r="1986" spans="1:2">
      <c r="A1986" s="79"/>
      <c r="B1986" s="156"/>
    </row>
    <row r="1987" spans="1:2">
      <c r="A1987" s="79"/>
      <c r="B1987" s="156"/>
    </row>
    <row r="1988" spans="1:2">
      <c r="A1988" s="79"/>
      <c r="B1988" s="156"/>
    </row>
    <row r="1989" spans="1:2">
      <c r="A1989" s="79"/>
      <c r="B1989" s="156"/>
    </row>
    <row r="1990" spans="1:2">
      <c r="A1990" s="79"/>
      <c r="B1990" s="156"/>
    </row>
    <row r="1991" spans="1:2">
      <c r="A1991" s="79"/>
      <c r="B1991" s="156"/>
    </row>
    <row r="1992" spans="1:2">
      <c r="A1992" s="79"/>
      <c r="B1992" s="156"/>
    </row>
    <row r="1993" spans="1:2">
      <c r="A1993" s="79"/>
      <c r="B1993" s="156"/>
    </row>
    <row r="1994" spans="1:2">
      <c r="A1994" s="79"/>
      <c r="B1994" s="156"/>
    </row>
    <row r="1995" spans="1:2">
      <c r="A1995" s="79"/>
      <c r="B1995" s="156"/>
    </row>
    <row r="1996" spans="1:2">
      <c r="A1996" s="79"/>
      <c r="B1996" s="156"/>
    </row>
    <row r="1997" spans="1:2">
      <c r="A1997" s="79"/>
      <c r="B1997" s="156"/>
    </row>
    <row r="1998" spans="1:2">
      <c r="A1998" s="79"/>
      <c r="B1998" s="156"/>
    </row>
    <row r="1999" spans="1:2">
      <c r="A1999" s="79"/>
      <c r="B1999" s="156"/>
    </row>
    <row r="2000" spans="1:2">
      <c r="A2000" s="79"/>
      <c r="B2000" s="156"/>
    </row>
    <row r="2001" spans="1:2">
      <c r="A2001" s="79"/>
      <c r="B2001" s="156"/>
    </row>
    <row r="2002" spans="1:2">
      <c r="A2002" s="79"/>
      <c r="B2002" s="156"/>
    </row>
    <row r="2003" spans="1:2">
      <c r="A2003" s="79"/>
      <c r="B2003" s="156"/>
    </row>
    <row r="2004" spans="1:2">
      <c r="A2004" s="79"/>
      <c r="B2004" s="156"/>
    </row>
    <row r="2005" spans="1:2">
      <c r="A2005" s="79"/>
      <c r="B2005" s="156"/>
    </row>
    <row r="2006" spans="1:2">
      <c r="A2006" s="79"/>
      <c r="B2006" s="156"/>
    </row>
    <row r="2007" spans="1:2">
      <c r="A2007" s="79"/>
      <c r="B2007" s="156"/>
    </row>
    <row r="2008" spans="1:2">
      <c r="A2008" s="79"/>
      <c r="B2008" s="156"/>
    </row>
    <row r="2009" spans="1:2">
      <c r="A2009" s="79"/>
      <c r="B2009" s="156"/>
    </row>
    <row r="2010" spans="1:2">
      <c r="A2010" s="79"/>
      <c r="B2010" s="156"/>
    </row>
    <row r="2011" spans="1:2">
      <c r="A2011" s="79"/>
      <c r="B2011" s="156"/>
    </row>
    <row r="2012" spans="1:2">
      <c r="A2012" s="79"/>
      <c r="B2012" s="156"/>
    </row>
    <row r="2013" spans="1:2">
      <c r="A2013" s="79"/>
      <c r="B2013" s="156"/>
    </row>
    <row r="2014" spans="1:2">
      <c r="A2014" s="79"/>
      <c r="B2014" s="156"/>
    </row>
    <row r="2015" spans="1:2">
      <c r="A2015" s="79"/>
      <c r="B2015" s="156"/>
    </row>
    <row r="2016" spans="1:2">
      <c r="A2016" s="79"/>
      <c r="B2016" s="156"/>
    </row>
    <row r="2017" spans="1:2">
      <c r="A2017" s="79"/>
      <c r="B2017" s="156"/>
    </row>
    <row r="2018" spans="1:2">
      <c r="A2018" s="79"/>
      <c r="B2018" s="156"/>
    </row>
    <row r="2019" spans="1:2">
      <c r="A2019" s="79"/>
      <c r="B2019" s="156"/>
    </row>
    <row r="2020" spans="1:2">
      <c r="A2020" s="79"/>
      <c r="B2020" s="156"/>
    </row>
    <row r="2021" spans="1:2">
      <c r="A2021" s="79"/>
      <c r="B2021" s="156"/>
    </row>
    <row r="2022" spans="1:2">
      <c r="A2022" s="79"/>
      <c r="B2022" s="156"/>
    </row>
    <row r="2023" spans="1:2">
      <c r="A2023" s="79"/>
      <c r="B2023" s="156"/>
    </row>
    <row r="2024" spans="1:2">
      <c r="A2024" s="79"/>
      <c r="B2024" s="156"/>
    </row>
    <row r="2025" spans="1:2">
      <c r="A2025" s="79"/>
      <c r="B2025" s="156"/>
    </row>
    <row r="2026" spans="1:2">
      <c r="A2026" s="79"/>
      <c r="B2026" s="156"/>
    </row>
    <row r="2027" spans="1:2">
      <c r="A2027" s="79"/>
      <c r="B2027" s="156"/>
    </row>
    <row r="2028" spans="1:2">
      <c r="A2028" s="79"/>
      <c r="B2028" s="156"/>
    </row>
    <row r="2029" spans="1:2">
      <c r="A2029" s="79"/>
      <c r="B2029" s="156"/>
    </row>
    <row r="2030" spans="1:2">
      <c r="A2030" s="79"/>
      <c r="B2030" s="156"/>
    </row>
    <row r="2031" spans="1:2">
      <c r="A2031" s="79"/>
      <c r="B2031" s="156"/>
    </row>
    <row r="2032" spans="1:2">
      <c r="A2032" s="79"/>
      <c r="B2032" s="156"/>
    </row>
    <row r="2033" spans="1:2">
      <c r="A2033" s="79"/>
      <c r="B2033" s="156"/>
    </row>
    <row r="2034" spans="1:2">
      <c r="A2034" s="79"/>
      <c r="B2034" s="156"/>
    </row>
    <row r="2035" spans="1:2">
      <c r="A2035" s="79"/>
      <c r="B2035" s="156"/>
    </row>
    <row r="2036" spans="1:2">
      <c r="A2036" s="79"/>
      <c r="B2036" s="156"/>
    </row>
    <row r="2037" spans="1:2">
      <c r="A2037" s="79"/>
      <c r="B2037" s="156"/>
    </row>
    <row r="2038" spans="1:2">
      <c r="A2038" s="79"/>
      <c r="B2038" s="156"/>
    </row>
    <row r="2039" spans="1:2">
      <c r="A2039" s="79"/>
      <c r="B2039" s="156"/>
    </row>
    <row r="2040" spans="1:2">
      <c r="A2040" s="79"/>
      <c r="B2040" s="156"/>
    </row>
    <row r="2041" spans="1:2">
      <c r="A2041" s="79"/>
      <c r="B2041" s="156"/>
    </row>
    <row r="2042" spans="1:2">
      <c r="A2042" s="79"/>
      <c r="B2042" s="156"/>
    </row>
    <row r="2043" spans="1:2">
      <c r="A2043" s="79"/>
      <c r="B2043" s="156"/>
    </row>
    <row r="2044" spans="1:2">
      <c r="A2044" s="79"/>
      <c r="B2044" s="156"/>
    </row>
    <row r="2045" spans="1:2">
      <c r="A2045" s="79"/>
      <c r="B2045" s="156"/>
    </row>
    <row r="2046" spans="1:2">
      <c r="A2046" s="79"/>
      <c r="B2046" s="156"/>
    </row>
    <row r="2047" spans="1:2">
      <c r="A2047" s="79"/>
      <c r="B2047" s="156"/>
    </row>
    <row r="2048" spans="1:2">
      <c r="A2048" s="79"/>
      <c r="B2048" s="156"/>
    </row>
    <row r="2049" spans="1:2">
      <c r="A2049" s="79"/>
      <c r="B2049" s="156"/>
    </row>
    <row r="2050" spans="1:2">
      <c r="A2050" s="79"/>
      <c r="B2050" s="156"/>
    </row>
    <row r="2051" spans="1:2">
      <c r="A2051" s="79"/>
      <c r="B2051" s="156"/>
    </row>
    <row r="2052" spans="1:2">
      <c r="A2052" s="79"/>
      <c r="B2052" s="156"/>
    </row>
    <row r="2053" spans="1:2">
      <c r="A2053" s="79"/>
      <c r="B2053" s="156"/>
    </row>
    <row r="2054" spans="1:2">
      <c r="A2054" s="79"/>
      <c r="B2054" s="156"/>
    </row>
    <row r="2055" spans="1:2">
      <c r="A2055" s="79"/>
      <c r="B2055" s="156"/>
    </row>
    <row r="2056" spans="1:2">
      <c r="A2056" s="79"/>
      <c r="B2056" s="156"/>
    </row>
    <row r="2057" spans="1:2">
      <c r="A2057" s="79"/>
      <c r="B2057" s="156"/>
    </row>
    <row r="2058" spans="1:2">
      <c r="A2058" s="79"/>
      <c r="B2058" s="156"/>
    </row>
    <row r="2059" spans="1:2">
      <c r="A2059" s="79"/>
      <c r="B2059" s="156"/>
    </row>
    <row r="2060" spans="1:2">
      <c r="A2060" s="79"/>
      <c r="B2060" s="156"/>
    </row>
    <row r="2061" spans="1:2">
      <c r="A2061" s="79"/>
      <c r="B2061" s="156"/>
    </row>
    <row r="2062" spans="1:2">
      <c r="A2062" s="79"/>
      <c r="B2062" s="156"/>
    </row>
    <row r="2063" spans="1:2">
      <c r="A2063" s="79"/>
      <c r="B2063" s="156"/>
    </row>
    <row r="2064" spans="1:2">
      <c r="A2064" s="79"/>
      <c r="B2064" s="156"/>
    </row>
    <row r="2065" spans="1:2">
      <c r="A2065" s="79"/>
      <c r="B2065" s="156"/>
    </row>
    <row r="2066" spans="1:2">
      <c r="A2066" s="79"/>
      <c r="B2066" s="156"/>
    </row>
    <row r="2067" spans="1:2">
      <c r="A2067" s="79"/>
      <c r="B2067" s="156"/>
    </row>
    <row r="2068" spans="1:2">
      <c r="A2068" s="79"/>
      <c r="B2068" s="156"/>
    </row>
    <row r="2069" spans="1:2">
      <c r="A2069" s="79"/>
      <c r="B2069" s="156"/>
    </row>
    <row r="2070" spans="1:2">
      <c r="A2070" s="79"/>
      <c r="B2070" s="156"/>
    </row>
    <row r="2071" spans="1:2">
      <c r="A2071" s="79"/>
      <c r="B2071" s="156"/>
    </row>
    <row r="2072" spans="1:2">
      <c r="A2072" s="79"/>
      <c r="B2072" s="156"/>
    </row>
    <row r="2073" spans="1:2">
      <c r="A2073" s="79"/>
      <c r="B2073" s="156"/>
    </row>
    <row r="2074" spans="1:2">
      <c r="A2074" s="79"/>
      <c r="B2074" s="156"/>
    </row>
    <row r="2075" spans="1:2">
      <c r="A2075" s="79"/>
      <c r="B2075" s="156"/>
    </row>
    <row r="2076" spans="1:2">
      <c r="A2076" s="79"/>
      <c r="B2076" s="156"/>
    </row>
    <row r="2077" spans="1:2">
      <c r="A2077" s="79"/>
      <c r="B2077" s="156"/>
    </row>
    <row r="2078" spans="1:2">
      <c r="A2078" s="79"/>
      <c r="B2078" s="156"/>
    </row>
    <row r="2079" spans="1:2">
      <c r="A2079" s="79"/>
      <c r="B2079" s="156"/>
    </row>
    <row r="2080" spans="1:2">
      <c r="A2080" s="79"/>
      <c r="B2080" s="156"/>
    </row>
    <row r="2081" spans="1:2">
      <c r="A2081" s="79"/>
      <c r="B2081" s="156"/>
    </row>
    <row r="2082" spans="1:2">
      <c r="A2082" s="79"/>
      <c r="B2082" s="156"/>
    </row>
    <row r="2083" spans="1:2">
      <c r="A2083" s="79"/>
      <c r="B2083" s="156"/>
    </row>
    <row r="2084" spans="1:2">
      <c r="A2084" s="79"/>
      <c r="B2084" s="156"/>
    </row>
    <row r="2085" spans="1:2">
      <c r="A2085" s="79"/>
      <c r="B2085" s="156"/>
    </row>
    <row r="2086" spans="1:2">
      <c r="A2086" s="79"/>
      <c r="B2086" s="156"/>
    </row>
    <row r="2087" spans="1:2">
      <c r="A2087" s="79"/>
      <c r="B2087" s="156"/>
    </row>
    <row r="2088" spans="1:2">
      <c r="A2088" s="79"/>
      <c r="B2088" s="156"/>
    </row>
    <row r="2089" spans="1:2">
      <c r="A2089" s="79"/>
      <c r="B2089" s="156"/>
    </row>
    <row r="2090" spans="1:2">
      <c r="A2090" s="79"/>
      <c r="B2090" s="156"/>
    </row>
    <row r="2091" spans="1:2">
      <c r="A2091" s="79"/>
      <c r="B2091" s="156"/>
    </row>
    <row r="2092" spans="1:2">
      <c r="A2092" s="79"/>
      <c r="B2092" s="156"/>
    </row>
    <row r="2093" spans="1:2">
      <c r="A2093" s="79"/>
      <c r="B2093" s="156"/>
    </row>
    <row r="2094" spans="1:2">
      <c r="A2094" s="79"/>
      <c r="B2094" s="156"/>
    </row>
    <row r="2095" spans="1:2">
      <c r="A2095" s="79"/>
      <c r="B2095" s="156"/>
    </row>
    <row r="2096" spans="1:2">
      <c r="A2096" s="79"/>
      <c r="B2096" s="156"/>
    </row>
    <row r="2097" spans="1:2">
      <c r="A2097" s="79"/>
      <c r="B2097" s="156"/>
    </row>
    <row r="2098" spans="1:2">
      <c r="A2098" s="79"/>
      <c r="B2098" s="156"/>
    </row>
    <row r="2099" spans="1:2">
      <c r="A2099" s="79"/>
      <c r="B2099" s="156"/>
    </row>
    <row r="2100" spans="1:2">
      <c r="A2100" s="79"/>
      <c r="B2100" s="156"/>
    </row>
    <row r="2101" spans="1:2">
      <c r="A2101" s="79"/>
      <c r="B2101" s="156"/>
    </row>
    <row r="2102" spans="1:2">
      <c r="A2102" s="79"/>
      <c r="B2102" s="156"/>
    </row>
    <row r="2103" spans="1:2">
      <c r="A2103" s="79"/>
      <c r="B2103" s="156"/>
    </row>
    <row r="2104" spans="1:2">
      <c r="A2104" s="79"/>
      <c r="B2104" s="156"/>
    </row>
    <row r="2105" spans="1:2">
      <c r="A2105" s="79"/>
      <c r="B2105" s="156"/>
    </row>
    <row r="2106" spans="1:2">
      <c r="A2106" s="79"/>
      <c r="B2106" s="156"/>
    </row>
    <row r="2107" spans="1:2">
      <c r="A2107" s="79"/>
      <c r="B2107" s="156"/>
    </row>
    <row r="2108" spans="1:2">
      <c r="A2108" s="79"/>
      <c r="B2108" s="156"/>
    </row>
    <row r="2109" spans="1:2">
      <c r="A2109" s="79"/>
      <c r="B2109" s="156"/>
    </row>
    <row r="2110" spans="1:2">
      <c r="A2110" s="79"/>
      <c r="B2110" s="156"/>
    </row>
    <row r="2111" spans="1:2">
      <c r="A2111" s="79"/>
      <c r="B2111" s="156"/>
    </row>
    <row r="2112" spans="1:2">
      <c r="A2112" s="79"/>
      <c r="B2112" s="156"/>
    </row>
    <row r="2113" spans="1:2">
      <c r="A2113" s="79"/>
      <c r="B2113" s="156"/>
    </row>
    <row r="2114" spans="1:2">
      <c r="A2114" s="79"/>
      <c r="B2114" s="156"/>
    </row>
    <row r="2115" spans="1:2">
      <c r="A2115" s="79"/>
      <c r="B2115" s="156"/>
    </row>
    <row r="2116" spans="1:2">
      <c r="A2116" s="79"/>
      <c r="B2116" s="156"/>
    </row>
    <row r="2117" spans="1:2">
      <c r="A2117" s="79"/>
      <c r="B2117" s="156"/>
    </row>
    <row r="2118" spans="1:2">
      <c r="A2118" s="79"/>
      <c r="B2118" s="156"/>
    </row>
    <row r="2119" spans="1:2">
      <c r="A2119" s="79"/>
      <c r="B2119" s="156"/>
    </row>
    <row r="2120" spans="1:2">
      <c r="A2120" s="79"/>
      <c r="B2120" s="156"/>
    </row>
    <row r="2121" spans="1:2">
      <c r="A2121" s="79"/>
      <c r="B2121" s="156"/>
    </row>
    <row r="2122" spans="1:2">
      <c r="A2122" s="79"/>
      <c r="B2122" s="156"/>
    </row>
    <row r="2123" spans="1:2">
      <c r="A2123" s="79"/>
      <c r="B2123" s="156"/>
    </row>
    <row r="2124" spans="1:2">
      <c r="A2124" s="79"/>
      <c r="B2124" s="156"/>
    </row>
    <row r="2125" spans="1:2">
      <c r="A2125" s="79"/>
      <c r="B2125" s="156"/>
    </row>
    <row r="2126" spans="1:2">
      <c r="A2126" s="79"/>
      <c r="B2126" s="156"/>
    </row>
    <row r="2127" spans="1:2">
      <c r="A2127" s="79"/>
      <c r="B2127" s="156"/>
    </row>
    <row r="2128" spans="1:2">
      <c r="A2128" s="79"/>
      <c r="B2128" s="156"/>
    </row>
    <row r="2129" spans="1:2">
      <c r="A2129" s="79"/>
      <c r="B2129" s="156"/>
    </row>
    <row r="2130" spans="1:2">
      <c r="A2130" s="79"/>
      <c r="B2130" s="156"/>
    </row>
    <row r="2131" spans="1:2">
      <c r="A2131" s="79"/>
      <c r="B2131" s="156"/>
    </row>
    <row r="2132" spans="1:2">
      <c r="A2132" s="79"/>
      <c r="B2132" s="156"/>
    </row>
    <row r="2133" spans="1:2">
      <c r="A2133" s="79"/>
      <c r="B2133" s="156"/>
    </row>
    <row r="2134" spans="1:2">
      <c r="A2134" s="79"/>
      <c r="B2134" s="156"/>
    </row>
    <row r="2135" spans="1:2">
      <c r="A2135" s="79"/>
      <c r="B2135" s="156"/>
    </row>
    <row r="2136" spans="1:2">
      <c r="A2136" s="79"/>
      <c r="B2136" s="156"/>
    </row>
    <row r="2137" spans="1:2">
      <c r="A2137" s="79"/>
      <c r="B2137" s="156"/>
    </row>
    <row r="2138" spans="1:2">
      <c r="A2138" s="79"/>
      <c r="B2138" s="156"/>
    </row>
    <row r="2139" spans="1:2">
      <c r="A2139" s="79"/>
      <c r="B2139" s="156"/>
    </row>
    <row r="2140" spans="1:2">
      <c r="A2140" s="79"/>
      <c r="B2140" s="156"/>
    </row>
    <row r="2141" spans="1:2">
      <c r="A2141" s="79"/>
      <c r="B2141" s="156"/>
    </row>
    <row r="2142" spans="1:2">
      <c r="A2142" s="79"/>
      <c r="B2142" s="156"/>
    </row>
    <row r="2143" spans="1:2">
      <c r="A2143" s="79"/>
      <c r="B2143" s="156"/>
    </row>
    <row r="2144" spans="1:2">
      <c r="A2144" s="79"/>
      <c r="B2144" s="156"/>
    </row>
    <row r="2145" spans="1:2">
      <c r="A2145" s="79"/>
      <c r="B2145" s="156"/>
    </row>
    <row r="2146" spans="1:2">
      <c r="A2146" s="79"/>
      <c r="B2146" s="156"/>
    </row>
    <row r="2147" spans="1:2">
      <c r="A2147" s="79"/>
      <c r="B2147" s="156"/>
    </row>
    <row r="2148" spans="1:2">
      <c r="A2148" s="79"/>
      <c r="B2148" s="156"/>
    </row>
    <row r="2149" spans="1:2">
      <c r="A2149" s="79"/>
      <c r="B2149" s="156"/>
    </row>
    <row r="2150" spans="1:2">
      <c r="A2150" s="79"/>
      <c r="B2150" s="156"/>
    </row>
    <row r="2151" spans="1:2">
      <c r="A2151" s="79"/>
      <c r="B2151" s="156"/>
    </row>
    <row r="2152" spans="1:2">
      <c r="A2152" s="79"/>
      <c r="B2152" s="156"/>
    </row>
    <row r="2153" spans="1:2">
      <c r="A2153" s="79"/>
      <c r="B2153" s="156"/>
    </row>
    <row r="2154" spans="1:2">
      <c r="A2154" s="79"/>
      <c r="B2154" s="156"/>
    </row>
    <row r="2155" spans="1:2">
      <c r="A2155" s="79"/>
      <c r="B2155" s="156"/>
    </row>
    <row r="2156" spans="1:2">
      <c r="A2156" s="79"/>
      <c r="B2156" s="156"/>
    </row>
    <row r="2157" spans="1:2">
      <c r="A2157" s="79"/>
      <c r="B2157" s="156"/>
    </row>
    <row r="2158" spans="1:2">
      <c r="A2158" s="79"/>
      <c r="B2158" s="156"/>
    </row>
    <row r="2159" spans="1:2">
      <c r="A2159" s="79"/>
      <c r="B2159" s="156"/>
    </row>
    <row r="2160" spans="1:2">
      <c r="A2160" s="79"/>
      <c r="B2160" s="156"/>
    </row>
    <row r="2161" spans="1:2">
      <c r="A2161" s="79"/>
      <c r="B2161" s="156"/>
    </row>
    <row r="2162" spans="1:2">
      <c r="A2162" s="79"/>
      <c r="B2162" s="156"/>
    </row>
    <row r="2163" spans="1:2">
      <c r="A2163" s="79"/>
      <c r="B2163" s="156"/>
    </row>
    <row r="2164" spans="1:2">
      <c r="A2164" s="79"/>
      <c r="B2164" s="156"/>
    </row>
    <row r="2165" spans="1:2">
      <c r="A2165" s="79"/>
      <c r="B2165" s="156"/>
    </row>
    <row r="2166" spans="1:2">
      <c r="A2166" s="79"/>
      <c r="B2166" s="156"/>
    </row>
    <row r="2167" spans="1:2">
      <c r="A2167" s="79"/>
      <c r="B2167" s="156"/>
    </row>
    <row r="2168" spans="1:2">
      <c r="A2168" s="79"/>
      <c r="B2168" s="156"/>
    </row>
    <row r="2169" spans="1:2">
      <c r="A2169" s="79"/>
      <c r="B2169" s="156"/>
    </row>
    <row r="2170" spans="1:2">
      <c r="A2170" s="79"/>
      <c r="B2170" s="156"/>
    </row>
    <row r="2171" spans="1:2">
      <c r="A2171" s="79"/>
      <c r="B2171" s="156"/>
    </row>
    <row r="2172" spans="1:2">
      <c r="A2172" s="79"/>
      <c r="B2172" s="156"/>
    </row>
    <row r="2173" spans="1:2">
      <c r="A2173" s="79"/>
      <c r="B2173" s="156"/>
    </row>
    <row r="2174" spans="1:2">
      <c r="A2174" s="79"/>
      <c r="B2174" s="156"/>
    </row>
    <row r="2175" spans="1:2">
      <c r="A2175" s="79"/>
      <c r="B2175" s="156"/>
    </row>
    <row r="2176" spans="1:2">
      <c r="A2176" s="79"/>
      <c r="B2176" s="156"/>
    </row>
    <row r="2177" spans="1:2">
      <c r="A2177" s="79"/>
      <c r="B2177" s="156"/>
    </row>
    <row r="2178" spans="1:2">
      <c r="A2178" s="79"/>
      <c r="B2178" s="156"/>
    </row>
    <row r="2179" spans="1:2">
      <c r="A2179" s="79"/>
      <c r="B2179" s="156"/>
    </row>
    <row r="2180" spans="1:2">
      <c r="A2180" s="79"/>
      <c r="B2180" s="156"/>
    </row>
    <row r="2181" spans="1:2">
      <c r="A2181" s="79"/>
      <c r="B2181" s="156"/>
    </row>
    <row r="2182" spans="1:2">
      <c r="A2182" s="79"/>
      <c r="B2182" s="156"/>
    </row>
    <row r="2183" spans="1:2">
      <c r="A2183" s="79"/>
      <c r="B2183" s="156"/>
    </row>
    <row r="2184" spans="1:2">
      <c r="A2184" s="79"/>
      <c r="B2184" s="156"/>
    </row>
    <row r="2185" spans="1:2">
      <c r="A2185" s="79"/>
      <c r="B2185" s="156"/>
    </row>
    <row r="2186" spans="1:2">
      <c r="A2186" s="79"/>
      <c r="B2186" s="156"/>
    </row>
    <row r="2187" spans="1:2">
      <c r="A2187" s="79"/>
      <c r="B2187" s="156"/>
    </row>
    <row r="2188" spans="1:2">
      <c r="A2188" s="79"/>
      <c r="B2188" s="156"/>
    </row>
    <row r="2189" spans="1:2">
      <c r="A2189" s="79"/>
      <c r="B2189" s="156"/>
    </row>
    <row r="2190" spans="1:2">
      <c r="A2190" s="79"/>
      <c r="B2190" s="156"/>
    </row>
    <row r="2191" spans="1:2">
      <c r="A2191" s="79"/>
      <c r="B2191" s="156"/>
    </row>
    <row r="2192" spans="1:2">
      <c r="A2192" s="79"/>
      <c r="B2192" s="156"/>
    </row>
    <row r="2193" spans="1:2">
      <c r="A2193" s="79"/>
      <c r="B2193" s="156"/>
    </row>
    <row r="2194" spans="1:2">
      <c r="A2194" s="79"/>
      <c r="B2194" s="156"/>
    </row>
    <row r="2195" spans="1:2">
      <c r="A2195" s="79"/>
      <c r="B2195" s="156"/>
    </row>
    <row r="2196" spans="1:2">
      <c r="A2196" s="79"/>
      <c r="B2196" s="156"/>
    </row>
    <row r="2197" spans="1:2">
      <c r="A2197" s="79"/>
      <c r="B2197" s="156"/>
    </row>
    <row r="2198" spans="1:2">
      <c r="A2198" s="79"/>
      <c r="B2198" s="156"/>
    </row>
    <row r="2199" spans="1:2">
      <c r="A2199" s="79"/>
      <c r="B2199" s="156"/>
    </row>
    <row r="2200" spans="1:2">
      <c r="A2200" s="79"/>
      <c r="B2200" s="156"/>
    </row>
    <row r="2201" spans="1:2">
      <c r="A2201" s="79"/>
      <c r="B2201" s="156"/>
    </row>
    <row r="2202" spans="1:2">
      <c r="A2202" s="79"/>
      <c r="B2202" s="156"/>
    </row>
    <row r="2203" spans="1:2">
      <c r="A2203" s="79"/>
      <c r="B2203" s="156"/>
    </row>
    <row r="2204" spans="1:2">
      <c r="A2204" s="79"/>
      <c r="B2204" s="156"/>
    </row>
    <row r="2205" spans="1:2">
      <c r="A2205" s="79"/>
      <c r="B2205" s="156"/>
    </row>
    <row r="2206" spans="1:2">
      <c r="A2206" s="79"/>
      <c r="B2206" s="156"/>
    </row>
    <row r="2207" spans="1:2">
      <c r="A2207" s="79"/>
      <c r="B2207" s="156"/>
    </row>
    <row r="2208" spans="1:2">
      <c r="A2208" s="79"/>
      <c r="B2208" s="156"/>
    </row>
    <row r="2209" spans="1:2">
      <c r="A2209" s="79"/>
      <c r="B2209" s="156"/>
    </row>
    <row r="2210" spans="1:2">
      <c r="A2210" s="79"/>
      <c r="B2210" s="156"/>
    </row>
    <row r="2211" spans="1:2">
      <c r="A2211" s="79"/>
      <c r="B2211" s="156"/>
    </row>
    <row r="2212" spans="1:2">
      <c r="A2212" s="79"/>
      <c r="B2212" s="156"/>
    </row>
    <row r="2213" spans="1:2">
      <c r="A2213" s="79"/>
      <c r="B2213" s="156"/>
    </row>
    <row r="2214" spans="1:2">
      <c r="A2214" s="79"/>
      <c r="B2214" s="156"/>
    </row>
    <row r="2215" spans="1:2">
      <c r="A2215" s="79"/>
      <c r="B2215" s="156"/>
    </row>
    <row r="2216" spans="1:2">
      <c r="A2216" s="79"/>
      <c r="B2216" s="156"/>
    </row>
    <row r="2217" spans="1:2">
      <c r="A2217" s="79"/>
      <c r="B2217" s="156"/>
    </row>
    <row r="2218" spans="1:2">
      <c r="A2218" s="79"/>
      <c r="B2218" s="156"/>
    </row>
    <row r="2219" spans="1:2">
      <c r="A2219" s="79"/>
      <c r="B2219" s="156"/>
    </row>
    <row r="2220" spans="1:2">
      <c r="A2220" s="79"/>
      <c r="B2220" s="156"/>
    </row>
    <row r="2221" spans="1:2">
      <c r="A2221" s="79"/>
      <c r="B2221" s="156"/>
    </row>
    <row r="2222" spans="1:2">
      <c r="A2222" s="79"/>
      <c r="B2222" s="156"/>
    </row>
    <row r="2223" spans="1:2">
      <c r="A2223" s="79"/>
      <c r="B2223" s="156"/>
    </row>
    <row r="2224" spans="1:2">
      <c r="A2224" s="79"/>
      <c r="B2224" s="156"/>
    </row>
    <row r="2225" spans="1:2">
      <c r="A2225" s="79"/>
      <c r="B2225" s="156"/>
    </row>
    <row r="2226" spans="1:2">
      <c r="A2226" s="79"/>
      <c r="B2226" s="156"/>
    </row>
    <row r="2227" spans="1:2">
      <c r="A2227" s="79"/>
      <c r="B2227" s="156"/>
    </row>
    <row r="2228" spans="1:2">
      <c r="A2228" s="79"/>
      <c r="B2228" s="156"/>
    </row>
    <row r="2229" spans="1:2">
      <c r="A2229" s="79"/>
      <c r="B2229" s="156"/>
    </row>
    <row r="2230" spans="1:2">
      <c r="A2230" s="79"/>
      <c r="B2230" s="156"/>
    </row>
    <row r="2231" spans="1:2">
      <c r="A2231" s="79"/>
      <c r="B2231" s="156"/>
    </row>
    <row r="2232" spans="1:2">
      <c r="A2232" s="79"/>
      <c r="B2232" s="156"/>
    </row>
    <row r="2233" spans="1:2">
      <c r="A2233" s="79"/>
      <c r="B2233" s="156"/>
    </row>
    <row r="2234" spans="1:2">
      <c r="A2234" s="79"/>
      <c r="B2234" s="156"/>
    </row>
    <row r="2235" spans="1:2">
      <c r="A2235" s="79"/>
      <c r="B2235" s="156"/>
    </row>
    <row r="2236" spans="1:2">
      <c r="A2236" s="79"/>
      <c r="B2236" s="156"/>
    </row>
    <row r="2237" spans="1:2">
      <c r="A2237" s="79"/>
      <c r="B2237" s="156"/>
    </row>
    <row r="2238" spans="1:2">
      <c r="A2238" s="79"/>
      <c r="B2238" s="156"/>
    </row>
    <row r="2239" spans="1:2">
      <c r="A2239" s="79"/>
      <c r="B2239" s="156"/>
    </row>
    <row r="2240" spans="1:2">
      <c r="A2240" s="79"/>
      <c r="B2240" s="156"/>
    </row>
    <row r="2241" spans="1:2">
      <c r="A2241" s="79"/>
      <c r="B2241" s="156"/>
    </row>
    <row r="2242" spans="1:2">
      <c r="A2242" s="79"/>
      <c r="B2242" s="156"/>
    </row>
    <row r="2243" spans="1:2">
      <c r="A2243" s="79"/>
      <c r="B2243" s="156"/>
    </row>
    <row r="2244" spans="1:2">
      <c r="A2244" s="79"/>
      <c r="B2244" s="156"/>
    </row>
    <row r="2245" spans="1:2">
      <c r="A2245" s="79"/>
      <c r="B2245" s="156"/>
    </row>
    <row r="2246" spans="1:2">
      <c r="A2246" s="79"/>
      <c r="B2246" s="156"/>
    </row>
    <row r="2247" spans="1:2">
      <c r="A2247" s="79"/>
      <c r="B2247" s="156"/>
    </row>
    <row r="2248" spans="1:2">
      <c r="A2248" s="79"/>
      <c r="B2248" s="156"/>
    </row>
    <row r="2249" spans="1:2">
      <c r="A2249" s="79"/>
      <c r="B2249" s="156"/>
    </row>
    <row r="2250" spans="1:2">
      <c r="A2250" s="79"/>
      <c r="B2250" s="156"/>
    </row>
    <row r="2251" spans="1:2">
      <c r="A2251" s="79"/>
      <c r="B2251" s="156"/>
    </row>
    <row r="2252" spans="1:2">
      <c r="A2252" s="79"/>
      <c r="B2252" s="156"/>
    </row>
    <row r="2253" spans="1:2">
      <c r="A2253" s="79"/>
      <c r="B2253" s="156"/>
    </row>
    <row r="2254" spans="1:2">
      <c r="A2254" s="79"/>
      <c r="B2254" s="156"/>
    </row>
    <row r="2255" spans="1:2">
      <c r="A2255" s="79"/>
      <c r="B2255" s="156"/>
    </row>
    <row r="2256" spans="1:2">
      <c r="A2256" s="79"/>
      <c r="B2256" s="156"/>
    </row>
    <row r="2257" spans="1:2">
      <c r="A2257" s="79"/>
      <c r="B2257" s="156"/>
    </row>
    <row r="2258" spans="1:2">
      <c r="A2258" s="79"/>
      <c r="B2258" s="156"/>
    </row>
    <row r="2259" spans="1:2">
      <c r="A2259" s="79"/>
      <c r="B2259" s="156"/>
    </row>
    <row r="2260" spans="1:2">
      <c r="A2260" s="79"/>
      <c r="B2260" s="156"/>
    </row>
    <row r="2261" spans="1:2">
      <c r="A2261" s="79"/>
      <c r="B2261" s="156"/>
    </row>
    <row r="2262" spans="1:2">
      <c r="A2262" s="79"/>
      <c r="B2262" s="156"/>
    </row>
    <row r="2263" spans="1:2">
      <c r="A2263" s="79"/>
      <c r="B2263" s="156"/>
    </row>
    <row r="2264" spans="1:2">
      <c r="A2264" s="79"/>
      <c r="B2264" s="156"/>
    </row>
    <row r="2265" spans="1:2">
      <c r="A2265" s="79"/>
      <c r="B2265" s="156"/>
    </row>
    <row r="2266" spans="1:2">
      <c r="A2266" s="79"/>
      <c r="B2266" s="156"/>
    </row>
    <row r="2267" spans="1:2">
      <c r="A2267" s="79"/>
      <c r="B2267" s="156"/>
    </row>
    <row r="2268" spans="1:2">
      <c r="A2268" s="79"/>
      <c r="B2268" s="156"/>
    </row>
    <row r="2269" spans="1:2">
      <c r="A2269" s="79"/>
      <c r="B2269" s="156"/>
    </row>
    <row r="2270" spans="1:2">
      <c r="A2270" s="79"/>
      <c r="B2270" s="156"/>
    </row>
    <row r="2271" spans="1:2">
      <c r="A2271" s="79"/>
      <c r="B2271" s="156"/>
    </row>
    <row r="2272" spans="1:2">
      <c r="A2272" s="79"/>
      <c r="B2272" s="156"/>
    </row>
    <row r="2273" spans="1:2">
      <c r="A2273" s="79"/>
      <c r="B2273" s="156"/>
    </row>
    <row r="2274" spans="1:2">
      <c r="A2274" s="79"/>
      <c r="B2274" s="156"/>
    </row>
    <row r="2275" spans="1:2">
      <c r="A2275" s="79"/>
      <c r="B2275" s="156"/>
    </row>
    <row r="2276" spans="1:2">
      <c r="A2276" s="79"/>
      <c r="B2276" s="156"/>
    </row>
    <row r="2277" spans="1:2">
      <c r="A2277" s="79"/>
      <c r="B2277" s="156"/>
    </row>
    <row r="2278" spans="1:2">
      <c r="A2278" s="79"/>
      <c r="B2278" s="156"/>
    </row>
    <row r="2279" spans="1:2">
      <c r="A2279" s="79"/>
      <c r="B2279" s="156"/>
    </row>
    <row r="2280" spans="1:2">
      <c r="A2280" s="79"/>
      <c r="B2280" s="156"/>
    </row>
    <row r="2281" spans="1:2">
      <c r="A2281" s="79"/>
      <c r="B2281" s="156"/>
    </row>
    <row r="2282" spans="1:2">
      <c r="A2282" s="79"/>
      <c r="B2282" s="156"/>
    </row>
    <row r="2283" spans="1:2">
      <c r="A2283" s="79"/>
      <c r="B2283" s="156"/>
    </row>
    <row r="2284" spans="1:2">
      <c r="A2284" s="79"/>
      <c r="B2284" s="156"/>
    </row>
    <row r="2285" spans="1:2">
      <c r="A2285" s="79"/>
      <c r="B2285" s="156"/>
    </row>
    <row r="2286" spans="1:2">
      <c r="A2286" s="79"/>
      <c r="B2286" s="156"/>
    </row>
    <row r="2287" spans="1:2">
      <c r="A2287" s="79"/>
      <c r="B2287" s="156"/>
    </row>
    <row r="2288" spans="1:2">
      <c r="A2288" s="79"/>
      <c r="B2288" s="156"/>
    </row>
    <row r="2289" spans="1:2">
      <c r="A2289" s="79"/>
      <c r="B2289" s="156"/>
    </row>
    <row r="2290" spans="1:2">
      <c r="A2290" s="79"/>
      <c r="B2290" s="156"/>
    </row>
    <row r="2291" spans="1:2">
      <c r="A2291" s="79"/>
      <c r="B2291" s="156"/>
    </row>
    <row r="2292" spans="1:2">
      <c r="A2292" s="79"/>
      <c r="B2292" s="156"/>
    </row>
    <row r="2293" spans="1:2">
      <c r="A2293" s="79"/>
      <c r="B2293" s="156"/>
    </row>
    <row r="2294" spans="1:2">
      <c r="A2294" s="79"/>
      <c r="B2294" s="156"/>
    </row>
    <row r="2295" spans="1:2">
      <c r="A2295" s="79"/>
      <c r="B2295" s="156"/>
    </row>
    <row r="2296" spans="1:2">
      <c r="A2296" s="79"/>
      <c r="B2296" s="156"/>
    </row>
    <row r="2297" spans="1:2">
      <c r="A2297" s="79"/>
      <c r="B2297" s="156"/>
    </row>
    <row r="2298" spans="1:2">
      <c r="A2298" s="79"/>
      <c r="B2298" s="156"/>
    </row>
    <row r="2299" spans="1:2">
      <c r="A2299" s="79"/>
      <c r="B2299" s="156"/>
    </row>
    <row r="2300" spans="1:2">
      <c r="A2300" s="79"/>
      <c r="B2300" s="156"/>
    </row>
    <row r="2301" spans="1:2">
      <c r="A2301" s="79"/>
      <c r="B2301" s="156"/>
    </row>
    <row r="2302" spans="1:2">
      <c r="A2302" s="79"/>
      <c r="B2302" s="156"/>
    </row>
    <row r="2303" spans="1:2">
      <c r="A2303" s="79"/>
      <c r="B2303" s="156"/>
    </row>
    <row r="2304" spans="1:2">
      <c r="A2304" s="79"/>
      <c r="B2304" s="156"/>
    </row>
    <row r="2305" spans="1:2">
      <c r="A2305" s="79"/>
      <c r="B2305" s="156"/>
    </row>
    <row r="2306" spans="1:2">
      <c r="A2306" s="79"/>
      <c r="B2306" s="156"/>
    </row>
    <row r="2307" spans="1:2">
      <c r="A2307" s="79"/>
      <c r="B2307" s="156"/>
    </row>
    <row r="2308" spans="1:2">
      <c r="A2308" s="79"/>
      <c r="B2308" s="156"/>
    </row>
    <row r="2309" spans="1:2">
      <c r="A2309" s="79"/>
      <c r="B2309" s="156"/>
    </row>
    <row r="2310" spans="1:2">
      <c r="A2310" s="79"/>
      <c r="B2310" s="156"/>
    </row>
    <row r="2311" spans="1:2">
      <c r="A2311" s="79"/>
      <c r="B2311" s="156"/>
    </row>
    <row r="2312" spans="1:2">
      <c r="A2312" s="79"/>
      <c r="B2312" s="156"/>
    </row>
    <row r="2313" spans="1:2">
      <c r="A2313" s="79"/>
      <c r="B2313" s="156"/>
    </row>
    <row r="2314" spans="1:2">
      <c r="A2314" s="79"/>
      <c r="B2314" s="156"/>
    </row>
    <row r="2315" spans="1:2">
      <c r="A2315" s="79"/>
      <c r="B2315" s="156"/>
    </row>
    <row r="2316" spans="1:2">
      <c r="A2316" s="79"/>
      <c r="B2316" s="156"/>
    </row>
    <row r="2317" spans="1:2">
      <c r="A2317" s="79"/>
      <c r="B2317" s="156"/>
    </row>
    <row r="2318" spans="1:2">
      <c r="A2318" s="79"/>
      <c r="B2318" s="156"/>
    </row>
    <row r="2319" spans="1:2">
      <c r="A2319" s="79"/>
      <c r="B2319" s="156"/>
    </row>
    <row r="2320" spans="1:2">
      <c r="A2320" s="79"/>
      <c r="B2320" s="156"/>
    </row>
    <row r="2321" spans="1:2">
      <c r="A2321" s="79"/>
      <c r="B2321" s="156"/>
    </row>
    <row r="2322" spans="1:2">
      <c r="A2322" s="79"/>
      <c r="B2322" s="156"/>
    </row>
    <row r="2323" spans="1:2">
      <c r="A2323" s="79"/>
      <c r="B2323" s="156"/>
    </row>
    <row r="2324" spans="1:2">
      <c r="A2324" s="79"/>
      <c r="B2324" s="156"/>
    </row>
    <row r="2325" spans="1:2">
      <c r="A2325" s="79"/>
      <c r="B2325" s="156"/>
    </row>
    <row r="2326" spans="1:2">
      <c r="A2326" s="79"/>
      <c r="B2326" s="156"/>
    </row>
    <row r="2327" spans="1:2">
      <c r="A2327" s="79"/>
      <c r="B2327" s="156"/>
    </row>
    <row r="2328" spans="1:2">
      <c r="A2328" s="79"/>
      <c r="B2328" s="156"/>
    </row>
    <row r="2329" spans="1:2">
      <c r="A2329" s="79"/>
      <c r="B2329" s="156"/>
    </row>
    <row r="2330" spans="1:2">
      <c r="A2330" s="79"/>
      <c r="B2330" s="156"/>
    </row>
    <row r="2331" spans="1:2">
      <c r="A2331" s="79"/>
      <c r="B2331" s="156"/>
    </row>
    <row r="2332" spans="1:2">
      <c r="A2332" s="79"/>
      <c r="B2332" s="156"/>
    </row>
    <row r="2333" spans="1:2">
      <c r="A2333" s="79"/>
      <c r="B2333" s="156"/>
    </row>
    <row r="2334" spans="1:2">
      <c r="A2334" s="79"/>
      <c r="B2334" s="156"/>
    </row>
    <row r="2335" spans="1:2">
      <c r="A2335" s="79"/>
      <c r="B2335" s="156"/>
    </row>
    <row r="2336" spans="1:2">
      <c r="A2336" s="79"/>
      <c r="B2336" s="156"/>
    </row>
    <row r="2337" spans="1:2">
      <c r="A2337" s="79"/>
      <c r="B2337" s="156"/>
    </row>
    <row r="2338" spans="1:2">
      <c r="A2338" s="79"/>
      <c r="B2338" s="156"/>
    </row>
    <row r="2339" spans="1:2">
      <c r="A2339" s="79"/>
      <c r="B2339" s="156"/>
    </row>
    <row r="2340" spans="1:2">
      <c r="A2340" s="79"/>
      <c r="B2340" s="156"/>
    </row>
    <row r="2341" spans="1:2">
      <c r="A2341" s="79"/>
      <c r="B2341" s="156"/>
    </row>
    <row r="2342" spans="1:2">
      <c r="A2342" s="79"/>
      <c r="B2342" s="156"/>
    </row>
    <row r="2343" spans="1:2">
      <c r="A2343" s="79"/>
      <c r="B2343" s="156"/>
    </row>
    <row r="2344" spans="1:2">
      <c r="A2344" s="79"/>
      <c r="B2344" s="156"/>
    </row>
    <row r="2345" spans="1:2">
      <c r="A2345" s="79"/>
      <c r="B2345" s="156"/>
    </row>
    <row r="2346" spans="1:2">
      <c r="A2346" s="79"/>
      <c r="B2346" s="156"/>
    </row>
    <row r="2347" spans="1:2">
      <c r="A2347" s="79"/>
      <c r="B2347" s="156"/>
    </row>
    <row r="2348" spans="1:2">
      <c r="A2348" s="79"/>
      <c r="B2348" s="156"/>
    </row>
    <row r="2349" spans="1:2">
      <c r="A2349" s="79"/>
      <c r="B2349" s="156"/>
    </row>
    <row r="2350" spans="1:2">
      <c r="A2350" s="79"/>
      <c r="B2350" s="156"/>
    </row>
    <row r="2351" spans="1:2">
      <c r="A2351" s="79"/>
      <c r="B2351" s="156"/>
    </row>
    <row r="2352" spans="1:2">
      <c r="A2352" s="79"/>
      <c r="B2352" s="156"/>
    </row>
    <row r="2353" spans="1:2">
      <c r="A2353" s="79"/>
      <c r="B2353" s="156"/>
    </row>
    <row r="2354" spans="1:2">
      <c r="A2354" s="79"/>
      <c r="B2354" s="156"/>
    </row>
    <row r="2355" spans="1:2">
      <c r="A2355" s="79"/>
      <c r="B2355" s="156"/>
    </row>
    <row r="2356" spans="1:2">
      <c r="A2356" s="79"/>
      <c r="B2356" s="156"/>
    </row>
    <row r="2357" spans="1:2">
      <c r="A2357" s="79"/>
      <c r="B2357" s="156"/>
    </row>
    <row r="2358" spans="1:2">
      <c r="A2358" s="79"/>
      <c r="B2358" s="156"/>
    </row>
    <row r="2359" spans="1:2">
      <c r="A2359" s="79"/>
      <c r="B2359" s="156"/>
    </row>
    <row r="2360" spans="1:2">
      <c r="A2360" s="79"/>
      <c r="B2360" s="156"/>
    </row>
    <row r="2361" spans="1:2">
      <c r="A2361" s="79"/>
      <c r="B2361" s="156"/>
    </row>
    <row r="2362" spans="1:2">
      <c r="A2362" s="79"/>
      <c r="B2362" s="156"/>
    </row>
    <row r="2363" spans="1:2">
      <c r="A2363" s="79"/>
      <c r="B2363" s="156"/>
    </row>
    <row r="2364" spans="1:2">
      <c r="A2364" s="79"/>
      <c r="B2364" s="156"/>
    </row>
    <row r="2365" spans="1:2">
      <c r="A2365" s="79"/>
      <c r="B2365" s="156"/>
    </row>
    <row r="2366" spans="1:2">
      <c r="A2366" s="79"/>
      <c r="B2366" s="156"/>
    </row>
    <row r="2367" spans="1:2">
      <c r="A2367" s="79"/>
      <c r="B2367" s="156"/>
    </row>
    <row r="2368" spans="1:2">
      <c r="A2368" s="79"/>
      <c r="B2368" s="156"/>
    </row>
    <row r="2369" spans="1:2">
      <c r="A2369" s="79"/>
      <c r="B2369" s="156"/>
    </row>
    <row r="2370" spans="1:2">
      <c r="A2370" s="79"/>
      <c r="B2370" s="156"/>
    </row>
    <row r="2371" spans="1:2">
      <c r="A2371" s="79"/>
      <c r="B2371" s="156"/>
    </row>
    <row r="2372" spans="1:2">
      <c r="A2372" s="79"/>
      <c r="B2372" s="156"/>
    </row>
    <row r="2373" spans="1:2">
      <c r="A2373" s="79"/>
      <c r="B2373" s="156"/>
    </row>
    <row r="2374" spans="1:2">
      <c r="A2374" s="79"/>
      <c r="B2374" s="156"/>
    </row>
    <row r="2375" spans="1:2">
      <c r="A2375" s="79"/>
      <c r="B2375" s="156"/>
    </row>
    <row r="2376" spans="1:2">
      <c r="A2376" s="79"/>
      <c r="B2376" s="156"/>
    </row>
    <row r="2377" spans="1:2">
      <c r="A2377" s="79"/>
      <c r="B2377" s="156"/>
    </row>
    <row r="2378" spans="1:2">
      <c r="A2378" s="79"/>
      <c r="B2378" s="156"/>
    </row>
    <row r="2379" spans="1:2">
      <c r="A2379" s="79"/>
      <c r="B2379" s="156"/>
    </row>
    <row r="2380" spans="1:2">
      <c r="A2380" s="79"/>
      <c r="B2380" s="156"/>
    </row>
    <row r="2381" spans="1:2">
      <c r="A2381" s="79"/>
      <c r="B2381" s="156"/>
    </row>
    <row r="2382" spans="1:2">
      <c r="A2382" s="79"/>
      <c r="B2382" s="156"/>
    </row>
    <row r="2383" spans="1:2">
      <c r="A2383" s="79"/>
      <c r="B2383" s="156"/>
    </row>
    <row r="2384" spans="1:2">
      <c r="A2384" s="79"/>
      <c r="B2384" s="156"/>
    </row>
    <row r="2385" spans="1:2">
      <c r="A2385" s="79"/>
      <c r="B2385" s="156"/>
    </row>
    <row r="2386" spans="1:2">
      <c r="A2386" s="79"/>
      <c r="B2386" s="156"/>
    </row>
    <row r="2387" spans="1:2">
      <c r="A2387" s="79"/>
      <c r="B2387" s="156"/>
    </row>
    <row r="2388" spans="1:2">
      <c r="A2388" s="79"/>
      <c r="B2388" s="156"/>
    </row>
    <row r="2389" spans="1:2">
      <c r="A2389" s="79"/>
      <c r="B2389" s="156"/>
    </row>
    <row r="2390" spans="1:2">
      <c r="A2390" s="79"/>
      <c r="B2390" s="156"/>
    </row>
    <row r="2391" spans="1:2">
      <c r="A2391" s="79"/>
      <c r="B2391" s="156"/>
    </row>
    <row r="2392" spans="1:2">
      <c r="A2392" s="79"/>
      <c r="B2392" s="156"/>
    </row>
    <row r="2393" spans="1:2">
      <c r="A2393" s="79"/>
      <c r="B2393" s="156"/>
    </row>
    <row r="2394" spans="1:2">
      <c r="A2394" s="79"/>
      <c r="B2394" s="156"/>
    </row>
    <row r="2395" spans="1:2">
      <c r="A2395" s="79"/>
      <c r="B2395" s="156"/>
    </row>
    <row r="2396" spans="1:2">
      <c r="A2396" s="79"/>
      <c r="B2396" s="156"/>
    </row>
    <row r="2397" spans="1:2">
      <c r="A2397" s="79"/>
      <c r="B2397" s="156"/>
    </row>
    <row r="2398" spans="1:2">
      <c r="A2398" s="79"/>
      <c r="B2398" s="156"/>
    </row>
    <row r="2399" spans="1:2">
      <c r="A2399" s="79"/>
      <c r="B2399" s="156"/>
    </row>
    <row r="2400" spans="1:2">
      <c r="A2400" s="79"/>
      <c r="B2400" s="156"/>
    </row>
    <row r="2401" spans="1:2">
      <c r="A2401" s="79"/>
      <c r="B2401" s="156"/>
    </row>
    <row r="2402" spans="1:2">
      <c r="A2402" s="79"/>
      <c r="B2402" s="156"/>
    </row>
    <row r="2403" spans="1:2">
      <c r="A2403" s="79"/>
      <c r="B2403" s="156"/>
    </row>
    <row r="2404" spans="1:2">
      <c r="A2404" s="79"/>
      <c r="B2404" s="156"/>
    </row>
    <row r="2405" spans="1:2">
      <c r="A2405" s="79"/>
      <c r="B2405" s="156"/>
    </row>
    <row r="2406" spans="1:2">
      <c r="A2406" s="79"/>
      <c r="B2406" s="156"/>
    </row>
    <row r="2407" spans="1:2">
      <c r="A2407" s="79"/>
      <c r="B2407" s="156"/>
    </row>
    <row r="2408" spans="1:2">
      <c r="A2408" s="79"/>
      <c r="B2408" s="156"/>
    </row>
    <row r="2409" spans="1:2">
      <c r="A2409" s="79"/>
      <c r="B2409" s="156"/>
    </row>
    <row r="2410" spans="1:2">
      <c r="A2410" s="79"/>
      <c r="B2410" s="156"/>
    </row>
    <row r="2411" spans="1:2">
      <c r="A2411" s="79"/>
      <c r="B2411" s="156"/>
    </row>
    <row r="2412" spans="1:2">
      <c r="A2412" s="79"/>
      <c r="B2412" s="156"/>
    </row>
    <row r="2413" spans="1:2">
      <c r="A2413" s="79"/>
      <c r="B2413" s="156"/>
    </row>
    <row r="2414" spans="1:2">
      <c r="A2414" s="79"/>
      <c r="B2414" s="156"/>
    </row>
    <row r="2415" spans="1:2">
      <c r="A2415" s="79"/>
      <c r="B2415" s="156"/>
    </row>
    <row r="2416" spans="1:2">
      <c r="A2416" s="79"/>
      <c r="B2416" s="156"/>
    </row>
    <row r="2417" spans="1:2">
      <c r="A2417" s="79"/>
      <c r="B2417" s="156"/>
    </row>
    <row r="2418" spans="1:2">
      <c r="A2418" s="79"/>
      <c r="B2418" s="156"/>
    </row>
    <row r="2419" spans="1:2">
      <c r="A2419" s="79"/>
      <c r="B2419" s="156"/>
    </row>
    <row r="2420" spans="1:2">
      <c r="A2420" s="79"/>
      <c r="B2420" s="156"/>
    </row>
    <row r="2421" spans="1:2">
      <c r="A2421" s="79"/>
      <c r="B2421" s="156"/>
    </row>
    <row r="2422" spans="1:2">
      <c r="A2422" s="79"/>
      <c r="B2422" s="156"/>
    </row>
    <row r="2423" spans="1:2">
      <c r="A2423" s="79"/>
      <c r="B2423" s="156"/>
    </row>
    <row r="2424" spans="1:2">
      <c r="A2424" s="79"/>
      <c r="B2424" s="156"/>
    </row>
    <row r="2425" spans="1:2">
      <c r="A2425" s="79"/>
      <c r="B2425" s="156"/>
    </row>
    <row r="2426" spans="1:2">
      <c r="A2426" s="79"/>
      <c r="B2426" s="156"/>
    </row>
    <row r="2427" spans="1:2">
      <c r="A2427" s="79"/>
      <c r="B2427" s="156"/>
    </row>
    <row r="2428" spans="1:2">
      <c r="A2428" s="79"/>
      <c r="B2428" s="156"/>
    </row>
    <row r="2429" spans="1:2">
      <c r="A2429" s="79"/>
      <c r="B2429" s="156"/>
    </row>
    <row r="2430" spans="1:2">
      <c r="A2430" s="79"/>
      <c r="B2430" s="156"/>
    </row>
    <row r="2431" spans="1:2">
      <c r="A2431" s="79"/>
      <c r="B2431" s="156"/>
    </row>
    <row r="2432" spans="1:2">
      <c r="A2432" s="79"/>
      <c r="B2432" s="156"/>
    </row>
    <row r="2433" spans="1:2">
      <c r="A2433" s="79"/>
      <c r="B2433" s="156"/>
    </row>
    <row r="2434" spans="1:2">
      <c r="A2434" s="79"/>
      <c r="B2434" s="156"/>
    </row>
    <row r="2435" spans="1:2">
      <c r="A2435" s="79"/>
      <c r="B2435" s="156"/>
    </row>
    <row r="2436" spans="1:2">
      <c r="A2436" s="79"/>
      <c r="B2436" s="156"/>
    </row>
    <row r="2437" spans="1:2">
      <c r="A2437" s="79"/>
      <c r="B2437" s="156"/>
    </row>
    <row r="2438" spans="1:2">
      <c r="A2438" s="79"/>
      <c r="B2438" s="156"/>
    </row>
    <row r="2439" spans="1:2">
      <c r="A2439" s="79"/>
      <c r="B2439" s="156"/>
    </row>
    <row r="2440" spans="1:2">
      <c r="A2440" s="79"/>
      <c r="B2440" s="156"/>
    </row>
    <row r="2441" spans="1:2">
      <c r="A2441" s="79"/>
      <c r="B2441" s="156"/>
    </row>
    <row r="2442" spans="1:2">
      <c r="A2442" s="79"/>
      <c r="B2442" s="156"/>
    </row>
    <row r="2443" spans="1:2">
      <c r="A2443" s="79"/>
      <c r="B2443" s="156"/>
    </row>
    <row r="2444" spans="1:2">
      <c r="A2444" s="79"/>
      <c r="B2444" s="156"/>
    </row>
    <row r="2445" spans="1:2">
      <c r="A2445" s="79"/>
      <c r="B2445" s="156"/>
    </row>
    <row r="2446" spans="1:2">
      <c r="A2446" s="79"/>
      <c r="B2446" s="156"/>
    </row>
    <row r="2447" spans="1:2">
      <c r="A2447" s="79"/>
      <c r="B2447" s="156"/>
    </row>
    <row r="2448" spans="1:2">
      <c r="A2448" s="79"/>
      <c r="B2448" s="156"/>
    </row>
    <row r="2449" spans="1:2">
      <c r="A2449" s="79"/>
      <c r="B2449" s="156"/>
    </row>
    <row r="2450" spans="1:2">
      <c r="A2450" s="79"/>
      <c r="B2450" s="156"/>
    </row>
    <row r="2451" spans="1:2">
      <c r="A2451" s="79"/>
      <c r="B2451" s="156"/>
    </row>
    <row r="2452" spans="1:2">
      <c r="A2452" s="79"/>
      <c r="B2452" s="156"/>
    </row>
    <row r="2453" spans="1:2">
      <c r="A2453" s="79"/>
      <c r="B2453" s="156"/>
    </row>
    <row r="2454" spans="1:2">
      <c r="A2454" s="79"/>
      <c r="B2454" s="156"/>
    </row>
    <row r="2455" spans="1:2">
      <c r="A2455" s="79"/>
      <c r="B2455" s="156"/>
    </row>
    <row r="2456" spans="1:2">
      <c r="A2456" s="79"/>
      <c r="B2456" s="156"/>
    </row>
    <row r="2457" spans="1:2">
      <c r="A2457" s="79"/>
      <c r="B2457" s="156"/>
    </row>
    <row r="2458" spans="1:2">
      <c r="A2458" s="79"/>
      <c r="B2458" s="156"/>
    </row>
    <row r="2459" spans="1:2">
      <c r="A2459" s="79"/>
      <c r="B2459" s="156"/>
    </row>
    <row r="2460" spans="1:2">
      <c r="A2460" s="79"/>
      <c r="B2460" s="156"/>
    </row>
    <row r="2461" spans="1:2">
      <c r="A2461" s="79"/>
      <c r="B2461" s="156"/>
    </row>
    <row r="2462" spans="1:2">
      <c r="A2462" s="79"/>
      <c r="B2462" s="156"/>
    </row>
    <row r="2463" spans="1:2">
      <c r="A2463" s="79"/>
      <c r="B2463" s="156"/>
    </row>
    <row r="2464" spans="1:2">
      <c r="A2464" s="79"/>
      <c r="B2464" s="156"/>
    </row>
    <row r="2465" spans="1:2">
      <c r="A2465" s="79"/>
      <c r="B2465" s="156"/>
    </row>
    <row r="2466" spans="1:2">
      <c r="A2466" s="79"/>
      <c r="B2466" s="156"/>
    </row>
    <row r="2467" spans="1:2">
      <c r="A2467" s="79"/>
      <c r="B2467" s="156"/>
    </row>
    <row r="2468" spans="1:2">
      <c r="A2468" s="79"/>
      <c r="B2468" s="156"/>
    </row>
    <row r="2469" spans="1:2">
      <c r="A2469" s="79"/>
      <c r="B2469" s="156"/>
    </row>
    <row r="2470" spans="1:2">
      <c r="A2470" s="79"/>
      <c r="B2470" s="156"/>
    </row>
    <row r="2471" spans="1:2">
      <c r="A2471" s="79"/>
      <c r="B2471" s="156"/>
    </row>
    <row r="2472" spans="1:2">
      <c r="A2472" s="79"/>
      <c r="B2472" s="156"/>
    </row>
    <row r="2473" spans="1:2">
      <c r="A2473" s="79"/>
      <c r="B2473" s="156"/>
    </row>
    <row r="2474" spans="1:2">
      <c r="A2474" s="79"/>
      <c r="B2474" s="156"/>
    </row>
    <row r="2475" spans="1:2">
      <c r="A2475" s="79"/>
      <c r="B2475" s="156"/>
    </row>
    <row r="2476" spans="1:2">
      <c r="A2476" s="79"/>
      <c r="B2476" s="156"/>
    </row>
    <row r="2477" spans="1:2">
      <c r="A2477" s="79"/>
      <c r="B2477" s="156"/>
    </row>
    <row r="2478" spans="1:2">
      <c r="A2478" s="79"/>
      <c r="B2478" s="156"/>
    </row>
    <row r="2479" spans="1:2">
      <c r="A2479" s="79"/>
      <c r="B2479" s="156"/>
    </row>
    <row r="2480" spans="1:2">
      <c r="A2480" s="79"/>
      <c r="B2480" s="156"/>
    </row>
    <row r="2481" spans="1:2">
      <c r="A2481" s="79"/>
      <c r="B2481" s="156"/>
    </row>
    <row r="2482" spans="1:2">
      <c r="A2482" s="79"/>
      <c r="B2482" s="156"/>
    </row>
    <row r="2483" spans="1:2">
      <c r="A2483" s="79"/>
      <c r="B2483" s="156"/>
    </row>
    <row r="2484" spans="1:2">
      <c r="A2484" s="79"/>
      <c r="B2484" s="156"/>
    </row>
    <row r="2485" spans="1:2">
      <c r="A2485" s="79"/>
      <c r="B2485" s="156"/>
    </row>
    <row r="2486" spans="1:2">
      <c r="A2486" s="79"/>
      <c r="B2486" s="156"/>
    </row>
    <row r="2487" spans="1:2">
      <c r="A2487" s="79"/>
      <c r="B2487" s="156"/>
    </row>
    <row r="2488" spans="1:2">
      <c r="A2488" s="79"/>
      <c r="B2488" s="156"/>
    </row>
    <row r="2489" spans="1:2">
      <c r="A2489" s="79"/>
      <c r="B2489" s="156"/>
    </row>
    <row r="2490" spans="1:2">
      <c r="A2490" s="79"/>
      <c r="B2490" s="156"/>
    </row>
    <row r="2491" spans="1:2">
      <c r="A2491" s="79"/>
      <c r="B2491" s="156"/>
    </row>
    <row r="2492" spans="1:2">
      <c r="A2492" s="79"/>
      <c r="B2492" s="156"/>
    </row>
    <row r="2493" spans="1:2">
      <c r="A2493" s="79"/>
      <c r="B2493" s="156"/>
    </row>
    <row r="2494" spans="1:2">
      <c r="A2494" s="79"/>
      <c r="B2494" s="156"/>
    </row>
    <row r="2495" spans="1:2">
      <c r="A2495" s="79"/>
      <c r="B2495" s="156"/>
    </row>
    <row r="2496" spans="1:2">
      <c r="A2496" s="79"/>
      <c r="B2496" s="156"/>
    </row>
    <row r="2497" spans="1:2">
      <c r="A2497" s="79"/>
      <c r="B2497" s="156"/>
    </row>
    <row r="2498" spans="1:2">
      <c r="A2498" s="79"/>
      <c r="B2498" s="156"/>
    </row>
    <row r="2499" spans="1:2">
      <c r="A2499" s="79"/>
      <c r="B2499" s="156"/>
    </row>
    <row r="2500" spans="1:2">
      <c r="A2500" s="79"/>
      <c r="B2500" s="156"/>
    </row>
    <row r="2501" spans="1:2">
      <c r="A2501" s="79"/>
      <c r="B2501" s="156"/>
    </row>
    <row r="2502" spans="1:2">
      <c r="A2502" s="79"/>
      <c r="B2502" s="156"/>
    </row>
    <row r="2503" spans="1:2">
      <c r="A2503" s="79"/>
      <c r="B2503" s="156"/>
    </row>
    <row r="2504" spans="1:2">
      <c r="A2504" s="79"/>
      <c r="B2504" s="156"/>
    </row>
    <row r="2505" spans="1:2">
      <c r="A2505" s="79"/>
      <c r="B2505" s="156"/>
    </row>
    <row r="2506" spans="1:2">
      <c r="A2506" s="79"/>
      <c r="B2506" s="156"/>
    </row>
    <row r="2507" spans="1:2">
      <c r="A2507" s="79"/>
      <c r="B2507" s="156"/>
    </row>
    <row r="2508" spans="1:2">
      <c r="A2508" s="79"/>
      <c r="B2508" s="156"/>
    </row>
    <row r="2509" spans="1:2">
      <c r="A2509" s="79"/>
      <c r="B2509" s="156"/>
    </row>
    <row r="2510" spans="1:2">
      <c r="A2510" s="79"/>
      <c r="B2510" s="156"/>
    </row>
    <row r="2511" spans="1:2">
      <c r="A2511" s="79"/>
      <c r="B2511" s="156"/>
    </row>
    <row r="2512" spans="1:2">
      <c r="A2512" s="79"/>
      <c r="B2512" s="156"/>
    </row>
    <row r="2513" spans="1:2">
      <c r="A2513" s="79"/>
      <c r="B2513" s="156"/>
    </row>
    <row r="2514" spans="1:2">
      <c r="A2514" s="79"/>
      <c r="B2514" s="156"/>
    </row>
    <row r="2515" spans="1:2">
      <c r="A2515" s="79"/>
      <c r="B2515" s="156"/>
    </row>
    <row r="2516" spans="1:2">
      <c r="A2516" s="79"/>
      <c r="B2516" s="156"/>
    </row>
    <row r="2517" spans="1:2">
      <c r="A2517" s="79"/>
      <c r="B2517" s="156"/>
    </row>
    <row r="2518" spans="1:2">
      <c r="A2518" s="79"/>
      <c r="B2518" s="156"/>
    </row>
    <row r="2519" spans="1:2">
      <c r="A2519" s="79"/>
      <c r="B2519" s="156"/>
    </row>
    <row r="2520" spans="1:2">
      <c r="A2520" s="79"/>
      <c r="B2520" s="156"/>
    </row>
    <row r="2521" spans="1:2">
      <c r="A2521" s="79"/>
      <c r="B2521" s="156"/>
    </row>
    <row r="2522" spans="1:2">
      <c r="A2522" s="79"/>
      <c r="B2522" s="156"/>
    </row>
    <row r="2523" spans="1:2">
      <c r="A2523" s="79"/>
      <c r="B2523" s="156"/>
    </row>
    <row r="2524" spans="1:2">
      <c r="A2524" s="79"/>
      <c r="B2524" s="156"/>
    </row>
    <row r="2525" spans="1:2">
      <c r="A2525" s="79"/>
      <c r="B2525" s="156"/>
    </row>
    <row r="2526" spans="1:2">
      <c r="A2526" s="79"/>
      <c r="B2526" s="156"/>
    </row>
    <row r="2527" spans="1:2">
      <c r="A2527" s="79"/>
      <c r="B2527" s="156"/>
    </row>
    <row r="2528" spans="1:2">
      <c r="A2528" s="79"/>
      <c r="B2528" s="156"/>
    </row>
    <row r="2529" spans="1:2">
      <c r="A2529" s="79"/>
      <c r="B2529" s="156"/>
    </row>
    <row r="2530" spans="1:2">
      <c r="A2530" s="79"/>
      <c r="B2530" s="156"/>
    </row>
    <row r="2531" spans="1:2">
      <c r="A2531" s="79"/>
      <c r="B2531" s="156"/>
    </row>
    <row r="2532" spans="1:2">
      <c r="A2532" s="79"/>
      <c r="B2532" s="156"/>
    </row>
    <row r="2533" spans="1:2">
      <c r="A2533" s="79"/>
      <c r="B2533" s="156"/>
    </row>
    <row r="2534" spans="1:2">
      <c r="A2534" s="79"/>
      <c r="B2534" s="156"/>
    </row>
    <row r="2535" spans="1:2">
      <c r="A2535" s="79"/>
      <c r="B2535" s="156"/>
    </row>
    <row r="2536" spans="1:2">
      <c r="A2536" s="79"/>
      <c r="B2536" s="156"/>
    </row>
    <row r="2537" spans="1:2">
      <c r="A2537" s="79"/>
      <c r="B2537" s="156"/>
    </row>
    <row r="2538" spans="1:2">
      <c r="A2538" s="79"/>
      <c r="B2538" s="156"/>
    </row>
    <row r="2539" spans="1:2">
      <c r="A2539" s="79"/>
      <c r="B2539" s="156"/>
    </row>
    <row r="2540" spans="1:2">
      <c r="A2540" s="79"/>
      <c r="B2540" s="156"/>
    </row>
    <row r="2541" spans="1:2">
      <c r="A2541" s="79"/>
      <c r="B2541" s="156"/>
    </row>
    <row r="2542" spans="1:2">
      <c r="A2542" s="79"/>
      <c r="B2542" s="156"/>
    </row>
    <row r="2543" spans="1:2">
      <c r="A2543" s="79"/>
      <c r="B2543" s="156"/>
    </row>
    <row r="2544" spans="1:2">
      <c r="A2544" s="79"/>
      <c r="B2544" s="156"/>
    </row>
    <row r="2545" spans="1:2">
      <c r="A2545" s="79"/>
      <c r="B2545" s="156"/>
    </row>
    <row r="2546" spans="1:2">
      <c r="A2546" s="79"/>
      <c r="B2546" s="156"/>
    </row>
    <row r="2547" spans="1:2">
      <c r="A2547" s="79"/>
      <c r="B2547" s="156"/>
    </row>
    <row r="2548" spans="1:2">
      <c r="A2548" s="79"/>
      <c r="B2548" s="156"/>
    </row>
    <row r="2549" spans="1:2">
      <c r="A2549" s="79"/>
      <c r="B2549" s="156"/>
    </row>
    <row r="2550" spans="1:2">
      <c r="A2550" s="79"/>
      <c r="B2550" s="156"/>
    </row>
    <row r="2551" spans="1:2">
      <c r="A2551" s="79"/>
      <c r="B2551" s="156"/>
    </row>
    <row r="2552" spans="1:2">
      <c r="A2552" s="79"/>
      <c r="B2552" s="156"/>
    </row>
    <row r="2553" spans="1:2">
      <c r="A2553" s="79"/>
      <c r="B2553" s="156"/>
    </row>
    <row r="2554" spans="1:2">
      <c r="A2554" s="79"/>
      <c r="B2554" s="156"/>
    </row>
    <row r="2555" spans="1:2">
      <c r="A2555" s="79"/>
      <c r="B2555" s="156"/>
    </row>
    <row r="2556" spans="1:2">
      <c r="A2556" s="79"/>
      <c r="B2556" s="156"/>
    </row>
    <row r="2557" spans="1:2">
      <c r="A2557" s="79"/>
      <c r="B2557" s="156"/>
    </row>
    <row r="2558" spans="1:2">
      <c r="A2558" s="79"/>
      <c r="B2558" s="156"/>
    </row>
    <row r="2559" spans="1:2">
      <c r="A2559" s="79"/>
      <c r="B2559" s="156"/>
    </row>
    <row r="2560" spans="1:2">
      <c r="A2560" s="79"/>
      <c r="B2560" s="156"/>
    </row>
    <row r="2561" spans="1:2">
      <c r="A2561" s="79"/>
      <c r="B2561" s="156"/>
    </row>
    <row r="2562" spans="1:2">
      <c r="A2562" s="79"/>
      <c r="B2562" s="156"/>
    </row>
    <row r="2563" spans="1:2">
      <c r="A2563" s="79"/>
      <c r="B2563" s="156"/>
    </row>
    <row r="2564" spans="1:2">
      <c r="A2564" s="79"/>
      <c r="B2564" s="156"/>
    </row>
    <row r="2565" spans="1:2">
      <c r="A2565" s="79"/>
      <c r="B2565" s="156"/>
    </row>
    <row r="2566" spans="1:2">
      <c r="A2566" s="79"/>
      <c r="B2566" s="156"/>
    </row>
    <row r="2567" spans="1:2">
      <c r="A2567" s="79"/>
      <c r="B2567" s="156"/>
    </row>
    <row r="2568" spans="1:2">
      <c r="A2568" s="79"/>
      <c r="B2568" s="156"/>
    </row>
    <row r="2569" spans="1:2">
      <c r="A2569" s="79"/>
      <c r="B2569" s="156"/>
    </row>
    <row r="2570" spans="1:2">
      <c r="A2570" s="79"/>
      <c r="B2570" s="156"/>
    </row>
    <row r="2571" spans="1:2">
      <c r="A2571" s="79"/>
      <c r="B2571" s="156"/>
    </row>
    <row r="2572" spans="1:2">
      <c r="A2572" s="79"/>
      <c r="B2572" s="156"/>
    </row>
    <row r="2573" spans="1:2">
      <c r="A2573" s="79"/>
      <c r="B2573" s="156"/>
    </row>
    <row r="2574" spans="1:2">
      <c r="A2574" s="79"/>
      <c r="B2574" s="156"/>
    </row>
    <row r="2575" spans="1:2">
      <c r="A2575" s="79"/>
      <c r="B2575" s="156"/>
    </row>
    <row r="2576" spans="1:2">
      <c r="A2576" s="79"/>
      <c r="B2576" s="156"/>
    </row>
    <row r="2577" spans="1:2">
      <c r="A2577" s="79"/>
      <c r="B2577" s="156"/>
    </row>
    <row r="2578" spans="1:2">
      <c r="A2578" s="79"/>
      <c r="B2578" s="156"/>
    </row>
    <row r="2579" spans="1:2">
      <c r="A2579" s="79"/>
      <c r="B2579" s="156"/>
    </row>
    <row r="2580" spans="1:2">
      <c r="A2580" s="79"/>
      <c r="B2580" s="156"/>
    </row>
    <row r="2581" spans="1:2">
      <c r="A2581" s="79"/>
      <c r="B2581" s="156"/>
    </row>
    <row r="2582" spans="1:2">
      <c r="A2582" s="79"/>
      <c r="B2582" s="156"/>
    </row>
    <row r="2583" spans="1:2">
      <c r="A2583" s="79"/>
      <c r="B2583" s="156"/>
    </row>
    <row r="2584" spans="1:2">
      <c r="A2584" s="79"/>
      <c r="B2584" s="156"/>
    </row>
    <row r="2585" spans="1:2">
      <c r="A2585" s="79"/>
      <c r="B2585" s="156"/>
    </row>
    <row r="2586" spans="1:2">
      <c r="A2586" s="79"/>
      <c r="B2586" s="156"/>
    </row>
    <row r="2587" spans="1:2">
      <c r="A2587" s="79"/>
      <c r="B2587" s="156"/>
    </row>
    <row r="2588" spans="1:2">
      <c r="A2588" s="79"/>
      <c r="B2588" s="156"/>
    </row>
    <row r="2589" spans="1:2">
      <c r="A2589" s="79"/>
      <c r="B2589" s="156"/>
    </row>
    <row r="2590" spans="1:2">
      <c r="A2590" s="79"/>
      <c r="B2590" s="156"/>
    </row>
    <row r="2591" spans="1:2">
      <c r="A2591" s="79"/>
      <c r="B2591" s="156"/>
    </row>
    <row r="2592" spans="1:2">
      <c r="A2592" s="79"/>
      <c r="B2592" s="156"/>
    </row>
    <row r="2593" spans="1:2">
      <c r="A2593" s="79"/>
      <c r="B2593" s="156"/>
    </row>
    <row r="2594" spans="1:2">
      <c r="A2594" s="79"/>
      <c r="B2594" s="156"/>
    </row>
    <row r="2595" spans="1:2">
      <c r="A2595" s="79"/>
      <c r="B2595" s="156"/>
    </row>
    <row r="2596" spans="1:2">
      <c r="A2596" s="79"/>
      <c r="B2596" s="156"/>
    </row>
    <row r="2597" spans="1:2">
      <c r="A2597" s="79"/>
      <c r="B2597" s="156"/>
    </row>
    <row r="2598" spans="1:2">
      <c r="A2598" s="79"/>
      <c r="B2598" s="156"/>
    </row>
    <row r="2599" spans="1:2">
      <c r="A2599" s="79"/>
      <c r="B2599" s="156"/>
    </row>
    <row r="2600" spans="1:2">
      <c r="A2600" s="79"/>
      <c r="B2600" s="156"/>
    </row>
    <row r="2601" spans="1:2">
      <c r="A2601" s="79"/>
      <c r="B2601" s="156"/>
    </row>
    <row r="2602" spans="1:2">
      <c r="A2602" s="79"/>
      <c r="B2602" s="156"/>
    </row>
    <row r="2603" spans="1:2">
      <c r="A2603" s="79"/>
      <c r="B2603" s="156"/>
    </row>
    <row r="2604" spans="1:2">
      <c r="A2604" s="79"/>
      <c r="B2604" s="156"/>
    </row>
    <row r="2605" spans="1:2">
      <c r="A2605" s="79"/>
      <c r="B2605" s="156"/>
    </row>
    <row r="2606" spans="1:2">
      <c r="A2606" s="79"/>
      <c r="B2606" s="156"/>
    </row>
    <row r="2607" spans="1:2">
      <c r="A2607" s="79"/>
      <c r="B2607" s="156"/>
    </row>
    <row r="2608" spans="1:2">
      <c r="A2608" s="79"/>
      <c r="B2608" s="156"/>
    </row>
    <row r="2609" spans="1:2">
      <c r="A2609" s="79"/>
      <c r="B2609" s="156"/>
    </row>
    <row r="2610" spans="1:2">
      <c r="A2610" s="79"/>
      <c r="B2610" s="156"/>
    </row>
    <row r="2611" spans="1:2">
      <c r="A2611" s="79"/>
      <c r="B2611" s="156"/>
    </row>
    <row r="2612" spans="1:2">
      <c r="A2612" s="79"/>
      <c r="B2612" s="156"/>
    </row>
    <row r="2613" spans="1:2">
      <c r="A2613" s="79"/>
      <c r="B2613" s="156"/>
    </row>
    <row r="2614" spans="1:2">
      <c r="A2614" s="79"/>
      <c r="B2614" s="156"/>
    </row>
    <row r="2615" spans="1:2">
      <c r="A2615" s="79"/>
      <c r="B2615" s="156"/>
    </row>
    <row r="2616" spans="1:2">
      <c r="A2616" s="79"/>
      <c r="B2616" s="156"/>
    </row>
    <row r="2617" spans="1:2">
      <c r="A2617" s="79"/>
      <c r="B2617" s="156"/>
    </row>
    <row r="2618" spans="1:2">
      <c r="A2618" s="79"/>
      <c r="B2618" s="156"/>
    </row>
    <row r="2619" spans="1:2">
      <c r="A2619" s="79"/>
      <c r="B2619" s="156"/>
    </row>
    <row r="2620" spans="1:2">
      <c r="A2620" s="79"/>
      <c r="B2620" s="156"/>
    </row>
    <row r="2621" spans="1:2">
      <c r="A2621" s="79"/>
      <c r="B2621" s="156"/>
    </row>
    <row r="2622" spans="1:2">
      <c r="A2622" s="79"/>
      <c r="B2622" s="156"/>
    </row>
    <row r="2623" spans="1:2">
      <c r="A2623" s="79"/>
      <c r="B2623" s="156"/>
    </row>
    <row r="2624" spans="1:2">
      <c r="A2624" s="79"/>
      <c r="B2624" s="156"/>
    </row>
    <row r="2625" spans="1:2">
      <c r="A2625" s="79"/>
      <c r="B2625" s="156"/>
    </row>
    <row r="2626" spans="1:2">
      <c r="A2626" s="79"/>
      <c r="B2626" s="156"/>
    </row>
    <row r="2627" spans="1:2">
      <c r="A2627" s="79"/>
      <c r="B2627" s="156"/>
    </row>
    <row r="2628" spans="1:2">
      <c r="A2628" s="79"/>
      <c r="B2628" s="156"/>
    </row>
    <row r="2629" spans="1:2">
      <c r="A2629" s="79"/>
      <c r="B2629" s="156"/>
    </row>
    <row r="2630" spans="1:2">
      <c r="A2630" s="79"/>
      <c r="B2630" s="156"/>
    </row>
    <row r="2631" spans="1:2">
      <c r="A2631" s="79"/>
      <c r="B2631" s="156"/>
    </row>
    <row r="2632" spans="1:2">
      <c r="A2632" s="79"/>
      <c r="B2632" s="156"/>
    </row>
    <row r="2633" spans="1:2">
      <c r="A2633" s="79"/>
      <c r="B2633" s="156"/>
    </row>
    <row r="2634" spans="1:2">
      <c r="A2634" s="79"/>
      <c r="B2634" s="156"/>
    </row>
    <row r="2635" spans="1:2">
      <c r="A2635" s="79"/>
      <c r="B2635" s="156"/>
    </row>
    <row r="2636" spans="1:2">
      <c r="A2636" s="79"/>
      <c r="B2636" s="156"/>
    </row>
    <row r="2637" spans="1:2">
      <c r="A2637" s="79"/>
      <c r="B2637" s="156"/>
    </row>
    <row r="2638" spans="1:2">
      <c r="A2638" s="79"/>
      <c r="B2638" s="156"/>
    </row>
    <row r="2639" spans="1:2">
      <c r="A2639" s="79"/>
      <c r="B2639" s="156"/>
    </row>
    <row r="2640" spans="1:2">
      <c r="A2640" s="79"/>
      <c r="B2640" s="156"/>
    </row>
    <row r="2641" spans="1:2">
      <c r="A2641" s="79"/>
      <c r="B2641" s="156"/>
    </row>
    <row r="2642" spans="1:2">
      <c r="A2642" s="79"/>
      <c r="B2642" s="156"/>
    </row>
    <row r="2643" spans="1:2">
      <c r="A2643" s="79"/>
      <c r="B2643" s="156"/>
    </row>
    <row r="2644" spans="1:2">
      <c r="A2644" s="79"/>
      <c r="B2644" s="156"/>
    </row>
    <row r="2645" spans="1:2">
      <c r="A2645" s="79"/>
      <c r="B2645" s="156"/>
    </row>
    <row r="2646" spans="1:2">
      <c r="A2646" s="79"/>
      <c r="B2646" s="156"/>
    </row>
    <row r="2647" spans="1:2">
      <c r="A2647" s="79"/>
      <c r="B2647" s="156"/>
    </row>
    <row r="2648" spans="1:2">
      <c r="A2648" s="79"/>
      <c r="B2648" s="156"/>
    </row>
    <row r="2649" spans="1:2">
      <c r="A2649" s="79"/>
      <c r="B2649" s="156"/>
    </row>
    <row r="2650" spans="1:2">
      <c r="A2650" s="79"/>
      <c r="B2650" s="156"/>
    </row>
    <row r="2651" spans="1:2">
      <c r="A2651" s="79"/>
      <c r="B2651" s="156"/>
    </row>
    <row r="2652" spans="1:2">
      <c r="A2652" s="79"/>
      <c r="B2652" s="156"/>
    </row>
    <row r="2653" spans="1:2">
      <c r="A2653" s="79"/>
      <c r="B2653" s="156"/>
    </row>
    <row r="2654" spans="1:2">
      <c r="A2654" s="79"/>
      <c r="B2654" s="156"/>
    </row>
    <row r="2655" spans="1:2">
      <c r="A2655" s="79"/>
      <c r="B2655" s="156"/>
    </row>
    <row r="2656" spans="1:2">
      <c r="A2656" s="79"/>
      <c r="B2656" s="156"/>
    </row>
    <row r="2657" spans="1:2">
      <c r="A2657" s="79"/>
      <c r="B2657" s="156"/>
    </row>
    <row r="2658" spans="1:2">
      <c r="A2658" s="79"/>
      <c r="B2658" s="156"/>
    </row>
    <row r="2659" spans="1:2">
      <c r="A2659" s="79"/>
      <c r="B2659" s="156"/>
    </row>
    <row r="2660" spans="1:2">
      <c r="A2660" s="79"/>
      <c r="B2660" s="156"/>
    </row>
    <row r="2661" spans="1:2">
      <c r="A2661" s="79"/>
      <c r="B2661" s="156"/>
    </row>
    <row r="2662" spans="1:2">
      <c r="A2662" s="79"/>
      <c r="B2662" s="156"/>
    </row>
    <row r="2663" spans="1:2">
      <c r="A2663" s="79"/>
      <c r="B2663" s="156"/>
    </row>
    <row r="2664" spans="1:2">
      <c r="A2664" s="79"/>
      <c r="B2664" s="156"/>
    </row>
    <row r="2665" spans="1:2">
      <c r="A2665" s="79"/>
      <c r="B2665" s="156"/>
    </row>
    <row r="2666" spans="1:2">
      <c r="A2666" s="79"/>
      <c r="B2666" s="156"/>
    </row>
    <row r="2667" spans="1:2">
      <c r="A2667" s="79"/>
      <c r="B2667" s="156"/>
    </row>
    <row r="2668" spans="1:2">
      <c r="A2668" s="79"/>
      <c r="B2668" s="156"/>
    </row>
    <row r="2669" spans="1:2">
      <c r="A2669" s="79"/>
      <c r="B2669" s="156"/>
    </row>
    <row r="2670" spans="1:2">
      <c r="A2670" s="79"/>
      <c r="B2670" s="156"/>
    </row>
    <row r="2671" spans="1:2">
      <c r="A2671" s="79"/>
      <c r="B2671" s="156"/>
    </row>
    <row r="2672" spans="1:2">
      <c r="A2672" s="79"/>
      <c r="B2672" s="156"/>
    </row>
    <row r="2673" spans="1:2">
      <c r="A2673" s="79"/>
      <c r="B2673" s="156"/>
    </row>
    <row r="2674" spans="1:2">
      <c r="A2674" s="79"/>
      <c r="B2674" s="156"/>
    </row>
    <row r="2675" spans="1:2">
      <c r="A2675" s="79"/>
      <c r="B2675" s="156"/>
    </row>
    <row r="2676" spans="1:2">
      <c r="A2676" s="79"/>
      <c r="B2676" s="156"/>
    </row>
    <row r="2677" spans="1:2">
      <c r="A2677" s="79"/>
      <c r="B2677" s="156"/>
    </row>
    <row r="2678" spans="1:2">
      <c r="A2678" s="79"/>
      <c r="B2678" s="156"/>
    </row>
    <row r="2679" spans="1:2">
      <c r="A2679" s="79"/>
      <c r="B2679" s="156"/>
    </row>
    <row r="2680" spans="1:2">
      <c r="A2680" s="79"/>
      <c r="B2680" s="156"/>
    </row>
    <row r="2681" spans="1:2">
      <c r="A2681" s="79"/>
      <c r="B2681" s="156"/>
    </row>
    <row r="2682" spans="1:2">
      <c r="A2682" s="79"/>
      <c r="B2682" s="156"/>
    </row>
    <row r="2683" spans="1:2">
      <c r="A2683" s="79"/>
      <c r="B2683" s="156"/>
    </row>
    <row r="2684" spans="1:2">
      <c r="A2684" s="79"/>
      <c r="B2684" s="156"/>
    </row>
    <row r="2685" spans="1:2">
      <c r="A2685" s="79"/>
      <c r="B2685" s="156"/>
    </row>
    <row r="2686" spans="1:2">
      <c r="A2686" s="79"/>
      <c r="B2686" s="156"/>
    </row>
    <row r="2687" spans="1:2">
      <c r="A2687" s="79"/>
      <c r="B2687" s="156"/>
    </row>
    <row r="2688" spans="1:2">
      <c r="A2688" s="79"/>
      <c r="B2688" s="156"/>
    </row>
    <row r="2689" spans="1:2">
      <c r="A2689" s="79"/>
      <c r="B2689" s="156"/>
    </row>
    <row r="2690" spans="1:2">
      <c r="A2690" s="79"/>
      <c r="B2690" s="156"/>
    </row>
    <row r="2691" spans="1:2">
      <c r="A2691" s="79"/>
      <c r="B2691" s="156"/>
    </row>
    <row r="2692" spans="1:2">
      <c r="A2692" s="79"/>
      <c r="B2692" s="156"/>
    </row>
    <row r="2693" spans="1:2">
      <c r="A2693" s="79"/>
      <c r="B2693" s="156"/>
    </row>
    <row r="2694" spans="1:2">
      <c r="A2694" s="79"/>
      <c r="B2694" s="156"/>
    </row>
    <row r="2695" spans="1:2">
      <c r="A2695" s="79"/>
      <c r="B2695" s="156"/>
    </row>
    <row r="2696" spans="1:2">
      <c r="A2696" s="79"/>
      <c r="B2696" s="156"/>
    </row>
    <row r="2697" spans="1:2">
      <c r="A2697" s="79"/>
      <c r="B2697" s="156"/>
    </row>
    <row r="2698" spans="1:2">
      <c r="A2698" s="79"/>
      <c r="B2698" s="156"/>
    </row>
    <row r="2699" spans="1:2">
      <c r="A2699" s="79"/>
      <c r="B2699" s="156"/>
    </row>
    <row r="2700" spans="1:2">
      <c r="A2700" s="79"/>
      <c r="B2700" s="156"/>
    </row>
    <row r="2701" spans="1:2">
      <c r="A2701" s="79"/>
      <c r="B2701" s="156"/>
    </row>
    <row r="2702" spans="1:2">
      <c r="A2702" s="79"/>
      <c r="B2702" s="156"/>
    </row>
    <row r="2703" spans="1:2">
      <c r="A2703" s="79"/>
      <c r="B2703" s="156"/>
    </row>
    <row r="2704" spans="1:2">
      <c r="A2704" s="79"/>
      <c r="B2704" s="156"/>
    </row>
    <row r="2705" spans="1:2">
      <c r="A2705" s="79"/>
      <c r="B2705" s="156"/>
    </row>
    <row r="2706" spans="1:2">
      <c r="A2706" s="79"/>
      <c r="B2706" s="156"/>
    </row>
    <row r="2707" spans="1:2">
      <c r="A2707" s="79"/>
      <c r="B2707" s="156"/>
    </row>
    <row r="2708" spans="1:2">
      <c r="A2708" s="79"/>
      <c r="B2708" s="156"/>
    </row>
    <row r="2709" spans="1:2">
      <c r="A2709" s="79"/>
      <c r="B2709" s="156"/>
    </row>
    <row r="2710" spans="1:2">
      <c r="A2710" s="79"/>
      <c r="B2710" s="156"/>
    </row>
    <row r="2711" spans="1:2">
      <c r="A2711" s="79"/>
      <c r="B2711" s="156"/>
    </row>
    <row r="2712" spans="1:2">
      <c r="A2712" s="79"/>
      <c r="B2712" s="156"/>
    </row>
    <row r="2713" spans="1:2">
      <c r="A2713" s="79"/>
      <c r="B2713" s="156"/>
    </row>
    <row r="2714" spans="1:2">
      <c r="A2714" s="79"/>
      <c r="B2714" s="156"/>
    </row>
    <row r="2715" spans="1:2">
      <c r="A2715" s="79"/>
      <c r="B2715" s="156"/>
    </row>
    <row r="2716" spans="1:2">
      <c r="A2716" s="79"/>
      <c r="B2716" s="156"/>
    </row>
    <row r="2717" spans="1:2">
      <c r="A2717" s="79"/>
      <c r="B2717" s="156"/>
    </row>
    <row r="2718" spans="1:2">
      <c r="A2718" s="79"/>
      <c r="B2718" s="156"/>
    </row>
    <row r="2719" spans="1:2">
      <c r="A2719" s="79"/>
      <c r="B2719" s="156"/>
    </row>
    <row r="2720" spans="1:2">
      <c r="A2720" s="79"/>
      <c r="B2720" s="156"/>
    </row>
    <row r="2721" spans="1:2">
      <c r="A2721" s="79"/>
      <c r="B2721" s="156"/>
    </row>
    <row r="2722" spans="1:2">
      <c r="A2722" s="79"/>
      <c r="B2722" s="156"/>
    </row>
    <row r="2723" spans="1:2">
      <c r="A2723" s="79"/>
      <c r="B2723" s="156"/>
    </row>
    <row r="2724" spans="1:2">
      <c r="A2724" s="79"/>
      <c r="B2724" s="156"/>
    </row>
    <row r="2725" spans="1:2">
      <c r="A2725" s="79"/>
      <c r="B2725" s="156"/>
    </row>
    <row r="2726" spans="1:2">
      <c r="A2726" s="79"/>
      <c r="B2726" s="156"/>
    </row>
    <row r="2727" spans="1:2">
      <c r="A2727" s="79"/>
      <c r="B2727" s="156"/>
    </row>
    <row r="2728" spans="1:2">
      <c r="A2728" s="79"/>
      <c r="B2728" s="156"/>
    </row>
    <row r="2729" spans="1:2">
      <c r="A2729" s="79"/>
      <c r="B2729" s="156"/>
    </row>
    <row r="2730" spans="1:2">
      <c r="A2730" s="79"/>
      <c r="B2730" s="156"/>
    </row>
    <row r="2731" spans="1:2">
      <c r="A2731" s="79"/>
      <c r="B2731" s="156"/>
    </row>
    <row r="2732" spans="1:2">
      <c r="A2732" s="79"/>
      <c r="B2732" s="156"/>
    </row>
    <row r="2733" spans="1:2">
      <c r="A2733" s="79"/>
      <c r="B2733" s="156"/>
    </row>
    <row r="2734" spans="1:2">
      <c r="A2734" s="79"/>
      <c r="B2734" s="156"/>
    </row>
    <row r="2735" spans="1:2">
      <c r="A2735" s="79"/>
      <c r="B2735" s="156"/>
    </row>
    <row r="2736" spans="1:2">
      <c r="A2736" s="79"/>
      <c r="B2736" s="156"/>
    </row>
    <row r="2737" spans="1:2">
      <c r="A2737" s="79"/>
      <c r="B2737" s="156"/>
    </row>
    <row r="2738" spans="1:2">
      <c r="A2738" s="79"/>
      <c r="B2738" s="156"/>
    </row>
    <row r="2739" spans="1:2">
      <c r="A2739" s="79"/>
      <c r="B2739" s="156"/>
    </row>
    <row r="2740" spans="1:2">
      <c r="A2740" s="79"/>
      <c r="B2740" s="156"/>
    </row>
    <row r="2741" spans="1:2">
      <c r="A2741" s="79"/>
      <c r="B2741" s="156"/>
    </row>
    <row r="2742" spans="1:2">
      <c r="A2742" s="79"/>
      <c r="B2742" s="156"/>
    </row>
    <row r="2743" spans="1:2">
      <c r="A2743" s="79"/>
      <c r="B2743" s="156"/>
    </row>
    <row r="2744" spans="1:2">
      <c r="A2744" s="79"/>
      <c r="B2744" s="156"/>
    </row>
    <row r="2745" spans="1:2">
      <c r="A2745" s="79"/>
      <c r="B2745" s="156"/>
    </row>
    <row r="2746" spans="1:2">
      <c r="A2746" s="79"/>
      <c r="B2746" s="156"/>
    </row>
    <row r="2747" spans="1:2">
      <c r="A2747" s="79"/>
      <c r="B2747" s="156"/>
    </row>
    <row r="2748" spans="1:2">
      <c r="A2748" s="79"/>
      <c r="B2748" s="156"/>
    </row>
    <row r="2749" spans="1:2">
      <c r="A2749" s="79"/>
      <c r="B2749" s="156"/>
    </row>
    <row r="2750" spans="1:2">
      <c r="A2750" s="79"/>
      <c r="B2750" s="156"/>
    </row>
    <row r="2751" spans="1:2">
      <c r="A2751" s="79"/>
      <c r="B2751" s="156"/>
    </row>
    <row r="2752" spans="1:2">
      <c r="A2752" s="79"/>
      <c r="B2752" s="156"/>
    </row>
    <row r="2753" spans="1:2">
      <c r="A2753" s="79"/>
      <c r="B2753" s="156"/>
    </row>
    <row r="2754" spans="1:2">
      <c r="A2754" s="79"/>
      <c r="B2754" s="156"/>
    </row>
    <row r="2755" spans="1:2">
      <c r="A2755" s="79"/>
      <c r="B2755" s="156"/>
    </row>
    <row r="2756" spans="1:2">
      <c r="A2756" s="79"/>
      <c r="B2756" s="156"/>
    </row>
    <row r="2757" spans="1:2">
      <c r="A2757" s="79"/>
      <c r="B2757" s="156"/>
    </row>
    <row r="2758" spans="1:2">
      <c r="A2758" s="79"/>
      <c r="B2758" s="156"/>
    </row>
    <row r="2759" spans="1:2">
      <c r="A2759" s="79"/>
      <c r="B2759" s="156"/>
    </row>
    <row r="2760" spans="1:2">
      <c r="A2760" s="79"/>
      <c r="B2760" s="156"/>
    </row>
    <row r="2761" spans="1:2">
      <c r="A2761" s="79"/>
      <c r="B2761" s="156"/>
    </row>
    <row r="2762" spans="1:2">
      <c r="A2762" s="79"/>
      <c r="B2762" s="156"/>
    </row>
    <row r="2763" spans="1:2">
      <c r="A2763" s="79"/>
      <c r="B2763" s="156"/>
    </row>
    <row r="2764" spans="1:2">
      <c r="A2764" s="79"/>
      <c r="B2764" s="156"/>
    </row>
    <row r="2765" spans="1:2">
      <c r="A2765" s="79"/>
      <c r="B2765" s="156"/>
    </row>
    <row r="2766" spans="1:2">
      <c r="A2766" s="79"/>
      <c r="B2766" s="156"/>
    </row>
    <row r="2767" spans="1:2">
      <c r="A2767" s="79"/>
      <c r="B2767" s="156"/>
    </row>
    <row r="2768" spans="1:2">
      <c r="A2768" s="79"/>
      <c r="B2768" s="156"/>
    </row>
    <row r="2769" spans="1:2">
      <c r="A2769" s="79"/>
      <c r="B2769" s="156"/>
    </row>
    <row r="2770" spans="1:2">
      <c r="A2770" s="79"/>
      <c r="B2770" s="156"/>
    </row>
    <row r="2771" spans="1:2">
      <c r="A2771" s="79"/>
      <c r="B2771" s="156"/>
    </row>
    <row r="2772" spans="1:2">
      <c r="A2772" s="79"/>
      <c r="B2772" s="156"/>
    </row>
    <row r="2773" spans="1:2">
      <c r="A2773" s="79"/>
      <c r="B2773" s="156"/>
    </row>
    <row r="2774" spans="1:2">
      <c r="A2774" s="79"/>
      <c r="B2774" s="156"/>
    </row>
    <row r="2775" spans="1:2">
      <c r="A2775" s="79"/>
      <c r="B2775" s="156"/>
    </row>
    <row r="2776" spans="1:2">
      <c r="A2776" s="79"/>
      <c r="B2776" s="156"/>
    </row>
    <row r="2777" spans="1:2">
      <c r="A2777" s="79"/>
      <c r="B2777" s="156"/>
    </row>
    <row r="2778" spans="1:2">
      <c r="A2778" s="79"/>
      <c r="B2778" s="156"/>
    </row>
    <row r="2779" spans="1:2">
      <c r="A2779" s="79"/>
      <c r="B2779" s="156"/>
    </row>
    <row r="2780" spans="1:2">
      <c r="A2780" s="79"/>
      <c r="B2780" s="156"/>
    </row>
    <row r="2781" spans="1:2">
      <c r="A2781" s="79"/>
      <c r="B2781" s="156"/>
    </row>
    <row r="2782" spans="1:2">
      <c r="A2782" s="79"/>
      <c r="B2782" s="156"/>
    </row>
    <row r="2783" spans="1:2">
      <c r="A2783" s="79"/>
      <c r="B2783" s="156"/>
    </row>
    <row r="2784" spans="1:2">
      <c r="A2784" s="79"/>
      <c r="B2784" s="156"/>
    </row>
    <row r="2785" spans="1:2">
      <c r="A2785" s="79"/>
      <c r="B2785" s="156"/>
    </row>
    <row r="2786" spans="1:2">
      <c r="A2786" s="79"/>
      <c r="B2786" s="156"/>
    </row>
    <row r="2787" spans="1:2">
      <c r="A2787" s="79"/>
      <c r="B2787" s="156"/>
    </row>
    <row r="2788" spans="1:2">
      <c r="A2788" s="79"/>
      <c r="B2788" s="156"/>
    </row>
    <row r="2789" spans="1:2">
      <c r="A2789" s="79"/>
      <c r="B2789" s="156"/>
    </row>
    <row r="2790" spans="1:2">
      <c r="A2790" s="79"/>
      <c r="B2790" s="156"/>
    </row>
    <row r="2791" spans="1:2">
      <c r="A2791" s="79"/>
      <c r="B2791" s="156"/>
    </row>
    <row r="2792" spans="1:2">
      <c r="A2792" s="79"/>
      <c r="B2792" s="156"/>
    </row>
    <row r="2793" spans="1:2">
      <c r="A2793" s="79"/>
      <c r="B2793" s="156"/>
    </row>
    <row r="2794" spans="1:2">
      <c r="A2794" s="79"/>
      <c r="B2794" s="156"/>
    </row>
    <row r="2795" spans="1:2">
      <c r="A2795" s="79"/>
      <c r="B2795" s="156"/>
    </row>
    <row r="2796" spans="1:2">
      <c r="A2796" s="79"/>
      <c r="B2796" s="156"/>
    </row>
    <row r="2797" spans="1:2">
      <c r="A2797" s="79"/>
      <c r="B2797" s="156"/>
    </row>
    <row r="2798" spans="1:2">
      <c r="A2798" s="79"/>
      <c r="B2798" s="156"/>
    </row>
    <row r="2799" spans="1:2">
      <c r="A2799" s="79"/>
      <c r="B2799" s="156"/>
    </row>
    <row r="2800" spans="1:2">
      <c r="A2800" s="79"/>
      <c r="B2800" s="156"/>
    </row>
    <row r="2801" spans="1:2">
      <c r="A2801" s="79"/>
      <c r="B2801" s="156"/>
    </row>
    <row r="2802" spans="1:2">
      <c r="A2802" s="79"/>
      <c r="B2802" s="156"/>
    </row>
    <row r="2803" spans="1:2">
      <c r="A2803" s="79"/>
      <c r="B2803" s="156"/>
    </row>
    <row r="2804" spans="1:2">
      <c r="A2804" s="79"/>
      <c r="B2804" s="156"/>
    </row>
    <row r="2805" spans="1:2">
      <c r="A2805" s="79"/>
      <c r="B2805" s="156"/>
    </row>
    <row r="2806" spans="1:2">
      <c r="A2806" s="79"/>
      <c r="B2806" s="156"/>
    </row>
    <row r="2807" spans="1:2">
      <c r="A2807" s="79"/>
      <c r="B2807" s="156"/>
    </row>
    <row r="2808" spans="1:2">
      <c r="A2808" s="79"/>
      <c r="B2808" s="156"/>
    </row>
    <row r="2809" spans="1:2">
      <c r="A2809" s="79"/>
      <c r="B2809" s="156"/>
    </row>
    <row r="2810" spans="1:2">
      <c r="A2810" s="79"/>
      <c r="B2810" s="156"/>
    </row>
    <row r="2811" spans="1:2">
      <c r="A2811" s="79"/>
      <c r="B2811" s="156"/>
    </row>
    <row r="2812" spans="1:2">
      <c r="A2812" s="79"/>
      <c r="B2812" s="156"/>
    </row>
    <row r="2813" spans="1:2">
      <c r="A2813" s="79"/>
      <c r="B2813" s="156"/>
    </row>
    <row r="2814" spans="1:2">
      <c r="A2814" s="79"/>
      <c r="B2814" s="156"/>
    </row>
    <row r="2815" spans="1:2">
      <c r="A2815" s="79"/>
      <c r="B2815" s="156"/>
    </row>
    <row r="2816" spans="1:2">
      <c r="A2816" s="79"/>
      <c r="B2816" s="156"/>
    </row>
    <row r="2817" spans="1:2">
      <c r="A2817" s="79"/>
      <c r="B2817" s="156"/>
    </row>
    <row r="2818" spans="1:2">
      <c r="A2818" s="79"/>
      <c r="B2818" s="156"/>
    </row>
    <row r="2819" spans="1:2">
      <c r="A2819" s="79"/>
      <c r="B2819" s="156"/>
    </row>
    <row r="2820" spans="1:2">
      <c r="A2820" s="79"/>
      <c r="B2820" s="156"/>
    </row>
    <row r="2821" spans="1:2">
      <c r="A2821" s="79"/>
      <c r="B2821" s="156"/>
    </row>
    <row r="2822" spans="1:2">
      <c r="A2822" s="79"/>
      <c r="B2822" s="156"/>
    </row>
    <row r="2823" spans="1:2">
      <c r="A2823" s="79"/>
      <c r="B2823" s="156"/>
    </row>
    <row r="2824" spans="1:2">
      <c r="A2824" s="79"/>
      <c r="B2824" s="156"/>
    </row>
    <row r="2825" spans="1:2">
      <c r="A2825" s="79"/>
      <c r="B2825" s="156"/>
    </row>
    <row r="2826" spans="1:2">
      <c r="A2826" s="79"/>
      <c r="B2826" s="156"/>
    </row>
    <row r="2827" spans="1:2">
      <c r="A2827" s="79"/>
      <c r="B2827" s="156"/>
    </row>
    <row r="2828" spans="1:2">
      <c r="A2828" s="79"/>
      <c r="B2828" s="156"/>
    </row>
    <row r="2829" spans="1:2">
      <c r="A2829" s="79"/>
      <c r="B2829" s="156"/>
    </row>
    <row r="2830" spans="1:2">
      <c r="A2830" s="79"/>
      <c r="B2830" s="156"/>
    </row>
    <row r="2831" spans="1:2">
      <c r="A2831" s="79"/>
      <c r="B2831" s="156"/>
    </row>
    <row r="2832" spans="1:2">
      <c r="A2832" s="79"/>
      <c r="B2832" s="156"/>
    </row>
    <row r="2833" spans="1:2">
      <c r="A2833" s="79"/>
      <c r="B2833" s="156"/>
    </row>
    <row r="2834" spans="1:2">
      <c r="A2834" s="79"/>
      <c r="B2834" s="156"/>
    </row>
    <row r="2835" spans="1:2">
      <c r="A2835" s="79"/>
      <c r="B2835" s="156"/>
    </row>
    <row r="2836" spans="1:2">
      <c r="A2836" s="79"/>
      <c r="B2836" s="156"/>
    </row>
    <row r="2837" spans="1:2">
      <c r="A2837" s="79"/>
      <c r="B2837" s="156"/>
    </row>
    <row r="2838" spans="1:2">
      <c r="A2838" s="79"/>
      <c r="B2838" s="156"/>
    </row>
    <row r="2839" spans="1:2">
      <c r="A2839" s="79"/>
      <c r="B2839" s="156"/>
    </row>
    <row r="2840" spans="1:2">
      <c r="A2840" s="79"/>
      <c r="B2840" s="156"/>
    </row>
    <row r="2841" spans="1:2">
      <c r="A2841" s="79"/>
      <c r="B2841" s="156"/>
    </row>
    <row r="2842" spans="1:2">
      <c r="A2842" s="79"/>
      <c r="B2842" s="156"/>
    </row>
    <row r="2843" spans="1:2">
      <c r="A2843" s="79"/>
      <c r="B2843" s="156"/>
    </row>
    <row r="2844" spans="1:2">
      <c r="A2844" s="79"/>
      <c r="B2844" s="156"/>
    </row>
    <row r="2845" spans="1:2">
      <c r="A2845" s="79"/>
      <c r="B2845" s="156"/>
    </row>
    <row r="2846" spans="1:2">
      <c r="A2846" s="79"/>
      <c r="B2846" s="156"/>
    </row>
    <row r="2847" spans="1:2">
      <c r="A2847" s="79"/>
      <c r="B2847" s="156"/>
    </row>
    <row r="2848" spans="1:2">
      <c r="A2848" s="79"/>
      <c r="B2848" s="156"/>
    </row>
    <row r="2849" spans="1:2">
      <c r="A2849" s="79"/>
      <c r="B2849" s="156"/>
    </row>
    <row r="2850" spans="1:2">
      <c r="A2850" s="79"/>
      <c r="B2850" s="156"/>
    </row>
    <row r="2851" spans="1:2">
      <c r="A2851" s="79"/>
      <c r="B2851" s="156"/>
    </row>
    <row r="2852" spans="1:2">
      <c r="A2852" s="79"/>
      <c r="B2852" s="156"/>
    </row>
    <row r="2853" spans="1:2">
      <c r="A2853" s="79"/>
      <c r="B2853" s="156"/>
    </row>
    <row r="2854" spans="1:2">
      <c r="A2854" s="79"/>
      <c r="B2854" s="156"/>
    </row>
    <row r="2855" spans="1:2">
      <c r="A2855" s="79"/>
      <c r="B2855" s="156"/>
    </row>
    <row r="2856" spans="1:2">
      <c r="A2856" s="79"/>
      <c r="B2856" s="156"/>
    </row>
    <row r="2857" spans="1:2">
      <c r="A2857" s="79"/>
      <c r="B2857" s="156"/>
    </row>
    <row r="2858" spans="1:2">
      <c r="A2858" s="79"/>
      <c r="B2858" s="156"/>
    </row>
    <row r="2859" spans="1:2">
      <c r="A2859" s="79"/>
      <c r="B2859" s="156"/>
    </row>
    <row r="2860" spans="1:2">
      <c r="A2860" s="79"/>
      <c r="B2860" s="156"/>
    </row>
    <row r="2861" spans="1:2">
      <c r="A2861" s="79"/>
      <c r="B2861" s="156"/>
    </row>
    <row r="2862" spans="1:2">
      <c r="A2862" s="79"/>
      <c r="B2862" s="156"/>
    </row>
    <row r="2863" spans="1:2">
      <c r="A2863" s="79"/>
      <c r="B2863" s="156"/>
    </row>
    <row r="2864" spans="1:2">
      <c r="A2864" s="79"/>
      <c r="B2864" s="156"/>
    </row>
    <row r="2865" spans="1:2">
      <c r="A2865" s="79"/>
      <c r="B2865" s="156"/>
    </row>
    <row r="2866" spans="1:2">
      <c r="A2866" s="79"/>
      <c r="B2866" s="156"/>
    </row>
    <row r="2867" spans="1:2">
      <c r="A2867" s="79"/>
      <c r="B2867" s="156"/>
    </row>
    <row r="2868" spans="1:2">
      <c r="A2868" s="79"/>
      <c r="B2868" s="156"/>
    </row>
    <row r="2869" spans="1:2">
      <c r="A2869" s="79"/>
      <c r="B2869" s="156"/>
    </row>
    <row r="2870" spans="1:2">
      <c r="A2870" s="79"/>
      <c r="B2870" s="156"/>
    </row>
    <row r="2871" spans="1:2">
      <c r="A2871" s="79"/>
      <c r="B2871" s="156"/>
    </row>
    <row r="2872" spans="1:2">
      <c r="A2872" s="79"/>
      <c r="B2872" s="156"/>
    </row>
    <row r="2873" spans="1:2">
      <c r="A2873" s="79"/>
      <c r="B2873" s="156"/>
    </row>
    <row r="2874" spans="1:2">
      <c r="A2874" s="79"/>
      <c r="B2874" s="156"/>
    </row>
    <row r="2875" spans="1:2">
      <c r="A2875" s="79"/>
      <c r="B2875" s="156"/>
    </row>
    <row r="2876" spans="1:2">
      <c r="A2876" s="79"/>
      <c r="B2876" s="156"/>
    </row>
    <row r="2877" spans="1:2">
      <c r="A2877" s="79"/>
      <c r="B2877" s="156"/>
    </row>
    <row r="2878" spans="1:2">
      <c r="A2878" s="79"/>
      <c r="B2878" s="156"/>
    </row>
    <row r="2879" spans="1:2">
      <c r="A2879" s="79"/>
      <c r="B2879" s="156"/>
    </row>
    <row r="2880" spans="1:2">
      <c r="A2880" s="79"/>
      <c r="B2880" s="156"/>
    </row>
    <row r="2881" spans="1:2">
      <c r="A2881" s="79"/>
      <c r="B2881" s="156"/>
    </row>
    <row r="2882" spans="1:2">
      <c r="A2882" s="79"/>
      <c r="B2882" s="156"/>
    </row>
    <row r="2883" spans="1:2">
      <c r="A2883" s="79"/>
      <c r="B2883" s="156"/>
    </row>
    <row r="2884" spans="1:2">
      <c r="A2884" s="79"/>
      <c r="B2884" s="156"/>
    </row>
    <row r="2885" spans="1:2">
      <c r="A2885" s="79"/>
      <c r="B2885" s="156"/>
    </row>
    <row r="2886" spans="1:2">
      <c r="A2886" s="79"/>
      <c r="B2886" s="156"/>
    </row>
    <row r="2887" spans="1:2">
      <c r="A2887" s="79"/>
      <c r="B2887" s="156"/>
    </row>
    <row r="2888" spans="1:2">
      <c r="A2888" s="79"/>
      <c r="B2888" s="156"/>
    </row>
    <row r="2889" spans="1:2">
      <c r="A2889" s="79"/>
      <c r="B2889" s="156"/>
    </row>
    <row r="2890" spans="1:2">
      <c r="A2890" s="79"/>
      <c r="B2890" s="156"/>
    </row>
    <row r="2891" spans="1:2">
      <c r="A2891" s="79"/>
      <c r="B2891" s="156"/>
    </row>
    <row r="2892" spans="1:2">
      <c r="A2892" s="79"/>
      <c r="B2892" s="156"/>
    </row>
    <row r="2893" spans="1:2">
      <c r="A2893" s="79"/>
      <c r="B2893" s="156"/>
    </row>
    <row r="2894" spans="1:2">
      <c r="A2894" s="79"/>
      <c r="B2894" s="156"/>
    </row>
    <row r="2895" spans="1:2">
      <c r="A2895" s="79"/>
      <c r="B2895" s="156"/>
    </row>
    <row r="2896" spans="1:2">
      <c r="A2896" s="79"/>
      <c r="B2896" s="156"/>
    </row>
    <row r="2897" spans="1:2">
      <c r="A2897" s="79"/>
      <c r="B2897" s="156"/>
    </row>
    <row r="2898" spans="1:2">
      <c r="A2898" s="79"/>
      <c r="B2898" s="156"/>
    </row>
    <row r="2899" spans="1:2">
      <c r="A2899" s="79"/>
      <c r="B2899" s="156"/>
    </row>
    <row r="2900" spans="1:2">
      <c r="A2900" s="79"/>
      <c r="B2900" s="156"/>
    </row>
    <row r="2901" spans="1:2">
      <c r="A2901" s="79"/>
      <c r="B2901" s="156"/>
    </row>
    <row r="2902" spans="1:2">
      <c r="A2902" s="79"/>
      <c r="B2902" s="156"/>
    </row>
    <row r="2903" spans="1:2">
      <c r="A2903" s="79"/>
      <c r="B2903" s="156"/>
    </row>
    <row r="2904" spans="1:2">
      <c r="A2904" s="79"/>
      <c r="B2904" s="156"/>
    </row>
    <row r="2905" spans="1:2">
      <c r="A2905" s="79"/>
      <c r="B2905" s="156"/>
    </row>
    <row r="2906" spans="1:2">
      <c r="A2906" s="79"/>
      <c r="B2906" s="156"/>
    </row>
    <row r="2907" spans="1:2">
      <c r="A2907" s="79"/>
      <c r="B2907" s="156"/>
    </row>
    <row r="2908" spans="1:2">
      <c r="A2908" s="79"/>
      <c r="B2908" s="156"/>
    </row>
    <row r="2909" spans="1:2">
      <c r="A2909" s="79"/>
      <c r="B2909" s="156"/>
    </row>
    <row r="2910" spans="1:2">
      <c r="A2910" s="79"/>
      <c r="B2910" s="156"/>
    </row>
    <row r="2911" spans="1:2">
      <c r="A2911" s="79"/>
      <c r="B2911" s="156"/>
    </row>
    <row r="2912" spans="1:2">
      <c r="A2912" s="79"/>
      <c r="B2912" s="156"/>
    </row>
    <row r="2913" spans="1:2">
      <c r="A2913" s="79"/>
      <c r="B2913" s="156"/>
    </row>
    <row r="2914" spans="1:2">
      <c r="A2914" s="79"/>
      <c r="B2914" s="156"/>
    </row>
    <row r="2915" spans="1:2">
      <c r="A2915" s="79"/>
      <c r="B2915" s="156"/>
    </row>
    <row r="2916" spans="1:2">
      <c r="A2916" s="79"/>
      <c r="B2916" s="156"/>
    </row>
    <row r="2917" spans="1:2">
      <c r="A2917" s="79"/>
      <c r="B2917" s="156"/>
    </row>
    <row r="2918" spans="1:2">
      <c r="A2918" s="79"/>
      <c r="B2918" s="156"/>
    </row>
    <row r="2919" spans="1:2">
      <c r="A2919" s="79"/>
      <c r="B2919" s="156"/>
    </row>
    <row r="2920" spans="1:2">
      <c r="A2920" s="79"/>
      <c r="B2920" s="156"/>
    </row>
    <row r="2921" spans="1:2">
      <c r="A2921" s="79"/>
      <c r="B2921" s="156"/>
    </row>
    <row r="2922" spans="1:2">
      <c r="A2922" s="79"/>
      <c r="B2922" s="156"/>
    </row>
    <row r="2923" spans="1:2">
      <c r="A2923" s="79"/>
      <c r="B2923" s="156"/>
    </row>
    <row r="2924" spans="1:2">
      <c r="A2924" s="79"/>
      <c r="B2924" s="156"/>
    </row>
    <row r="2925" spans="1:2">
      <c r="A2925" s="79"/>
      <c r="B2925" s="156"/>
    </row>
    <row r="2926" spans="1:2">
      <c r="A2926" s="79"/>
      <c r="B2926" s="156"/>
    </row>
    <row r="2927" spans="1:2">
      <c r="A2927" s="79"/>
      <c r="B2927" s="156"/>
    </row>
    <row r="2928" spans="1:2">
      <c r="A2928" s="79"/>
      <c r="B2928" s="156"/>
    </row>
    <row r="2929" spans="1:2">
      <c r="A2929" s="79"/>
      <c r="B2929" s="156"/>
    </row>
    <row r="2930" spans="1:2">
      <c r="A2930" s="79"/>
      <c r="B2930" s="156"/>
    </row>
    <row r="2931" spans="1:2">
      <c r="A2931" s="79"/>
      <c r="B2931" s="156"/>
    </row>
    <row r="2932" spans="1:2">
      <c r="A2932" s="79"/>
      <c r="B2932" s="156"/>
    </row>
    <row r="2933" spans="1:2">
      <c r="A2933" s="79"/>
      <c r="B2933" s="156"/>
    </row>
    <row r="2934" spans="1:2">
      <c r="A2934" s="79"/>
      <c r="B2934" s="156"/>
    </row>
    <row r="2935" spans="1:2">
      <c r="A2935" s="79"/>
      <c r="B2935" s="156"/>
    </row>
    <row r="2936" spans="1:2">
      <c r="A2936" s="79"/>
      <c r="B2936" s="156"/>
    </row>
    <row r="2937" spans="1:2">
      <c r="A2937" s="79"/>
      <c r="B2937" s="156"/>
    </row>
    <row r="2938" spans="1:2">
      <c r="A2938" s="79"/>
      <c r="B2938" s="156"/>
    </row>
    <row r="2939" spans="1:2">
      <c r="A2939" s="79"/>
      <c r="B2939" s="156"/>
    </row>
    <row r="2940" spans="1:2">
      <c r="A2940" s="79"/>
      <c r="B2940" s="156"/>
    </row>
    <row r="2941" spans="1:2">
      <c r="A2941" s="79"/>
      <c r="B2941" s="156"/>
    </row>
    <row r="2942" spans="1:2">
      <c r="A2942" s="79"/>
      <c r="B2942" s="156"/>
    </row>
    <row r="2943" spans="1:2">
      <c r="A2943" s="79"/>
      <c r="B2943" s="156"/>
    </row>
    <row r="2944" spans="1:2">
      <c r="A2944" s="79"/>
      <c r="B2944" s="156"/>
    </row>
    <row r="2945" spans="1:2">
      <c r="A2945" s="79"/>
      <c r="B2945" s="156"/>
    </row>
    <row r="2946" spans="1:2">
      <c r="A2946" s="79"/>
      <c r="B2946" s="156"/>
    </row>
    <row r="2947" spans="1:2">
      <c r="A2947" s="79"/>
      <c r="B2947" s="156"/>
    </row>
    <row r="2948" spans="1:2">
      <c r="A2948" s="79"/>
      <c r="B2948" s="156"/>
    </row>
    <row r="2949" spans="1:2">
      <c r="A2949" s="79"/>
      <c r="B2949" s="156"/>
    </row>
    <row r="2950" spans="1:2">
      <c r="A2950" s="79"/>
      <c r="B2950" s="156"/>
    </row>
    <row r="2951" spans="1:2">
      <c r="A2951" s="79"/>
      <c r="B2951" s="156"/>
    </row>
    <row r="2952" spans="1:2">
      <c r="A2952" s="79"/>
      <c r="B2952" s="156"/>
    </row>
    <row r="2953" spans="1:2">
      <c r="A2953" s="79"/>
      <c r="B2953" s="156"/>
    </row>
    <row r="2954" spans="1:2">
      <c r="A2954" s="79"/>
      <c r="B2954" s="156"/>
    </row>
    <row r="2955" spans="1:2">
      <c r="A2955" s="79"/>
      <c r="B2955" s="156"/>
    </row>
    <row r="2956" spans="1:2">
      <c r="A2956" s="79"/>
      <c r="B2956" s="156"/>
    </row>
    <row r="2957" spans="1:2">
      <c r="A2957" s="79"/>
      <c r="B2957" s="156"/>
    </row>
    <row r="2958" spans="1:2">
      <c r="A2958" s="79"/>
      <c r="B2958" s="156"/>
    </row>
    <row r="2959" spans="1:2">
      <c r="A2959" s="79"/>
      <c r="B2959" s="156"/>
    </row>
    <row r="2960" spans="1:2">
      <c r="A2960" s="79"/>
      <c r="B2960" s="156"/>
    </row>
    <row r="2961" spans="1:2">
      <c r="A2961" s="79"/>
      <c r="B2961" s="156"/>
    </row>
    <row r="2962" spans="1:2">
      <c r="A2962" s="79"/>
      <c r="B2962" s="156"/>
    </row>
    <row r="2963" spans="1:2">
      <c r="A2963" s="79"/>
      <c r="B2963" s="156"/>
    </row>
    <row r="2964" spans="1:2">
      <c r="A2964" s="79"/>
      <c r="B2964" s="156"/>
    </row>
    <row r="2965" spans="1:2">
      <c r="A2965" s="79"/>
      <c r="B2965" s="156"/>
    </row>
    <row r="2966" spans="1:2">
      <c r="A2966" s="79"/>
      <c r="B2966" s="156"/>
    </row>
    <row r="2967" spans="1:2">
      <c r="A2967" s="79"/>
      <c r="B2967" s="156"/>
    </row>
    <row r="2968" spans="1:2">
      <c r="A2968" s="79"/>
      <c r="B2968" s="156"/>
    </row>
    <row r="2969" spans="1:2">
      <c r="A2969" s="79"/>
      <c r="B2969" s="156"/>
    </row>
    <row r="2970" spans="1:2">
      <c r="A2970" s="79"/>
      <c r="B2970" s="156"/>
    </row>
    <row r="2971" spans="1:2">
      <c r="A2971" s="79"/>
      <c r="B2971" s="156"/>
    </row>
    <row r="2972" spans="1:2">
      <c r="A2972" s="79"/>
      <c r="B2972" s="156"/>
    </row>
    <row r="2973" spans="1:2">
      <c r="A2973" s="79"/>
      <c r="B2973" s="156"/>
    </row>
    <row r="2974" spans="1:2">
      <c r="A2974" s="79"/>
      <c r="B2974" s="156"/>
    </row>
    <row r="2975" spans="1:2">
      <c r="A2975" s="79"/>
      <c r="B2975" s="156"/>
    </row>
    <row r="2976" spans="1:2">
      <c r="A2976" s="79"/>
      <c r="B2976" s="156"/>
    </row>
    <row r="2977" spans="1:2">
      <c r="A2977" s="79"/>
      <c r="B2977" s="156"/>
    </row>
    <row r="2978" spans="1:2">
      <c r="A2978" s="79"/>
      <c r="B2978" s="156"/>
    </row>
    <row r="2979" spans="1:2">
      <c r="A2979" s="79"/>
      <c r="B2979" s="156"/>
    </row>
    <row r="2980" spans="1:2">
      <c r="A2980" s="79"/>
      <c r="B2980" s="156"/>
    </row>
    <row r="2981" spans="1:2">
      <c r="A2981" s="79"/>
      <c r="B2981" s="156"/>
    </row>
    <row r="2982" spans="1:2">
      <c r="A2982" s="79"/>
      <c r="B2982" s="156"/>
    </row>
    <row r="2983" spans="1:2">
      <c r="A2983" s="79"/>
      <c r="B2983" s="156"/>
    </row>
    <row r="2984" spans="1:2">
      <c r="A2984" s="79"/>
      <c r="B2984" s="156"/>
    </row>
    <row r="2985" spans="1:2">
      <c r="A2985" s="79"/>
      <c r="B2985" s="156"/>
    </row>
    <row r="2986" spans="1:2">
      <c r="A2986" s="79"/>
      <c r="B2986" s="156"/>
    </row>
    <row r="2987" spans="1:2">
      <c r="A2987" s="79"/>
      <c r="B2987" s="156"/>
    </row>
    <row r="2988" spans="1:2">
      <c r="A2988" s="79"/>
      <c r="B2988" s="156"/>
    </row>
    <row r="2989" spans="1:2">
      <c r="A2989" s="79"/>
      <c r="B2989" s="156"/>
    </row>
    <row r="2990" spans="1:2">
      <c r="A2990" s="79"/>
      <c r="B2990" s="156"/>
    </row>
    <row r="2991" spans="1:2">
      <c r="A2991" s="79"/>
      <c r="B2991" s="156"/>
    </row>
    <row r="2992" spans="1:2">
      <c r="A2992" s="79"/>
      <c r="B2992" s="156"/>
    </row>
    <row r="2993" spans="1:2">
      <c r="A2993" s="79"/>
      <c r="B2993" s="156"/>
    </row>
    <row r="2994" spans="1:2">
      <c r="A2994" s="79"/>
      <c r="B2994" s="156"/>
    </row>
    <row r="2995" spans="1:2">
      <c r="A2995" s="79"/>
      <c r="B2995" s="156"/>
    </row>
    <row r="2996" spans="1:2">
      <c r="A2996" s="79"/>
      <c r="B2996" s="156"/>
    </row>
    <row r="2997" spans="1:2">
      <c r="A2997" s="79"/>
      <c r="B2997" s="156"/>
    </row>
    <row r="2998" spans="1:2">
      <c r="A2998" s="79"/>
      <c r="B2998" s="156"/>
    </row>
    <row r="2999" spans="1:2">
      <c r="A2999" s="79"/>
      <c r="B2999" s="156"/>
    </row>
    <row r="3000" spans="1:2">
      <c r="A3000" s="79"/>
      <c r="B3000" s="156"/>
    </row>
    <row r="3001" spans="1:2">
      <c r="A3001" s="79"/>
      <c r="B3001" s="156"/>
    </row>
    <row r="3002" spans="1:2">
      <c r="A3002" s="79"/>
      <c r="B3002" s="156"/>
    </row>
    <row r="3003" spans="1:2">
      <c r="A3003" s="79"/>
      <c r="B3003" s="156"/>
    </row>
    <row r="3004" spans="1:2">
      <c r="A3004" s="79"/>
      <c r="B3004" s="156"/>
    </row>
    <row r="3005" spans="1:2">
      <c r="A3005" s="79"/>
      <c r="B3005" s="156"/>
    </row>
    <row r="3006" spans="1:2">
      <c r="A3006" s="79"/>
      <c r="B3006" s="156"/>
    </row>
    <row r="3007" spans="1:2">
      <c r="A3007" s="79"/>
      <c r="B3007" s="156"/>
    </row>
    <row r="3008" spans="1:2">
      <c r="A3008" s="79"/>
      <c r="B3008" s="156"/>
    </row>
    <row r="3009" spans="1:2">
      <c r="A3009" s="79"/>
      <c r="B3009" s="156"/>
    </row>
    <row r="3010" spans="1:2">
      <c r="A3010" s="79"/>
      <c r="B3010" s="156"/>
    </row>
    <row r="3011" spans="1:2">
      <c r="A3011" s="79"/>
      <c r="B3011" s="156"/>
    </row>
    <row r="3012" spans="1:2">
      <c r="A3012" s="79"/>
      <c r="B3012" s="156"/>
    </row>
    <row r="3013" spans="1:2">
      <c r="A3013" s="79"/>
      <c r="B3013" s="156"/>
    </row>
    <row r="3014" spans="1:2">
      <c r="A3014" s="79"/>
      <c r="B3014" s="156"/>
    </row>
    <row r="3015" spans="1:2">
      <c r="A3015" s="79"/>
      <c r="B3015" s="156"/>
    </row>
    <row r="3016" spans="1:2">
      <c r="A3016" s="79"/>
      <c r="B3016" s="156"/>
    </row>
    <row r="3017" spans="1:2">
      <c r="A3017" s="79"/>
      <c r="B3017" s="156"/>
    </row>
    <row r="3018" spans="1:2">
      <c r="A3018" s="79"/>
      <c r="B3018" s="156"/>
    </row>
    <row r="3019" spans="1:2">
      <c r="A3019" s="79"/>
      <c r="B3019" s="156"/>
    </row>
    <row r="3020" spans="1:2">
      <c r="A3020" s="79"/>
      <c r="B3020" s="156"/>
    </row>
    <row r="3021" spans="1:2">
      <c r="A3021" s="79"/>
      <c r="B3021" s="156"/>
    </row>
    <row r="3022" spans="1:2">
      <c r="A3022" s="79"/>
      <c r="B3022" s="156"/>
    </row>
    <row r="3023" spans="1:2">
      <c r="A3023" s="79"/>
      <c r="B3023" s="156"/>
    </row>
    <row r="3024" spans="1:2">
      <c r="A3024" s="79"/>
      <c r="B3024" s="156"/>
    </row>
    <row r="3025" spans="1:2">
      <c r="A3025" s="79"/>
      <c r="B3025" s="156"/>
    </row>
    <row r="3026" spans="1:2">
      <c r="A3026" s="79"/>
      <c r="B3026" s="156"/>
    </row>
    <row r="3027" spans="1:2">
      <c r="A3027" s="79"/>
      <c r="B3027" s="156"/>
    </row>
    <row r="3028" spans="1:2">
      <c r="A3028" s="79"/>
      <c r="B3028" s="156"/>
    </row>
    <row r="3029" spans="1:2">
      <c r="A3029" s="79"/>
      <c r="B3029" s="156"/>
    </row>
    <row r="3030" spans="1:2">
      <c r="A3030" s="79"/>
      <c r="B3030" s="156"/>
    </row>
    <row r="3031" spans="1:2">
      <c r="A3031" s="79"/>
      <c r="B3031" s="156"/>
    </row>
    <row r="3032" spans="1:2">
      <c r="A3032" s="79"/>
      <c r="B3032" s="156"/>
    </row>
    <row r="3033" spans="1:2">
      <c r="A3033" s="79"/>
      <c r="B3033" s="156"/>
    </row>
    <row r="3034" spans="1:2">
      <c r="A3034" s="79"/>
      <c r="B3034" s="156"/>
    </row>
    <row r="3035" spans="1:2">
      <c r="A3035" s="79"/>
      <c r="B3035" s="156"/>
    </row>
    <row r="3036" spans="1:2">
      <c r="A3036" s="79"/>
      <c r="B3036" s="156"/>
    </row>
    <row r="3037" spans="1:2">
      <c r="A3037" s="79"/>
      <c r="B3037" s="156"/>
    </row>
    <row r="3038" spans="1:2">
      <c r="A3038" s="79"/>
      <c r="B3038" s="156"/>
    </row>
    <row r="3039" spans="1:2">
      <c r="A3039" s="79"/>
      <c r="B3039" s="156"/>
    </row>
    <row r="3040" spans="1:2">
      <c r="A3040" s="79"/>
      <c r="B3040" s="156"/>
    </row>
    <row r="3041" spans="1:2">
      <c r="A3041" s="79"/>
      <c r="B3041" s="156"/>
    </row>
    <row r="3042" spans="1:2">
      <c r="A3042" s="79"/>
      <c r="B3042" s="156"/>
    </row>
    <row r="3043" spans="1:2">
      <c r="A3043" s="79"/>
      <c r="B3043" s="156"/>
    </row>
    <row r="3044" spans="1:2">
      <c r="A3044" s="79"/>
      <c r="B3044" s="156"/>
    </row>
    <row r="3045" spans="1:2">
      <c r="A3045" s="79"/>
      <c r="B3045" s="156"/>
    </row>
    <row r="3046" spans="1:2">
      <c r="A3046" s="79"/>
      <c r="B3046" s="156"/>
    </row>
    <row r="3047" spans="1:2">
      <c r="A3047" s="79"/>
      <c r="B3047" s="156"/>
    </row>
    <row r="3048" spans="1:2">
      <c r="A3048" s="79"/>
      <c r="B3048" s="156"/>
    </row>
    <row r="3049" spans="1:2">
      <c r="A3049" s="79"/>
      <c r="B3049" s="156"/>
    </row>
    <row r="3050" spans="1:2">
      <c r="A3050" s="79"/>
      <c r="B3050" s="156"/>
    </row>
    <row r="3051" spans="1:2">
      <c r="A3051" s="79"/>
      <c r="B3051" s="156"/>
    </row>
    <row r="3052" spans="1:2">
      <c r="A3052" s="79"/>
      <c r="B3052" s="156"/>
    </row>
    <row r="3053" spans="1:2">
      <c r="A3053" s="79"/>
      <c r="B3053" s="156"/>
    </row>
    <row r="3054" spans="1:2">
      <c r="A3054" s="79"/>
      <c r="B3054" s="156"/>
    </row>
    <row r="3055" spans="1:2">
      <c r="A3055" s="79"/>
      <c r="B3055" s="156"/>
    </row>
    <row r="3056" spans="1:2">
      <c r="A3056" s="79"/>
      <c r="B3056" s="156"/>
    </row>
    <row r="3057" spans="1:2">
      <c r="A3057" s="79"/>
      <c r="B3057" s="156"/>
    </row>
    <row r="3058" spans="1:2">
      <c r="A3058" s="79"/>
      <c r="B3058" s="156"/>
    </row>
    <row r="3059" spans="1:2">
      <c r="A3059" s="79"/>
      <c r="B3059" s="156"/>
    </row>
    <row r="3060" spans="1:2">
      <c r="A3060" s="79"/>
      <c r="B3060" s="156"/>
    </row>
    <row r="3061" spans="1:2">
      <c r="A3061" s="79"/>
      <c r="B3061" s="156"/>
    </row>
    <row r="3062" spans="1:2">
      <c r="A3062" s="79"/>
      <c r="B3062" s="156"/>
    </row>
    <row r="3063" spans="1:2">
      <c r="A3063" s="79"/>
      <c r="B3063" s="156"/>
    </row>
    <row r="3064" spans="1:2">
      <c r="A3064" s="79"/>
      <c r="B3064" s="156"/>
    </row>
    <row r="3065" spans="1:2">
      <c r="A3065" s="79"/>
      <c r="B3065" s="156"/>
    </row>
    <row r="3066" spans="1:2">
      <c r="A3066" s="79"/>
      <c r="B3066" s="156"/>
    </row>
    <row r="3067" spans="1:2">
      <c r="A3067" s="79"/>
      <c r="B3067" s="156"/>
    </row>
    <row r="3068" spans="1:2">
      <c r="A3068" s="79"/>
      <c r="B3068" s="156"/>
    </row>
    <row r="3069" spans="1:2">
      <c r="A3069" s="79"/>
      <c r="B3069" s="156"/>
    </row>
    <row r="3070" spans="1:2">
      <c r="A3070" s="79"/>
      <c r="B3070" s="156"/>
    </row>
    <row r="3071" spans="1:2">
      <c r="A3071" s="79"/>
      <c r="B3071" s="156"/>
    </row>
    <row r="3072" spans="1:2">
      <c r="A3072" s="79"/>
      <c r="B3072" s="156"/>
    </row>
    <row r="3073" spans="1:2">
      <c r="A3073" s="79"/>
      <c r="B3073" s="156"/>
    </row>
    <row r="3074" spans="1:2">
      <c r="A3074" s="79"/>
      <c r="B3074" s="156"/>
    </row>
    <row r="3075" spans="1:2">
      <c r="A3075" s="79"/>
      <c r="B3075" s="156"/>
    </row>
    <row r="3076" spans="1:2">
      <c r="A3076" s="79"/>
      <c r="B3076" s="156"/>
    </row>
    <row r="3077" spans="1:2">
      <c r="A3077" s="79"/>
      <c r="B3077" s="156"/>
    </row>
    <row r="3078" spans="1:2">
      <c r="A3078" s="79"/>
      <c r="B3078" s="156"/>
    </row>
    <row r="3079" spans="1:2">
      <c r="A3079" s="79"/>
      <c r="B3079" s="156"/>
    </row>
    <row r="3080" spans="1:2">
      <c r="A3080" s="79"/>
      <c r="B3080" s="156"/>
    </row>
    <row r="3081" spans="1:2">
      <c r="A3081" s="79"/>
      <c r="B3081" s="156"/>
    </row>
    <row r="3082" spans="1:2">
      <c r="A3082" s="79"/>
      <c r="B3082" s="156"/>
    </row>
    <row r="3083" spans="1:2">
      <c r="A3083" s="79"/>
      <c r="B3083" s="156"/>
    </row>
    <row r="3084" spans="1:2">
      <c r="A3084" s="79"/>
      <c r="B3084" s="156"/>
    </row>
    <row r="3085" spans="1:2">
      <c r="A3085" s="79"/>
      <c r="B3085" s="156"/>
    </row>
    <row r="3086" spans="1:2">
      <c r="A3086" s="79"/>
      <c r="B3086" s="156"/>
    </row>
    <row r="3087" spans="1:2">
      <c r="A3087" s="79"/>
      <c r="B3087" s="156"/>
    </row>
    <row r="3088" spans="1:2">
      <c r="A3088" s="79"/>
      <c r="B3088" s="156"/>
    </row>
    <row r="3089" spans="1:2">
      <c r="A3089" s="79"/>
      <c r="B3089" s="156"/>
    </row>
    <row r="3090" spans="1:2">
      <c r="A3090" s="79"/>
      <c r="B3090" s="156"/>
    </row>
    <row r="3091" spans="1:2">
      <c r="A3091" s="79"/>
      <c r="B3091" s="156"/>
    </row>
    <row r="3092" spans="1:2">
      <c r="A3092" s="79"/>
      <c r="B3092" s="156"/>
    </row>
    <row r="3093" spans="1:2">
      <c r="A3093" s="79"/>
      <c r="B3093" s="156"/>
    </row>
    <row r="3094" spans="1:2">
      <c r="A3094" s="79"/>
      <c r="B3094" s="156"/>
    </row>
    <row r="3095" spans="1:2">
      <c r="A3095" s="79"/>
      <c r="B3095" s="156"/>
    </row>
    <row r="3096" spans="1:2">
      <c r="A3096" s="79"/>
      <c r="B3096" s="156"/>
    </row>
    <row r="3097" spans="1:2">
      <c r="A3097" s="79"/>
      <c r="B3097" s="156"/>
    </row>
    <row r="3098" spans="1:2">
      <c r="A3098" s="79"/>
      <c r="B3098" s="156"/>
    </row>
    <row r="3099" spans="1:2">
      <c r="A3099" s="79"/>
      <c r="B3099" s="156"/>
    </row>
    <row r="3100" spans="1:2">
      <c r="A3100" s="79"/>
      <c r="B3100" s="156"/>
    </row>
    <row r="3101" spans="1:2">
      <c r="A3101" s="79"/>
      <c r="B3101" s="156"/>
    </row>
    <row r="3102" spans="1:2">
      <c r="A3102" s="79"/>
      <c r="B3102" s="156"/>
    </row>
    <row r="3103" spans="1:2">
      <c r="A3103" s="79"/>
      <c r="B3103" s="156"/>
    </row>
    <row r="3104" spans="1:2">
      <c r="A3104" s="79"/>
      <c r="B3104" s="156"/>
    </row>
    <row r="3105" spans="1:2">
      <c r="A3105" s="79"/>
      <c r="B3105" s="156"/>
    </row>
    <row r="3106" spans="1:2">
      <c r="A3106" s="79"/>
      <c r="B3106" s="156"/>
    </row>
    <row r="3107" spans="1:2">
      <c r="A3107" s="79"/>
      <c r="B3107" s="156"/>
    </row>
    <row r="3108" spans="1:2">
      <c r="A3108" s="79"/>
      <c r="B3108" s="156"/>
    </row>
    <row r="3109" spans="1:2">
      <c r="A3109" s="79"/>
      <c r="B3109" s="156"/>
    </row>
    <row r="3110" spans="1:2">
      <c r="A3110" s="79"/>
      <c r="B3110" s="156"/>
    </row>
    <row r="3111" spans="1:2">
      <c r="A3111" s="79"/>
      <c r="B3111" s="156"/>
    </row>
    <row r="3112" spans="1:2">
      <c r="A3112" s="79"/>
      <c r="B3112" s="156"/>
    </row>
    <row r="3113" spans="1:2">
      <c r="A3113" s="79"/>
      <c r="B3113" s="156"/>
    </row>
    <row r="3114" spans="1:2">
      <c r="A3114" s="79"/>
      <c r="B3114" s="156"/>
    </row>
    <row r="3115" spans="1:2">
      <c r="A3115" s="79"/>
      <c r="B3115" s="156"/>
    </row>
    <row r="3116" spans="1:2">
      <c r="A3116" s="79"/>
      <c r="B3116" s="156"/>
    </row>
    <row r="3117" spans="1:2">
      <c r="A3117" s="79"/>
      <c r="B3117" s="156"/>
    </row>
    <row r="3118" spans="1:2">
      <c r="A3118" s="79"/>
      <c r="B3118" s="156"/>
    </row>
    <row r="3119" spans="1:2">
      <c r="A3119" s="79"/>
      <c r="B3119" s="156"/>
    </row>
    <row r="3120" spans="1:2">
      <c r="A3120" s="79"/>
      <c r="B3120" s="156"/>
    </row>
    <row r="3121" spans="1:2">
      <c r="A3121" s="79"/>
      <c r="B3121" s="156"/>
    </row>
    <row r="3122" spans="1:2">
      <c r="A3122" s="79"/>
      <c r="B3122" s="156"/>
    </row>
    <row r="3123" spans="1:2">
      <c r="A3123" s="79"/>
      <c r="B3123" s="156"/>
    </row>
    <row r="3124" spans="1:2">
      <c r="A3124" s="79"/>
      <c r="B3124" s="156"/>
    </row>
    <row r="3125" spans="1:2">
      <c r="A3125" s="79"/>
      <c r="B3125" s="156"/>
    </row>
    <row r="3126" spans="1:2">
      <c r="A3126" s="79"/>
      <c r="B3126" s="156"/>
    </row>
    <row r="3127" spans="1:2">
      <c r="A3127" s="79"/>
      <c r="B3127" s="156"/>
    </row>
    <row r="3128" spans="1:2">
      <c r="A3128" s="79"/>
      <c r="B3128" s="156"/>
    </row>
    <row r="3129" spans="1:2">
      <c r="A3129" s="79"/>
      <c r="B3129" s="156"/>
    </row>
    <row r="3130" spans="1:2">
      <c r="A3130" s="79"/>
      <c r="B3130" s="156"/>
    </row>
    <row r="3131" spans="1:2">
      <c r="A3131" s="79"/>
      <c r="B3131" s="156"/>
    </row>
    <row r="3132" spans="1:2">
      <c r="A3132" s="79"/>
      <c r="B3132" s="156"/>
    </row>
    <row r="3133" spans="1:2">
      <c r="A3133" s="79"/>
      <c r="B3133" s="156"/>
    </row>
    <row r="3134" spans="1:2">
      <c r="A3134" s="79"/>
      <c r="B3134" s="156"/>
    </row>
    <row r="3135" spans="1:2">
      <c r="A3135" s="79"/>
      <c r="B3135" s="156"/>
    </row>
    <row r="3136" spans="1:2">
      <c r="A3136" s="79"/>
      <c r="B3136" s="156"/>
    </row>
    <row r="3137" spans="1:2">
      <c r="A3137" s="79"/>
      <c r="B3137" s="156"/>
    </row>
    <row r="3138" spans="1:2">
      <c r="A3138" s="79"/>
      <c r="B3138" s="156"/>
    </row>
    <row r="3139" spans="1:2">
      <c r="A3139" s="79"/>
      <c r="B3139" s="156"/>
    </row>
    <row r="3140" spans="1:2">
      <c r="A3140" s="79"/>
      <c r="B3140" s="156"/>
    </row>
    <row r="3141" spans="1:2">
      <c r="A3141" s="79"/>
      <c r="B3141" s="156"/>
    </row>
    <row r="3142" spans="1:2">
      <c r="A3142" s="79"/>
      <c r="B3142" s="156"/>
    </row>
    <row r="3143" spans="1:2">
      <c r="A3143" s="79"/>
      <c r="B3143" s="156"/>
    </row>
    <row r="3144" spans="1:2">
      <c r="A3144" s="79"/>
      <c r="B3144" s="156"/>
    </row>
    <row r="3145" spans="1:2">
      <c r="A3145" s="79"/>
      <c r="B3145" s="156"/>
    </row>
    <row r="3146" spans="1:2">
      <c r="A3146" s="79"/>
      <c r="B3146" s="156"/>
    </row>
    <row r="3147" spans="1:2">
      <c r="A3147" s="79"/>
      <c r="B3147" s="156"/>
    </row>
    <row r="3148" spans="1:2">
      <c r="A3148" s="79"/>
      <c r="B3148" s="156"/>
    </row>
    <row r="3149" spans="1:2">
      <c r="A3149" s="79"/>
      <c r="B3149" s="156"/>
    </row>
    <row r="3150" spans="1:2">
      <c r="A3150" s="79"/>
      <c r="B3150" s="156"/>
    </row>
    <row r="3151" spans="1:2">
      <c r="A3151" s="79"/>
      <c r="B3151" s="156"/>
    </row>
    <row r="3152" spans="1:2">
      <c r="A3152" s="79"/>
      <c r="B3152" s="156"/>
    </row>
    <row r="3153" spans="1:2">
      <c r="A3153" s="79"/>
      <c r="B3153" s="156"/>
    </row>
    <row r="3154" spans="1:2">
      <c r="A3154" s="79"/>
      <c r="B3154" s="156"/>
    </row>
    <row r="3155" spans="1:2">
      <c r="A3155" s="79"/>
      <c r="B3155" s="156"/>
    </row>
    <row r="3156" spans="1:2">
      <c r="A3156" s="79"/>
      <c r="B3156" s="156"/>
    </row>
    <row r="3157" spans="1:2">
      <c r="A3157" s="79"/>
      <c r="B3157" s="156"/>
    </row>
    <row r="3158" spans="1:2">
      <c r="A3158" s="79"/>
      <c r="B3158" s="156"/>
    </row>
    <row r="3159" spans="1:2">
      <c r="A3159" s="79"/>
      <c r="B3159" s="156"/>
    </row>
    <row r="3160" spans="1:2">
      <c r="A3160" s="79"/>
      <c r="B3160" s="156"/>
    </row>
    <row r="3161" spans="1:2">
      <c r="A3161" s="79"/>
      <c r="B3161" s="156"/>
    </row>
    <row r="3162" spans="1:2">
      <c r="A3162" s="79"/>
      <c r="B3162" s="156"/>
    </row>
    <row r="3163" spans="1:2">
      <c r="A3163" s="79"/>
      <c r="B3163" s="156"/>
    </row>
    <row r="3164" spans="1:2">
      <c r="A3164" s="79"/>
      <c r="B3164" s="156"/>
    </row>
    <row r="3165" spans="1:2">
      <c r="A3165" s="79"/>
      <c r="B3165" s="156"/>
    </row>
    <row r="3166" spans="1:2">
      <c r="A3166" s="79"/>
      <c r="B3166" s="156"/>
    </row>
    <row r="3167" spans="1:2">
      <c r="A3167" s="79"/>
      <c r="B3167" s="156"/>
    </row>
    <row r="3168" spans="1:2">
      <c r="A3168" s="79"/>
      <c r="B3168" s="156"/>
    </row>
    <row r="3169" spans="1:2">
      <c r="A3169" s="79"/>
      <c r="B3169" s="156"/>
    </row>
    <row r="3170" spans="1:2">
      <c r="A3170" s="79"/>
      <c r="B3170" s="156"/>
    </row>
    <row r="3171" spans="1:2">
      <c r="A3171" s="79"/>
      <c r="B3171" s="156"/>
    </row>
    <row r="3172" spans="1:2">
      <c r="A3172" s="79"/>
      <c r="B3172" s="156"/>
    </row>
    <row r="3173" spans="1:2">
      <c r="A3173" s="79"/>
      <c r="B3173" s="156"/>
    </row>
    <row r="3174" spans="1:2">
      <c r="A3174" s="79"/>
      <c r="B3174" s="156"/>
    </row>
    <row r="3175" spans="1:2">
      <c r="A3175" s="79"/>
      <c r="B3175" s="156"/>
    </row>
    <row r="3176" spans="1:2">
      <c r="A3176" s="79"/>
      <c r="B3176" s="156"/>
    </row>
    <row r="3177" spans="1:2">
      <c r="A3177" s="79"/>
      <c r="B3177" s="156"/>
    </row>
    <row r="3178" spans="1:2">
      <c r="A3178" s="79"/>
      <c r="B3178" s="156"/>
    </row>
    <row r="3179" spans="1:2">
      <c r="A3179" s="79"/>
      <c r="B3179" s="156"/>
    </row>
    <row r="3180" spans="1:2">
      <c r="A3180" s="79"/>
      <c r="B3180" s="156"/>
    </row>
    <row r="3181" spans="1:2">
      <c r="A3181" s="79"/>
      <c r="B3181" s="156"/>
    </row>
    <row r="3182" spans="1:2">
      <c r="A3182" s="79"/>
      <c r="B3182" s="156"/>
    </row>
    <row r="3183" spans="1:2">
      <c r="A3183" s="79"/>
      <c r="B3183" s="156"/>
    </row>
    <row r="3184" spans="1:2">
      <c r="A3184" s="79"/>
      <c r="B3184" s="156"/>
    </row>
    <row r="3185" spans="1:2">
      <c r="A3185" s="79"/>
      <c r="B3185" s="156"/>
    </row>
    <row r="3186" spans="1:2">
      <c r="A3186" s="79"/>
      <c r="B3186" s="156"/>
    </row>
    <row r="3187" spans="1:2">
      <c r="A3187" s="79"/>
      <c r="B3187" s="156"/>
    </row>
    <row r="3188" spans="1:2">
      <c r="A3188" s="79"/>
      <c r="B3188" s="156"/>
    </row>
    <row r="3189" spans="1:2">
      <c r="A3189" s="79"/>
      <c r="B3189" s="156"/>
    </row>
    <row r="3190" spans="1:2">
      <c r="A3190" s="79"/>
      <c r="B3190" s="156"/>
    </row>
    <row r="3191" spans="1:2">
      <c r="A3191" s="79"/>
      <c r="B3191" s="156"/>
    </row>
    <row r="3192" spans="1:2">
      <c r="A3192" s="79"/>
      <c r="B3192" s="156"/>
    </row>
    <row r="3193" spans="1:2">
      <c r="A3193" s="79"/>
      <c r="B3193" s="156"/>
    </row>
    <row r="3194" spans="1:2">
      <c r="A3194" s="79"/>
      <c r="B3194" s="156"/>
    </row>
    <row r="3195" spans="1:2">
      <c r="A3195" s="79"/>
      <c r="B3195" s="156"/>
    </row>
    <row r="3196" spans="1:2">
      <c r="A3196" s="79"/>
      <c r="B3196" s="156"/>
    </row>
    <row r="3197" spans="1:2">
      <c r="A3197" s="79"/>
      <c r="B3197" s="156"/>
    </row>
    <row r="3198" spans="1:2">
      <c r="A3198" s="79"/>
      <c r="B3198" s="156"/>
    </row>
    <row r="3199" spans="1:2">
      <c r="A3199" s="79"/>
      <c r="B3199" s="156"/>
    </row>
    <row r="3200" spans="1:2">
      <c r="A3200" s="79"/>
      <c r="B3200" s="156"/>
    </row>
    <row r="3201" spans="1:2">
      <c r="A3201" s="79"/>
      <c r="B3201" s="156"/>
    </row>
    <row r="3202" spans="1:2">
      <c r="A3202" s="79"/>
      <c r="B3202" s="156"/>
    </row>
    <row r="3203" spans="1:2">
      <c r="A3203" s="79"/>
      <c r="B3203" s="156"/>
    </row>
    <row r="3204" spans="1:2">
      <c r="A3204" s="79"/>
      <c r="B3204" s="156"/>
    </row>
    <row r="3205" spans="1:2">
      <c r="A3205" s="79"/>
      <c r="B3205" s="156"/>
    </row>
    <row r="3206" spans="1:2">
      <c r="A3206" s="79"/>
      <c r="B3206" s="156"/>
    </row>
    <row r="3207" spans="1:2">
      <c r="A3207" s="79"/>
      <c r="B3207" s="156"/>
    </row>
    <row r="3208" spans="1:2">
      <c r="A3208" s="79"/>
      <c r="B3208" s="156"/>
    </row>
    <row r="3209" spans="1:2">
      <c r="A3209" s="79"/>
      <c r="B3209" s="156"/>
    </row>
    <row r="3210" spans="1:2">
      <c r="A3210" s="79"/>
      <c r="B3210" s="156"/>
    </row>
    <row r="3211" spans="1:2">
      <c r="A3211" s="79"/>
      <c r="B3211" s="156"/>
    </row>
    <row r="3212" spans="1:2">
      <c r="A3212" s="79"/>
      <c r="B3212" s="156"/>
    </row>
    <row r="3213" spans="1:2">
      <c r="A3213" s="79"/>
      <c r="B3213" s="156"/>
    </row>
    <row r="3214" spans="1:2">
      <c r="A3214" s="79"/>
      <c r="B3214" s="156"/>
    </row>
    <row r="3215" spans="1:2">
      <c r="A3215" s="79"/>
      <c r="B3215" s="156"/>
    </row>
    <row r="3216" spans="1:2">
      <c r="A3216" s="79"/>
      <c r="B3216" s="156"/>
    </row>
    <row r="3217" spans="1:2">
      <c r="A3217" s="79"/>
      <c r="B3217" s="156"/>
    </row>
    <row r="3218" spans="1:2">
      <c r="A3218" s="79"/>
      <c r="B3218" s="156"/>
    </row>
    <row r="3219" spans="1:2">
      <c r="A3219" s="79"/>
      <c r="B3219" s="156"/>
    </row>
    <row r="3220" spans="1:2">
      <c r="A3220" s="79"/>
      <c r="B3220" s="156"/>
    </row>
    <row r="3221" spans="1:2">
      <c r="A3221" s="79"/>
      <c r="B3221" s="156"/>
    </row>
    <row r="3222" spans="1:2">
      <c r="A3222" s="79"/>
      <c r="B3222" s="156"/>
    </row>
    <row r="3223" spans="1:2">
      <c r="A3223" s="79"/>
      <c r="B3223" s="156"/>
    </row>
    <row r="3224" spans="1:2">
      <c r="A3224" s="79"/>
      <c r="B3224" s="156"/>
    </row>
    <row r="3225" spans="1:2">
      <c r="A3225" s="79"/>
      <c r="B3225" s="156"/>
    </row>
    <row r="3226" spans="1:2">
      <c r="A3226" s="79"/>
      <c r="B3226" s="156"/>
    </row>
    <row r="3227" spans="1:2">
      <c r="A3227" s="79"/>
      <c r="B3227" s="156"/>
    </row>
    <row r="3228" spans="1:2">
      <c r="A3228" s="79"/>
      <c r="B3228" s="156"/>
    </row>
    <row r="3229" spans="1:2">
      <c r="A3229" s="79"/>
      <c r="B3229" s="156"/>
    </row>
    <row r="3230" spans="1:2">
      <c r="A3230" s="79"/>
      <c r="B3230" s="156"/>
    </row>
    <row r="3231" spans="1:2">
      <c r="A3231" s="79"/>
      <c r="B3231" s="156"/>
    </row>
    <row r="3232" spans="1:2">
      <c r="A3232" s="79"/>
      <c r="B3232" s="156"/>
    </row>
    <row r="3233" spans="1:2">
      <c r="A3233" s="79"/>
      <c r="B3233" s="156"/>
    </row>
    <row r="3234" spans="1:2">
      <c r="A3234" s="79"/>
      <c r="B3234" s="156"/>
    </row>
    <row r="3235" spans="1:2">
      <c r="A3235" s="79"/>
      <c r="B3235" s="156"/>
    </row>
    <row r="3236" spans="1:2">
      <c r="A3236" s="79"/>
      <c r="B3236" s="156"/>
    </row>
    <row r="3237" spans="1:2">
      <c r="A3237" s="79"/>
      <c r="B3237" s="156"/>
    </row>
    <row r="3238" spans="1:2">
      <c r="A3238" s="79"/>
      <c r="B3238" s="156"/>
    </row>
    <row r="3239" spans="1:2">
      <c r="A3239" s="79"/>
      <c r="B3239" s="156"/>
    </row>
    <row r="3240" spans="1:2">
      <c r="A3240" s="79"/>
      <c r="B3240" s="156"/>
    </row>
    <row r="3241" spans="1:2">
      <c r="A3241" s="79"/>
      <c r="B3241" s="156"/>
    </row>
    <row r="3242" spans="1:2">
      <c r="A3242" s="79"/>
      <c r="B3242" s="156"/>
    </row>
    <row r="3243" spans="1:2">
      <c r="A3243" s="79"/>
      <c r="B3243" s="156"/>
    </row>
    <row r="3244" spans="1:2">
      <c r="A3244" s="79"/>
      <c r="B3244" s="156"/>
    </row>
    <row r="3245" spans="1:2">
      <c r="A3245" s="79"/>
      <c r="B3245" s="156"/>
    </row>
    <row r="3246" spans="1:2">
      <c r="A3246" s="79"/>
      <c r="B3246" s="156"/>
    </row>
    <row r="3247" spans="1:2">
      <c r="A3247" s="79"/>
      <c r="B3247" s="156"/>
    </row>
    <row r="3248" spans="1:2">
      <c r="A3248" s="79"/>
      <c r="B3248" s="156"/>
    </row>
    <row r="3249" spans="1:2">
      <c r="A3249" s="79"/>
      <c r="B3249" s="156"/>
    </row>
    <row r="3250" spans="1:2">
      <c r="A3250" s="79"/>
      <c r="B3250" s="156"/>
    </row>
    <row r="3251" spans="1:2">
      <c r="A3251" s="79"/>
      <c r="B3251" s="156"/>
    </row>
    <row r="3252" spans="1:2">
      <c r="A3252" s="79"/>
      <c r="B3252" s="156"/>
    </row>
    <row r="3253" spans="1:2">
      <c r="A3253" s="79"/>
      <c r="B3253" s="156"/>
    </row>
    <row r="3254" spans="1:2">
      <c r="A3254" s="79"/>
      <c r="B3254" s="156"/>
    </row>
    <row r="3255" spans="1:2">
      <c r="A3255" s="79"/>
      <c r="B3255" s="156"/>
    </row>
    <row r="3256" spans="1:2">
      <c r="A3256" s="79"/>
      <c r="B3256" s="156"/>
    </row>
    <row r="3257" spans="1:2">
      <c r="A3257" s="79"/>
      <c r="B3257" s="156"/>
    </row>
    <row r="3258" spans="1:2">
      <c r="A3258" s="79"/>
      <c r="B3258" s="156"/>
    </row>
    <row r="3259" spans="1:2">
      <c r="A3259" s="79"/>
      <c r="B3259" s="156"/>
    </row>
    <row r="3260" spans="1:2">
      <c r="A3260" s="79"/>
      <c r="B3260" s="156"/>
    </row>
    <row r="3261" spans="1:2">
      <c r="A3261" s="79"/>
      <c r="B3261" s="156"/>
    </row>
    <row r="3262" spans="1:2">
      <c r="A3262" s="79"/>
      <c r="B3262" s="156"/>
    </row>
    <row r="3263" spans="1:2">
      <c r="A3263" s="79"/>
      <c r="B3263" s="156"/>
    </row>
    <row r="3264" spans="1:2">
      <c r="A3264" s="79"/>
      <c r="B3264" s="156"/>
    </row>
    <row r="3265" spans="1:2">
      <c r="A3265" s="79"/>
      <c r="B3265" s="156"/>
    </row>
    <row r="3266" spans="1:2">
      <c r="A3266" s="79"/>
      <c r="B3266" s="156"/>
    </row>
    <row r="3267" spans="1:2">
      <c r="A3267" s="79"/>
      <c r="B3267" s="156"/>
    </row>
    <row r="3268" spans="1:2">
      <c r="A3268" s="79"/>
      <c r="B3268" s="156"/>
    </row>
    <row r="3269" spans="1:2">
      <c r="A3269" s="79"/>
      <c r="B3269" s="156"/>
    </row>
    <row r="3270" spans="1:2">
      <c r="A3270" s="79"/>
      <c r="B3270" s="156"/>
    </row>
    <row r="3271" spans="1:2">
      <c r="A3271" s="79"/>
      <c r="B3271" s="156"/>
    </row>
    <row r="3272" spans="1:2">
      <c r="A3272" s="79"/>
      <c r="B3272" s="156"/>
    </row>
    <row r="3273" spans="1:2">
      <c r="A3273" s="79"/>
      <c r="B3273" s="156"/>
    </row>
    <row r="3274" spans="1:2">
      <c r="A3274" s="79"/>
      <c r="B3274" s="156"/>
    </row>
    <row r="3275" spans="1:2">
      <c r="A3275" s="79"/>
      <c r="B3275" s="156"/>
    </row>
    <row r="3276" spans="1:2">
      <c r="A3276" s="79"/>
      <c r="B3276" s="156"/>
    </row>
    <row r="3277" spans="1:2">
      <c r="A3277" s="79"/>
      <c r="B3277" s="156"/>
    </row>
    <row r="3278" spans="1:2">
      <c r="A3278" s="79"/>
      <c r="B3278" s="156"/>
    </row>
    <row r="3279" spans="1:2">
      <c r="A3279" s="79"/>
      <c r="B3279" s="156"/>
    </row>
    <row r="3280" spans="1:2">
      <c r="A3280" s="79"/>
      <c r="B3280" s="156"/>
    </row>
    <row r="3281" spans="1:2">
      <c r="A3281" s="79"/>
      <c r="B3281" s="156"/>
    </row>
    <row r="3282" spans="1:2">
      <c r="A3282" s="79"/>
      <c r="B3282" s="156"/>
    </row>
    <row r="3283" spans="1:2">
      <c r="A3283" s="79"/>
      <c r="B3283" s="156"/>
    </row>
    <row r="3284" spans="1:2">
      <c r="A3284" s="79"/>
      <c r="B3284" s="156"/>
    </row>
    <row r="3285" spans="1:2">
      <c r="A3285" s="79"/>
      <c r="B3285" s="156"/>
    </row>
    <row r="3286" spans="1:2">
      <c r="A3286" s="79"/>
      <c r="B3286" s="156"/>
    </row>
    <row r="3287" spans="1:2">
      <c r="A3287" s="79"/>
      <c r="B3287" s="156"/>
    </row>
    <row r="3288" spans="1:2">
      <c r="A3288" s="79"/>
      <c r="B3288" s="156"/>
    </row>
    <row r="3289" spans="1:2">
      <c r="A3289" s="79"/>
      <c r="B3289" s="156"/>
    </row>
    <row r="3290" spans="1:2">
      <c r="A3290" s="79"/>
      <c r="B3290" s="156"/>
    </row>
    <row r="3291" spans="1:2">
      <c r="A3291" s="79"/>
      <c r="B3291" s="156"/>
    </row>
    <row r="3292" spans="1:2">
      <c r="A3292" s="79"/>
      <c r="B3292" s="156"/>
    </row>
    <row r="3293" spans="1:2">
      <c r="A3293" s="79"/>
      <c r="B3293" s="156"/>
    </row>
    <row r="3294" spans="1:2">
      <c r="A3294" s="79"/>
      <c r="B3294" s="156"/>
    </row>
    <row r="3295" spans="1:2">
      <c r="A3295" s="79"/>
      <c r="B3295" s="156"/>
    </row>
    <row r="3296" spans="1:2">
      <c r="A3296" s="79"/>
      <c r="B3296" s="156"/>
    </row>
    <row r="3297" spans="1:2">
      <c r="A3297" s="79"/>
      <c r="B3297" s="156"/>
    </row>
    <row r="3298" spans="1:2">
      <c r="A3298" s="79"/>
      <c r="B3298" s="156"/>
    </row>
    <row r="3299" spans="1:2">
      <c r="A3299" s="79"/>
      <c r="B3299" s="156"/>
    </row>
    <row r="3300" spans="1:2">
      <c r="A3300" s="79"/>
      <c r="B3300" s="156"/>
    </row>
    <row r="3301" spans="1:2">
      <c r="A3301" s="79"/>
      <c r="B3301" s="156"/>
    </row>
    <row r="3302" spans="1:2">
      <c r="A3302" s="79"/>
      <c r="B3302" s="156"/>
    </row>
    <row r="3303" spans="1:2">
      <c r="A3303" s="79"/>
      <c r="B3303" s="156"/>
    </row>
    <row r="3304" spans="1:2">
      <c r="A3304" s="79"/>
      <c r="B3304" s="156"/>
    </row>
    <row r="3305" spans="1:2">
      <c r="A3305" s="79"/>
      <c r="B3305" s="156"/>
    </row>
    <row r="3306" spans="1:2">
      <c r="A3306" s="79"/>
      <c r="B3306" s="156"/>
    </row>
    <row r="3307" spans="1:2">
      <c r="A3307" s="79"/>
      <c r="B3307" s="156"/>
    </row>
    <row r="3308" spans="1:2">
      <c r="A3308" s="79"/>
      <c r="B3308" s="156"/>
    </row>
    <row r="3309" spans="1:2">
      <c r="A3309" s="79"/>
      <c r="B3309" s="156"/>
    </row>
    <row r="3310" spans="1:2">
      <c r="A3310" s="79"/>
      <c r="B3310" s="156"/>
    </row>
    <row r="3311" spans="1:2">
      <c r="A3311" s="79"/>
      <c r="B3311" s="156"/>
    </row>
    <row r="3312" spans="1:2">
      <c r="A3312" s="79"/>
      <c r="B3312" s="156"/>
    </row>
    <row r="3313" spans="1:2">
      <c r="A3313" s="79"/>
      <c r="B3313" s="156"/>
    </row>
    <row r="3314" spans="1:2">
      <c r="A3314" s="79"/>
      <c r="B3314" s="156"/>
    </row>
    <row r="3315" spans="1:2">
      <c r="A3315" s="79"/>
      <c r="B3315" s="156"/>
    </row>
    <row r="3316" spans="1:2">
      <c r="A3316" s="79"/>
      <c r="B3316" s="156"/>
    </row>
    <row r="3317" spans="1:2">
      <c r="A3317" s="79"/>
      <c r="B3317" s="156"/>
    </row>
    <row r="3318" spans="1:2">
      <c r="A3318" s="79"/>
      <c r="B3318" s="156"/>
    </row>
    <row r="3319" spans="1:2">
      <c r="A3319" s="79"/>
      <c r="B3319" s="156"/>
    </row>
    <row r="3320" spans="1:2">
      <c r="A3320" s="79"/>
      <c r="B3320" s="156"/>
    </row>
    <row r="3321" spans="1:2">
      <c r="A3321" s="79"/>
      <c r="B3321" s="156"/>
    </row>
    <row r="3322" spans="1:2">
      <c r="A3322" s="79"/>
      <c r="B3322" s="156"/>
    </row>
    <row r="3323" spans="1:2">
      <c r="A3323" s="79"/>
      <c r="B3323" s="156"/>
    </row>
    <row r="3324" spans="1:2">
      <c r="A3324" s="79"/>
      <c r="B3324" s="156"/>
    </row>
    <row r="3325" spans="1:2">
      <c r="A3325" s="79"/>
      <c r="B3325" s="156"/>
    </row>
    <row r="3326" spans="1:2">
      <c r="A3326" s="79"/>
      <c r="B3326" s="156"/>
    </row>
    <row r="3327" spans="1:2">
      <c r="A3327" s="79"/>
      <c r="B3327" s="156"/>
    </row>
    <row r="3328" spans="1:2">
      <c r="A3328" s="79"/>
      <c r="B3328" s="156"/>
    </row>
    <row r="3329" spans="1:2">
      <c r="A3329" s="79"/>
      <c r="B3329" s="156"/>
    </row>
    <row r="3330" spans="1:2">
      <c r="A3330" s="79"/>
      <c r="B3330" s="156"/>
    </row>
    <row r="3331" spans="1:2">
      <c r="A3331" s="79"/>
      <c r="B3331" s="156"/>
    </row>
    <row r="3332" spans="1:2">
      <c r="A3332" s="79"/>
      <c r="B3332" s="156"/>
    </row>
    <row r="3333" spans="1:2">
      <c r="A3333" s="79"/>
      <c r="B3333" s="156"/>
    </row>
    <row r="3334" spans="1:2">
      <c r="A3334" s="79"/>
      <c r="B3334" s="156"/>
    </row>
    <row r="3335" spans="1:2">
      <c r="A3335" s="79"/>
      <c r="B3335" s="156"/>
    </row>
    <row r="3336" spans="1:2">
      <c r="A3336" s="79"/>
      <c r="B3336" s="156"/>
    </row>
    <row r="3337" spans="1:2">
      <c r="A3337" s="79"/>
      <c r="B3337" s="156"/>
    </row>
    <row r="3338" spans="1:2">
      <c r="A3338" s="79"/>
      <c r="B3338" s="156"/>
    </row>
    <row r="3339" spans="1:2">
      <c r="A3339" s="79"/>
      <c r="B3339" s="156"/>
    </row>
    <row r="3340" spans="1:2">
      <c r="A3340" s="79"/>
      <c r="B3340" s="156"/>
    </row>
    <row r="3341" spans="1:2">
      <c r="A3341" s="79"/>
      <c r="B3341" s="156"/>
    </row>
    <row r="3342" spans="1:2">
      <c r="A3342" s="79"/>
      <c r="B3342" s="156"/>
    </row>
    <row r="3343" spans="1:2">
      <c r="A3343" s="79"/>
      <c r="B3343" s="156"/>
    </row>
    <row r="3344" spans="1:2">
      <c r="A3344" s="79"/>
      <c r="B3344" s="156"/>
    </row>
    <row r="3345" spans="1:2">
      <c r="A3345" s="79"/>
      <c r="B3345" s="156"/>
    </row>
    <row r="3346" spans="1:2">
      <c r="A3346" s="79"/>
      <c r="B3346" s="156"/>
    </row>
    <row r="3347" spans="1:2">
      <c r="A3347" s="79"/>
      <c r="B3347" s="156"/>
    </row>
    <row r="3348" spans="1:2">
      <c r="A3348" s="79"/>
      <c r="B3348" s="156"/>
    </row>
    <row r="3349" spans="1:2">
      <c r="A3349" s="79"/>
      <c r="B3349" s="156"/>
    </row>
    <row r="3350" spans="1:2">
      <c r="A3350" s="79"/>
      <c r="B3350" s="156"/>
    </row>
    <row r="3351" spans="1:2">
      <c r="A3351" s="79"/>
      <c r="B3351" s="156"/>
    </row>
    <row r="3352" spans="1:2">
      <c r="A3352" s="79"/>
      <c r="B3352" s="156"/>
    </row>
    <row r="3353" spans="1:2">
      <c r="A3353" s="79"/>
      <c r="B3353" s="156"/>
    </row>
    <row r="3354" spans="1:2">
      <c r="A3354" s="79"/>
      <c r="B3354" s="156"/>
    </row>
    <row r="3355" spans="1:2">
      <c r="A3355" s="79"/>
      <c r="B3355" s="156"/>
    </row>
    <row r="3356" spans="1:2">
      <c r="A3356" s="79"/>
      <c r="B3356" s="156"/>
    </row>
    <row r="3357" spans="1:2">
      <c r="A3357" s="79"/>
      <c r="B3357" s="156"/>
    </row>
    <row r="3358" spans="1:2">
      <c r="A3358" s="79"/>
      <c r="B3358" s="156"/>
    </row>
    <row r="3359" spans="1:2">
      <c r="A3359" s="79"/>
      <c r="B3359" s="156"/>
    </row>
    <row r="3360" spans="1:2">
      <c r="A3360" s="79"/>
      <c r="B3360" s="156"/>
    </row>
    <row r="3361" spans="1:2">
      <c r="A3361" s="79"/>
      <c r="B3361" s="156"/>
    </row>
    <row r="3362" spans="1:2">
      <c r="A3362" s="79"/>
      <c r="B3362" s="156"/>
    </row>
    <row r="3363" spans="1:2">
      <c r="A3363" s="79"/>
      <c r="B3363" s="156"/>
    </row>
    <row r="3364" spans="1:2">
      <c r="A3364" s="79"/>
      <c r="B3364" s="156"/>
    </row>
    <row r="3365" spans="1:2">
      <c r="A3365" s="79"/>
      <c r="B3365" s="156"/>
    </row>
    <row r="3366" spans="1:2">
      <c r="A3366" s="79"/>
      <c r="B3366" s="156"/>
    </row>
    <row r="3367" spans="1:2">
      <c r="A3367" s="79"/>
      <c r="B3367" s="156"/>
    </row>
    <row r="3368" spans="1:2">
      <c r="A3368" s="79"/>
      <c r="B3368" s="156"/>
    </row>
    <row r="3369" spans="1:2">
      <c r="A3369" s="79"/>
      <c r="B3369" s="156"/>
    </row>
    <row r="3370" spans="1:2">
      <c r="A3370" s="79"/>
      <c r="B3370" s="156"/>
    </row>
    <row r="3371" spans="1:2">
      <c r="A3371" s="79"/>
      <c r="B3371" s="156"/>
    </row>
    <row r="3372" spans="1:2">
      <c r="A3372" s="79"/>
      <c r="B3372" s="156"/>
    </row>
    <row r="3373" spans="1:2">
      <c r="A3373" s="79"/>
      <c r="B3373" s="156"/>
    </row>
    <row r="3374" spans="1:2">
      <c r="A3374" s="79"/>
      <c r="B3374" s="156"/>
    </row>
    <row r="3375" spans="1:2">
      <c r="A3375" s="79"/>
      <c r="B3375" s="156"/>
    </row>
    <row r="3376" spans="1:2">
      <c r="A3376" s="79"/>
      <c r="B3376" s="156"/>
    </row>
    <row r="3377" spans="1:2">
      <c r="A3377" s="79"/>
      <c r="B3377" s="156"/>
    </row>
    <row r="3378" spans="1:2">
      <c r="A3378" s="79"/>
      <c r="B3378" s="156"/>
    </row>
    <row r="3379" spans="1:2">
      <c r="A3379" s="79"/>
      <c r="B3379" s="156"/>
    </row>
    <row r="3380" spans="1:2">
      <c r="A3380" s="79"/>
      <c r="B3380" s="156"/>
    </row>
    <row r="3381" spans="1:2">
      <c r="A3381" s="79"/>
      <c r="B3381" s="156"/>
    </row>
    <row r="3382" spans="1:2">
      <c r="A3382" s="79"/>
      <c r="B3382" s="156"/>
    </row>
    <row r="3383" spans="1:2">
      <c r="A3383" s="79"/>
      <c r="B3383" s="156"/>
    </row>
    <row r="3384" spans="1:2">
      <c r="A3384" s="79"/>
      <c r="B3384" s="156"/>
    </row>
    <row r="3385" spans="1:2">
      <c r="A3385" s="79"/>
      <c r="B3385" s="156"/>
    </row>
    <row r="3386" spans="1:2">
      <c r="A3386" s="79"/>
      <c r="B3386" s="156"/>
    </row>
    <row r="3387" spans="1:2">
      <c r="A3387" s="79"/>
      <c r="B3387" s="156"/>
    </row>
    <row r="3388" spans="1:2">
      <c r="A3388" s="79"/>
      <c r="B3388" s="156"/>
    </row>
    <row r="3389" spans="1:2">
      <c r="A3389" s="79"/>
      <c r="B3389" s="156"/>
    </row>
    <row r="3390" spans="1:2">
      <c r="A3390" s="79"/>
      <c r="B3390" s="156"/>
    </row>
    <row r="3391" spans="1:2">
      <c r="A3391" s="79"/>
      <c r="B3391" s="156"/>
    </row>
    <row r="3392" spans="1:2">
      <c r="A3392" s="79"/>
      <c r="B3392" s="156"/>
    </row>
    <row r="3393" spans="1:2">
      <c r="A3393" s="79"/>
      <c r="B3393" s="156"/>
    </row>
    <row r="3394" spans="1:2">
      <c r="A3394" s="79"/>
      <c r="B3394" s="156"/>
    </row>
    <row r="3395" spans="1:2">
      <c r="A3395" s="79"/>
      <c r="B3395" s="156"/>
    </row>
    <row r="3396" spans="1:2">
      <c r="A3396" s="79"/>
      <c r="B3396" s="156"/>
    </row>
    <row r="3397" spans="1:2">
      <c r="A3397" s="79"/>
      <c r="B3397" s="156"/>
    </row>
    <row r="3398" spans="1:2">
      <c r="A3398" s="79"/>
      <c r="B3398" s="156"/>
    </row>
    <row r="3399" spans="1:2">
      <c r="A3399" s="79"/>
      <c r="B3399" s="156"/>
    </row>
    <row r="3400" spans="1:2">
      <c r="A3400" s="79"/>
      <c r="B3400" s="156"/>
    </row>
    <row r="3401" spans="1:2">
      <c r="A3401" s="79"/>
      <c r="B3401" s="156"/>
    </row>
    <row r="3402" spans="1:2">
      <c r="A3402" s="79"/>
      <c r="B3402" s="156"/>
    </row>
    <row r="3403" spans="1:2">
      <c r="A3403" s="79"/>
      <c r="B3403" s="156"/>
    </row>
    <row r="3404" spans="1:2">
      <c r="A3404" s="79"/>
      <c r="B3404" s="156"/>
    </row>
    <row r="3405" spans="1:2">
      <c r="A3405" s="79"/>
      <c r="B3405" s="156"/>
    </row>
    <row r="3406" spans="1:2">
      <c r="A3406" s="79"/>
      <c r="B3406" s="156"/>
    </row>
    <row r="3407" spans="1:2">
      <c r="A3407" s="79"/>
      <c r="B3407" s="156"/>
    </row>
    <row r="3408" spans="1:2">
      <c r="A3408" s="79"/>
      <c r="B3408" s="156"/>
    </row>
    <row r="3409" spans="1:2">
      <c r="A3409" s="79"/>
      <c r="B3409" s="156"/>
    </row>
    <row r="3410" spans="1:2">
      <c r="A3410" s="79"/>
      <c r="B3410" s="156"/>
    </row>
    <row r="3411" spans="1:2">
      <c r="A3411" s="79"/>
      <c r="B3411" s="156"/>
    </row>
    <row r="3412" spans="1:2">
      <c r="A3412" s="79"/>
      <c r="B3412" s="156"/>
    </row>
    <row r="3413" spans="1:2">
      <c r="A3413" s="79"/>
      <c r="B3413" s="156"/>
    </row>
    <row r="3414" spans="1:2">
      <c r="A3414" s="79"/>
      <c r="B3414" s="156"/>
    </row>
    <row r="3415" spans="1:2">
      <c r="A3415" s="79"/>
      <c r="B3415" s="156"/>
    </row>
    <row r="3416" spans="1:2">
      <c r="A3416" s="79"/>
      <c r="B3416" s="156"/>
    </row>
    <row r="3417" spans="1:2">
      <c r="A3417" s="79"/>
      <c r="B3417" s="156"/>
    </row>
    <row r="3418" spans="1:2">
      <c r="A3418" s="79"/>
      <c r="B3418" s="156"/>
    </row>
    <row r="3419" spans="1:2">
      <c r="A3419" s="79"/>
      <c r="B3419" s="156"/>
    </row>
    <row r="3420" spans="1:2">
      <c r="A3420" s="79"/>
      <c r="B3420" s="156"/>
    </row>
    <row r="3421" spans="1:2">
      <c r="A3421" s="79"/>
      <c r="B3421" s="156"/>
    </row>
    <row r="3422" spans="1:2">
      <c r="A3422" s="79"/>
      <c r="B3422" s="156"/>
    </row>
    <row r="3423" spans="1:2">
      <c r="A3423" s="79"/>
      <c r="B3423" s="156"/>
    </row>
    <row r="3424" spans="1:2">
      <c r="A3424" s="79"/>
      <c r="B3424" s="156"/>
    </row>
    <row r="3425" spans="1:2">
      <c r="A3425" s="79"/>
      <c r="B3425" s="156"/>
    </row>
    <row r="3426" spans="1:2">
      <c r="A3426" s="79"/>
      <c r="B3426" s="156"/>
    </row>
    <row r="3427" spans="1:2">
      <c r="A3427" s="79"/>
      <c r="B3427" s="156"/>
    </row>
    <row r="3428" spans="1:2">
      <c r="A3428" s="79"/>
      <c r="B3428" s="156"/>
    </row>
    <row r="3429" spans="1:2">
      <c r="A3429" s="79"/>
      <c r="B3429" s="156"/>
    </row>
    <row r="3430" spans="1:2">
      <c r="A3430" s="79"/>
      <c r="B3430" s="156"/>
    </row>
    <row r="3431" spans="1:2">
      <c r="A3431" s="79"/>
      <c r="B3431" s="156"/>
    </row>
    <row r="3432" spans="1:2">
      <c r="A3432" s="79"/>
      <c r="B3432" s="156"/>
    </row>
    <row r="3433" spans="1:2">
      <c r="A3433" s="79"/>
      <c r="B3433" s="156"/>
    </row>
    <row r="3434" spans="1:2">
      <c r="A3434" s="79"/>
      <c r="B3434" s="156"/>
    </row>
    <row r="3435" spans="1:2">
      <c r="A3435" s="79"/>
      <c r="B3435" s="156"/>
    </row>
    <row r="3436" spans="1:2">
      <c r="A3436" s="79"/>
      <c r="B3436" s="156"/>
    </row>
    <row r="3437" spans="1:2">
      <c r="A3437" s="79"/>
      <c r="B3437" s="156"/>
    </row>
    <row r="3438" spans="1:2">
      <c r="A3438" s="79"/>
      <c r="B3438" s="156"/>
    </row>
    <row r="3439" spans="1:2">
      <c r="A3439" s="79"/>
      <c r="B3439" s="156"/>
    </row>
    <row r="3440" spans="1:2">
      <c r="A3440" s="79"/>
      <c r="B3440" s="156"/>
    </row>
    <row r="3441" spans="1:2">
      <c r="A3441" s="79"/>
      <c r="B3441" s="156"/>
    </row>
    <row r="3442" spans="1:2">
      <c r="A3442" s="79"/>
      <c r="B3442" s="156"/>
    </row>
    <row r="3443" spans="1:2">
      <c r="A3443" s="79"/>
      <c r="B3443" s="156"/>
    </row>
    <row r="3444" spans="1:2">
      <c r="A3444" s="79"/>
      <c r="B3444" s="156"/>
    </row>
    <row r="3445" spans="1:2">
      <c r="A3445" s="79"/>
      <c r="B3445" s="156"/>
    </row>
    <row r="3446" spans="1:2">
      <c r="A3446" s="79"/>
      <c r="B3446" s="156"/>
    </row>
    <row r="3447" spans="1:2">
      <c r="A3447" s="79"/>
      <c r="B3447" s="156"/>
    </row>
    <row r="3448" spans="1:2">
      <c r="A3448" s="79"/>
      <c r="B3448" s="156"/>
    </row>
    <row r="3449" spans="1:2">
      <c r="A3449" s="79"/>
      <c r="B3449" s="156"/>
    </row>
    <row r="3450" spans="1:2">
      <c r="A3450" s="79"/>
      <c r="B3450" s="156"/>
    </row>
    <row r="3451" spans="1:2">
      <c r="A3451" s="79"/>
      <c r="B3451" s="156"/>
    </row>
    <row r="3452" spans="1:2">
      <c r="A3452" s="79"/>
      <c r="B3452" s="156"/>
    </row>
    <row r="3453" spans="1:2">
      <c r="A3453" s="79"/>
      <c r="B3453" s="156"/>
    </row>
    <row r="3454" spans="1:2">
      <c r="A3454" s="79"/>
      <c r="B3454" s="156"/>
    </row>
    <row r="3455" spans="1:2">
      <c r="A3455" s="79"/>
      <c r="B3455" s="156"/>
    </row>
    <row r="3456" spans="1:2">
      <c r="A3456" s="79"/>
      <c r="B3456" s="156"/>
    </row>
    <row r="3457" spans="1:2">
      <c r="A3457" s="79"/>
      <c r="B3457" s="156"/>
    </row>
    <row r="3458" spans="1:2">
      <c r="A3458" s="79"/>
      <c r="B3458" s="156"/>
    </row>
    <row r="3459" spans="1:2">
      <c r="A3459" s="79"/>
      <c r="B3459" s="156"/>
    </row>
    <row r="3460" spans="1:2">
      <c r="A3460" s="79"/>
      <c r="B3460" s="156"/>
    </row>
    <row r="3461" spans="1:2">
      <c r="A3461" s="79"/>
      <c r="B3461" s="156"/>
    </row>
    <row r="3462" spans="1:2">
      <c r="A3462" s="79"/>
      <c r="B3462" s="156"/>
    </row>
    <row r="3463" spans="1:2">
      <c r="A3463" s="79"/>
      <c r="B3463" s="156"/>
    </row>
    <row r="3464" spans="1:2">
      <c r="A3464" s="79"/>
      <c r="B3464" s="156"/>
    </row>
    <row r="3465" spans="1:2">
      <c r="A3465" s="79"/>
      <c r="B3465" s="156"/>
    </row>
    <row r="3466" spans="1:2">
      <c r="A3466" s="79"/>
      <c r="B3466" s="156"/>
    </row>
    <row r="3467" spans="1:2">
      <c r="A3467" s="79"/>
      <c r="B3467" s="156"/>
    </row>
    <row r="3468" spans="1:2">
      <c r="A3468" s="79"/>
      <c r="B3468" s="156"/>
    </row>
    <row r="3469" spans="1:2">
      <c r="A3469" s="79"/>
      <c r="B3469" s="156"/>
    </row>
    <row r="3470" spans="1:2">
      <c r="A3470" s="79"/>
      <c r="B3470" s="156"/>
    </row>
    <row r="3471" spans="1:2">
      <c r="A3471" s="79"/>
      <c r="B3471" s="156"/>
    </row>
    <row r="3472" spans="1:2">
      <c r="A3472" s="79"/>
      <c r="B3472" s="156"/>
    </row>
    <row r="3473" spans="1:2">
      <c r="A3473" s="79"/>
      <c r="B3473" s="156"/>
    </row>
    <row r="3474" spans="1:2">
      <c r="A3474" s="79"/>
      <c r="B3474" s="156"/>
    </row>
    <row r="3475" spans="1:2">
      <c r="A3475" s="79"/>
      <c r="B3475" s="156"/>
    </row>
    <row r="3476" spans="1:2">
      <c r="A3476" s="79"/>
      <c r="B3476" s="156"/>
    </row>
    <row r="3477" spans="1:2">
      <c r="A3477" s="79"/>
      <c r="B3477" s="156"/>
    </row>
    <row r="3478" spans="1:2">
      <c r="A3478" s="79"/>
      <c r="B3478" s="156"/>
    </row>
    <row r="3479" spans="1:2">
      <c r="A3479" s="79"/>
      <c r="B3479" s="156"/>
    </row>
    <row r="3480" spans="1:2">
      <c r="A3480" s="79"/>
      <c r="B3480" s="156"/>
    </row>
    <row r="3481" spans="1:2">
      <c r="A3481" s="79"/>
      <c r="B3481" s="156"/>
    </row>
    <row r="3482" spans="1:2">
      <c r="A3482" s="79"/>
      <c r="B3482" s="156"/>
    </row>
    <row r="3483" spans="1:2">
      <c r="A3483" s="79"/>
      <c r="B3483" s="156"/>
    </row>
    <row r="3484" spans="1:2">
      <c r="A3484" s="79"/>
      <c r="B3484" s="156"/>
    </row>
    <row r="3485" spans="1:2">
      <c r="A3485" s="79"/>
      <c r="B3485" s="156"/>
    </row>
    <row r="3486" spans="1:2">
      <c r="A3486" s="79"/>
      <c r="B3486" s="156"/>
    </row>
    <row r="3487" spans="1:2">
      <c r="A3487" s="79"/>
      <c r="B3487" s="156"/>
    </row>
    <row r="3488" spans="1:2">
      <c r="A3488" s="79"/>
      <c r="B3488" s="156"/>
    </row>
    <row r="3489" spans="1:2">
      <c r="A3489" s="79"/>
      <c r="B3489" s="156"/>
    </row>
    <row r="3490" spans="1:2">
      <c r="A3490" s="79"/>
      <c r="B3490" s="156"/>
    </row>
    <row r="3491" spans="1:2">
      <c r="A3491" s="79"/>
      <c r="B3491" s="156"/>
    </row>
    <row r="3492" spans="1:2">
      <c r="A3492" s="79"/>
      <c r="B3492" s="156"/>
    </row>
    <row r="3493" spans="1:2">
      <c r="A3493" s="79"/>
      <c r="B3493" s="156"/>
    </row>
    <row r="3494" spans="1:2">
      <c r="A3494" s="79"/>
      <c r="B3494" s="156"/>
    </row>
    <row r="3495" spans="1:2">
      <c r="A3495" s="79"/>
      <c r="B3495" s="156"/>
    </row>
    <row r="3496" spans="1:2">
      <c r="A3496" s="79"/>
      <c r="B3496" s="156"/>
    </row>
    <row r="3497" spans="1:2">
      <c r="A3497" s="79"/>
      <c r="B3497" s="156"/>
    </row>
    <row r="3498" spans="1:2">
      <c r="A3498" s="79"/>
      <c r="B3498" s="156"/>
    </row>
    <row r="3499" spans="1:2">
      <c r="A3499" s="79"/>
      <c r="B3499" s="156"/>
    </row>
    <row r="3500" spans="1:2">
      <c r="A3500" s="79"/>
      <c r="B3500" s="156"/>
    </row>
    <row r="3501" spans="1:2">
      <c r="A3501" s="79"/>
      <c r="B3501" s="156"/>
    </row>
    <row r="3502" spans="1:2">
      <c r="A3502" s="79"/>
      <c r="B3502" s="156"/>
    </row>
    <row r="3503" spans="1:2">
      <c r="A3503" s="79"/>
      <c r="B3503" s="156"/>
    </row>
    <row r="3504" spans="1:2">
      <c r="A3504" s="79"/>
      <c r="B3504" s="156"/>
    </row>
    <row r="3505" spans="1:2">
      <c r="A3505" s="79"/>
      <c r="B3505" s="156"/>
    </row>
    <row r="3506" spans="1:2">
      <c r="A3506" s="79"/>
      <c r="B3506" s="156"/>
    </row>
    <row r="3507" spans="1:2">
      <c r="A3507" s="79"/>
      <c r="B3507" s="156"/>
    </row>
    <row r="3508" spans="1:2">
      <c r="A3508" s="79"/>
      <c r="B3508" s="156"/>
    </row>
    <row r="3509" spans="1:2">
      <c r="A3509" s="79"/>
      <c r="B3509" s="156"/>
    </row>
    <row r="3510" spans="1:2">
      <c r="A3510" s="79"/>
      <c r="B3510" s="156"/>
    </row>
    <row r="3511" spans="1:2">
      <c r="A3511" s="79"/>
      <c r="B3511" s="156"/>
    </row>
    <row r="3512" spans="1:2">
      <c r="A3512" s="79"/>
      <c r="B3512" s="156"/>
    </row>
    <row r="3513" spans="1:2">
      <c r="A3513" s="79"/>
      <c r="B3513" s="156"/>
    </row>
    <row r="3514" spans="1:2">
      <c r="A3514" s="79"/>
      <c r="B3514" s="156"/>
    </row>
    <row r="3515" spans="1:2">
      <c r="A3515" s="79"/>
      <c r="B3515" s="156"/>
    </row>
    <row r="3516" spans="1:2">
      <c r="A3516" s="79"/>
      <c r="B3516" s="156"/>
    </row>
    <row r="3517" spans="1:2">
      <c r="A3517" s="79"/>
      <c r="B3517" s="156"/>
    </row>
    <row r="3518" spans="1:2">
      <c r="A3518" s="79"/>
      <c r="B3518" s="156"/>
    </row>
    <row r="3519" spans="1:2">
      <c r="A3519" s="79"/>
      <c r="B3519" s="156"/>
    </row>
    <row r="3520" spans="1:2">
      <c r="A3520" s="79"/>
      <c r="B3520" s="156"/>
    </row>
    <row r="3521" spans="1:2">
      <c r="A3521" s="79"/>
      <c r="B3521" s="156"/>
    </row>
    <row r="3522" spans="1:2">
      <c r="A3522" s="79"/>
      <c r="B3522" s="156"/>
    </row>
    <row r="3523" spans="1:2">
      <c r="A3523" s="79"/>
      <c r="B3523" s="156"/>
    </row>
    <row r="3524" spans="1:2">
      <c r="A3524" s="79"/>
      <c r="B3524" s="156"/>
    </row>
    <row r="3525" spans="1:2">
      <c r="A3525" s="79"/>
      <c r="B3525" s="156"/>
    </row>
    <row r="3526" spans="1:2">
      <c r="A3526" s="79"/>
      <c r="B3526" s="156"/>
    </row>
    <row r="3527" spans="1:2">
      <c r="A3527" s="79"/>
      <c r="B3527" s="156"/>
    </row>
    <row r="3528" spans="1:2">
      <c r="A3528" s="79"/>
      <c r="B3528" s="156"/>
    </row>
    <row r="3529" spans="1:2">
      <c r="A3529" s="79"/>
      <c r="B3529" s="156"/>
    </row>
    <row r="3530" spans="1:2">
      <c r="A3530" s="79"/>
      <c r="B3530" s="156"/>
    </row>
    <row r="3531" spans="1:2">
      <c r="A3531" s="79"/>
      <c r="B3531" s="156"/>
    </row>
    <row r="3532" spans="1:2">
      <c r="A3532" s="79"/>
      <c r="B3532" s="156"/>
    </row>
    <row r="3533" spans="1:2">
      <c r="A3533" s="79"/>
      <c r="B3533" s="156"/>
    </row>
    <row r="3534" spans="1:2">
      <c r="A3534" s="79"/>
      <c r="B3534" s="156"/>
    </row>
    <row r="3535" spans="1:2">
      <c r="A3535" s="79"/>
      <c r="B3535" s="156"/>
    </row>
    <row r="3536" spans="1:2">
      <c r="A3536" s="79"/>
      <c r="B3536" s="156"/>
    </row>
    <row r="3537" spans="1:2">
      <c r="A3537" s="79"/>
      <c r="B3537" s="156"/>
    </row>
    <row r="3538" spans="1:2">
      <c r="A3538" s="79"/>
      <c r="B3538" s="156"/>
    </row>
    <row r="3539" spans="1:2">
      <c r="A3539" s="79"/>
      <c r="B3539" s="156"/>
    </row>
    <row r="3540" spans="1:2">
      <c r="A3540" s="79"/>
      <c r="B3540" s="156"/>
    </row>
    <row r="3541" spans="1:2">
      <c r="A3541" s="79"/>
      <c r="B3541" s="156"/>
    </row>
    <row r="3542" spans="1:2">
      <c r="A3542" s="79"/>
      <c r="B3542" s="156"/>
    </row>
    <row r="3543" spans="1:2">
      <c r="A3543" s="79"/>
      <c r="B3543" s="156"/>
    </row>
    <row r="3544" spans="1:2">
      <c r="A3544" s="79"/>
      <c r="B3544" s="156"/>
    </row>
    <row r="3545" spans="1:2">
      <c r="A3545" s="79"/>
      <c r="B3545" s="156"/>
    </row>
    <row r="3546" spans="1:2">
      <c r="A3546" s="79"/>
      <c r="B3546" s="156"/>
    </row>
    <row r="3547" spans="1:2">
      <c r="A3547" s="79"/>
      <c r="B3547" s="156"/>
    </row>
    <row r="3548" spans="1:2">
      <c r="A3548" s="79"/>
      <c r="B3548" s="156"/>
    </row>
    <row r="3549" spans="1:2">
      <c r="A3549" s="79"/>
      <c r="B3549" s="156"/>
    </row>
    <row r="3550" spans="1:2">
      <c r="A3550" s="79"/>
      <c r="B3550" s="156"/>
    </row>
    <row r="3551" spans="1:2">
      <c r="A3551" s="79"/>
      <c r="B3551" s="156"/>
    </row>
    <row r="3552" spans="1:2">
      <c r="A3552" s="79"/>
      <c r="B3552" s="156"/>
    </row>
    <row r="3553" spans="1:2">
      <c r="A3553" s="79"/>
      <c r="B3553" s="156"/>
    </row>
    <row r="3554" spans="1:2">
      <c r="A3554" s="79"/>
      <c r="B3554" s="156"/>
    </row>
    <row r="3555" spans="1:2">
      <c r="A3555" s="79"/>
      <c r="B3555" s="156"/>
    </row>
    <row r="3556" spans="1:2">
      <c r="A3556" s="79"/>
      <c r="B3556" s="156"/>
    </row>
    <row r="3557" spans="1:2">
      <c r="A3557" s="79"/>
      <c r="B3557" s="156"/>
    </row>
    <row r="3558" spans="1:2">
      <c r="A3558" s="79"/>
      <c r="B3558" s="156"/>
    </row>
    <row r="3559" spans="1:2">
      <c r="A3559" s="79"/>
      <c r="B3559" s="156"/>
    </row>
    <row r="3560" spans="1:2">
      <c r="A3560" s="79"/>
      <c r="B3560" s="156"/>
    </row>
    <row r="3561" spans="1:2">
      <c r="A3561" s="79"/>
      <c r="B3561" s="156"/>
    </row>
    <row r="3562" spans="1:2">
      <c r="A3562" s="79"/>
      <c r="B3562" s="156"/>
    </row>
    <row r="3563" spans="1:2">
      <c r="A3563" s="79"/>
      <c r="B3563" s="156"/>
    </row>
    <row r="3564" spans="1:2">
      <c r="A3564" s="79"/>
      <c r="B3564" s="156"/>
    </row>
    <row r="3565" spans="1:2">
      <c r="A3565" s="79"/>
      <c r="B3565" s="156"/>
    </row>
    <row r="3566" spans="1:2">
      <c r="A3566" s="79"/>
      <c r="B3566" s="156"/>
    </row>
    <row r="3567" spans="1:2">
      <c r="A3567" s="79"/>
      <c r="B3567" s="156"/>
    </row>
    <row r="3568" spans="1:2">
      <c r="A3568" s="79"/>
      <c r="B3568" s="156"/>
    </row>
    <row r="3569" spans="1:2">
      <c r="A3569" s="79"/>
      <c r="B3569" s="156"/>
    </row>
    <row r="3570" spans="1:2">
      <c r="A3570" s="79"/>
      <c r="B3570" s="156"/>
    </row>
    <row r="3571" spans="1:2">
      <c r="A3571" s="79"/>
      <c r="B3571" s="156"/>
    </row>
    <row r="3572" spans="1:2">
      <c r="A3572" s="79"/>
      <c r="B3572" s="156"/>
    </row>
    <row r="3573" spans="1:2">
      <c r="A3573" s="79"/>
      <c r="B3573" s="156"/>
    </row>
    <row r="3574" spans="1:2">
      <c r="A3574" s="79"/>
      <c r="B3574" s="156"/>
    </row>
    <row r="3575" spans="1:2">
      <c r="A3575" s="79"/>
      <c r="B3575" s="156"/>
    </row>
    <row r="3576" spans="1:2">
      <c r="A3576" s="79"/>
      <c r="B3576" s="156"/>
    </row>
    <row r="3577" spans="1:2">
      <c r="A3577" s="79"/>
      <c r="B3577" s="156"/>
    </row>
    <row r="3578" spans="1:2">
      <c r="A3578" s="79"/>
      <c r="B3578" s="156"/>
    </row>
    <row r="3579" spans="1:2">
      <c r="A3579" s="79"/>
      <c r="B3579" s="156"/>
    </row>
    <row r="3580" spans="1:2">
      <c r="A3580" s="79"/>
      <c r="B3580" s="156"/>
    </row>
    <row r="3581" spans="1:2">
      <c r="A3581" s="79"/>
      <c r="B3581" s="156"/>
    </row>
    <row r="3582" spans="1:2">
      <c r="A3582" s="79"/>
      <c r="B3582" s="156"/>
    </row>
    <row r="3583" spans="1:2">
      <c r="A3583" s="79"/>
      <c r="B3583" s="156"/>
    </row>
    <row r="3584" spans="1:2">
      <c r="A3584" s="79"/>
      <c r="B3584" s="156"/>
    </row>
    <row r="3585" spans="1:2">
      <c r="A3585" s="79"/>
      <c r="B3585" s="156"/>
    </row>
    <row r="3586" spans="1:2">
      <c r="A3586" s="79"/>
      <c r="B3586" s="156"/>
    </row>
    <row r="3587" spans="1:2">
      <c r="A3587" s="79"/>
      <c r="B3587" s="156"/>
    </row>
    <row r="3588" spans="1:2">
      <c r="A3588" s="79"/>
      <c r="B3588" s="156"/>
    </row>
    <row r="3589" spans="1:2">
      <c r="A3589" s="79"/>
      <c r="B3589" s="156"/>
    </row>
    <row r="3590" spans="1:2">
      <c r="A3590" s="79"/>
      <c r="B3590" s="156"/>
    </row>
    <row r="3591" spans="1:2">
      <c r="A3591" s="79"/>
      <c r="B3591" s="156"/>
    </row>
    <row r="3592" spans="1:2">
      <c r="A3592" s="79"/>
      <c r="B3592" s="156"/>
    </row>
    <row r="3593" spans="1:2">
      <c r="A3593" s="79"/>
      <c r="B3593" s="156"/>
    </row>
    <row r="3594" spans="1:2">
      <c r="A3594" s="79"/>
      <c r="B3594" s="156"/>
    </row>
    <row r="3595" spans="1:2">
      <c r="A3595" s="79"/>
      <c r="B3595" s="156"/>
    </row>
    <row r="3596" spans="1:2">
      <c r="A3596" s="79"/>
      <c r="B3596" s="156"/>
    </row>
    <row r="3597" spans="1:2">
      <c r="A3597" s="79"/>
      <c r="B3597" s="156"/>
    </row>
    <row r="3598" spans="1:2">
      <c r="A3598" s="79"/>
      <c r="B3598" s="156"/>
    </row>
    <row r="3599" spans="1:2">
      <c r="A3599" s="79"/>
      <c r="B3599" s="156"/>
    </row>
    <row r="3600" spans="1:2">
      <c r="A3600" s="79"/>
      <c r="B3600" s="156"/>
    </row>
    <row r="3601" spans="1:2">
      <c r="A3601" s="79"/>
      <c r="B3601" s="156"/>
    </row>
    <row r="3602" spans="1:2">
      <c r="A3602" s="79"/>
      <c r="B3602" s="156"/>
    </row>
    <row r="3603" spans="1:2">
      <c r="A3603" s="79"/>
      <c r="B3603" s="156"/>
    </row>
    <row r="3604" spans="1:2">
      <c r="A3604" s="79"/>
      <c r="B3604" s="156"/>
    </row>
    <row r="3605" spans="1:2">
      <c r="A3605" s="79"/>
      <c r="B3605" s="156"/>
    </row>
    <row r="3606" spans="1:2">
      <c r="A3606" s="79"/>
      <c r="B3606" s="156"/>
    </row>
    <row r="3607" spans="1:2">
      <c r="A3607" s="79"/>
      <c r="B3607" s="156"/>
    </row>
    <row r="3608" spans="1:2">
      <c r="A3608" s="79"/>
      <c r="B3608" s="156"/>
    </row>
    <row r="3609" spans="1:2">
      <c r="A3609" s="79"/>
      <c r="B3609" s="156"/>
    </row>
    <row r="3610" spans="1:2">
      <c r="A3610" s="79"/>
      <c r="B3610" s="156"/>
    </row>
    <row r="3611" spans="1:2">
      <c r="A3611" s="79"/>
      <c r="B3611" s="156"/>
    </row>
    <row r="3612" spans="1:2">
      <c r="A3612" s="79"/>
      <c r="B3612" s="156"/>
    </row>
    <row r="3613" spans="1:2">
      <c r="A3613" s="79"/>
      <c r="B3613" s="156"/>
    </row>
    <row r="3614" spans="1:2">
      <c r="A3614" s="79"/>
      <c r="B3614" s="156"/>
    </row>
    <row r="3615" spans="1:2">
      <c r="A3615" s="79"/>
      <c r="B3615" s="156"/>
    </row>
    <row r="3616" spans="1:2">
      <c r="A3616" s="79"/>
      <c r="B3616" s="156"/>
    </row>
    <row r="3617" spans="1:2">
      <c r="A3617" s="79"/>
      <c r="B3617" s="156"/>
    </row>
    <row r="3618" spans="1:2">
      <c r="A3618" s="79"/>
      <c r="B3618" s="156"/>
    </row>
    <row r="3619" spans="1:2">
      <c r="A3619" s="79"/>
      <c r="B3619" s="156"/>
    </row>
    <row r="3620" spans="1:2">
      <c r="A3620" s="79"/>
      <c r="B3620" s="156"/>
    </row>
    <row r="3621" spans="1:2">
      <c r="A3621" s="79"/>
      <c r="B3621" s="156"/>
    </row>
    <row r="3622" spans="1:2">
      <c r="A3622" s="79"/>
      <c r="B3622" s="156"/>
    </row>
    <row r="3623" spans="1:2">
      <c r="A3623" s="79"/>
      <c r="B3623" s="156"/>
    </row>
    <row r="3624" spans="1:2">
      <c r="A3624" s="79"/>
      <c r="B3624" s="156"/>
    </row>
    <row r="3625" spans="1:2">
      <c r="A3625" s="79"/>
      <c r="B3625" s="156"/>
    </row>
    <row r="3626" spans="1:2">
      <c r="A3626" s="79"/>
      <c r="B3626" s="156"/>
    </row>
    <row r="3627" spans="1:2">
      <c r="A3627" s="79"/>
      <c r="B3627" s="156"/>
    </row>
    <row r="3628" spans="1:2">
      <c r="A3628" s="79"/>
      <c r="B3628" s="156"/>
    </row>
    <row r="3629" spans="1:2">
      <c r="A3629" s="79"/>
      <c r="B3629" s="156"/>
    </row>
    <row r="3630" spans="1:2">
      <c r="A3630" s="79"/>
      <c r="B3630" s="156"/>
    </row>
    <row r="3631" spans="1:2">
      <c r="A3631" s="79"/>
      <c r="B3631" s="156"/>
    </row>
    <row r="3632" spans="1:2">
      <c r="A3632" s="79"/>
      <c r="B3632" s="156"/>
    </row>
    <row r="3633" spans="1:2">
      <c r="A3633" s="79"/>
      <c r="B3633" s="156"/>
    </row>
    <row r="3634" spans="1:2">
      <c r="A3634" s="79"/>
      <c r="B3634" s="156"/>
    </row>
    <row r="3635" spans="1:2">
      <c r="A3635" s="79"/>
      <c r="B3635" s="156"/>
    </row>
    <row r="3636" spans="1:2">
      <c r="A3636" s="79"/>
      <c r="B3636" s="156"/>
    </row>
    <row r="3637" spans="1:2">
      <c r="A3637" s="79"/>
      <c r="B3637" s="156"/>
    </row>
    <row r="3638" spans="1:2">
      <c r="A3638" s="79"/>
      <c r="B3638" s="156"/>
    </row>
    <row r="3639" spans="1:2">
      <c r="A3639" s="79"/>
      <c r="B3639" s="156"/>
    </row>
    <row r="3640" spans="1:2">
      <c r="A3640" s="79"/>
      <c r="B3640" s="156"/>
    </row>
    <row r="3641" spans="1:2">
      <c r="A3641" s="79"/>
      <c r="B3641" s="156"/>
    </row>
    <row r="3642" spans="1:2">
      <c r="A3642" s="79"/>
      <c r="B3642" s="156"/>
    </row>
    <row r="3643" spans="1:2">
      <c r="A3643" s="79"/>
      <c r="B3643" s="156"/>
    </row>
    <row r="3644" spans="1:2">
      <c r="A3644" s="79"/>
      <c r="B3644" s="156"/>
    </row>
    <row r="3645" spans="1:2">
      <c r="A3645" s="79"/>
      <c r="B3645" s="156"/>
    </row>
    <row r="3646" spans="1:2">
      <c r="A3646" s="79"/>
      <c r="B3646" s="156"/>
    </row>
    <row r="3647" spans="1:2">
      <c r="A3647" s="79"/>
      <c r="B3647" s="156"/>
    </row>
    <row r="3648" spans="1:2">
      <c r="A3648" s="79"/>
      <c r="B3648" s="156"/>
    </row>
    <row r="3649" spans="1:2">
      <c r="A3649" s="79"/>
      <c r="B3649" s="156"/>
    </row>
    <row r="3650" spans="1:2">
      <c r="A3650" s="79"/>
      <c r="B3650" s="156"/>
    </row>
    <row r="3651" spans="1:2">
      <c r="A3651" s="79"/>
      <c r="B3651" s="156"/>
    </row>
    <row r="3652" spans="1:2">
      <c r="A3652" s="79"/>
      <c r="B3652" s="156"/>
    </row>
    <row r="3653" spans="1:2">
      <c r="A3653" s="79"/>
      <c r="B3653" s="156"/>
    </row>
    <row r="3654" spans="1:2">
      <c r="A3654" s="79"/>
      <c r="B3654" s="156"/>
    </row>
    <row r="3655" spans="1:2">
      <c r="A3655" s="79"/>
      <c r="B3655" s="156"/>
    </row>
    <row r="3656" spans="1:2">
      <c r="A3656" s="79"/>
      <c r="B3656" s="156"/>
    </row>
    <row r="3657" spans="1:2">
      <c r="A3657" s="79"/>
      <c r="B3657" s="156"/>
    </row>
    <row r="3658" spans="1:2">
      <c r="A3658" s="79"/>
      <c r="B3658" s="156"/>
    </row>
    <row r="3659" spans="1:2">
      <c r="A3659" s="79"/>
      <c r="B3659" s="156"/>
    </row>
    <row r="3660" spans="1:2">
      <c r="A3660" s="79"/>
      <c r="B3660" s="156"/>
    </row>
    <row r="3661" spans="1:2">
      <c r="A3661" s="79"/>
      <c r="B3661" s="156"/>
    </row>
    <row r="3662" spans="1:2">
      <c r="A3662" s="79"/>
      <c r="B3662" s="156"/>
    </row>
    <row r="3663" spans="1:2">
      <c r="A3663" s="79"/>
      <c r="B3663" s="156"/>
    </row>
    <row r="3664" spans="1:2">
      <c r="A3664" s="79"/>
      <c r="B3664" s="156"/>
    </row>
    <row r="3665" spans="1:2">
      <c r="A3665" s="79"/>
      <c r="B3665" s="156"/>
    </row>
    <row r="3666" spans="1:2">
      <c r="A3666" s="79"/>
      <c r="B3666" s="156"/>
    </row>
    <row r="3667" spans="1:2">
      <c r="A3667" s="79"/>
      <c r="B3667" s="156"/>
    </row>
    <row r="3668" spans="1:2">
      <c r="A3668" s="79"/>
      <c r="B3668" s="156"/>
    </row>
    <row r="3669" spans="1:2">
      <c r="A3669" s="79"/>
      <c r="B3669" s="156"/>
    </row>
    <row r="3670" spans="1:2">
      <c r="A3670" s="79"/>
      <c r="B3670" s="156"/>
    </row>
    <row r="3671" spans="1:2">
      <c r="A3671" s="79"/>
      <c r="B3671" s="156"/>
    </row>
    <row r="3672" spans="1:2">
      <c r="A3672" s="79"/>
      <c r="B3672" s="156"/>
    </row>
    <row r="3673" spans="1:2">
      <c r="A3673" s="79"/>
      <c r="B3673" s="156"/>
    </row>
    <row r="3674" spans="1:2">
      <c r="A3674" s="79"/>
      <c r="B3674" s="156"/>
    </row>
    <row r="3675" spans="1:2">
      <c r="A3675" s="79"/>
      <c r="B3675" s="156"/>
    </row>
    <row r="3676" spans="1:2">
      <c r="A3676" s="79"/>
      <c r="B3676" s="156"/>
    </row>
    <row r="3677" spans="1:2">
      <c r="A3677" s="79"/>
      <c r="B3677" s="156"/>
    </row>
    <row r="3678" spans="1:2">
      <c r="A3678" s="79"/>
      <c r="B3678" s="156"/>
    </row>
    <row r="3679" spans="1:2">
      <c r="A3679" s="79"/>
      <c r="B3679" s="156"/>
    </row>
    <row r="3680" spans="1:2">
      <c r="A3680" s="79"/>
      <c r="B3680" s="156"/>
    </row>
    <row r="3681" spans="1:2">
      <c r="A3681" s="79"/>
      <c r="B3681" s="156"/>
    </row>
    <row r="3682" spans="1:2">
      <c r="A3682" s="79"/>
      <c r="B3682" s="156"/>
    </row>
    <row r="3683" spans="1:2">
      <c r="A3683" s="79"/>
      <c r="B3683" s="156"/>
    </row>
    <row r="3684" spans="1:2">
      <c r="A3684" s="79"/>
      <c r="B3684" s="156"/>
    </row>
    <row r="3685" spans="1:2">
      <c r="A3685" s="79"/>
      <c r="B3685" s="156"/>
    </row>
    <row r="3686" spans="1:2">
      <c r="A3686" s="79"/>
      <c r="B3686" s="156"/>
    </row>
    <row r="3687" spans="1:2">
      <c r="A3687" s="79"/>
      <c r="B3687" s="156"/>
    </row>
    <row r="3688" spans="1:2">
      <c r="A3688" s="79"/>
      <c r="B3688" s="156"/>
    </row>
    <row r="3689" spans="1:2">
      <c r="A3689" s="79"/>
      <c r="B3689" s="156"/>
    </row>
    <row r="3690" spans="1:2">
      <c r="A3690" s="79"/>
      <c r="B3690" s="156"/>
    </row>
    <row r="3691" spans="1:2">
      <c r="A3691" s="79"/>
      <c r="B3691" s="156"/>
    </row>
    <row r="3692" spans="1:2">
      <c r="A3692" s="79"/>
      <c r="B3692" s="156"/>
    </row>
    <row r="3693" spans="1:2">
      <c r="A3693" s="79"/>
      <c r="B3693" s="156"/>
    </row>
    <row r="3694" spans="1:2">
      <c r="A3694" s="79"/>
      <c r="B3694" s="156"/>
    </row>
    <row r="3695" spans="1:2">
      <c r="A3695" s="79"/>
      <c r="B3695" s="156"/>
    </row>
    <row r="3696" spans="1:2">
      <c r="A3696" s="79"/>
      <c r="B3696" s="156"/>
    </row>
    <row r="3697" spans="1:2">
      <c r="A3697" s="79"/>
      <c r="B3697" s="156"/>
    </row>
    <row r="3698" spans="1:2">
      <c r="A3698" s="79"/>
      <c r="B3698" s="156"/>
    </row>
    <row r="3699" spans="1:2">
      <c r="A3699" s="79"/>
      <c r="B3699" s="156"/>
    </row>
    <row r="3700" spans="1:2">
      <c r="A3700" s="79"/>
      <c r="B3700" s="156"/>
    </row>
    <row r="3701" spans="1:2">
      <c r="A3701" s="79"/>
      <c r="B3701" s="156"/>
    </row>
    <row r="3702" spans="1:2">
      <c r="A3702" s="79"/>
      <c r="B3702" s="156"/>
    </row>
    <row r="3703" spans="1:2">
      <c r="A3703" s="79"/>
      <c r="B3703" s="156"/>
    </row>
    <row r="3704" spans="1:2">
      <c r="A3704" s="79"/>
      <c r="B3704" s="156"/>
    </row>
    <row r="3705" spans="1:2">
      <c r="A3705" s="79"/>
      <c r="B3705" s="156"/>
    </row>
    <row r="3706" spans="1:2">
      <c r="A3706" s="79"/>
      <c r="B3706" s="156"/>
    </row>
    <row r="3707" spans="1:2">
      <c r="A3707" s="79"/>
      <c r="B3707" s="156"/>
    </row>
    <row r="3708" spans="1:2">
      <c r="A3708" s="79"/>
      <c r="B3708" s="156"/>
    </row>
    <row r="3709" spans="1:2">
      <c r="A3709" s="79"/>
      <c r="B3709" s="156"/>
    </row>
    <row r="3710" spans="1:2">
      <c r="A3710" s="79"/>
      <c r="B3710" s="156"/>
    </row>
    <row r="3711" spans="1:2">
      <c r="A3711" s="79"/>
      <c r="B3711" s="156"/>
    </row>
    <row r="3712" spans="1:2">
      <c r="A3712" s="79"/>
      <c r="B3712" s="156"/>
    </row>
    <row r="3713" spans="1:2">
      <c r="A3713" s="79"/>
      <c r="B3713" s="156"/>
    </row>
    <row r="3714" spans="1:2">
      <c r="A3714" s="79"/>
      <c r="B3714" s="156"/>
    </row>
    <row r="3715" spans="1:2">
      <c r="A3715" s="79"/>
      <c r="B3715" s="156"/>
    </row>
    <row r="3716" spans="1:2">
      <c r="A3716" s="79"/>
      <c r="B3716" s="156"/>
    </row>
    <row r="3717" spans="1:2">
      <c r="A3717" s="79"/>
      <c r="B3717" s="156"/>
    </row>
    <row r="3718" spans="1:2">
      <c r="A3718" s="79"/>
      <c r="B3718" s="156"/>
    </row>
    <row r="3719" spans="1:2">
      <c r="A3719" s="79"/>
      <c r="B3719" s="156"/>
    </row>
    <row r="3720" spans="1:2">
      <c r="A3720" s="79"/>
      <c r="B3720" s="156"/>
    </row>
    <row r="3721" spans="1:2">
      <c r="A3721" s="79"/>
      <c r="B3721" s="156"/>
    </row>
    <row r="3722" spans="1:2">
      <c r="A3722" s="79"/>
      <c r="B3722" s="156"/>
    </row>
    <row r="3723" spans="1:2">
      <c r="A3723" s="79"/>
      <c r="B3723" s="156"/>
    </row>
    <row r="3724" spans="1:2">
      <c r="A3724" s="79"/>
      <c r="B3724" s="156"/>
    </row>
    <row r="3725" spans="1:2">
      <c r="A3725" s="79"/>
      <c r="B3725" s="156"/>
    </row>
    <row r="3726" spans="1:2">
      <c r="A3726" s="79"/>
      <c r="B3726" s="156"/>
    </row>
    <row r="3727" spans="1:2">
      <c r="A3727" s="79"/>
      <c r="B3727" s="156"/>
    </row>
    <row r="3728" spans="1:2">
      <c r="A3728" s="79"/>
      <c r="B3728" s="156"/>
    </row>
    <row r="3729" spans="1:2">
      <c r="A3729" s="79"/>
      <c r="B3729" s="156"/>
    </row>
    <row r="3730" spans="1:2">
      <c r="A3730" s="79"/>
      <c r="B3730" s="156"/>
    </row>
    <row r="3731" spans="1:2">
      <c r="A3731" s="79"/>
      <c r="B3731" s="156"/>
    </row>
    <row r="3732" spans="1:2">
      <c r="A3732" s="79"/>
      <c r="B3732" s="156"/>
    </row>
    <row r="3733" spans="1:2">
      <c r="A3733" s="79"/>
      <c r="B3733" s="156"/>
    </row>
    <row r="3734" spans="1:2">
      <c r="A3734" s="79"/>
      <c r="B3734" s="156"/>
    </row>
    <row r="3735" spans="1:2">
      <c r="A3735" s="79"/>
      <c r="B3735" s="156"/>
    </row>
    <row r="3736" spans="1:2">
      <c r="A3736" s="79"/>
      <c r="B3736" s="156"/>
    </row>
    <row r="3737" spans="1:2">
      <c r="A3737" s="79"/>
      <c r="B3737" s="156"/>
    </row>
    <row r="3738" spans="1:2">
      <c r="A3738" s="79"/>
      <c r="B3738" s="156"/>
    </row>
    <row r="3739" spans="1:2">
      <c r="A3739" s="79"/>
      <c r="B3739" s="156"/>
    </row>
    <row r="3740" spans="1:2">
      <c r="A3740" s="79"/>
      <c r="B3740" s="156"/>
    </row>
    <row r="3741" spans="1:2">
      <c r="A3741" s="79"/>
      <c r="B3741" s="156"/>
    </row>
    <row r="3742" spans="1:2">
      <c r="A3742" s="79"/>
      <c r="B3742" s="156"/>
    </row>
    <row r="3743" spans="1:2">
      <c r="A3743" s="79"/>
      <c r="B3743" s="156"/>
    </row>
    <row r="3744" spans="1:2">
      <c r="A3744" s="79"/>
      <c r="B3744" s="156"/>
    </row>
    <row r="3745" spans="1:2">
      <c r="A3745" s="79"/>
      <c r="B3745" s="156"/>
    </row>
    <row r="3746" spans="1:2">
      <c r="A3746" s="79"/>
      <c r="B3746" s="156"/>
    </row>
    <row r="3747" spans="1:2">
      <c r="A3747" s="79"/>
      <c r="B3747" s="156"/>
    </row>
    <row r="3748" spans="1:2">
      <c r="A3748" s="79"/>
      <c r="B3748" s="156"/>
    </row>
    <row r="3749" spans="1:2">
      <c r="A3749" s="79"/>
      <c r="B3749" s="156"/>
    </row>
    <row r="3750" spans="1:2">
      <c r="A3750" s="79"/>
      <c r="B3750" s="156"/>
    </row>
    <row r="3751" spans="1:2">
      <c r="A3751" s="79"/>
      <c r="B3751" s="156"/>
    </row>
    <row r="3752" spans="1:2">
      <c r="A3752" s="79"/>
      <c r="B3752" s="156"/>
    </row>
    <row r="3753" spans="1:2">
      <c r="A3753" s="79"/>
      <c r="B3753" s="156"/>
    </row>
    <row r="3754" spans="1:2">
      <c r="A3754" s="79"/>
      <c r="B3754" s="156"/>
    </row>
    <row r="3755" spans="1:2">
      <c r="A3755" s="79"/>
      <c r="B3755" s="156"/>
    </row>
    <row r="3756" spans="1:2">
      <c r="A3756" s="79"/>
      <c r="B3756" s="156"/>
    </row>
    <row r="3757" spans="1:2">
      <c r="A3757" s="79"/>
      <c r="B3757" s="156"/>
    </row>
    <row r="3758" spans="1:2">
      <c r="A3758" s="79"/>
      <c r="B3758" s="156"/>
    </row>
    <row r="3759" spans="1:2">
      <c r="A3759" s="79"/>
      <c r="B3759" s="156"/>
    </row>
    <row r="3760" spans="1:2">
      <c r="A3760" s="79"/>
      <c r="B3760" s="156"/>
    </row>
    <row r="3761" spans="1:2">
      <c r="A3761" s="79"/>
      <c r="B3761" s="156"/>
    </row>
    <row r="3762" spans="1:2">
      <c r="A3762" s="79"/>
      <c r="B3762" s="156"/>
    </row>
    <row r="3763" spans="1:2">
      <c r="A3763" s="79"/>
      <c r="B3763" s="156"/>
    </row>
    <row r="3764" spans="1:2">
      <c r="A3764" s="79"/>
      <c r="B3764" s="156"/>
    </row>
    <row r="3765" spans="1:2">
      <c r="A3765" s="79"/>
      <c r="B3765" s="156"/>
    </row>
    <row r="3766" spans="1:2">
      <c r="A3766" s="79"/>
      <c r="B3766" s="156"/>
    </row>
    <row r="3767" spans="1:2">
      <c r="A3767" s="79"/>
      <c r="B3767" s="156"/>
    </row>
    <row r="3768" spans="1:2">
      <c r="A3768" s="79"/>
      <c r="B3768" s="156"/>
    </row>
    <row r="3769" spans="1:2">
      <c r="A3769" s="79"/>
      <c r="B3769" s="156"/>
    </row>
    <row r="3770" spans="1:2">
      <c r="A3770" s="79"/>
      <c r="B3770" s="156"/>
    </row>
    <row r="3771" spans="1:2">
      <c r="A3771" s="79"/>
      <c r="B3771" s="156"/>
    </row>
    <row r="3772" spans="1:2">
      <c r="A3772" s="79"/>
      <c r="B3772" s="156"/>
    </row>
    <row r="3773" spans="1:2">
      <c r="A3773" s="79"/>
      <c r="B3773" s="156"/>
    </row>
    <row r="3774" spans="1:2">
      <c r="A3774" s="79"/>
      <c r="B3774" s="156"/>
    </row>
    <row r="3775" spans="1:2">
      <c r="A3775" s="79"/>
      <c r="B3775" s="156"/>
    </row>
    <row r="3776" spans="1:2">
      <c r="A3776" s="79"/>
      <c r="B3776" s="156"/>
    </row>
    <row r="3777" spans="1:2">
      <c r="A3777" s="79"/>
      <c r="B3777" s="156"/>
    </row>
    <row r="3778" spans="1:2">
      <c r="A3778" s="79"/>
      <c r="B3778" s="156"/>
    </row>
    <row r="3779" spans="1:2">
      <c r="A3779" s="79"/>
      <c r="B3779" s="156"/>
    </row>
    <row r="3780" spans="1:2">
      <c r="A3780" s="79"/>
      <c r="B3780" s="156"/>
    </row>
    <row r="3781" spans="1:2">
      <c r="A3781" s="79"/>
      <c r="B3781" s="156"/>
    </row>
    <row r="3782" spans="1:2">
      <c r="A3782" s="79"/>
      <c r="B3782" s="156"/>
    </row>
    <row r="3783" spans="1:2">
      <c r="A3783" s="79"/>
      <c r="B3783" s="156"/>
    </row>
    <row r="3784" spans="1:2">
      <c r="A3784" s="79"/>
      <c r="B3784" s="156"/>
    </row>
    <row r="3785" spans="1:2">
      <c r="A3785" s="79"/>
      <c r="B3785" s="156"/>
    </row>
    <row r="3786" spans="1:2">
      <c r="A3786" s="79"/>
      <c r="B3786" s="156"/>
    </row>
    <row r="3787" spans="1:2">
      <c r="A3787" s="79"/>
      <c r="B3787" s="156"/>
    </row>
    <row r="3788" spans="1:2">
      <c r="A3788" s="79"/>
      <c r="B3788" s="156"/>
    </row>
    <row r="3789" spans="1:2">
      <c r="A3789" s="79"/>
      <c r="B3789" s="156"/>
    </row>
    <row r="3790" spans="1:2">
      <c r="A3790" s="79"/>
      <c r="B3790" s="156"/>
    </row>
    <row r="3791" spans="1:2">
      <c r="A3791" s="79"/>
      <c r="B3791" s="156"/>
    </row>
    <row r="3792" spans="1:2">
      <c r="A3792" s="79"/>
      <c r="B3792" s="156"/>
    </row>
    <row r="3793" spans="1:2">
      <c r="A3793" s="79"/>
      <c r="B3793" s="156"/>
    </row>
    <row r="3794" spans="1:2">
      <c r="A3794" s="79"/>
      <c r="B3794" s="156"/>
    </row>
    <row r="3795" spans="1:2">
      <c r="A3795" s="79"/>
      <c r="B3795" s="156"/>
    </row>
    <row r="3796" spans="1:2">
      <c r="A3796" s="79"/>
      <c r="B3796" s="156"/>
    </row>
    <row r="3797" spans="1:2">
      <c r="A3797" s="79"/>
      <c r="B3797" s="156"/>
    </row>
    <row r="3798" spans="1:2">
      <c r="A3798" s="79"/>
      <c r="B3798" s="156"/>
    </row>
    <row r="3799" spans="1:2">
      <c r="A3799" s="79"/>
      <c r="B3799" s="156"/>
    </row>
    <row r="3800" spans="1:2">
      <c r="A3800" s="79"/>
      <c r="B3800" s="156"/>
    </row>
    <row r="3801" spans="1:2">
      <c r="A3801" s="79"/>
      <c r="B3801" s="156"/>
    </row>
    <row r="3802" spans="1:2">
      <c r="A3802" s="79"/>
      <c r="B3802" s="156"/>
    </row>
    <row r="3803" spans="1:2">
      <c r="A3803" s="79"/>
      <c r="B3803" s="156"/>
    </row>
    <row r="3804" spans="1:2">
      <c r="A3804" s="79"/>
      <c r="B3804" s="156"/>
    </row>
    <row r="3805" spans="1:2">
      <c r="A3805" s="79"/>
      <c r="B3805" s="156"/>
    </row>
    <row r="3806" spans="1:2">
      <c r="A3806" s="79"/>
      <c r="B3806" s="156"/>
    </row>
    <row r="3807" spans="1:2">
      <c r="A3807" s="79"/>
      <c r="B3807" s="156"/>
    </row>
    <row r="3808" spans="1:2">
      <c r="A3808" s="79"/>
      <c r="B3808" s="156"/>
    </row>
    <row r="3809" spans="1:2">
      <c r="A3809" s="79"/>
      <c r="B3809" s="156"/>
    </row>
    <row r="3810" spans="1:2">
      <c r="A3810" s="79"/>
      <c r="B3810" s="156"/>
    </row>
    <row r="3811" spans="1:2">
      <c r="A3811" s="79"/>
      <c r="B3811" s="156"/>
    </row>
    <row r="3812" spans="1:2">
      <c r="A3812" s="79"/>
      <c r="B3812" s="156"/>
    </row>
    <row r="3813" spans="1:2">
      <c r="A3813" s="79"/>
      <c r="B3813" s="156"/>
    </row>
    <row r="3814" spans="1:2">
      <c r="A3814" s="79"/>
      <c r="B3814" s="156"/>
    </row>
    <row r="3815" spans="1:2">
      <c r="A3815" s="79"/>
      <c r="B3815" s="156"/>
    </row>
    <row r="3816" spans="1:2">
      <c r="A3816" s="79"/>
      <c r="B3816" s="156"/>
    </row>
    <row r="3817" spans="1:2">
      <c r="A3817" s="79"/>
      <c r="B3817" s="156"/>
    </row>
    <row r="3818" spans="1:2">
      <c r="A3818" s="79"/>
      <c r="B3818" s="156"/>
    </row>
    <row r="3819" spans="1:2">
      <c r="A3819" s="79"/>
      <c r="B3819" s="156"/>
    </row>
    <row r="3820" spans="1:2">
      <c r="A3820" s="79"/>
      <c r="B3820" s="156"/>
    </row>
    <row r="3821" spans="1:2">
      <c r="A3821" s="79"/>
      <c r="B3821" s="156"/>
    </row>
    <row r="3822" spans="1:2">
      <c r="A3822" s="79"/>
      <c r="B3822" s="156"/>
    </row>
    <row r="3823" spans="1:2">
      <c r="A3823" s="79"/>
      <c r="B3823" s="156"/>
    </row>
    <row r="3824" spans="1:2">
      <c r="A3824" s="79"/>
      <c r="B3824" s="156"/>
    </row>
    <row r="3825" spans="1:2">
      <c r="A3825" s="79"/>
      <c r="B3825" s="156"/>
    </row>
    <row r="3826" spans="1:2">
      <c r="A3826" s="79"/>
      <c r="B3826" s="156"/>
    </row>
    <row r="3827" spans="1:2">
      <c r="A3827" s="79"/>
      <c r="B3827" s="156"/>
    </row>
    <row r="3828" spans="1:2">
      <c r="A3828" s="79"/>
      <c r="B3828" s="156"/>
    </row>
    <row r="3829" spans="1:2">
      <c r="A3829" s="79"/>
      <c r="B3829" s="156"/>
    </row>
    <row r="3830" spans="1:2">
      <c r="A3830" s="79"/>
      <c r="B3830" s="156"/>
    </row>
    <row r="3831" spans="1:2">
      <c r="A3831" s="79"/>
      <c r="B3831" s="156"/>
    </row>
    <row r="3832" spans="1:2">
      <c r="A3832" s="79"/>
      <c r="B3832" s="156"/>
    </row>
    <row r="3833" spans="1:2">
      <c r="A3833" s="79"/>
      <c r="B3833" s="156"/>
    </row>
    <row r="3834" spans="1:2">
      <c r="A3834" s="79"/>
      <c r="B3834" s="156"/>
    </row>
    <row r="3835" spans="1:2">
      <c r="A3835" s="79"/>
      <c r="B3835" s="156"/>
    </row>
    <row r="3836" spans="1:2">
      <c r="A3836" s="79"/>
      <c r="B3836" s="156"/>
    </row>
    <row r="3837" spans="1:2">
      <c r="A3837" s="79"/>
      <c r="B3837" s="156"/>
    </row>
    <row r="3838" spans="1:2">
      <c r="A3838" s="79"/>
      <c r="B3838" s="156"/>
    </row>
    <row r="3839" spans="1:2">
      <c r="A3839" s="79"/>
      <c r="B3839" s="156"/>
    </row>
    <row r="3840" spans="1:2">
      <c r="A3840" s="79"/>
      <c r="B3840" s="156"/>
    </row>
    <row r="3841" spans="1:2">
      <c r="A3841" s="79"/>
      <c r="B3841" s="156"/>
    </row>
    <row r="3842" spans="1:2">
      <c r="A3842" s="79"/>
      <c r="B3842" s="156"/>
    </row>
    <row r="3843" spans="1:2">
      <c r="A3843" s="79"/>
      <c r="B3843" s="156"/>
    </row>
    <row r="3844" spans="1:2">
      <c r="A3844" s="79"/>
      <c r="B3844" s="156"/>
    </row>
    <row r="3845" spans="1:2">
      <c r="A3845" s="79"/>
      <c r="B3845" s="156"/>
    </row>
    <row r="3846" spans="1:2">
      <c r="A3846" s="79"/>
      <c r="B3846" s="156"/>
    </row>
    <row r="3847" spans="1:2">
      <c r="A3847" s="79"/>
      <c r="B3847" s="156"/>
    </row>
    <row r="3848" spans="1:2">
      <c r="A3848" s="79"/>
      <c r="B3848" s="156"/>
    </row>
    <row r="3849" spans="1:2">
      <c r="A3849" s="79"/>
      <c r="B3849" s="156"/>
    </row>
    <row r="3850" spans="1:2">
      <c r="A3850" s="79"/>
      <c r="B3850" s="156"/>
    </row>
    <row r="3851" spans="1:2">
      <c r="A3851" s="79"/>
      <c r="B3851" s="156"/>
    </row>
    <row r="3852" spans="1:2">
      <c r="A3852" s="79"/>
      <c r="B3852" s="156"/>
    </row>
    <row r="3853" spans="1:2">
      <c r="A3853" s="79"/>
      <c r="B3853" s="156"/>
    </row>
    <row r="3854" spans="1:2">
      <c r="A3854" s="79"/>
      <c r="B3854" s="156"/>
    </row>
    <row r="3855" spans="1:2">
      <c r="A3855" s="79"/>
      <c r="B3855" s="156"/>
    </row>
    <row r="3856" spans="1:2">
      <c r="A3856" s="79"/>
      <c r="B3856" s="156"/>
    </row>
    <row r="3857" spans="1:2">
      <c r="A3857" s="79"/>
      <c r="B3857" s="156"/>
    </row>
    <row r="3858" spans="1:2">
      <c r="A3858" s="79"/>
      <c r="B3858" s="156"/>
    </row>
    <row r="3859" spans="1:2">
      <c r="A3859" s="79"/>
      <c r="B3859" s="156"/>
    </row>
    <row r="3860" spans="1:2">
      <c r="A3860" s="79"/>
      <c r="B3860" s="156"/>
    </row>
    <row r="3861" spans="1:2">
      <c r="A3861" s="79"/>
      <c r="B3861" s="156"/>
    </row>
    <row r="3862" spans="1:2">
      <c r="A3862" s="79"/>
      <c r="B3862" s="156"/>
    </row>
    <row r="3863" spans="1:2">
      <c r="A3863" s="79"/>
      <c r="B3863" s="156"/>
    </row>
    <row r="3864" spans="1:2">
      <c r="A3864" s="79"/>
      <c r="B3864" s="156"/>
    </row>
    <row r="3865" spans="1:2">
      <c r="A3865" s="79"/>
      <c r="B3865" s="156"/>
    </row>
    <row r="3866" spans="1:2">
      <c r="A3866" s="79"/>
      <c r="B3866" s="156"/>
    </row>
    <row r="3867" spans="1:2">
      <c r="A3867" s="79"/>
      <c r="B3867" s="156"/>
    </row>
    <row r="3868" spans="1:2">
      <c r="A3868" s="79"/>
      <c r="B3868" s="156"/>
    </row>
    <row r="3869" spans="1:2">
      <c r="A3869" s="79"/>
      <c r="B3869" s="156"/>
    </row>
    <row r="3870" spans="1:2">
      <c r="A3870" s="79"/>
      <c r="B3870" s="156"/>
    </row>
    <row r="3871" spans="1:2">
      <c r="A3871" s="79"/>
      <c r="B3871" s="156"/>
    </row>
    <row r="3872" spans="1:2">
      <c r="A3872" s="79"/>
      <c r="B3872" s="156"/>
    </row>
    <row r="3873" spans="1:2">
      <c r="A3873" s="79"/>
      <c r="B3873" s="156"/>
    </row>
    <row r="3874" spans="1:2">
      <c r="A3874" s="79"/>
      <c r="B3874" s="156"/>
    </row>
    <row r="3875" spans="1:2">
      <c r="A3875" s="79"/>
      <c r="B3875" s="156"/>
    </row>
    <row r="3876" spans="1:2">
      <c r="A3876" s="79"/>
      <c r="B3876" s="156"/>
    </row>
    <row r="3877" spans="1:2">
      <c r="A3877" s="79"/>
      <c r="B3877" s="156"/>
    </row>
    <row r="3878" spans="1:2">
      <c r="A3878" s="79"/>
      <c r="B3878" s="156"/>
    </row>
    <row r="3879" spans="1:2">
      <c r="A3879" s="79"/>
      <c r="B3879" s="156"/>
    </row>
    <row r="3880" spans="1:2">
      <c r="A3880" s="79"/>
      <c r="B3880" s="156"/>
    </row>
    <row r="3881" spans="1:2">
      <c r="A3881" s="79"/>
      <c r="B3881" s="156"/>
    </row>
    <row r="3882" spans="1:2">
      <c r="A3882" s="79"/>
      <c r="B3882" s="156"/>
    </row>
    <row r="3883" spans="1:2">
      <c r="A3883" s="79"/>
      <c r="B3883" s="156"/>
    </row>
    <row r="3884" spans="1:2">
      <c r="A3884" s="79"/>
      <c r="B3884" s="156"/>
    </row>
    <row r="3885" spans="1:2">
      <c r="A3885" s="79"/>
      <c r="B3885" s="156"/>
    </row>
    <row r="3886" spans="1:2">
      <c r="A3886" s="79"/>
      <c r="B3886" s="156"/>
    </row>
    <row r="3887" spans="1:2">
      <c r="A3887" s="79"/>
      <c r="B3887" s="156"/>
    </row>
    <row r="3888" spans="1:2">
      <c r="A3888" s="79"/>
      <c r="B3888" s="156"/>
    </row>
    <row r="3889" spans="1:2">
      <c r="A3889" s="79"/>
      <c r="B3889" s="156"/>
    </row>
    <row r="3890" spans="1:2">
      <c r="A3890" s="79"/>
      <c r="B3890" s="156"/>
    </row>
    <row r="3891" spans="1:2">
      <c r="A3891" s="79"/>
      <c r="B3891" s="156"/>
    </row>
    <row r="3892" spans="1:2">
      <c r="A3892" s="79"/>
      <c r="B3892" s="156"/>
    </row>
    <row r="3893" spans="1:2">
      <c r="A3893" s="79"/>
      <c r="B3893" s="156"/>
    </row>
    <row r="3894" spans="1:2">
      <c r="A3894" s="79"/>
      <c r="B3894" s="156"/>
    </row>
    <row r="3895" spans="1:2">
      <c r="A3895" s="79"/>
      <c r="B3895" s="156"/>
    </row>
    <row r="3896" spans="1:2">
      <c r="A3896" s="79"/>
      <c r="B3896" s="156"/>
    </row>
    <row r="3897" spans="1:2">
      <c r="A3897" s="79"/>
      <c r="B3897" s="156"/>
    </row>
    <row r="3898" spans="1:2">
      <c r="A3898" s="79"/>
      <c r="B3898" s="156"/>
    </row>
    <row r="3899" spans="1:2">
      <c r="A3899" s="79"/>
      <c r="B3899" s="156"/>
    </row>
    <row r="3900" spans="1:2">
      <c r="A3900" s="79"/>
      <c r="B3900" s="156"/>
    </row>
    <row r="3901" spans="1:2">
      <c r="A3901" s="79"/>
      <c r="B3901" s="156"/>
    </row>
    <row r="3902" spans="1:2">
      <c r="A3902" s="79"/>
      <c r="B3902" s="156"/>
    </row>
    <row r="3903" spans="1:2">
      <c r="A3903" s="79"/>
      <c r="B3903" s="156"/>
    </row>
    <row r="3904" spans="1:2">
      <c r="A3904" s="79"/>
      <c r="B3904" s="156"/>
    </row>
    <row r="3905" spans="1:2">
      <c r="A3905" s="79"/>
      <c r="B3905" s="156"/>
    </row>
    <row r="3906" spans="1:2">
      <c r="A3906" s="79"/>
      <c r="B3906" s="156"/>
    </row>
    <row r="3907" spans="1:2">
      <c r="A3907" s="79"/>
      <c r="B3907" s="156"/>
    </row>
    <row r="3908" spans="1:2">
      <c r="A3908" s="79"/>
      <c r="B3908" s="156"/>
    </row>
    <row r="3909" spans="1:2">
      <c r="A3909" s="79"/>
      <c r="B3909" s="156"/>
    </row>
    <row r="3910" spans="1:2">
      <c r="A3910" s="79"/>
      <c r="B3910" s="156"/>
    </row>
    <row r="3911" spans="1:2">
      <c r="A3911" s="79"/>
      <c r="B3911" s="156"/>
    </row>
    <row r="3912" spans="1:2">
      <c r="A3912" s="79"/>
      <c r="B3912" s="156"/>
    </row>
    <row r="3913" spans="1:2">
      <c r="A3913" s="79"/>
      <c r="B3913" s="156"/>
    </row>
    <row r="3914" spans="1:2">
      <c r="A3914" s="79"/>
      <c r="B3914" s="156"/>
    </row>
    <row r="3915" spans="1:2">
      <c r="A3915" s="79"/>
      <c r="B3915" s="156"/>
    </row>
    <row r="3916" spans="1:2">
      <c r="A3916" s="79"/>
      <c r="B3916" s="156"/>
    </row>
    <row r="3917" spans="1:2">
      <c r="A3917" s="79"/>
      <c r="B3917" s="156"/>
    </row>
    <row r="3918" spans="1:2">
      <c r="A3918" s="79"/>
      <c r="B3918" s="156"/>
    </row>
    <row r="3919" spans="1:2">
      <c r="A3919" s="79"/>
      <c r="B3919" s="156"/>
    </row>
    <row r="3920" spans="1:2">
      <c r="A3920" s="79"/>
      <c r="B3920" s="156"/>
    </row>
    <row r="3921" spans="1:2">
      <c r="A3921" s="79"/>
      <c r="B3921" s="156"/>
    </row>
    <row r="3922" spans="1:2">
      <c r="A3922" s="79"/>
      <c r="B3922" s="156"/>
    </row>
    <row r="3923" spans="1:2">
      <c r="A3923" s="79"/>
      <c r="B3923" s="156"/>
    </row>
    <row r="3924" spans="1:2">
      <c r="A3924" s="79"/>
      <c r="B3924" s="156"/>
    </row>
    <row r="3925" spans="1:2">
      <c r="A3925" s="79"/>
      <c r="B3925" s="156"/>
    </row>
    <row r="3926" spans="1:2">
      <c r="A3926" s="79"/>
      <c r="B3926" s="156"/>
    </row>
    <row r="3927" spans="1:2">
      <c r="A3927" s="79"/>
      <c r="B3927" s="156"/>
    </row>
    <row r="3928" spans="1:2">
      <c r="A3928" s="79"/>
      <c r="B3928" s="156"/>
    </row>
    <row r="3929" spans="1:2">
      <c r="A3929" s="79"/>
      <c r="B3929" s="156"/>
    </row>
    <row r="3930" spans="1:2">
      <c r="A3930" s="79"/>
      <c r="B3930" s="156"/>
    </row>
    <row r="3931" spans="1:2">
      <c r="A3931" s="79"/>
      <c r="B3931" s="156"/>
    </row>
    <row r="3932" spans="1:2">
      <c r="A3932" s="79"/>
      <c r="B3932" s="156"/>
    </row>
    <row r="3933" spans="1:2">
      <c r="A3933" s="79"/>
      <c r="B3933" s="156"/>
    </row>
    <row r="3934" spans="1:2">
      <c r="A3934" s="79"/>
      <c r="B3934" s="156"/>
    </row>
    <row r="3935" spans="1:2">
      <c r="A3935" s="79"/>
      <c r="B3935" s="156"/>
    </row>
    <row r="3936" spans="1:2">
      <c r="A3936" s="79"/>
      <c r="B3936" s="156"/>
    </row>
    <row r="3937" spans="1:2">
      <c r="A3937" s="79"/>
      <c r="B3937" s="156"/>
    </row>
    <row r="3938" spans="1:2">
      <c r="A3938" s="79"/>
      <c r="B3938" s="156"/>
    </row>
    <row r="3939" spans="1:2">
      <c r="A3939" s="79"/>
      <c r="B3939" s="156"/>
    </row>
    <row r="3940" spans="1:2">
      <c r="A3940" s="79"/>
      <c r="B3940" s="156"/>
    </row>
    <row r="3941" spans="1:2">
      <c r="A3941" s="79"/>
      <c r="B3941" s="156"/>
    </row>
    <row r="3942" spans="1:2">
      <c r="A3942" s="79"/>
      <c r="B3942" s="156"/>
    </row>
    <row r="3943" spans="1:2">
      <c r="A3943" s="79"/>
      <c r="B3943" s="156"/>
    </row>
    <row r="3944" spans="1:2">
      <c r="A3944" s="79"/>
      <c r="B3944" s="156"/>
    </row>
    <row r="3945" spans="1:2">
      <c r="A3945" s="79"/>
      <c r="B3945" s="156"/>
    </row>
    <row r="3946" spans="1:2">
      <c r="A3946" s="79"/>
      <c r="B3946" s="156"/>
    </row>
    <row r="3947" spans="1:2">
      <c r="A3947" s="79"/>
      <c r="B3947" s="156"/>
    </row>
    <row r="3948" spans="1:2">
      <c r="A3948" s="79"/>
      <c r="B3948" s="156"/>
    </row>
    <row r="3949" spans="1:2">
      <c r="A3949" s="79"/>
      <c r="B3949" s="156"/>
    </row>
    <row r="3950" spans="1:2">
      <c r="A3950" s="79"/>
      <c r="B3950" s="156"/>
    </row>
    <row r="3951" spans="1:2">
      <c r="A3951" s="79"/>
      <c r="B3951" s="156"/>
    </row>
    <row r="3952" spans="1:2">
      <c r="A3952" s="79"/>
      <c r="B3952" s="156"/>
    </row>
    <row r="3953" spans="1:2">
      <c r="A3953" s="79"/>
      <c r="B3953" s="156"/>
    </row>
    <row r="3954" spans="1:2">
      <c r="A3954" s="79"/>
      <c r="B3954" s="156"/>
    </row>
    <row r="3955" spans="1:2">
      <c r="A3955" s="79"/>
      <c r="B3955" s="156"/>
    </row>
    <row r="3956" spans="1:2">
      <c r="A3956" s="79"/>
      <c r="B3956" s="156"/>
    </row>
    <row r="3957" spans="1:2">
      <c r="A3957" s="79"/>
      <c r="B3957" s="156"/>
    </row>
    <row r="3958" spans="1:2">
      <c r="A3958" s="79"/>
      <c r="B3958" s="156"/>
    </row>
    <row r="3959" spans="1:2">
      <c r="A3959" s="79"/>
      <c r="B3959" s="156"/>
    </row>
    <row r="3960" spans="1:2">
      <c r="A3960" s="79"/>
      <c r="B3960" s="156"/>
    </row>
    <row r="3961" spans="1:2">
      <c r="A3961" s="79"/>
      <c r="B3961" s="156"/>
    </row>
    <row r="3962" spans="1:2">
      <c r="A3962" s="79"/>
      <c r="B3962" s="156"/>
    </row>
    <row r="3963" spans="1:2">
      <c r="A3963" s="79"/>
      <c r="B3963" s="156"/>
    </row>
    <row r="3964" spans="1:2">
      <c r="A3964" s="79"/>
      <c r="B3964" s="156"/>
    </row>
    <row r="3965" spans="1:2">
      <c r="A3965" s="79"/>
      <c r="B3965" s="156"/>
    </row>
    <row r="3966" spans="1:2">
      <c r="A3966" s="79"/>
      <c r="B3966" s="156"/>
    </row>
    <row r="3967" spans="1:2">
      <c r="A3967" s="79"/>
      <c r="B3967" s="156"/>
    </row>
    <row r="3968" spans="1:2">
      <c r="A3968" s="79"/>
      <c r="B3968" s="156"/>
    </row>
    <row r="3969" spans="1:2">
      <c r="A3969" s="79"/>
      <c r="B3969" s="156"/>
    </row>
    <row r="3970" spans="1:2">
      <c r="A3970" s="79"/>
      <c r="B3970" s="156"/>
    </row>
    <row r="3971" spans="1:2">
      <c r="A3971" s="79"/>
      <c r="B3971" s="156"/>
    </row>
    <row r="3972" spans="1:2">
      <c r="A3972" s="79"/>
      <c r="B3972" s="156"/>
    </row>
    <row r="3973" spans="1:2">
      <c r="A3973" s="79"/>
      <c r="B3973" s="156"/>
    </row>
    <row r="3974" spans="1:2">
      <c r="A3974" s="79"/>
      <c r="B3974" s="156"/>
    </row>
    <row r="3975" spans="1:2">
      <c r="A3975" s="79"/>
      <c r="B3975" s="156"/>
    </row>
    <row r="3976" spans="1:2">
      <c r="A3976" s="79"/>
      <c r="B3976" s="156"/>
    </row>
    <row r="3977" spans="1:2">
      <c r="A3977" s="79"/>
      <c r="B3977" s="156"/>
    </row>
    <row r="3978" spans="1:2">
      <c r="A3978" s="79"/>
      <c r="B3978" s="156"/>
    </row>
    <row r="3979" spans="1:2">
      <c r="A3979" s="79"/>
      <c r="B3979" s="156"/>
    </row>
    <row r="3980" spans="1:2">
      <c r="A3980" s="79"/>
      <c r="B3980" s="156"/>
    </row>
    <row r="3981" spans="1:2">
      <c r="A3981" s="79"/>
      <c r="B3981" s="156"/>
    </row>
    <row r="3982" spans="1:2">
      <c r="A3982" s="79"/>
      <c r="B3982" s="156"/>
    </row>
    <row r="3983" spans="1:2">
      <c r="A3983" s="79"/>
      <c r="B3983" s="156"/>
    </row>
    <row r="3984" spans="1:2">
      <c r="A3984" s="79"/>
      <c r="B3984" s="156"/>
    </row>
    <row r="3985" spans="1:2">
      <c r="A3985" s="79"/>
      <c r="B3985" s="156"/>
    </row>
    <row r="3986" spans="1:2">
      <c r="A3986" s="79"/>
      <c r="B3986" s="156"/>
    </row>
    <row r="3987" spans="1:2">
      <c r="A3987" s="79"/>
      <c r="B3987" s="156"/>
    </row>
    <row r="3988" spans="1:2">
      <c r="A3988" s="79"/>
      <c r="B3988" s="156"/>
    </row>
    <row r="3989" spans="1:2">
      <c r="A3989" s="79"/>
      <c r="B3989" s="156"/>
    </row>
    <row r="3990" spans="1:2">
      <c r="A3990" s="79"/>
      <c r="B3990" s="156"/>
    </row>
    <row r="3991" spans="1:2">
      <c r="A3991" s="79"/>
      <c r="B3991" s="156"/>
    </row>
    <row r="3992" spans="1:2">
      <c r="A3992" s="79"/>
      <c r="B3992" s="156"/>
    </row>
    <row r="3993" spans="1:2">
      <c r="A3993" s="79"/>
      <c r="B3993" s="156"/>
    </row>
    <row r="3994" spans="1:2">
      <c r="A3994" s="79"/>
      <c r="B3994" s="156"/>
    </row>
    <row r="3995" spans="1:2">
      <c r="A3995" s="79"/>
      <c r="B3995" s="156"/>
    </row>
    <row r="3996" spans="1:2">
      <c r="A3996" s="79"/>
      <c r="B3996" s="156"/>
    </row>
    <row r="3997" spans="1:2">
      <c r="A3997" s="79"/>
      <c r="B3997" s="156"/>
    </row>
    <row r="3998" spans="1:2">
      <c r="A3998" s="79"/>
      <c r="B3998" s="156"/>
    </row>
    <row r="3999" spans="1:2">
      <c r="A3999" s="79"/>
      <c r="B3999" s="156"/>
    </row>
    <row r="4000" spans="1:2">
      <c r="A4000" s="79"/>
      <c r="B4000" s="156"/>
    </row>
    <row r="4001" spans="1:2">
      <c r="A4001" s="79"/>
      <c r="B4001" s="156"/>
    </row>
    <row r="4002" spans="1:2">
      <c r="A4002" s="79"/>
      <c r="B4002" s="156"/>
    </row>
    <row r="4003" spans="1:2">
      <c r="A4003" s="79"/>
      <c r="B4003" s="156"/>
    </row>
    <row r="4004" spans="1:2">
      <c r="A4004" s="79"/>
      <c r="B4004" s="156"/>
    </row>
    <row r="4005" spans="1:2">
      <c r="A4005" s="79"/>
      <c r="B4005" s="156"/>
    </row>
    <row r="4006" spans="1:2">
      <c r="A4006" s="79"/>
      <c r="B4006" s="156"/>
    </row>
    <row r="4007" spans="1:2">
      <c r="A4007" s="79"/>
      <c r="B4007" s="156"/>
    </row>
    <row r="4008" spans="1:2">
      <c r="A4008" s="79"/>
      <c r="B4008" s="156"/>
    </row>
    <row r="4009" spans="1:2">
      <c r="A4009" s="79"/>
      <c r="B4009" s="156"/>
    </row>
    <row r="4010" spans="1:2">
      <c r="A4010" s="79"/>
      <c r="B4010" s="156"/>
    </row>
    <row r="4011" spans="1:2">
      <c r="A4011" s="79"/>
      <c r="B4011" s="156"/>
    </row>
    <row r="4012" spans="1:2">
      <c r="A4012" s="79"/>
      <c r="B4012" s="156"/>
    </row>
    <row r="4013" spans="1:2">
      <c r="A4013" s="79"/>
      <c r="B4013" s="156"/>
    </row>
    <row r="4014" spans="1:2">
      <c r="A4014" s="79"/>
      <c r="B4014" s="156"/>
    </row>
    <row r="4015" spans="1:2">
      <c r="A4015" s="79"/>
      <c r="B4015" s="156"/>
    </row>
    <row r="4016" spans="1:2">
      <c r="A4016" s="79"/>
      <c r="B4016" s="156"/>
    </row>
    <row r="4017" spans="1:2">
      <c r="A4017" s="79"/>
      <c r="B4017" s="156"/>
    </row>
    <row r="4018" spans="1:2">
      <c r="A4018" s="79"/>
      <c r="B4018" s="156"/>
    </row>
    <row r="4019" spans="1:2">
      <c r="A4019" s="79"/>
      <c r="B4019" s="156"/>
    </row>
    <row r="4020" spans="1:2">
      <c r="A4020" s="79"/>
      <c r="B4020" s="156"/>
    </row>
    <row r="4021" spans="1:2">
      <c r="A4021" s="79"/>
      <c r="B4021" s="156"/>
    </row>
    <row r="4022" spans="1:2">
      <c r="A4022" s="79"/>
      <c r="B4022" s="156"/>
    </row>
    <row r="4023" spans="1:2">
      <c r="A4023" s="79"/>
      <c r="B4023" s="156"/>
    </row>
    <row r="4024" spans="1:2">
      <c r="A4024" s="79"/>
      <c r="B4024" s="156"/>
    </row>
    <row r="4025" spans="1:2">
      <c r="A4025" s="79"/>
      <c r="B4025" s="156"/>
    </row>
    <row r="4026" spans="1:2">
      <c r="A4026" s="79"/>
      <c r="B4026" s="156"/>
    </row>
    <row r="4027" spans="1:2">
      <c r="A4027" s="79"/>
      <c r="B4027" s="156"/>
    </row>
    <row r="4028" spans="1:2">
      <c r="A4028" s="79"/>
      <c r="B4028" s="156"/>
    </row>
    <row r="4029" spans="1:2">
      <c r="A4029" s="79"/>
      <c r="B4029" s="156"/>
    </row>
    <row r="4030" spans="1:2">
      <c r="A4030" s="79"/>
      <c r="B4030" s="156"/>
    </row>
    <row r="4031" spans="1:2">
      <c r="A4031" s="79"/>
      <c r="B4031" s="156"/>
    </row>
    <row r="4032" spans="1:2">
      <c r="A4032" s="79"/>
      <c r="B4032" s="156"/>
    </row>
    <row r="4033" spans="1:2">
      <c r="A4033" s="79"/>
      <c r="B4033" s="156"/>
    </row>
    <row r="4034" spans="1:2">
      <c r="A4034" s="79"/>
      <c r="B4034" s="156"/>
    </row>
    <row r="4035" spans="1:2">
      <c r="A4035" s="79"/>
      <c r="B4035" s="156"/>
    </row>
    <row r="4036" spans="1:2">
      <c r="A4036" s="79"/>
      <c r="B4036" s="156"/>
    </row>
    <row r="4037" spans="1:2">
      <c r="A4037" s="79"/>
      <c r="B4037" s="156"/>
    </row>
    <row r="4038" spans="1:2">
      <c r="A4038" s="79"/>
      <c r="B4038" s="156"/>
    </row>
    <row r="4039" spans="1:2">
      <c r="A4039" s="79"/>
      <c r="B4039" s="156"/>
    </row>
    <row r="4040" spans="1:2">
      <c r="A4040" s="79"/>
      <c r="B4040" s="156"/>
    </row>
    <row r="4041" spans="1:2">
      <c r="A4041" s="79"/>
      <c r="B4041" s="156"/>
    </row>
    <row r="4042" spans="1:2">
      <c r="A4042" s="79"/>
      <c r="B4042" s="156"/>
    </row>
    <row r="4043" spans="1:2">
      <c r="A4043" s="79"/>
      <c r="B4043" s="156"/>
    </row>
    <row r="4044" spans="1:2">
      <c r="A4044" s="79"/>
      <c r="B4044" s="156"/>
    </row>
    <row r="4045" spans="1:2">
      <c r="A4045" s="79"/>
      <c r="B4045" s="156"/>
    </row>
    <row r="4046" spans="1:2">
      <c r="A4046" s="79"/>
      <c r="B4046" s="156"/>
    </row>
    <row r="4047" spans="1:2">
      <c r="A4047" s="79"/>
      <c r="B4047" s="156"/>
    </row>
    <row r="4048" spans="1:2">
      <c r="A4048" s="79"/>
      <c r="B4048" s="156"/>
    </row>
    <row r="4049" spans="1:2">
      <c r="A4049" s="79"/>
      <c r="B4049" s="156"/>
    </row>
    <row r="4050" spans="1:2">
      <c r="A4050" s="79"/>
      <c r="B4050" s="156"/>
    </row>
    <row r="4051" spans="1:2">
      <c r="A4051" s="79"/>
      <c r="B4051" s="156"/>
    </row>
    <row r="4052" spans="1:2">
      <c r="A4052" s="79"/>
      <c r="B4052" s="156"/>
    </row>
    <row r="4053" spans="1:2">
      <c r="A4053" s="79"/>
      <c r="B4053" s="156"/>
    </row>
    <row r="4054" spans="1:2">
      <c r="A4054" s="79"/>
      <c r="B4054" s="156"/>
    </row>
    <row r="4055" spans="1:2">
      <c r="A4055" s="79"/>
      <c r="B4055" s="156"/>
    </row>
    <row r="4056" spans="1:2">
      <c r="A4056" s="79"/>
      <c r="B4056" s="156"/>
    </row>
    <row r="4057" spans="1:2">
      <c r="A4057" s="79"/>
      <c r="B4057" s="156"/>
    </row>
    <row r="4058" spans="1:2">
      <c r="A4058" s="79"/>
      <c r="B4058" s="156"/>
    </row>
    <row r="4059" spans="1:2">
      <c r="A4059" s="79"/>
      <c r="B4059" s="156"/>
    </row>
    <row r="4060" spans="1:2">
      <c r="A4060" s="79"/>
      <c r="B4060" s="156"/>
    </row>
    <row r="4061" spans="1:2">
      <c r="A4061" s="79"/>
      <c r="B4061" s="156"/>
    </row>
    <row r="4062" spans="1:2">
      <c r="A4062" s="79"/>
      <c r="B4062" s="156"/>
    </row>
    <row r="4063" spans="1:2">
      <c r="A4063" s="79"/>
      <c r="B4063" s="156"/>
    </row>
    <row r="4064" spans="1:2">
      <c r="A4064" s="79"/>
      <c r="B4064" s="156"/>
    </row>
    <row r="4065" spans="1:2">
      <c r="A4065" s="79"/>
      <c r="B4065" s="156"/>
    </row>
    <row r="4066" spans="1:2">
      <c r="A4066" s="79"/>
      <c r="B4066" s="156"/>
    </row>
    <row r="4067" spans="1:2">
      <c r="A4067" s="79"/>
      <c r="B4067" s="156"/>
    </row>
    <row r="4068" spans="1:2">
      <c r="A4068" s="79"/>
      <c r="B4068" s="156"/>
    </row>
    <row r="4069" spans="1:2">
      <c r="A4069" s="79"/>
      <c r="B4069" s="156"/>
    </row>
    <row r="4070" spans="1:2">
      <c r="A4070" s="79"/>
      <c r="B4070" s="156"/>
    </row>
    <row r="4071" spans="1:2">
      <c r="A4071" s="79"/>
      <c r="B4071" s="156"/>
    </row>
    <row r="4072" spans="1:2">
      <c r="A4072" s="79"/>
      <c r="B4072" s="156"/>
    </row>
    <row r="4073" spans="1:2">
      <c r="A4073" s="79"/>
      <c r="B4073" s="156"/>
    </row>
    <row r="4074" spans="1:2">
      <c r="A4074" s="79"/>
      <c r="B4074" s="156"/>
    </row>
    <row r="4075" spans="1:2">
      <c r="A4075" s="79"/>
      <c r="B4075" s="156"/>
    </row>
    <row r="4076" spans="1:2">
      <c r="A4076" s="79"/>
      <c r="B4076" s="156"/>
    </row>
    <row r="4077" spans="1:2">
      <c r="A4077" s="79"/>
      <c r="B4077" s="156"/>
    </row>
    <row r="4078" spans="1:2">
      <c r="A4078" s="79"/>
      <c r="B4078" s="156"/>
    </row>
    <row r="4079" spans="1:2">
      <c r="A4079" s="79"/>
      <c r="B4079" s="156"/>
    </row>
    <row r="4080" spans="1:2">
      <c r="A4080" s="79"/>
      <c r="B4080" s="156"/>
    </row>
    <row r="4081" spans="1:2">
      <c r="A4081" s="79"/>
      <c r="B4081" s="156"/>
    </row>
    <row r="4082" spans="1:2">
      <c r="A4082" s="79"/>
      <c r="B4082" s="156"/>
    </row>
    <row r="4083" spans="1:2">
      <c r="A4083" s="79"/>
      <c r="B4083" s="156"/>
    </row>
    <row r="4084" spans="1:2">
      <c r="A4084" s="79"/>
      <c r="B4084" s="156"/>
    </row>
    <row r="4085" spans="1:2">
      <c r="A4085" s="79"/>
      <c r="B4085" s="156"/>
    </row>
    <row r="4086" spans="1:2">
      <c r="A4086" s="79"/>
      <c r="B4086" s="156"/>
    </row>
    <row r="4087" spans="1:2">
      <c r="A4087" s="79"/>
      <c r="B4087" s="156"/>
    </row>
    <row r="4088" spans="1:2">
      <c r="A4088" s="79"/>
      <c r="B4088" s="156"/>
    </row>
    <row r="4089" spans="1:2">
      <c r="A4089" s="79"/>
      <c r="B4089" s="156"/>
    </row>
    <row r="4090" spans="1:2">
      <c r="A4090" s="79"/>
      <c r="B4090" s="156"/>
    </row>
    <row r="4091" spans="1:2">
      <c r="A4091" s="79"/>
      <c r="B4091" s="156"/>
    </row>
    <row r="4092" spans="1:2">
      <c r="A4092" s="79"/>
      <c r="B4092" s="156"/>
    </row>
    <row r="4093" spans="1:2">
      <c r="A4093" s="79"/>
      <c r="B4093" s="156"/>
    </row>
    <row r="4094" spans="1:2">
      <c r="A4094" s="79"/>
      <c r="B4094" s="156"/>
    </row>
    <row r="4095" spans="1:2">
      <c r="A4095" s="79"/>
      <c r="B4095" s="156"/>
    </row>
    <row r="4096" spans="1:2">
      <c r="A4096" s="79"/>
      <c r="B4096" s="156"/>
    </row>
    <row r="4097" spans="1:2">
      <c r="A4097" s="79"/>
      <c r="B4097" s="156"/>
    </row>
    <row r="4098" spans="1:2">
      <c r="A4098" s="79"/>
      <c r="B4098" s="156"/>
    </row>
    <row r="4099" spans="1:2">
      <c r="A4099" s="79"/>
      <c r="B4099" s="156"/>
    </row>
    <row r="4100" spans="1:2">
      <c r="A4100" s="79"/>
      <c r="B4100" s="156"/>
    </row>
    <row r="4101" spans="1:2">
      <c r="A4101" s="79"/>
      <c r="B4101" s="156"/>
    </row>
    <row r="4102" spans="1:2">
      <c r="A4102" s="79"/>
      <c r="B4102" s="156"/>
    </row>
    <row r="4103" spans="1:2">
      <c r="A4103" s="79"/>
      <c r="B4103" s="156"/>
    </row>
    <row r="4104" spans="1:2">
      <c r="A4104" s="79"/>
      <c r="B4104" s="156"/>
    </row>
    <row r="4105" spans="1:2">
      <c r="A4105" s="79"/>
      <c r="B4105" s="156"/>
    </row>
    <row r="4106" spans="1:2">
      <c r="A4106" s="79"/>
      <c r="B4106" s="156"/>
    </row>
    <row r="4107" spans="1:2">
      <c r="A4107" s="79"/>
      <c r="B4107" s="156"/>
    </row>
    <row r="4108" spans="1:2">
      <c r="A4108" s="79"/>
      <c r="B4108" s="156"/>
    </row>
    <row r="4109" spans="1:2">
      <c r="A4109" s="79"/>
      <c r="B4109" s="156"/>
    </row>
    <row r="4110" spans="1:2">
      <c r="A4110" s="79"/>
      <c r="B4110" s="156"/>
    </row>
    <row r="4111" spans="1:2">
      <c r="A4111" s="79"/>
      <c r="B4111" s="156"/>
    </row>
    <row r="4112" spans="1:2">
      <c r="A4112" s="79"/>
      <c r="B4112" s="156"/>
    </row>
    <row r="4113" spans="1:2">
      <c r="A4113" s="79"/>
      <c r="B4113" s="156"/>
    </row>
    <row r="4114" spans="1:2">
      <c r="A4114" s="79"/>
      <c r="B4114" s="156"/>
    </row>
    <row r="4115" spans="1:2">
      <c r="A4115" s="79"/>
      <c r="B4115" s="156"/>
    </row>
    <row r="4116" spans="1:2">
      <c r="A4116" s="79"/>
      <c r="B4116" s="156"/>
    </row>
    <row r="4117" spans="1:2">
      <c r="A4117" s="79"/>
      <c r="B4117" s="156"/>
    </row>
    <row r="4118" spans="1:2">
      <c r="A4118" s="79"/>
      <c r="B4118" s="156"/>
    </row>
    <row r="4119" spans="1:2">
      <c r="A4119" s="79"/>
      <c r="B4119" s="156"/>
    </row>
    <row r="4120" spans="1:2">
      <c r="A4120" s="79"/>
      <c r="B4120" s="156"/>
    </row>
    <row r="4121" spans="1:2">
      <c r="A4121" s="79"/>
      <c r="B4121" s="156"/>
    </row>
    <row r="4122" spans="1:2">
      <c r="A4122" s="79"/>
      <c r="B4122" s="156"/>
    </row>
    <row r="4123" spans="1:2">
      <c r="A4123" s="79"/>
      <c r="B4123" s="156"/>
    </row>
    <row r="4124" spans="1:2">
      <c r="A4124" s="79"/>
      <c r="B4124" s="156"/>
    </row>
    <row r="4125" spans="1:2">
      <c r="A4125" s="79"/>
      <c r="B4125" s="156"/>
    </row>
    <row r="4126" spans="1:2">
      <c r="A4126" s="79"/>
      <c r="B4126" s="156"/>
    </row>
    <row r="4127" spans="1:2">
      <c r="A4127" s="79"/>
      <c r="B4127" s="156"/>
    </row>
    <row r="4128" spans="1:2">
      <c r="A4128" s="79"/>
      <c r="B4128" s="156"/>
    </row>
    <row r="4129" spans="1:2">
      <c r="A4129" s="79"/>
      <c r="B4129" s="156"/>
    </row>
    <row r="4130" spans="1:2">
      <c r="A4130" s="79"/>
      <c r="B4130" s="156"/>
    </row>
    <row r="4131" spans="1:2">
      <c r="A4131" s="79"/>
      <c r="B4131" s="156"/>
    </row>
    <row r="4132" spans="1:2">
      <c r="A4132" s="79"/>
      <c r="B4132" s="156"/>
    </row>
    <row r="4133" spans="1:2">
      <c r="A4133" s="79"/>
      <c r="B4133" s="156"/>
    </row>
    <row r="4134" spans="1:2">
      <c r="A4134" s="79"/>
      <c r="B4134" s="156"/>
    </row>
    <row r="4135" spans="1:2">
      <c r="A4135" s="79"/>
      <c r="B4135" s="156"/>
    </row>
    <row r="4136" spans="1:2">
      <c r="A4136" s="79"/>
      <c r="B4136" s="156"/>
    </row>
    <row r="4137" spans="1:2">
      <c r="A4137" s="79"/>
      <c r="B4137" s="156"/>
    </row>
    <row r="4138" spans="1:2">
      <c r="A4138" s="79"/>
      <c r="B4138" s="156"/>
    </row>
    <row r="4139" spans="1:2">
      <c r="A4139" s="79"/>
      <c r="B4139" s="156"/>
    </row>
    <row r="4140" spans="1:2">
      <c r="A4140" s="79"/>
      <c r="B4140" s="156"/>
    </row>
    <row r="4141" spans="1:2">
      <c r="A4141" s="79"/>
      <c r="B4141" s="156"/>
    </row>
    <row r="4142" spans="1:2">
      <c r="A4142" s="79"/>
      <c r="B4142" s="156"/>
    </row>
    <row r="4143" spans="1:2">
      <c r="A4143" s="79"/>
      <c r="B4143" s="156"/>
    </row>
    <row r="4144" spans="1:2">
      <c r="A4144" s="79"/>
      <c r="B4144" s="156"/>
    </row>
    <row r="4145" spans="1:2">
      <c r="A4145" s="79"/>
      <c r="B4145" s="156"/>
    </row>
    <row r="4146" spans="1:2">
      <c r="A4146" s="79"/>
      <c r="B4146" s="156"/>
    </row>
    <row r="4147" spans="1:2">
      <c r="A4147" s="79"/>
      <c r="B4147" s="156"/>
    </row>
    <row r="4148" spans="1:2">
      <c r="A4148" s="79"/>
      <c r="B4148" s="156"/>
    </row>
    <row r="4149" spans="1:2">
      <c r="A4149" s="79"/>
      <c r="B4149" s="156"/>
    </row>
    <row r="4150" spans="1:2">
      <c r="A4150" s="79"/>
      <c r="B4150" s="156"/>
    </row>
    <row r="4151" spans="1:2">
      <c r="A4151" s="79"/>
      <c r="B4151" s="156"/>
    </row>
    <row r="4152" spans="1:2">
      <c r="A4152" s="79"/>
      <c r="B4152" s="156"/>
    </row>
    <row r="4153" spans="1:2">
      <c r="A4153" s="79"/>
      <c r="B4153" s="156"/>
    </row>
    <row r="4154" spans="1:2">
      <c r="A4154" s="79"/>
      <c r="B4154" s="156"/>
    </row>
    <row r="4155" spans="1:2">
      <c r="A4155" s="79"/>
      <c r="B4155" s="156"/>
    </row>
    <row r="4156" spans="1:2">
      <c r="A4156" s="79"/>
      <c r="B4156" s="156"/>
    </row>
    <row r="4157" spans="1:2">
      <c r="A4157" s="79"/>
      <c r="B4157" s="156"/>
    </row>
    <row r="4158" spans="1:2">
      <c r="A4158" s="79"/>
      <c r="B4158" s="156"/>
    </row>
    <row r="4159" spans="1:2">
      <c r="A4159" s="79"/>
      <c r="B4159" s="156"/>
    </row>
    <row r="4160" spans="1:2">
      <c r="A4160" s="79"/>
      <c r="B4160" s="156"/>
    </row>
    <row r="4161" spans="1:2">
      <c r="A4161" s="79"/>
      <c r="B4161" s="156"/>
    </row>
    <row r="4162" spans="1:2">
      <c r="A4162" s="79"/>
      <c r="B4162" s="156"/>
    </row>
    <row r="4163" spans="1:2">
      <c r="A4163" s="79"/>
      <c r="B4163" s="156"/>
    </row>
    <row r="4164" spans="1:2">
      <c r="A4164" s="79"/>
      <c r="B4164" s="156"/>
    </row>
    <row r="4165" spans="1:2">
      <c r="A4165" s="79"/>
      <c r="B4165" s="156"/>
    </row>
    <row r="4166" spans="1:2">
      <c r="A4166" s="79"/>
      <c r="B4166" s="156"/>
    </row>
    <row r="4167" spans="1:2">
      <c r="A4167" s="79"/>
      <c r="B4167" s="156"/>
    </row>
    <row r="4168" spans="1:2">
      <c r="A4168" s="79"/>
      <c r="B4168" s="156"/>
    </row>
    <row r="4169" spans="1:2">
      <c r="A4169" s="79"/>
      <c r="B4169" s="156"/>
    </row>
    <row r="4170" spans="1:2">
      <c r="A4170" s="79"/>
      <c r="B4170" s="156"/>
    </row>
    <row r="4171" spans="1:2">
      <c r="A4171" s="79"/>
      <c r="B4171" s="156"/>
    </row>
    <row r="4172" spans="1:2">
      <c r="A4172" s="79"/>
      <c r="B4172" s="156"/>
    </row>
    <row r="4173" spans="1:2">
      <c r="A4173" s="79"/>
      <c r="B4173" s="156"/>
    </row>
    <row r="4174" spans="1:2">
      <c r="A4174" s="79"/>
      <c r="B4174" s="156"/>
    </row>
    <row r="4175" spans="1:2">
      <c r="A4175" s="79"/>
      <c r="B4175" s="156"/>
    </row>
    <row r="4176" spans="1:2">
      <c r="A4176" s="79"/>
      <c r="B4176" s="156"/>
    </row>
    <row r="4177" spans="1:2">
      <c r="A4177" s="79"/>
      <c r="B4177" s="156"/>
    </row>
    <row r="4178" spans="1:2">
      <c r="A4178" s="79"/>
      <c r="B4178" s="156"/>
    </row>
    <row r="4179" spans="1:2">
      <c r="A4179" s="79"/>
      <c r="B4179" s="156"/>
    </row>
    <row r="4180" spans="1:2">
      <c r="A4180" s="79"/>
      <c r="B4180" s="156"/>
    </row>
    <row r="4181" spans="1:2">
      <c r="A4181" s="79"/>
      <c r="B4181" s="156"/>
    </row>
    <row r="4182" spans="1:2">
      <c r="A4182" s="79"/>
      <c r="B4182" s="156"/>
    </row>
    <row r="4183" spans="1:2">
      <c r="A4183" s="79"/>
      <c r="B4183" s="156"/>
    </row>
    <row r="4184" spans="1:2">
      <c r="A4184" s="79"/>
      <c r="B4184" s="156"/>
    </row>
    <row r="4185" spans="1:2">
      <c r="A4185" s="79"/>
      <c r="B4185" s="156"/>
    </row>
    <row r="4186" spans="1:2">
      <c r="A4186" s="79"/>
      <c r="B4186" s="156"/>
    </row>
    <row r="4187" spans="1:2">
      <c r="A4187" s="79"/>
      <c r="B4187" s="156"/>
    </row>
    <row r="4188" spans="1:2">
      <c r="A4188" s="79"/>
      <c r="B4188" s="156"/>
    </row>
    <row r="4189" spans="1:2">
      <c r="A4189" s="79"/>
      <c r="B4189" s="156"/>
    </row>
    <row r="4190" spans="1:2">
      <c r="A4190" s="79"/>
      <c r="B4190" s="156"/>
    </row>
    <row r="4191" spans="1:2">
      <c r="A4191" s="79"/>
      <c r="B4191" s="156"/>
    </row>
    <row r="4192" spans="1:2">
      <c r="A4192" s="79"/>
      <c r="B4192" s="156"/>
    </row>
    <row r="4193" spans="1:2">
      <c r="A4193" s="79"/>
      <c r="B4193" s="156"/>
    </row>
    <row r="4194" spans="1:2">
      <c r="A4194" s="79"/>
      <c r="B4194" s="156"/>
    </row>
    <row r="4195" spans="1:2">
      <c r="A4195" s="79"/>
      <c r="B4195" s="156"/>
    </row>
    <row r="4196" spans="1:2">
      <c r="A4196" s="79"/>
      <c r="B4196" s="156"/>
    </row>
    <row r="4197" spans="1:2">
      <c r="A4197" s="79"/>
      <c r="B4197" s="156"/>
    </row>
    <row r="4198" spans="1:2">
      <c r="A4198" s="79"/>
      <c r="B4198" s="156"/>
    </row>
    <row r="4199" spans="1:2">
      <c r="A4199" s="79"/>
      <c r="B4199" s="156"/>
    </row>
    <row r="4200" spans="1:2">
      <c r="A4200" s="79"/>
      <c r="B4200" s="156"/>
    </row>
    <row r="4201" spans="1:2">
      <c r="A4201" s="79"/>
      <c r="B4201" s="156"/>
    </row>
    <row r="4202" spans="1:2">
      <c r="A4202" s="79"/>
      <c r="B4202" s="156"/>
    </row>
    <row r="4203" spans="1:2">
      <c r="A4203" s="79"/>
      <c r="B4203" s="156"/>
    </row>
    <row r="4204" spans="1:2">
      <c r="A4204" s="79"/>
      <c r="B4204" s="156"/>
    </row>
    <row r="4205" spans="1:2">
      <c r="A4205" s="79"/>
      <c r="B4205" s="156"/>
    </row>
    <row r="4206" spans="1:2">
      <c r="A4206" s="79"/>
      <c r="B4206" s="156"/>
    </row>
    <row r="4207" spans="1:2">
      <c r="A4207" s="79"/>
      <c r="B4207" s="156"/>
    </row>
    <row r="4208" spans="1:2">
      <c r="A4208" s="79"/>
      <c r="B4208" s="156"/>
    </row>
    <row r="4209" spans="1:2">
      <c r="A4209" s="79"/>
      <c r="B4209" s="156"/>
    </row>
    <row r="4210" spans="1:2">
      <c r="A4210" s="79"/>
      <c r="B4210" s="156"/>
    </row>
    <row r="4211" spans="1:2">
      <c r="A4211" s="79"/>
      <c r="B4211" s="156"/>
    </row>
    <row r="4212" spans="1:2">
      <c r="A4212" s="79"/>
      <c r="B4212" s="156"/>
    </row>
    <row r="4213" spans="1:2">
      <c r="A4213" s="79"/>
      <c r="B4213" s="156"/>
    </row>
    <row r="4214" spans="1:2">
      <c r="A4214" s="79"/>
      <c r="B4214" s="156"/>
    </row>
    <row r="4215" spans="1:2">
      <c r="A4215" s="79"/>
      <c r="B4215" s="156"/>
    </row>
    <row r="4216" spans="1:2">
      <c r="A4216" s="79"/>
      <c r="B4216" s="156"/>
    </row>
    <row r="4217" spans="1:2">
      <c r="A4217" s="79"/>
      <c r="B4217" s="156"/>
    </row>
    <row r="4218" spans="1:2">
      <c r="A4218" s="79"/>
      <c r="B4218" s="156"/>
    </row>
    <row r="4219" spans="1:2">
      <c r="A4219" s="79"/>
      <c r="B4219" s="156"/>
    </row>
    <row r="4220" spans="1:2">
      <c r="A4220" s="79"/>
      <c r="B4220" s="156"/>
    </row>
    <row r="4221" spans="1:2">
      <c r="A4221" s="79"/>
      <c r="B4221" s="156"/>
    </row>
    <row r="4222" spans="1:2">
      <c r="A4222" s="79"/>
      <c r="B4222" s="156"/>
    </row>
    <row r="4223" spans="1:2">
      <c r="A4223" s="79"/>
      <c r="B4223" s="156"/>
    </row>
    <row r="4224" spans="1:2">
      <c r="A4224" s="79"/>
      <c r="B4224" s="156"/>
    </row>
    <row r="4225" spans="1:2">
      <c r="A4225" s="79"/>
      <c r="B4225" s="156"/>
    </row>
    <row r="4226" spans="1:2">
      <c r="A4226" s="79"/>
      <c r="B4226" s="156"/>
    </row>
    <row r="4227" spans="1:2">
      <c r="A4227" s="79"/>
      <c r="B4227" s="156"/>
    </row>
    <row r="4228" spans="1:2">
      <c r="A4228" s="79"/>
      <c r="B4228" s="156"/>
    </row>
    <row r="4229" spans="1:2">
      <c r="A4229" s="79"/>
      <c r="B4229" s="156"/>
    </row>
    <row r="4230" spans="1:2">
      <c r="A4230" s="79"/>
      <c r="B4230" s="156"/>
    </row>
    <row r="4231" spans="1:2">
      <c r="A4231" s="79"/>
      <c r="B4231" s="156"/>
    </row>
    <row r="4232" spans="1:2">
      <c r="A4232" s="79"/>
      <c r="B4232" s="156"/>
    </row>
    <row r="4233" spans="1:2">
      <c r="A4233" s="79"/>
      <c r="B4233" s="156"/>
    </row>
    <row r="4234" spans="1:2">
      <c r="A4234" s="79"/>
      <c r="B4234" s="156"/>
    </row>
    <row r="4235" spans="1:2">
      <c r="A4235" s="79"/>
      <c r="B4235" s="156"/>
    </row>
    <row r="4236" spans="1:2">
      <c r="A4236" s="79"/>
      <c r="B4236" s="156"/>
    </row>
    <row r="4237" spans="1:2">
      <c r="A4237" s="79"/>
      <c r="B4237" s="156"/>
    </row>
    <row r="4238" spans="1:2">
      <c r="A4238" s="79"/>
      <c r="B4238" s="156"/>
    </row>
    <row r="4239" spans="1:2">
      <c r="A4239" s="79"/>
      <c r="B4239" s="156"/>
    </row>
    <row r="4240" spans="1:2">
      <c r="A4240" s="79"/>
      <c r="B4240" s="156"/>
    </row>
    <row r="4241" spans="1:2">
      <c r="A4241" s="79"/>
      <c r="B4241" s="156"/>
    </row>
    <row r="4242" spans="1:2">
      <c r="A4242" s="79"/>
      <c r="B4242" s="156"/>
    </row>
    <row r="4243" spans="1:2">
      <c r="A4243" s="79"/>
      <c r="B4243" s="156"/>
    </row>
    <row r="4244" spans="1:2">
      <c r="A4244" s="79"/>
      <c r="B4244" s="156"/>
    </row>
    <row r="4245" spans="1:2">
      <c r="A4245" s="79"/>
      <c r="B4245" s="156"/>
    </row>
    <row r="4246" spans="1:2">
      <c r="A4246" s="79"/>
      <c r="B4246" s="156"/>
    </row>
    <row r="4247" spans="1:2">
      <c r="A4247" s="79"/>
      <c r="B4247" s="156"/>
    </row>
    <row r="4248" spans="1:2">
      <c r="A4248" s="79"/>
      <c r="B4248" s="156"/>
    </row>
    <row r="4249" spans="1:2">
      <c r="A4249" s="79"/>
      <c r="B4249" s="156"/>
    </row>
    <row r="4250" spans="1:2">
      <c r="A4250" s="79"/>
      <c r="B4250" s="156"/>
    </row>
    <row r="4251" spans="1:2">
      <c r="A4251" s="79"/>
      <c r="B4251" s="156"/>
    </row>
    <row r="4252" spans="1:2">
      <c r="A4252" s="79"/>
      <c r="B4252" s="156"/>
    </row>
    <row r="4253" spans="1:2">
      <c r="A4253" s="79"/>
      <c r="B4253" s="156"/>
    </row>
    <row r="4254" spans="1:2">
      <c r="A4254" s="79"/>
      <c r="B4254" s="156"/>
    </row>
    <row r="4255" spans="1:2">
      <c r="A4255" s="79"/>
      <c r="B4255" s="156"/>
    </row>
    <row r="4256" spans="1:2">
      <c r="A4256" s="79"/>
      <c r="B4256" s="156"/>
    </row>
    <row r="4257" spans="1:2">
      <c r="A4257" s="79"/>
      <c r="B4257" s="156"/>
    </row>
    <row r="4258" spans="1:2">
      <c r="A4258" s="79"/>
      <c r="B4258" s="156"/>
    </row>
    <row r="4259" spans="1:2">
      <c r="A4259" s="79"/>
      <c r="B4259" s="156"/>
    </row>
    <row r="4260" spans="1:2">
      <c r="A4260" s="79"/>
      <c r="B4260" s="156"/>
    </row>
    <row r="4261" spans="1:2">
      <c r="A4261" s="79"/>
      <c r="B4261" s="156"/>
    </row>
    <row r="4262" spans="1:2">
      <c r="A4262" s="79"/>
      <c r="B4262" s="156"/>
    </row>
    <row r="4263" spans="1:2">
      <c r="A4263" s="79"/>
      <c r="B4263" s="156"/>
    </row>
    <row r="4264" spans="1:2">
      <c r="A4264" s="79"/>
      <c r="B4264" s="156"/>
    </row>
    <row r="4265" spans="1:2">
      <c r="A4265" s="79"/>
      <c r="B4265" s="156"/>
    </row>
    <row r="4266" spans="1:2">
      <c r="A4266" s="79"/>
      <c r="B4266" s="156"/>
    </row>
    <row r="4267" spans="1:2">
      <c r="A4267" s="79"/>
      <c r="B4267" s="156"/>
    </row>
    <row r="4268" spans="1:2">
      <c r="A4268" s="79"/>
      <c r="B4268" s="156"/>
    </row>
    <row r="4269" spans="1:2">
      <c r="A4269" s="79"/>
      <c r="B4269" s="156"/>
    </row>
    <row r="4270" spans="1:2">
      <c r="A4270" s="79"/>
      <c r="B4270" s="156"/>
    </row>
    <row r="4271" spans="1:2">
      <c r="A4271" s="79"/>
      <c r="B4271" s="156"/>
    </row>
    <row r="4272" spans="1:2">
      <c r="A4272" s="79"/>
      <c r="B4272" s="156"/>
    </row>
    <row r="4273" spans="1:2">
      <c r="A4273" s="79"/>
      <c r="B4273" s="156"/>
    </row>
    <row r="4274" spans="1:2">
      <c r="A4274" s="79"/>
      <c r="B4274" s="156"/>
    </row>
    <row r="4275" spans="1:2">
      <c r="A4275" s="79"/>
      <c r="B4275" s="156"/>
    </row>
    <row r="4276" spans="1:2">
      <c r="A4276" s="79"/>
      <c r="B4276" s="156"/>
    </row>
    <row r="4277" spans="1:2">
      <c r="A4277" s="79"/>
      <c r="B4277" s="156"/>
    </row>
    <row r="4278" spans="1:2">
      <c r="A4278" s="79"/>
      <c r="B4278" s="156"/>
    </row>
    <row r="4279" spans="1:2">
      <c r="A4279" s="79"/>
      <c r="B4279" s="156"/>
    </row>
    <row r="4280" spans="1:2">
      <c r="A4280" s="79"/>
      <c r="B4280" s="156"/>
    </row>
    <row r="4281" spans="1:2">
      <c r="A4281" s="79"/>
      <c r="B4281" s="156"/>
    </row>
    <row r="4282" spans="1:2">
      <c r="A4282" s="79"/>
      <c r="B4282" s="156"/>
    </row>
    <row r="4283" spans="1:2">
      <c r="A4283" s="79"/>
      <c r="B4283" s="156"/>
    </row>
    <row r="4284" spans="1:2">
      <c r="A4284" s="79"/>
      <c r="B4284" s="156"/>
    </row>
    <row r="4285" spans="1:2">
      <c r="A4285" s="79"/>
      <c r="B4285" s="156"/>
    </row>
    <row r="4286" spans="1:2">
      <c r="A4286" s="79"/>
      <c r="B4286" s="156"/>
    </row>
    <row r="4287" spans="1:2">
      <c r="A4287" s="79"/>
      <c r="B4287" s="156"/>
    </row>
    <row r="4288" spans="1:2">
      <c r="A4288" s="79"/>
      <c r="B4288" s="156"/>
    </row>
    <row r="4289" spans="1:2">
      <c r="A4289" s="79"/>
      <c r="B4289" s="156"/>
    </row>
    <row r="4290" spans="1:2">
      <c r="A4290" s="79"/>
      <c r="B4290" s="156"/>
    </row>
    <row r="4291" spans="1:2">
      <c r="A4291" s="79"/>
      <c r="B4291" s="156"/>
    </row>
    <row r="4292" spans="1:2">
      <c r="A4292" s="79"/>
      <c r="B4292" s="156"/>
    </row>
    <row r="4293" spans="1:2">
      <c r="A4293" s="79"/>
      <c r="B4293" s="156"/>
    </row>
    <row r="4294" spans="1:2">
      <c r="A4294" s="79"/>
      <c r="B4294" s="156"/>
    </row>
    <row r="4295" spans="1:2">
      <c r="A4295" s="79"/>
      <c r="B4295" s="156"/>
    </row>
    <row r="4296" spans="1:2">
      <c r="A4296" s="79"/>
      <c r="B4296" s="156"/>
    </row>
    <row r="4297" spans="1:2">
      <c r="A4297" s="79"/>
      <c r="B4297" s="156"/>
    </row>
    <row r="4298" spans="1:2">
      <c r="A4298" s="79"/>
      <c r="B4298" s="156"/>
    </row>
    <row r="4299" spans="1:2">
      <c r="A4299" s="79"/>
      <c r="B4299" s="156"/>
    </row>
    <row r="4300" spans="1:2">
      <c r="A4300" s="79"/>
      <c r="B4300" s="156"/>
    </row>
    <row r="4301" spans="1:2">
      <c r="A4301" s="79"/>
      <c r="B4301" s="156"/>
    </row>
    <row r="4302" spans="1:2">
      <c r="A4302" s="79"/>
      <c r="B4302" s="156"/>
    </row>
    <row r="4303" spans="1:2">
      <c r="A4303" s="79"/>
      <c r="B4303" s="156"/>
    </row>
    <row r="4304" spans="1:2">
      <c r="A4304" s="79"/>
      <c r="B4304" s="156"/>
    </row>
    <row r="4305" spans="1:2">
      <c r="A4305" s="79"/>
      <c r="B4305" s="156"/>
    </row>
    <row r="4306" spans="1:2">
      <c r="A4306" s="79"/>
      <c r="B4306" s="156"/>
    </row>
    <row r="4307" spans="1:2">
      <c r="A4307" s="79"/>
      <c r="B4307" s="156"/>
    </row>
    <row r="4308" spans="1:2">
      <c r="A4308" s="79"/>
      <c r="B4308" s="156"/>
    </row>
    <row r="4309" spans="1:2">
      <c r="A4309" s="79"/>
      <c r="B4309" s="156"/>
    </row>
    <row r="4310" spans="1:2">
      <c r="A4310" s="79"/>
      <c r="B4310" s="156"/>
    </row>
    <row r="4311" spans="1:2">
      <c r="A4311" s="79"/>
      <c r="B4311" s="156"/>
    </row>
    <row r="4312" spans="1:2">
      <c r="A4312" s="79"/>
      <c r="B4312" s="156"/>
    </row>
    <row r="4313" spans="1:2">
      <c r="A4313" s="79"/>
      <c r="B4313" s="156"/>
    </row>
    <row r="4314" spans="1:2">
      <c r="A4314" s="79"/>
      <c r="B4314" s="156"/>
    </row>
    <row r="4315" spans="1:2">
      <c r="A4315" s="79"/>
      <c r="B4315" s="156"/>
    </row>
    <row r="4316" spans="1:2">
      <c r="A4316" s="79"/>
      <c r="B4316" s="156"/>
    </row>
    <row r="4317" spans="1:2">
      <c r="A4317" s="79"/>
      <c r="B4317" s="156"/>
    </row>
    <row r="4318" spans="1:2">
      <c r="A4318" s="79"/>
      <c r="B4318" s="156"/>
    </row>
    <row r="4319" spans="1:2">
      <c r="A4319" s="79"/>
      <c r="B4319" s="156"/>
    </row>
    <row r="4320" spans="1:2">
      <c r="A4320" s="79"/>
      <c r="B4320" s="156"/>
    </row>
    <row r="4321" spans="1:2">
      <c r="A4321" s="79"/>
      <c r="B4321" s="156"/>
    </row>
    <row r="4322" spans="1:2">
      <c r="A4322" s="79"/>
      <c r="B4322" s="156"/>
    </row>
    <row r="4323" spans="1:2">
      <c r="A4323" s="79"/>
      <c r="B4323" s="156"/>
    </row>
    <row r="4324" spans="1:2">
      <c r="A4324" s="79"/>
      <c r="B4324" s="156"/>
    </row>
    <row r="4325" spans="1:2">
      <c r="A4325" s="79"/>
      <c r="B4325" s="156"/>
    </row>
    <row r="4326" spans="1:2">
      <c r="A4326" s="79"/>
      <c r="B4326" s="156"/>
    </row>
    <row r="4327" spans="1:2">
      <c r="A4327" s="79"/>
      <c r="B4327" s="156"/>
    </row>
    <row r="4328" spans="1:2">
      <c r="A4328" s="79"/>
      <c r="B4328" s="156"/>
    </row>
    <row r="4329" spans="1:2">
      <c r="A4329" s="79"/>
      <c r="B4329" s="156"/>
    </row>
    <row r="4330" spans="1:2">
      <c r="A4330" s="79"/>
      <c r="B4330" s="156"/>
    </row>
    <row r="4331" spans="1:2">
      <c r="A4331" s="79"/>
      <c r="B4331" s="156"/>
    </row>
    <row r="4332" spans="1:2">
      <c r="A4332" s="79"/>
      <c r="B4332" s="156"/>
    </row>
    <row r="4333" spans="1:2">
      <c r="A4333" s="79"/>
      <c r="B4333" s="156"/>
    </row>
    <row r="4334" spans="1:2">
      <c r="A4334" s="79"/>
      <c r="B4334" s="156"/>
    </row>
    <row r="4335" spans="1:2">
      <c r="A4335" s="79"/>
      <c r="B4335" s="156"/>
    </row>
    <row r="4336" spans="1:2">
      <c r="A4336" s="79"/>
      <c r="B4336" s="156"/>
    </row>
    <row r="4337" spans="1:2">
      <c r="A4337" s="79"/>
      <c r="B4337" s="156"/>
    </row>
    <row r="4338" spans="1:2">
      <c r="A4338" s="79"/>
      <c r="B4338" s="156"/>
    </row>
    <row r="4339" spans="1:2">
      <c r="A4339" s="79"/>
      <c r="B4339" s="156"/>
    </row>
    <row r="4340" spans="1:2">
      <c r="A4340" s="79"/>
      <c r="B4340" s="156"/>
    </row>
    <row r="4341" spans="1:2">
      <c r="A4341" s="79"/>
      <c r="B4341" s="156"/>
    </row>
    <row r="4342" spans="1:2">
      <c r="A4342" s="79"/>
      <c r="B4342" s="156"/>
    </row>
    <row r="4343" spans="1:2">
      <c r="A4343" s="79"/>
      <c r="B4343" s="156"/>
    </row>
    <row r="4344" spans="1:2">
      <c r="A4344" s="79"/>
      <c r="B4344" s="156"/>
    </row>
    <row r="4345" spans="1:2">
      <c r="A4345" s="79"/>
      <c r="B4345" s="156"/>
    </row>
    <row r="4346" spans="1:2">
      <c r="A4346" s="79"/>
      <c r="B4346" s="156"/>
    </row>
    <row r="4347" spans="1:2">
      <c r="A4347" s="79"/>
      <c r="B4347" s="156"/>
    </row>
    <row r="4348" spans="1:2">
      <c r="A4348" s="79"/>
      <c r="B4348" s="156"/>
    </row>
    <row r="4349" spans="1:2">
      <c r="A4349" s="79"/>
      <c r="B4349" s="156"/>
    </row>
    <row r="4350" spans="1:2">
      <c r="A4350" s="79"/>
      <c r="B4350" s="156"/>
    </row>
    <row r="4351" spans="1:2">
      <c r="A4351" s="79"/>
      <c r="B4351" s="156"/>
    </row>
    <row r="4352" spans="1:2">
      <c r="A4352" s="79"/>
      <c r="B4352" s="156"/>
    </row>
    <row r="4353" spans="1:2">
      <c r="A4353" s="79"/>
      <c r="B4353" s="156"/>
    </row>
    <row r="4354" spans="1:2">
      <c r="A4354" s="79"/>
      <c r="B4354" s="156"/>
    </row>
    <row r="4355" spans="1:2">
      <c r="A4355" s="79"/>
      <c r="B4355" s="156"/>
    </row>
    <row r="4356" spans="1:2">
      <c r="A4356" s="79"/>
      <c r="B4356" s="156"/>
    </row>
    <row r="4357" spans="1:2">
      <c r="A4357" s="79"/>
      <c r="B4357" s="156"/>
    </row>
    <row r="4358" spans="1:2">
      <c r="A4358" s="79"/>
      <c r="B4358" s="156"/>
    </row>
    <row r="4359" spans="1:2">
      <c r="A4359" s="79"/>
      <c r="B4359" s="156"/>
    </row>
    <row r="4360" spans="1:2">
      <c r="A4360" s="79"/>
      <c r="B4360" s="156"/>
    </row>
    <row r="4361" spans="1:2">
      <c r="A4361" s="79"/>
      <c r="B4361" s="156"/>
    </row>
    <row r="4362" spans="1:2">
      <c r="A4362" s="79"/>
      <c r="B4362" s="156"/>
    </row>
    <row r="4363" spans="1:2">
      <c r="A4363" s="79"/>
      <c r="B4363" s="156"/>
    </row>
    <row r="4364" spans="1:2">
      <c r="A4364" s="79"/>
      <c r="B4364" s="156"/>
    </row>
    <row r="4365" spans="1:2">
      <c r="A4365" s="79"/>
      <c r="B4365" s="156"/>
    </row>
    <row r="4366" spans="1:2">
      <c r="A4366" s="79"/>
      <c r="B4366" s="156"/>
    </row>
    <row r="4367" spans="1:2">
      <c r="A4367" s="79"/>
      <c r="B4367" s="156"/>
    </row>
    <row r="4368" spans="1:2">
      <c r="A4368" s="79"/>
      <c r="B4368" s="156"/>
    </row>
    <row r="4369" spans="1:2">
      <c r="A4369" s="79"/>
      <c r="B4369" s="156"/>
    </row>
    <row r="4370" spans="1:2">
      <c r="A4370" s="79"/>
      <c r="B4370" s="156"/>
    </row>
    <row r="4371" spans="1:2">
      <c r="A4371" s="79"/>
      <c r="B4371" s="156"/>
    </row>
    <row r="4372" spans="1:2">
      <c r="A4372" s="79"/>
      <c r="B4372" s="156"/>
    </row>
    <row r="4373" spans="1:2">
      <c r="A4373" s="79"/>
      <c r="B4373" s="156"/>
    </row>
    <row r="4374" spans="1:2">
      <c r="A4374" s="79"/>
      <c r="B4374" s="156"/>
    </row>
    <row r="4375" spans="1:2">
      <c r="A4375" s="79"/>
      <c r="B4375" s="156"/>
    </row>
    <row r="4376" spans="1:2">
      <c r="A4376" s="79"/>
      <c r="B4376" s="156"/>
    </row>
    <row r="4377" spans="1:2">
      <c r="A4377" s="79"/>
      <c r="B4377" s="156"/>
    </row>
    <row r="4378" spans="1:2">
      <c r="A4378" s="79"/>
      <c r="B4378" s="156"/>
    </row>
    <row r="4379" spans="1:2">
      <c r="A4379" s="79"/>
      <c r="B4379" s="156"/>
    </row>
    <row r="4380" spans="1:2">
      <c r="A4380" s="79"/>
      <c r="B4380" s="156"/>
    </row>
    <row r="4381" spans="1:2">
      <c r="A4381" s="79"/>
      <c r="B4381" s="156"/>
    </row>
    <row r="4382" spans="1:2">
      <c r="A4382" s="79"/>
      <c r="B4382" s="156"/>
    </row>
    <row r="4383" spans="1:2">
      <c r="A4383" s="79"/>
      <c r="B4383" s="156"/>
    </row>
    <row r="4384" spans="1:2">
      <c r="A4384" s="79"/>
      <c r="B4384" s="156"/>
    </row>
    <row r="4385" spans="1:2">
      <c r="A4385" s="79"/>
      <c r="B4385" s="156"/>
    </row>
    <row r="4386" spans="1:2">
      <c r="A4386" s="79"/>
      <c r="B4386" s="156"/>
    </row>
    <row r="4387" spans="1:2">
      <c r="A4387" s="79"/>
      <c r="B4387" s="156"/>
    </row>
    <row r="4388" spans="1:2">
      <c r="A4388" s="79"/>
      <c r="B4388" s="156"/>
    </row>
    <row r="4389" spans="1:2">
      <c r="A4389" s="79"/>
      <c r="B4389" s="156"/>
    </row>
    <row r="4390" spans="1:2">
      <c r="A4390" s="79"/>
      <c r="B4390" s="156"/>
    </row>
    <row r="4391" spans="1:2">
      <c r="A4391" s="79"/>
      <c r="B4391" s="156"/>
    </row>
    <row r="4392" spans="1:2">
      <c r="A4392" s="79"/>
      <c r="B4392" s="156"/>
    </row>
    <row r="4393" spans="1:2">
      <c r="A4393" s="79"/>
      <c r="B4393" s="156"/>
    </row>
    <row r="4394" spans="1:2">
      <c r="A4394" s="79"/>
      <c r="B4394" s="156"/>
    </row>
    <row r="4395" spans="1:2">
      <c r="A4395" s="79"/>
      <c r="B4395" s="156"/>
    </row>
    <row r="4396" spans="1:2">
      <c r="A4396" s="79"/>
      <c r="B4396" s="156"/>
    </row>
    <row r="4397" spans="1:2">
      <c r="A4397" s="79"/>
      <c r="B4397" s="156"/>
    </row>
    <row r="4398" spans="1:2">
      <c r="A4398" s="79"/>
      <c r="B4398" s="156"/>
    </row>
    <row r="4399" spans="1:2">
      <c r="A4399" s="79"/>
      <c r="B4399" s="156"/>
    </row>
    <row r="4400" spans="1:2">
      <c r="A4400" s="79"/>
      <c r="B4400" s="156"/>
    </row>
    <row r="4401" spans="1:2">
      <c r="A4401" s="79"/>
      <c r="B4401" s="156"/>
    </row>
    <row r="4402" spans="1:2">
      <c r="A4402" s="79"/>
      <c r="B4402" s="156"/>
    </row>
    <row r="4403" spans="1:2">
      <c r="A4403" s="79"/>
      <c r="B4403" s="156"/>
    </row>
    <row r="4404" spans="1:2">
      <c r="A4404" s="79"/>
      <c r="B4404" s="156"/>
    </row>
    <row r="4405" spans="1:2">
      <c r="A4405" s="79"/>
      <c r="B4405" s="156"/>
    </row>
    <row r="4406" spans="1:2">
      <c r="A4406" s="79"/>
      <c r="B4406" s="156"/>
    </row>
    <row r="4407" spans="1:2">
      <c r="A4407" s="79"/>
      <c r="B4407" s="156"/>
    </row>
    <row r="4408" spans="1:2">
      <c r="A4408" s="79"/>
      <c r="B4408" s="156"/>
    </row>
    <row r="4409" spans="1:2">
      <c r="A4409" s="79"/>
      <c r="B4409" s="156"/>
    </row>
    <row r="4410" spans="1:2">
      <c r="A4410" s="79"/>
      <c r="B4410" s="156"/>
    </row>
    <row r="4411" spans="1:2">
      <c r="A4411" s="79"/>
      <c r="B4411" s="156"/>
    </row>
    <row r="4412" spans="1:2">
      <c r="A4412" s="79"/>
      <c r="B4412" s="156"/>
    </row>
    <row r="4413" spans="1:2">
      <c r="A4413" s="79"/>
      <c r="B4413" s="156"/>
    </row>
    <row r="4414" spans="1:2">
      <c r="A4414" s="79"/>
      <c r="B4414" s="156"/>
    </row>
    <row r="4415" spans="1:2">
      <c r="A4415" s="79"/>
      <c r="B4415" s="156"/>
    </row>
    <row r="4416" spans="1:2">
      <c r="A4416" s="79"/>
      <c r="B4416" s="156"/>
    </row>
    <row r="4417" spans="1:2">
      <c r="A4417" s="79"/>
      <c r="B4417" s="156"/>
    </row>
    <row r="4418" spans="1:2">
      <c r="A4418" s="79"/>
      <c r="B4418" s="156"/>
    </row>
    <row r="4419" spans="1:2">
      <c r="A4419" s="79"/>
      <c r="B4419" s="156"/>
    </row>
    <row r="4420" spans="1:2">
      <c r="A4420" s="79"/>
      <c r="B4420" s="156"/>
    </row>
    <row r="4421" spans="1:2">
      <c r="A4421" s="79"/>
      <c r="B4421" s="156"/>
    </row>
    <row r="4422" spans="1:2">
      <c r="A4422" s="79"/>
      <c r="B4422" s="156"/>
    </row>
    <row r="4423" spans="1:2">
      <c r="A4423" s="79"/>
      <c r="B4423" s="156"/>
    </row>
    <row r="4424" spans="1:2">
      <c r="A4424" s="79"/>
      <c r="B4424" s="156"/>
    </row>
    <row r="4425" spans="1:2">
      <c r="A4425" s="79"/>
      <c r="B4425" s="156"/>
    </row>
    <row r="4426" spans="1:2">
      <c r="A4426" s="79"/>
      <c r="B4426" s="156"/>
    </row>
    <row r="4427" spans="1:2">
      <c r="A4427" s="79"/>
      <c r="B4427" s="156"/>
    </row>
    <row r="4428" spans="1:2">
      <c r="A4428" s="79"/>
      <c r="B4428" s="156"/>
    </row>
    <row r="4429" spans="1:2">
      <c r="A4429" s="79"/>
      <c r="B4429" s="156"/>
    </row>
    <row r="4430" spans="1:2">
      <c r="A4430" s="79"/>
      <c r="B4430" s="156"/>
    </row>
    <row r="4431" spans="1:2">
      <c r="A4431" s="79"/>
      <c r="B4431" s="156"/>
    </row>
    <row r="4432" spans="1:2">
      <c r="A4432" s="79"/>
      <c r="B4432" s="156"/>
    </row>
    <row r="4433" spans="1:2">
      <c r="A4433" s="79"/>
      <c r="B4433" s="156"/>
    </row>
    <row r="4434" spans="1:2">
      <c r="A4434" s="79"/>
      <c r="B4434" s="156"/>
    </row>
    <row r="4435" spans="1:2">
      <c r="A4435" s="79"/>
      <c r="B4435" s="156"/>
    </row>
    <row r="4436" spans="1:2">
      <c r="A4436" s="79"/>
      <c r="B4436" s="156"/>
    </row>
    <row r="4437" spans="1:2">
      <c r="A4437" s="79"/>
      <c r="B4437" s="156"/>
    </row>
    <row r="4438" spans="1:2">
      <c r="A4438" s="79"/>
      <c r="B4438" s="156"/>
    </row>
    <row r="4439" spans="1:2">
      <c r="A4439" s="79"/>
      <c r="B4439" s="156"/>
    </row>
    <row r="4440" spans="1:2">
      <c r="A4440" s="79"/>
      <c r="B4440" s="156"/>
    </row>
    <row r="4441" spans="1:2">
      <c r="A4441" s="79"/>
      <c r="B4441" s="156"/>
    </row>
    <row r="4442" spans="1:2">
      <c r="A4442" s="79"/>
      <c r="B4442" s="156"/>
    </row>
    <row r="4443" spans="1:2">
      <c r="A4443" s="79"/>
      <c r="B4443" s="156"/>
    </row>
    <row r="4444" spans="1:2">
      <c r="A4444" s="79"/>
      <c r="B4444" s="156"/>
    </row>
    <row r="4445" spans="1:2">
      <c r="A4445" s="79"/>
      <c r="B4445" s="156"/>
    </row>
    <row r="4446" spans="1:2">
      <c r="A4446" s="79"/>
      <c r="B4446" s="156"/>
    </row>
    <row r="4447" spans="1:2">
      <c r="A4447" s="79"/>
      <c r="B4447" s="156"/>
    </row>
    <row r="4448" spans="1:2">
      <c r="A4448" s="79"/>
      <c r="B4448" s="156"/>
    </row>
    <row r="4449" spans="1:2">
      <c r="A4449" s="79"/>
      <c r="B4449" s="156"/>
    </row>
    <row r="4450" spans="1:2">
      <c r="A4450" s="79"/>
      <c r="B4450" s="156"/>
    </row>
    <row r="4451" spans="1:2">
      <c r="A4451" s="79"/>
      <c r="B4451" s="156"/>
    </row>
    <row r="4452" spans="1:2">
      <c r="A4452" s="79"/>
      <c r="B4452" s="156"/>
    </row>
    <row r="4453" spans="1:2">
      <c r="A4453" s="79"/>
      <c r="B4453" s="156"/>
    </row>
    <row r="4454" spans="1:2">
      <c r="A4454" s="79"/>
      <c r="B4454" s="156"/>
    </row>
    <row r="4455" spans="1:2">
      <c r="A4455" s="79"/>
      <c r="B4455" s="156"/>
    </row>
    <row r="4456" spans="1:2">
      <c r="A4456" s="79"/>
      <c r="B4456" s="156"/>
    </row>
    <row r="4457" spans="1:2">
      <c r="A4457" s="79"/>
      <c r="B4457" s="156"/>
    </row>
    <row r="4458" spans="1:2">
      <c r="A4458" s="79"/>
      <c r="B4458" s="156"/>
    </row>
    <row r="4459" spans="1:2">
      <c r="A4459" s="79"/>
      <c r="B4459" s="156"/>
    </row>
    <row r="4460" spans="1:2">
      <c r="A4460" s="79"/>
      <c r="B4460" s="156"/>
    </row>
    <row r="4461" spans="1:2">
      <c r="A4461" s="79"/>
      <c r="B4461" s="156"/>
    </row>
    <row r="4462" spans="1:2">
      <c r="A4462" s="79"/>
      <c r="B4462" s="156"/>
    </row>
    <row r="4463" spans="1:2">
      <c r="A4463" s="79"/>
      <c r="B4463" s="156"/>
    </row>
    <row r="4464" spans="1:2">
      <c r="A4464" s="79"/>
      <c r="B4464" s="156"/>
    </row>
    <row r="4465" spans="1:2">
      <c r="A4465" s="79"/>
      <c r="B4465" s="156"/>
    </row>
    <row r="4466" spans="1:2">
      <c r="A4466" s="79"/>
      <c r="B4466" s="156"/>
    </row>
    <row r="4467" spans="1:2">
      <c r="A4467" s="79"/>
      <c r="B4467" s="156"/>
    </row>
    <row r="4468" spans="1:2">
      <c r="A4468" s="79"/>
      <c r="B4468" s="156"/>
    </row>
    <row r="4469" spans="1:2">
      <c r="A4469" s="79"/>
      <c r="B4469" s="156"/>
    </row>
    <row r="4470" spans="1:2">
      <c r="A4470" s="79"/>
      <c r="B4470" s="156"/>
    </row>
    <row r="4471" spans="1:2">
      <c r="A4471" s="79"/>
      <c r="B4471" s="156"/>
    </row>
    <row r="4472" spans="1:2">
      <c r="A4472" s="79"/>
      <c r="B4472" s="156"/>
    </row>
    <row r="4473" spans="1:2">
      <c r="A4473" s="79"/>
      <c r="B4473" s="156"/>
    </row>
    <row r="4474" spans="1:2">
      <c r="A4474" s="79"/>
      <c r="B4474" s="156"/>
    </row>
    <row r="4475" spans="1:2">
      <c r="A4475" s="79"/>
      <c r="B4475" s="156"/>
    </row>
    <row r="4476" spans="1:2">
      <c r="A4476" s="79"/>
      <c r="B4476" s="156"/>
    </row>
    <row r="4477" spans="1:2">
      <c r="A4477" s="79"/>
      <c r="B4477" s="156"/>
    </row>
    <row r="4478" spans="1:2">
      <c r="A4478" s="79"/>
      <c r="B4478" s="156"/>
    </row>
    <row r="4479" spans="1:2">
      <c r="A4479" s="79"/>
      <c r="B4479" s="156"/>
    </row>
    <row r="4480" spans="1:2">
      <c r="A4480" s="79"/>
      <c r="B4480" s="156"/>
    </row>
    <row r="4481" spans="1:2">
      <c r="A4481" s="79"/>
      <c r="B4481" s="156"/>
    </row>
    <row r="4482" spans="1:2">
      <c r="A4482" s="79"/>
      <c r="B4482" s="156"/>
    </row>
    <row r="4483" spans="1:2">
      <c r="A4483" s="79"/>
      <c r="B4483" s="156"/>
    </row>
    <row r="4484" spans="1:2">
      <c r="A4484" s="79"/>
      <c r="B4484" s="156"/>
    </row>
    <row r="4485" spans="1:2">
      <c r="A4485" s="79"/>
      <c r="B4485" s="156"/>
    </row>
    <row r="4486" spans="1:2">
      <c r="A4486" s="79"/>
      <c r="B4486" s="156"/>
    </row>
    <row r="4487" spans="1:2">
      <c r="A4487" s="79"/>
      <c r="B4487" s="156"/>
    </row>
    <row r="4488" spans="1:2">
      <c r="A4488" s="79"/>
      <c r="B4488" s="156"/>
    </row>
    <row r="4489" spans="1:2">
      <c r="A4489" s="79"/>
      <c r="B4489" s="156"/>
    </row>
    <row r="4490" spans="1:2">
      <c r="A4490" s="79"/>
      <c r="B4490" s="156"/>
    </row>
    <row r="4491" spans="1:2">
      <c r="A4491" s="79"/>
      <c r="B4491" s="156"/>
    </row>
    <row r="4492" spans="1:2">
      <c r="A4492" s="79"/>
      <c r="B4492" s="156"/>
    </row>
    <row r="4493" spans="1:2">
      <c r="A4493" s="79"/>
      <c r="B4493" s="156"/>
    </row>
    <row r="4494" spans="1:2">
      <c r="A4494" s="79"/>
      <c r="B4494" s="156"/>
    </row>
    <row r="4495" spans="1:2">
      <c r="A4495" s="79"/>
      <c r="B4495" s="156"/>
    </row>
    <row r="4496" spans="1:2">
      <c r="A4496" s="79"/>
      <c r="B4496" s="156"/>
    </row>
    <row r="4497" spans="1:2">
      <c r="A4497" s="79"/>
      <c r="B4497" s="156"/>
    </row>
    <row r="4498" spans="1:2">
      <c r="A4498" s="79"/>
      <c r="B4498" s="156"/>
    </row>
    <row r="4499" spans="1:2">
      <c r="A4499" s="79"/>
      <c r="B4499" s="156"/>
    </row>
    <row r="4500" spans="1:2">
      <c r="A4500" s="79"/>
      <c r="B4500" s="156"/>
    </row>
    <row r="4501" spans="1:2">
      <c r="A4501" s="79"/>
      <c r="B4501" s="156"/>
    </row>
    <row r="4502" spans="1:2">
      <c r="A4502" s="79"/>
      <c r="B4502" s="156"/>
    </row>
    <row r="4503" spans="1:2">
      <c r="A4503" s="79"/>
      <c r="B4503" s="156"/>
    </row>
    <row r="4504" spans="1:2">
      <c r="A4504" s="79"/>
      <c r="B4504" s="156"/>
    </row>
    <row r="4505" spans="1:2">
      <c r="A4505" s="79"/>
      <c r="B4505" s="156"/>
    </row>
    <row r="4506" spans="1:2">
      <c r="A4506" s="79"/>
      <c r="B4506" s="156"/>
    </row>
    <row r="4507" spans="1:2">
      <c r="A4507" s="79"/>
      <c r="B4507" s="156"/>
    </row>
    <row r="4508" spans="1:2">
      <c r="A4508" s="79"/>
      <c r="B4508" s="156"/>
    </row>
    <row r="4509" spans="1:2">
      <c r="A4509" s="79"/>
      <c r="B4509" s="156"/>
    </row>
    <row r="4510" spans="1:2">
      <c r="A4510" s="79"/>
      <c r="B4510" s="156"/>
    </row>
    <row r="4511" spans="1:2">
      <c r="A4511" s="79"/>
      <c r="B4511" s="156"/>
    </row>
    <row r="4512" spans="1:2">
      <c r="A4512" s="79"/>
      <c r="B4512" s="156"/>
    </row>
    <row r="4513" spans="1:2">
      <c r="A4513" s="79"/>
      <c r="B4513" s="156"/>
    </row>
    <row r="4514" spans="1:2">
      <c r="A4514" s="79"/>
      <c r="B4514" s="156"/>
    </row>
    <row r="4515" spans="1:2">
      <c r="A4515" s="79"/>
      <c r="B4515" s="156"/>
    </row>
    <row r="4516" spans="1:2">
      <c r="A4516" s="79"/>
      <c r="B4516" s="156"/>
    </row>
    <row r="4517" spans="1:2">
      <c r="A4517" s="79"/>
      <c r="B4517" s="156"/>
    </row>
    <row r="4518" spans="1:2">
      <c r="A4518" s="79"/>
      <c r="B4518" s="156"/>
    </row>
    <row r="4519" spans="1:2">
      <c r="A4519" s="79"/>
      <c r="B4519" s="156"/>
    </row>
    <row r="4520" spans="1:2">
      <c r="A4520" s="79"/>
      <c r="B4520" s="156"/>
    </row>
    <row r="4521" spans="1:2">
      <c r="A4521" s="79"/>
      <c r="B4521" s="156"/>
    </row>
    <row r="4522" spans="1:2">
      <c r="A4522" s="79"/>
      <c r="B4522" s="156"/>
    </row>
    <row r="4523" spans="1:2">
      <c r="A4523" s="79"/>
      <c r="B4523" s="156"/>
    </row>
    <row r="4524" spans="1:2">
      <c r="A4524" s="79"/>
      <c r="B4524" s="156"/>
    </row>
    <row r="4525" spans="1:2">
      <c r="A4525" s="79"/>
      <c r="B4525" s="156"/>
    </row>
    <row r="4526" spans="1:2">
      <c r="A4526" s="79"/>
      <c r="B4526" s="156"/>
    </row>
    <row r="4527" spans="1:2">
      <c r="A4527" s="79"/>
      <c r="B4527" s="156"/>
    </row>
    <row r="4528" spans="1:2">
      <c r="A4528" s="79"/>
      <c r="B4528" s="156"/>
    </row>
    <row r="4529" spans="1:2">
      <c r="A4529" s="79"/>
      <c r="B4529" s="156"/>
    </row>
    <row r="4530" spans="1:2">
      <c r="A4530" s="79"/>
      <c r="B4530" s="156"/>
    </row>
    <row r="4531" spans="1:2">
      <c r="A4531" s="79"/>
      <c r="B4531" s="156"/>
    </row>
    <row r="4532" spans="1:2">
      <c r="A4532" s="79"/>
      <c r="B4532" s="156"/>
    </row>
    <row r="4533" spans="1:2">
      <c r="A4533" s="79"/>
      <c r="B4533" s="156"/>
    </row>
    <row r="4534" spans="1:2">
      <c r="A4534" s="79"/>
      <c r="B4534" s="156"/>
    </row>
    <row r="4535" spans="1:2">
      <c r="A4535" s="79"/>
      <c r="B4535" s="156"/>
    </row>
    <row r="4536" spans="1:2">
      <c r="A4536" s="79"/>
      <c r="B4536" s="156"/>
    </row>
    <row r="4537" spans="1:2">
      <c r="A4537" s="79"/>
      <c r="B4537" s="156"/>
    </row>
    <row r="4538" spans="1:2">
      <c r="A4538" s="79"/>
      <c r="B4538" s="156"/>
    </row>
    <row r="4539" spans="1:2">
      <c r="A4539" s="79"/>
      <c r="B4539" s="156"/>
    </row>
    <row r="4540" spans="1:2">
      <c r="A4540" s="79"/>
      <c r="B4540" s="156"/>
    </row>
    <row r="4541" spans="1:2">
      <c r="A4541" s="79"/>
      <c r="B4541" s="156"/>
    </row>
    <row r="4542" spans="1:2">
      <c r="A4542" s="79"/>
      <c r="B4542" s="156"/>
    </row>
    <row r="4543" spans="1:2">
      <c r="A4543" s="79"/>
      <c r="B4543" s="156"/>
    </row>
    <row r="4544" spans="1:2">
      <c r="A4544" s="79"/>
      <c r="B4544" s="156"/>
    </row>
    <row r="4545" spans="1:2">
      <c r="A4545" s="79"/>
      <c r="B4545" s="156"/>
    </row>
    <row r="4546" spans="1:2">
      <c r="A4546" s="79"/>
      <c r="B4546" s="156"/>
    </row>
    <row r="4547" spans="1:2">
      <c r="A4547" s="79"/>
      <c r="B4547" s="156"/>
    </row>
    <row r="4548" spans="1:2">
      <c r="A4548" s="79"/>
      <c r="B4548" s="156"/>
    </row>
    <row r="4549" spans="1:2">
      <c r="A4549" s="79"/>
      <c r="B4549" s="156"/>
    </row>
    <row r="4550" spans="1:2">
      <c r="A4550" s="79"/>
      <c r="B4550" s="156"/>
    </row>
    <row r="4551" spans="1:2">
      <c r="A4551" s="79"/>
      <c r="B4551" s="156"/>
    </row>
    <row r="4552" spans="1:2">
      <c r="A4552" s="79"/>
      <c r="B4552" s="156"/>
    </row>
    <row r="4553" spans="1:2">
      <c r="A4553" s="79"/>
      <c r="B4553" s="156"/>
    </row>
    <row r="4554" spans="1:2">
      <c r="A4554" s="79"/>
      <c r="B4554" s="156"/>
    </row>
    <row r="4555" spans="1:2">
      <c r="A4555" s="79"/>
      <c r="B4555" s="156"/>
    </row>
    <row r="4556" spans="1:2">
      <c r="A4556" s="79"/>
      <c r="B4556" s="156"/>
    </row>
    <row r="4557" spans="1:2">
      <c r="A4557" s="79"/>
      <c r="B4557" s="156"/>
    </row>
    <row r="4558" spans="1:2">
      <c r="A4558" s="79"/>
      <c r="B4558" s="156"/>
    </row>
    <row r="4559" spans="1:2">
      <c r="A4559" s="79"/>
      <c r="B4559" s="156"/>
    </row>
    <row r="4560" spans="1:2">
      <c r="A4560" s="79"/>
      <c r="B4560" s="156"/>
    </row>
    <row r="4561" spans="1:2">
      <c r="A4561" s="79"/>
      <c r="B4561" s="156"/>
    </row>
    <row r="4562" spans="1:2">
      <c r="A4562" s="79"/>
      <c r="B4562" s="156"/>
    </row>
    <row r="4563" spans="1:2">
      <c r="A4563" s="79"/>
      <c r="B4563" s="156"/>
    </row>
    <row r="4564" spans="1:2">
      <c r="A4564" s="79"/>
      <c r="B4564" s="156"/>
    </row>
    <row r="4565" spans="1:2">
      <c r="A4565" s="79"/>
      <c r="B4565" s="156"/>
    </row>
    <row r="4566" spans="1:2">
      <c r="A4566" s="79"/>
      <c r="B4566" s="156"/>
    </row>
    <row r="4567" spans="1:2">
      <c r="A4567" s="79"/>
      <c r="B4567" s="156"/>
    </row>
    <row r="4568" spans="1:2">
      <c r="A4568" s="79"/>
      <c r="B4568" s="156"/>
    </row>
    <row r="4569" spans="1:2">
      <c r="A4569" s="79"/>
      <c r="B4569" s="156"/>
    </row>
    <row r="4570" spans="1:2">
      <c r="A4570" s="79"/>
      <c r="B4570" s="156"/>
    </row>
    <row r="4571" spans="1:2">
      <c r="A4571" s="79"/>
      <c r="B4571" s="156"/>
    </row>
    <row r="4572" spans="1:2">
      <c r="A4572" s="79"/>
      <c r="B4572" s="156"/>
    </row>
    <row r="4573" spans="1:2">
      <c r="A4573" s="79"/>
      <c r="B4573" s="156"/>
    </row>
    <row r="4574" spans="1:2">
      <c r="A4574" s="79"/>
      <c r="B4574" s="156"/>
    </row>
    <row r="4575" spans="1:2">
      <c r="A4575" s="79"/>
      <c r="B4575" s="156"/>
    </row>
    <row r="4576" spans="1:2">
      <c r="A4576" s="79"/>
      <c r="B4576" s="156"/>
    </row>
    <row r="4577" spans="1:2">
      <c r="A4577" s="79"/>
      <c r="B4577" s="156"/>
    </row>
    <row r="4578" spans="1:2">
      <c r="A4578" s="79"/>
      <c r="B4578" s="156"/>
    </row>
    <row r="4579" spans="1:2">
      <c r="A4579" s="79"/>
      <c r="B4579" s="156"/>
    </row>
    <row r="4580" spans="1:2">
      <c r="A4580" s="79"/>
      <c r="B4580" s="156"/>
    </row>
    <row r="4581" spans="1:2">
      <c r="A4581" s="79"/>
      <c r="B4581" s="156"/>
    </row>
    <row r="4582" spans="1:2">
      <c r="A4582" s="79"/>
      <c r="B4582" s="156"/>
    </row>
    <row r="4583" spans="1:2">
      <c r="A4583" s="79"/>
      <c r="B4583" s="156"/>
    </row>
    <row r="4584" spans="1:2">
      <c r="A4584" s="79"/>
      <c r="B4584" s="156"/>
    </row>
    <row r="4585" spans="1:2">
      <c r="A4585" s="79"/>
      <c r="B4585" s="156"/>
    </row>
    <row r="4586" spans="1:2">
      <c r="A4586" s="79"/>
      <c r="B4586" s="156"/>
    </row>
    <row r="4587" spans="1:2">
      <c r="A4587" s="79"/>
      <c r="B4587" s="156"/>
    </row>
    <row r="4588" spans="1:2">
      <c r="A4588" s="79"/>
      <c r="B4588" s="156"/>
    </row>
    <row r="4589" spans="1:2">
      <c r="A4589" s="79"/>
      <c r="B4589" s="156"/>
    </row>
    <row r="4590" spans="1:2">
      <c r="A4590" s="79"/>
      <c r="B4590" s="156"/>
    </row>
    <row r="4591" spans="1:2">
      <c r="A4591" s="79"/>
      <c r="B4591" s="156"/>
    </row>
    <row r="4592" spans="1:2">
      <c r="A4592" s="79"/>
      <c r="B4592" s="156"/>
    </row>
    <row r="4593" spans="1:2">
      <c r="A4593" s="79"/>
      <c r="B4593" s="156"/>
    </row>
    <row r="4594" spans="1:2">
      <c r="A4594" s="79"/>
      <c r="B4594" s="156"/>
    </row>
    <row r="4595" spans="1:2">
      <c r="A4595" s="79"/>
      <c r="B4595" s="156"/>
    </row>
    <row r="4596" spans="1:2">
      <c r="A4596" s="79"/>
      <c r="B4596" s="156"/>
    </row>
    <row r="4597" spans="1:2">
      <c r="A4597" s="79"/>
      <c r="B4597" s="156"/>
    </row>
    <row r="4598" spans="1:2">
      <c r="A4598" s="79"/>
      <c r="B4598" s="156"/>
    </row>
    <row r="4599" spans="1:2">
      <c r="A4599" s="79"/>
      <c r="B4599" s="156"/>
    </row>
    <row r="4600" spans="1:2">
      <c r="A4600" s="79"/>
      <c r="B4600" s="156"/>
    </row>
    <row r="4601" spans="1:2">
      <c r="A4601" s="79"/>
      <c r="B4601" s="156"/>
    </row>
    <row r="4602" spans="1:2">
      <c r="A4602" s="79"/>
      <c r="B4602" s="156"/>
    </row>
    <row r="4603" spans="1:2">
      <c r="A4603" s="79"/>
      <c r="B4603" s="156"/>
    </row>
    <row r="4604" spans="1:2">
      <c r="A4604" s="79"/>
      <c r="B4604" s="156"/>
    </row>
    <row r="4605" spans="1:2">
      <c r="A4605" s="79"/>
      <c r="B4605" s="156"/>
    </row>
    <row r="4606" spans="1:2">
      <c r="A4606" s="79"/>
      <c r="B4606" s="156"/>
    </row>
    <row r="4607" spans="1:2">
      <c r="A4607" s="79"/>
      <c r="B4607" s="156"/>
    </row>
    <row r="4608" spans="1:2">
      <c r="A4608" s="79"/>
      <c r="B4608" s="156"/>
    </row>
    <row r="4609" spans="1:2">
      <c r="A4609" s="79"/>
      <c r="B4609" s="156"/>
    </row>
    <row r="4610" spans="1:2">
      <c r="A4610" s="79"/>
      <c r="B4610" s="156"/>
    </row>
    <row r="4611" spans="1:2">
      <c r="A4611" s="79"/>
      <c r="B4611" s="156"/>
    </row>
    <row r="4612" spans="1:2">
      <c r="A4612" s="79"/>
      <c r="B4612" s="156"/>
    </row>
    <row r="4613" spans="1:2">
      <c r="A4613" s="79"/>
      <c r="B4613" s="156"/>
    </row>
    <row r="4614" spans="1:2">
      <c r="A4614" s="79"/>
      <c r="B4614" s="156"/>
    </row>
    <row r="4615" spans="1:2">
      <c r="A4615" s="79"/>
      <c r="B4615" s="156"/>
    </row>
    <row r="4616" spans="1:2">
      <c r="A4616" s="79"/>
      <c r="B4616" s="156"/>
    </row>
    <row r="4617" spans="1:2">
      <c r="A4617" s="79"/>
      <c r="B4617" s="156"/>
    </row>
    <row r="4618" spans="1:2">
      <c r="A4618" s="79"/>
      <c r="B4618" s="156"/>
    </row>
    <row r="4619" spans="1:2">
      <c r="A4619" s="79"/>
      <c r="B4619" s="156"/>
    </row>
    <row r="4620" spans="1:2">
      <c r="A4620" s="79"/>
      <c r="B4620" s="156"/>
    </row>
    <row r="4621" spans="1:2">
      <c r="A4621" s="79"/>
      <c r="B4621" s="156"/>
    </row>
    <row r="4622" spans="1:2">
      <c r="A4622" s="79"/>
      <c r="B4622" s="156"/>
    </row>
    <row r="4623" spans="1:2">
      <c r="A4623" s="79"/>
      <c r="B4623" s="156"/>
    </row>
    <row r="4624" spans="1:2">
      <c r="A4624" s="79"/>
      <c r="B4624" s="156"/>
    </row>
    <row r="4625" spans="1:2">
      <c r="A4625" s="79"/>
      <c r="B4625" s="156"/>
    </row>
    <row r="4626" spans="1:2">
      <c r="A4626" s="79"/>
      <c r="B4626" s="156"/>
    </row>
    <row r="4627" spans="1:2">
      <c r="A4627" s="79"/>
      <c r="B4627" s="156"/>
    </row>
    <row r="4628" spans="1:2">
      <c r="A4628" s="79"/>
      <c r="B4628" s="156"/>
    </row>
    <row r="4629" spans="1:2">
      <c r="A4629" s="79"/>
      <c r="B4629" s="156"/>
    </row>
    <row r="4630" spans="1:2">
      <c r="A4630" s="79"/>
      <c r="B4630" s="156"/>
    </row>
    <row r="4631" spans="1:2">
      <c r="A4631" s="79"/>
      <c r="B4631" s="156"/>
    </row>
    <row r="4632" spans="1:2">
      <c r="A4632" s="79"/>
      <c r="B4632" s="156"/>
    </row>
    <row r="4633" spans="1:2">
      <c r="A4633" s="79"/>
      <c r="B4633" s="156"/>
    </row>
    <row r="4634" spans="1:2">
      <c r="A4634" s="79"/>
      <c r="B4634" s="156"/>
    </row>
    <row r="4635" spans="1:2">
      <c r="A4635" s="79"/>
      <c r="B4635" s="156"/>
    </row>
    <row r="4636" spans="1:2">
      <c r="A4636" s="79"/>
      <c r="B4636" s="156"/>
    </row>
    <row r="4637" spans="1:2">
      <c r="A4637" s="79"/>
      <c r="B4637" s="156"/>
    </row>
    <row r="4638" spans="1:2">
      <c r="A4638" s="79"/>
      <c r="B4638" s="156"/>
    </row>
    <row r="4639" spans="1:2">
      <c r="A4639" s="79"/>
      <c r="B4639" s="156"/>
    </row>
    <row r="4640" spans="1:2">
      <c r="A4640" s="79"/>
      <c r="B4640" s="156"/>
    </row>
    <row r="4641" spans="1:2">
      <c r="A4641" s="79"/>
      <c r="B4641" s="156"/>
    </row>
    <row r="4642" spans="1:2">
      <c r="A4642" s="79"/>
      <c r="B4642" s="156"/>
    </row>
    <row r="4643" spans="1:2">
      <c r="A4643" s="79"/>
      <c r="B4643" s="156"/>
    </row>
    <row r="4644" spans="1:2">
      <c r="A4644" s="79"/>
      <c r="B4644" s="156"/>
    </row>
    <row r="4645" spans="1:2">
      <c r="A4645" s="79"/>
      <c r="B4645" s="156"/>
    </row>
    <row r="4646" spans="1:2">
      <c r="A4646" s="79"/>
      <c r="B4646" s="156"/>
    </row>
    <row r="4647" spans="1:2">
      <c r="A4647" s="79"/>
      <c r="B4647" s="156"/>
    </row>
    <row r="4648" spans="1:2">
      <c r="A4648" s="79"/>
      <c r="B4648" s="156"/>
    </row>
    <row r="4649" spans="1:2">
      <c r="A4649" s="79"/>
      <c r="B4649" s="156"/>
    </row>
    <row r="4650" spans="1:2">
      <c r="A4650" s="79"/>
      <c r="B4650" s="156"/>
    </row>
    <row r="4651" spans="1:2">
      <c r="A4651" s="79"/>
      <c r="B4651" s="156"/>
    </row>
    <row r="4652" spans="1:2">
      <c r="A4652" s="79"/>
      <c r="B4652" s="156"/>
    </row>
    <row r="4653" spans="1:2">
      <c r="A4653" s="79"/>
      <c r="B4653" s="156"/>
    </row>
    <row r="4654" spans="1:2">
      <c r="A4654" s="79"/>
      <c r="B4654" s="156"/>
    </row>
    <row r="4655" spans="1:2">
      <c r="A4655" s="79"/>
      <c r="B4655" s="156"/>
    </row>
    <row r="4656" spans="1:2">
      <c r="A4656" s="79"/>
      <c r="B4656" s="156"/>
    </row>
    <row r="4657" spans="1:2">
      <c r="A4657" s="79"/>
      <c r="B4657" s="156"/>
    </row>
    <row r="4658" spans="1:2">
      <c r="A4658" s="79"/>
      <c r="B4658" s="156"/>
    </row>
    <row r="4659" spans="1:2">
      <c r="A4659" s="79"/>
      <c r="B4659" s="156"/>
    </row>
    <row r="4660" spans="1:2">
      <c r="A4660" s="79"/>
      <c r="B4660" s="156"/>
    </row>
    <row r="4661" spans="1:2">
      <c r="A4661" s="79"/>
      <c r="B4661" s="156"/>
    </row>
    <row r="4662" spans="1:2">
      <c r="A4662" s="79"/>
      <c r="B4662" s="156"/>
    </row>
    <row r="4663" spans="1:2">
      <c r="A4663" s="79"/>
      <c r="B4663" s="156"/>
    </row>
    <row r="4664" spans="1:2">
      <c r="A4664" s="79"/>
      <c r="B4664" s="156"/>
    </row>
    <row r="4665" spans="1:2">
      <c r="A4665" s="79"/>
      <c r="B4665" s="156"/>
    </row>
    <row r="4666" spans="1:2">
      <c r="A4666" s="79"/>
      <c r="B4666" s="156"/>
    </row>
    <row r="4667" spans="1:2">
      <c r="A4667" s="79"/>
      <c r="B4667" s="156"/>
    </row>
    <row r="4668" spans="1:2">
      <c r="A4668" s="79"/>
      <c r="B4668" s="156"/>
    </row>
    <row r="4669" spans="1:2">
      <c r="A4669" s="79"/>
      <c r="B4669" s="156"/>
    </row>
    <row r="4670" spans="1:2">
      <c r="A4670" s="79"/>
      <c r="B4670" s="156"/>
    </row>
    <row r="4671" spans="1:2">
      <c r="A4671" s="79"/>
      <c r="B4671" s="156"/>
    </row>
    <row r="4672" spans="1:2">
      <c r="A4672" s="79"/>
      <c r="B4672" s="156"/>
    </row>
    <row r="4673" spans="1:2">
      <c r="A4673" s="79"/>
      <c r="B4673" s="156"/>
    </row>
    <row r="4674" spans="1:2">
      <c r="A4674" s="79"/>
      <c r="B4674" s="156"/>
    </row>
    <row r="4675" spans="1:2">
      <c r="A4675" s="79"/>
      <c r="B4675" s="156"/>
    </row>
    <row r="4676" spans="1:2">
      <c r="A4676" s="79"/>
      <c r="B4676" s="156"/>
    </row>
    <row r="4677" spans="1:2">
      <c r="A4677" s="79"/>
      <c r="B4677" s="156"/>
    </row>
    <row r="4678" spans="1:2">
      <c r="A4678" s="79"/>
      <c r="B4678" s="156"/>
    </row>
    <row r="4679" spans="1:2">
      <c r="A4679" s="79"/>
      <c r="B4679" s="156"/>
    </row>
    <row r="4680" spans="1:2">
      <c r="A4680" s="79"/>
      <c r="B4680" s="156"/>
    </row>
    <row r="4681" spans="1:2">
      <c r="A4681" s="79"/>
      <c r="B4681" s="156"/>
    </row>
    <row r="4682" spans="1:2">
      <c r="A4682" s="79"/>
      <c r="B4682" s="156"/>
    </row>
    <row r="4683" spans="1:2">
      <c r="A4683" s="79"/>
      <c r="B4683" s="156"/>
    </row>
    <row r="4684" spans="1:2">
      <c r="A4684" s="79"/>
      <c r="B4684" s="156"/>
    </row>
    <row r="4685" spans="1:2">
      <c r="A4685" s="79"/>
      <c r="B4685" s="156"/>
    </row>
    <row r="4686" spans="1:2">
      <c r="A4686" s="79"/>
      <c r="B4686" s="156"/>
    </row>
    <row r="4687" spans="1:2">
      <c r="A4687" s="79"/>
      <c r="B4687" s="156"/>
    </row>
    <row r="4688" spans="1:2">
      <c r="A4688" s="79"/>
      <c r="B4688" s="156"/>
    </row>
    <row r="4689" spans="1:2">
      <c r="A4689" s="79"/>
      <c r="B4689" s="156"/>
    </row>
    <row r="4690" spans="1:2">
      <c r="A4690" s="79"/>
      <c r="B4690" s="156"/>
    </row>
    <row r="4691" spans="1:2">
      <c r="A4691" s="79"/>
      <c r="B4691" s="156"/>
    </row>
    <row r="4692" spans="1:2">
      <c r="A4692" s="79"/>
      <c r="B4692" s="156"/>
    </row>
    <row r="4693" spans="1:2">
      <c r="A4693" s="79"/>
      <c r="B4693" s="156"/>
    </row>
    <row r="4694" spans="1:2">
      <c r="A4694" s="79"/>
      <c r="B4694" s="156"/>
    </row>
    <row r="4695" spans="1:2">
      <c r="A4695" s="79"/>
      <c r="B4695" s="156"/>
    </row>
    <row r="4696" spans="1:2">
      <c r="A4696" s="79"/>
      <c r="B4696" s="156"/>
    </row>
    <row r="4697" spans="1:2">
      <c r="A4697" s="79"/>
      <c r="B4697" s="156"/>
    </row>
    <row r="4698" spans="1:2">
      <c r="A4698" s="79"/>
      <c r="B4698" s="156"/>
    </row>
    <row r="4699" spans="1:2">
      <c r="A4699" s="79"/>
      <c r="B4699" s="156"/>
    </row>
    <row r="4700" spans="1:2">
      <c r="A4700" s="79"/>
      <c r="B4700" s="156"/>
    </row>
    <row r="4701" spans="1:2">
      <c r="A4701" s="79"/>
      <c r="B4701" s="156"/>
    </row>
    <row r="4702" spans="1:2">
      <c r="A4702" s="79"/>
      <c r="B4702" s="156"/>
    </row>
    <row r="4703" spans="1:2">
      <c r="A4703" s="79"/>
      <c r="B4703" s="156"/>
    </row>
    <row r="4704" spans="1:2">
      <c r="A4704" s="79"/>
      <c r="B4704" s="156"/>
    </row>
    <row r="4705" spans="1:2">
      <c r="A4705" s="79"/>
      <c r="B4705" s="156"/>
    </row>
    <row r="4706" spans="1:2">
      <c r="A4706" s="79"/>
      <c r="B4706" s="156"/>
    </row>
    <row r="4707" spans="1:2">
      <c r="A4707" s="79"/>
      <c r="B4707" s="156"/>
    </row>
    <row r="4708" spans="1:2">
      <c r="A4708" s="79"/>
      <c r="B4708" s="156"/>
    </row>
    <row r="4709" spans="1:2">
      <c r="A4709" s="79"/>
      <c r="B4709" s="156"/>
    </row>
    <row r="4710" spans="1:2">
      <c r="A4710" s="79"/>
      <c r="B4710" s="156"/>
    </row>
    <row r="4711" spans="1:2">
      <c r="A4711" s="79"/>
      <c r="B4711" s="156"/>
    </row>
    <row r="4712" spans="1:2">
      <c r="A4712" s="79"/>
      <c r="B4712" s="156"/>
    </row>
    <row r="4713" spans="1:2">
      <c r="A4713" s="79"/>
      <c r="B4713" s="156"/>
    </row>
    <row r="4714" spans="1:2">
      <c r="A4714" s="79"/>
      <c r="B4714" s="156"/>
    </row>
    <row r="4715" spans="1:2">
      <c r="A4715" s="79"/>
      <c r="B4715" s="156"/>
    </row>
    <row r="4716" spans="1:2">
      <c r="A4716" s="79"/>
      <c r="B4716" s="156"/>
    </row>
    <row r="4717" spans="1:2">
      <c r="A4717" s="79"/>
      <c r="B4717" s="156"/>
    </row>
    <row r="4718" spans="1:2">
      <c r="A4718" s="79"/>
      <c r="B4718" s="156"/>
    </row>
    <row r="4719" spans="1:2">
      <c r="A4719" s="79"/>
      <c r="B4719" s="156"/>
    </row>
    <row r="4720" spans="1:2">
      <c r="A4720" s="79"/>
      <c r="B4720" s="156"/>
    </row>
    <row r="4721" spans="1:2">
      <c r="A4721" s="79"/>
      <c r="B4721" s="156"/>
    </row>
    <row r="4722" spans="1:2">
      <c r="A4722" s="79"/>
      <c r="B4722" s="156"/>
    </row>
    <row r="4723" spans="1:2">
      <c r="A4723" s="79"/>
      <c r="B4723" s="156"/>
    </row>
    <row r="4724" spans="1:2">
      <c r="A4724" s="79"/>
      <c r="B4724" s="156"/>
    </row>
    <row r="4725" spans="1:2">
      <c r="A4725" s="79"/>
      <c r="B4725" s="156"/>
    </row>
    <row r="4726" spans="1:2">
      <c r="A4726" s="79"/>
      <c r="B4726" s="156"/>
    </row>
    <row r="4727" spans="1:2">
      <c r="A4727" s="79"/>
      <c r="B4727" s="156"/>
    </row>
    <row r="4728" spans="1:2">
      <c r="A4728" s="79"/>
      <c r="B4728" s="156"/>
    </row>
    <row r="4729" spans="1:2">
      <c r="A4729" s="79"/>
      <c r="B4729" s="156"/>
    </row>
    <row r="4730" spans="1:2">
      <c r="A4730" s="79"/>
      <c r="B4730" s="156"/>
    </row>
    <row r="4731" spans="1:2">
      <c r="A4731" s="79"/>
      <c r="B4731" s="156"/>
    </row>
    <row r="4732" spans="1:2">
      <c r="A4732" s="79"/>
      <c r="B4732" s="156"/>
    </row>
    <row r="4733" spans="1:2">
      <c r="A4733" s="79"/>
      <c r="B4733" s="156"/>
    </row>
    <row r="4734" spans="1:2">
      <c r="A4734" s="79"/>
      <c r="B4734" s="156"/>
    </row>
    <row r="4735" spans="1:2">
      <c r="A4735" s="79"/>
      <c r="B4735" s="156"/>
    </row>
    <row r="4736" spans="1:2">
      <c r="A4736" s="79"/>
      <c r="B4736" s="156"/>
    </row>
    <row r="4737" spans="1:2">
      <c r="A4737" s="79"/>
      <c r="B4737" s="156"/>
    </row>
    <row r="4738" spans="1:2">
      <c r="A4738" s="79"/>
      <c r="B4738" s="156"/>
    </row>
    <row r="4739" spans="1:2">
      <c r="A4739" s="79"/>
      <c r="B4739" s="156"/>
    </row>
    <row r="4740" spans="1:2">
      <c r="A4740" s="79"/>
      <c r="B4740" s="156"/>
    </row>
    <row r="4741" spans="1:2">
      <c r="A4741" s="79"/>
      <c r="B4741" s="156"/>
    </row>
    <row r="4742" spans="1:2">
      <c r="A4742" s="79"/>
      <c r="B4742" s="156"/>
    </row>
    <row r="4743" spans="1:2">
      <c r="A4743" s="79"/>
      <c r="B4743" s="156"/>
    </row>
    <row r="4744" spans="1:2">
      <c r="A4744" s="79"/>
      <c r="B4744" s="156"/>
    </row>
    <row r="4745" spans="1:2">
      <c r="A4745" s="79"/>
      <c r="B4745" s="156"/>
    </row>
    <row r="4746" spans="1:2">
      <c r="A4746" s="79"/>
      <c r="B4746" s="156"/>
    </row>
    <row r="4747" spans="1:2">
      <c r="A4747" s="79"/>
      <c r="B4747" s="156"/>
    </row>
    <row r="4748" spans="1:2">
      <c r="A4748" s="79"/>
      <c r="B4748" s="156"/>
    </row>
    <row r="4749" spans="1:2">
      <c r="A4749" s="79"/>
      <c r="B4749" s="156"/>
    </row>
    <row r="4750" spans="1:2">
      <c r="A4750" s="79"/>
      <c r="B4750" s="156"/>
    </row>
    <row r="4751" spans="1:2">
      <c r="A4751" s="79"/>
      <c r="B4751" s="156"/>
    </row>
    <row r="4752" spans="1:2">
      <c r="A4752" s="79"/>
      <c r="B4752" s="156"/>
    </row>
    <row r="4753" spans="1:2">
      <c r="A4753" s="79"/>
      <c r="B4753" s="156"/>
    </row>
    <row r="4754" spans="1:2">
      <c r="A4754" s="79"/>
      <c r="B4754" s="156"/>
    </row>
    <row r="4755" spans="1:2">
      <c r="A4755" s="79"/>
      <c r="B4755" s="156"/>
    </row>
    <row r="4756" spans="1:2">
      <c r="A4756" s="79"/>
      <c r="B4756" s="156"/>
    </row>
    <row r="4757" spans="1:2">
      <c r="A4757" s="79"/>
      <c r="B4757" s="156"/>
    </row>
    <row r="4758" spans="1:2">
      <c r="A4758" s="79"/>
      <c r="B4758" s="156"/>
    </row>
    <row r="4759" spans="1:2">
      <c r="A4759" s="79"/>
      <c r="B4759" s="156"/>
    </row>
    <row r="4760" spans="1:2">
      <c r="A4760" s="79"/>
      <c r="B4760" s="156"/>
    </row>
    <row r="4761" spans="1:2">
      <c r="A4761" s="79"/>
      <c r="B4761" s="156"/>
    </row>
    <row r="4762" spans="1:2">
      <c r="A4762" s="79"/>
      <c r="B4762" s="156"/>
    </row>
    <row r="4763" spans="1:2">
      <c r="A4763" s="79"/>
      <c r="B4763" s="156"/>
    </row>
    <row r="4764" spans="1:2">
      <c r="A4764" s="79"/>
      <c r="B4764" s="156"/>
    </row>
    <row r="4765" spans="1:2">
      <c r="A4765" s="79"/>
      <c r="B4765" s="156"/>
    </row>
    <row r="4766" spans="1:2">
      <c r="A4766" s="79"/>
      <c r="B4766" s="156"/>
    </row>
    <row r="4767" spans="1:2">
      <c r="A4767" s="79"/>
      <c r="B4767" s="156"/>
    </row>
    <row r="4768" spans="1:2">
      <c r="A4768" s="79"/>
      <c r="B4768" s="156"/>
    </row>
    <row r="4769" spans="1:2">
      <c r="A4769" s="79"/>
      <c r="B4769" s="156"/>
    </row>
    <row r="4770" spans="1:2">
      <c r="A4770" s="79"/>
      <c r="B4770" s="156"/>
    </row>
    <row r="4771" spans="1:2">
      <c r="A4771" s="79"/>
      <c r="B4771" s="156"/>
    </row>
    <row r="4772" spans="1:2">
      <c r="A4772" s="79"/>
      <c r="B4772" s="156"/>
    </row>
    <row r="4773" spans="1:2">
      <c r="A4773" s="79"/>
      <c r="B4773" s="156"/>
    </row>
    <row r="4774" spans="1:2">
      <c r="A4774" s="79"/>
      <c r="B4774" s="156"/>
    </row>
    <row r="4775" spans="1:2">
      <c r="A4775" s="79"/>
      <c r="B4775" s="156"/>
    </row>
    <row r="4776" spans="1:2">
      <c r="A4776" s="79"/>
      <c r="B4776" s="156"/>
    </row>
    <row r="4777" spans="1:2">
      <c r="A4777" s="79"/>
      <c r="B4777" s="156"/>
    </row>
    <row r="4778" spans="1:2">
      <c r="A4778" s="79"/>
      <c r="B4778" s="156"/>
    </row>
    <row r="4779" spans="1:2">
      <c r="A4779" s="79"/>
      <c r="B4779" s="156"/>
    </row>
    <row r="4780" spans="1:2">
      <c r="A4780" s="79"/>
      <c r="B4780" s="156"/>
    </row>
    <row r="4781" spans="1:2">
      <c r="A4781" s="79"/>
      <c r="B4781" s="156"/>
    </row>
    <row r="4782" spans="1:2">
      <c r="A4782" s="79"/>
      <c r="B4782" s="156"/>
    </row>
    <row r="4783" spans="1:2">
      <c r="A4783" s="79"/>
      <c r="B4783" s="156"/>
    </row>
    <row r="4784" spans="1:2">
      <c r="A4784" s="79"/>
      <c r="B4784" s="156"/>
    </row>
    <row r="4785" spans="1:2">
      <c r="A4785" s="79"/>
      <c r="B4785" s="156"/>
    </row>
    <row r="4786" spans="1:2">
      <c r="A4786" s="79"/>
      <c r="B4786" s="156"/>
    </row>
    <row r="4787" spans="1:2">
      <c r="A4787" s="79"/>
      <c r="B4787" s="156"/>
    </row>
    <row r="4788" spans="1:2">
      <c r="A4788" s="79"/>
      <c r="B4788" s="156"/>
    </row>
    <row r="4789" spans="1:2">
      <c r="A4789" s="79"/>
      <c r="B4789" s="156"/>
    </row>
    <row r="4790" spans="1:2">
      <c r="A4790" s="79"/>
      <c r="B4790" s="156"/>
    </row>
    <row r="4791" spans="1:2">
      <c r="A4791" s="79"/>
      <c r="B4791" s="156"/>
    </row>
    <row r="4792" spans="1:2">
      <c r="A4792" s="79"/>
      <c r="B4792" s="156"/>
    </row>
    <row r="4793" spans="1:2">
      <c r="A4793" s="79"/>
      <c r="B4793" s="156"/>
    </row>
    <row r="4794" spans="1:2">
      <c r="A4794" s="79"/>
      <c r="B4794" s="156"/>
    </row>
    <row r="4795" spans="1:2">
      <c r="A4795" s="79"/>
      <c r="B4795" s="156"/>
    </row>
    <row r="4796" spans="1:2">
      <c r="A4796" s="79"/>
      <c r="B4796" s="156"/>
    </row>
    <row r="4797" spans="1:2">
      <c r="A4797" s="79"/>
      <c r="B4797" s="156"/>
    </row>
    <row r="4798" spans="1:2">
      <c r="A4798" s="79"/>
      <c r="B4798" s="156"/>
    </row>
    <row r="4799" spans="1:2">
      <c r="A4799" s="79"/>
      <c r="B4799" s="156"/>
    </row>
    <row r="4800" spans="1:2">
      <c r="A4800" s="79"/>
      <c r="B4800" s="156"/>
    </row>
    <row r="4801" spans="1:2">
      <c r="A4801" s="79"/>
      <c r="B4801" s="156"/>
    </row>
    <row r="4802" spans="1:2">
      <c r="A4802" s="79"/>
      <c r="B4802" s="156"/>
    </row>
    <row r="4803" spans="1:2">
      <c r="A4803" s="79"/>
      <c r="B4803" s="156"/>
    </row>
    <row r="4804" spans="1:2">
      <c r="A4804" s="79"/>
      <c r="B4804" s="156"/>
    </row>
    <row r="4805" spans="1:2">
      <c r="A4805" s="79"/>
      <c r="B4805" s="156"/>
    </row>
    <row r="4806" spans="1:2">
      <c r="A4806" s="79"/>
      <c r="B4806" s="156"/>
    </row>
    <row r="4807" spans="1:2">
      <c r="A4807" s="79"/>
      <c r="B4807" s="156"/>
    </row>
    <row r="4808" spans="1:2">
      <c r="A4808" s="79"/>
      <c r="B4808" s="156"/>
    </row>
    <row r="4809" spans="1:2">
      <c r="A4809" s="79"/>
      <c r="B4809" s="156"/>
    </row>
    <row r="4810" spans="1:2">
      <c r="A4810" s="79"/>
      <c r="B4810" s="156"/>
    </row>
    <row r="4811" spans="1:2">
      <c r="A4811" s="79"/>
      <c r="B4811" s="156"/>
    </row>
    <row r="4812" spans="1:2">
      <c r="A4812" s="79"/>
      <c r="B4812" s="156"/>
    </row>
    <row r="4813" spans="1:2">
      <c r="A4813" s="79"/>
      <c r="B4813" s="156"/>
    </row>
    <row r="4814" spans="1:2">
      <c r="A4814" s="79"/>
      <c r="B4814" s="156"/>
    </row>
    <row r="4815" spans="1:2">
      <c r="A4815" s="79"/>
      <c r="B4815" s="156"/>
    </row>
    <row r="4816" spans="1:2">
      <c r="A4816" s="79"/>
      <c r="B4816" s="156"/>
    </row>
    <row r="4817" spans="1:2">
      <c r="A4817" s="79"/>
      <c r="B4817" s="156"/>
    </row>
    <row r="4818" spans="1:2">
      <c r="A4818" s="79"/>
      <c r="B4818" s="156"/>
    </row>
    <row r="4819" spans="1:2">
      <c r="A4819" s="79"/>
      <c r="B4819" s="156"/>
    </row>
    <row r="4820" spans="1:2">
      <c r="A4820" s="79"/>
      <c r="B4820" s="156"/>
    </row>
    <row r="4821" spans="1:2">
      <c r="A4821" s="79"/>
      <c r="B4821" s="156"/>
    </row>
    <row r="4822" spans="1:2">
      <c r="A4822" s="79"/>
      <c r="B4822" s="156"/>
    </row>
    <row r="4823" spans="1:2">
      <c r="A4823" s="79"/>
      <c r="B4823" s="156"/>
    </row>
    <row r="4824" spans="1:2">
      <c r="A4824" s="79"/>
      <c r="B4824" s="156"/>
    </row>
    <row r="4825" spans="1:2">
      <c r="A4825" s="79"/>
      <c r="B4825" s="156"/>
    </row>
    <row r="4826" spans="1:2">
      <c r="A4826" s="79"/>
      <c r="B4826" s="156"/>
    </row>
    <row r="4827" spans="1:2">
      <c r="A4827" s="79"/>
      <c r="B4827" s="156"/>
    </row>
    <row r="4828" spans="1:2">
      <c r="A4828" s="79"/>
      <c r="B4828" s="156"/>
    </row>
    <row r="4829" spans="1:2">
      <c r="A4829" s="79"/>
      <c r="B4829" s="156"/>
    </row>
    <row r="4830" spans="1:2">
      <c r="A4830" s="79"/>
      <c r="B4830" s="156"/>
    </row>
    <row r="4831" spans="1:2">
      <c r="A4831" s="79"/>
      <c r="B4831" s="156"/>
    </row>
    <row r="4832" spans="1:2">
      <c r="A4832" s="79"/>
      <c r="B4832" s="156"/>
    </row>
    <row r="4833" spans="1:2">
      <c r="A4833" s="79"/>
      <c r="B4833" s="156"/>
    </row>
    <row r="4834" spans="1:2">
      <c r="A4834" s="79"/>
      <c r="B4834" s="156"/>
    </row>
    <row r="4835" spans="1:2">
      <c r="A4835" s="79"/>
      <c r="B4835" s="156"/>
    </row>
    <row r="4836" spans="1:2">
      <c r="A4836" s="79"/>
      <c r="B4836" s="156"/>
    </row>
    <row r="4837" spans="1:2">
      <c r="A4837" s="79"/>
      <c r="B4837" s="156"/>
    </row>
    <row r="4838" spans="1:2">
      <c r="A4838" s="79"/>
      <c r="B4838" s="156"/>
    </row>
    <row r="4839" spans="1:2">
      <c r="A4839" s="79"/>
      <c r="B4839" s="156"/>
    </row>
    <row r="4840" spans="1:2">
      <c r="A4840" s="79"/>
      <c r="B4840" s="156"/>
    </row>
    <row r="4841" spans="1:2">
      <c r="A4841" s="79"/>
      <c r="B4841" s="156"/>
    </row>
    <row r="4842" spans="1:2">
      <c r="A4842" s="79"/>
      <c r="B4842" s="156"/>
    </row>
    <row r="4843" spans="1:2">
      <c r="A4843" s="79"/>
      <c r="B4843" s="156"/>
    </row>
    <row r="4844" spans="1:2">
      <c r="A4844" s="79"/>
      <c r="B4844" s="156"/>
    </row>
    <row r="4845" spans="1:2">
      <c r="A4845" s="79"/>
      <c r="B4845" s="156"/>
    </row>
    <row r="4846" spans="1:2">
      <c r="A4846" s="79"/>
      <c r="B4846" s="156"/>
    </row>
    <row r="4847" spans="1:2">
      <c r="A4847" s="79"/>
      <c r="B4847" s="156"/>
    </row>
    <row r="4848" spans="1:2">
      <c r="A4848" s="79"/>
      <c r="B4848" s="156"/>
    </row>
    <row r="4849" spans="1:2">
      <c r="A4849" s="79"/>
      <c r="B4849" s="156"/>
    </row>
    <row r="4850" spans="1:2">
      <c r="A4850" s="79"/>
      <c r="B4850" s="156"/>
    </row>
    <row r="4851" spans="1:2">
      <c r="A4851" s="79"/>
      <c r="B4851" s="156"/>
    </row>
    <row r="4852" spans="1:2">
      <c r="A4852" s="79"/>
      <c r="B4852" s="156"/>
    </row>
    <row r="4853" spans="1:2">
      <c r="A4853" s="79"/>
      <c r="B4853" s="156"/>
    </row>
    <row r="4854" spans="1:2">
      <c r="A4854" s="79"/>
      <c r="B4854" s="156"/>
    </row>
    <row r="4855" spans="1:2">
      <c r="A4855" s="79"/>
      <c r="B4855" s="156"/>
    </row>
    <row r="4856" spans="1:2">
      <c r="A4856" s="79"/>
      <c r="B4856" s="156"/>
    </row>
    <row r="4857" spans="1:2">
      <c r="A4857" s="79"/>
      <c r="B4857" s="156"/>
    </row>
    <row r="4858" spans="1:2">
      <c r="A4858" s="79"/>
      <c r="B4858" s="156"/>
    </row>
    <row r="4859" spans="1:2">
      <c r="A4859" s="79"/>
      <c r="B4859" s="156"/>
    </row>
    <row r="4860" spans="1:2">
      <c r="A4860" s="79"/>
      <c r="B4860" s="156"/>
    </row>
    <row r="4861" spans="1:2">
      <c r="A4861" s="79"/>
      <c r="B4861" s="156"/>
    </row>
    <row r="4862" spans="1:2">
      <c r="A4862" s="79"/>
      <c r="B4862" s="156"/>
    </row>
    <row r="4863" spans="1:2">
      <c r="A4863" s="79"/>
      <c r="B4863" s="156"/>
    </row>
    <row r="4864" spans="1:2">
      <c r="A4864" s="79"/>
      <c r="B4864" s="156"/>
    </row>
    <row r="4865" spans="1:2">
      <c r="A4865" s="79"/>
      <c r="B4865" s="156"/>
    </row>
    <row r="4866" spans="1:2">
      <c r="A4866" s="79"/>
      <c r="B4866" s="156"/>
    </row>
    <row r="4867" spans="1:2">
      <c r="A4867" s="79"/>
      <c r="B4867" s="156"/>
    </row>
    <row r="4868" spans="1:2">
      <c r="A4868" s="79"/>
      <c r="B4868" s="156"/>
    </row>
    <row r="4869" spans="1:2">
      <c r="A4869" s="79"/>
      <c r="B4869" s="156"/>
    </row>
    <row r="4870" spans="1:2">
      <c r="A4870" s="79"/>
      <c r="B4870" s="156"/>
    </row>
    <row r="4871" spans="1:2">
      <c r="A4871" s="79"/>
      <c r="B4871" s="156"/>
    </row>
    <row r="4872" spans="1:2">
      <c r="A4872" s="79"/>
      <c r="B4872" s="156"/>
    </row>
    <row r="4873" spans="1:2">
      <c r="A4873" s="79"/>
      <c r="B4873" s="156"/>
    </row>
    <row r="4874" spans="1:2">
      <c r="A4874" s="79"/>
      <c r="B4874" s="156"/>
    </row>
    <row r="4875" spans="1:2">
      <c r="A4875" s="79"/>
      <c r="B4875" s="156"/>
    </row>
    <row r="4876" spans="1:2">
      <c r="A4876" s="79"/>
      <c r="B4876" s="156"/>
    </row>
    <row r="4877" spans="1:2">
      <c r="A4877" s="79"/>
      <c r="B4877" s="156"/>
    </row>
    <row r="4878" spans="1:2">
      <c r="A4878" s="79"/>
      <c r="B4878" s="156"/>
    </row>
    <row r="4879" spans="1:2">
      <c r="A4879" s="79"/>
      <c r="B4879" s="156"/>
    </row>
    <row r="4880" spans="1:2">
      <c r="A4880" s="79"/>
      <c r="B4880" s="156"/>
    </row>
    <row r="4881" spans="1:2">
      <c r="A4881" s="79"/>
      <c r="B4881" s="156"/>
    </row>
    <row r="4882" spans="1:2">
      <c r="A4882" s="79"/>
      <c r="B4882" s="156"/>
    </row>
    <row r="4883" spans="1:2">
      <c r="A4883" s="79"/>
      <c r="B4883" s="156"/>
    </row>
    <row r="4884" spans="1:2">
      <c r="A4884" s="79"/>
      <c r="B4884" s="156"/>
    </row>
    <row r="4885" spans="1:2">
      <c r="A4885" s="79"/>
      <c r="B4885" s="156"/>
    </row>
    <row r="4886" spans="1:2">
      <c r="A4886" s="79"/>
      <c r="B4886" s="156"/>
    </row>
    <row r="4887" spans="1:2">
      <c r="A4887" s="79"/>
      <c r="B4887" s="156"/>
    </row>
    <row r="4888" spans="1:2">
      <c r="A4888" s="79"/>
      <c r="B4888" s="156"/>
    </row>
    <row r="4889" spans="1:2">
      <c r="A4889" s="79"/>
      <c r="B4889" s="156"/>
    </row>
    <row r="4890" spans="1:2">
      <c r="A4890" s="79"/>
      <c r="B4890" s="156"/>
    </row>
    <row r="4891" spans="1:2">
      <c r="A4891" s="79"/>
      <c r="B4891" s="156"/>
    </row>
    <row r="4892" spans="1:2">
      <c r="A4892" s="79"/>
      <c r="B4892" s="156"/>
    </row>
    <row r="4893" spans="1:2">
      <c r="A4893" s="79"/>
      <c r="B4893" s="156"/>
    </row>
    <row r="4894" spans="1:2">
      <c r="A4894" s="79"/>
      <c r="B4894" s="156"/>
    </row>
    <row r="4895" spans="1:2">
      <c r="A4895" s="79"/>
      <c r="B4895" s="156"/>
    </row>
    <row r="4896" spans="1:2">
      <c r="A4896" s="79"/>
      <c r="B4896" s="156"/>
    </row>
    <row r="4897" spans="1:2">
      <c r="A4897" s="79"/>
      <c r="B4897" s="156"/>
    </row>
    <row r="4898" spans="1:2">
      <c r="A4898" s="79"/>
      <c r="B4898" s="156"/>
    </row>
    <row r="4899" spans="1:2">
      <c r="A4899" s="79"/>
      <c r="B4899" s="156"/>
    </row>
    <row r="4900" spans="1:2">
      <c r="A4900" s="79"/>
      <c r="B4900" s="156"/>
    </row>
    <row r="4901" spans="1:2">
      <c r="A4901" s="79"/>
      <c r="B4901" s="156"/>
    </row>
    <row r="4902" spans="1:2">
      <c r="A4902" s="79"/>
      <c r="B4902" s="156"/>
    </row>
    <row r="4903" spans="1:2">
      <c r="A4903" s="79"/>
      <c r="B4903" s="156"/>
    </row>
    <row r="4904" spans="1:2">
      <c r="A4904" s="79"/>
      <c r="B4904" s="156"/>
    </row>
    <row r="4905" spans="1:2">
      <c r="A4905" s="79"/>
      <c r="B4905" s="156"/>
    </row>
    <row r="4906" spans="1:2">
      <c r="A4906" s="79"/>
      <c r="B4906" s="156"/>
    </row>
    <row r="4907" spans="1:2">
      <c r="A4907" s="79"/>
      <c r="B4907" s="156"/>
    </row>
    <row r="4908" spans="1:2">
      <c r="A4908" s="79"/>
      <c r="B4908" s="156"/>
    </row>
    <row r="4909" spans="1:2">
      <c r="A4909" s="79"/>
      <c r="B4909" s="156"/>
    </row>
    <row r="4910" spans="1:2">
      <c r="A4910" s="79"/>
      <c r="B4910" s="156"/>
    </row>
    <row r="4911" spans="1:2">
      <c r="A4911" s="79"/>
      <c r="B4911" s="156"/>
    </row>
    <row r="4912" spans="1:2">
      <c r="A4912" s="79"/>
      <c r="B4912" s="156"/>
    </row>
    <row r="4913" spans="1:2">
      <c r="A4913" s="79"/>
      <c r="B4913" s="156"/>
    </row>
    <row r="4914" spans="1:2">
      <c r="A4914" s="79"/>
      <c r="B4914" s="156"/>
    </row>
    <row r="4915" spans="1:2">
      <c r="A4915" s="79"/>
      <c r="B4915" s="156"/>
    </row>
    <row r="4916" spans="1:2">
      <c r="A4916" s="79"/>
      <c r="B4916" s="156"/>
    </row>
    <row r="4917" spans="1:2">
      <c r="A4917" s="79"/>
      <c r="B4917" s="156"/>
    </row>
    <row r="4918" spans="1:2">
      <c r="A4918" s="79"/>
      <c r="B4918" s="156"/>
    </row>
    <row r="4919" spans="1:2">
      <c r="A4919" s="79"/>
      <c r="B4919" s="156"/>
    </row>
    <row r="4920" spans="1:2">
      <c r="A4920" s="79"/>
      <c r="B4920" s="156"/>
    </row>
    <row r="4921" spans="1:2">
      <c r="A4921" s="79"/>
      <c r="B4921" s="156"/>
    </row>
    <row r="4922" spans="1:2">
      <c r="A4922" s="79"/>
      <c r="B4922" s="156"/>
    </row>
    <row r="4923" spans="1:2">
      <c r="A4923" s="79"/>
      <c r="B4923" s="156"/>
    </row>
    <row r="4924" spans="1:2">
      <c r="A4924" s="79"/>
      <c r="B4924" s="156"/>
    </row>
    <row r="4925" spans="1:2">
      <c r="A4925" s="79"/>
      <c r="B4925" s="156"/>
    </row>
    <row r="4926" spans="1:2">
      <c r="A4926" s="79"/>
      <c r="B4926" s="156"/>
    </row>
    <row r="4927" spans="1:2">
      <c r="A4927" s="79"/>
      <c r="B4927" s="156"/>
    </row>
    <row r="4928" spans="1:2">
      <c r="A4928" s="79"/>
      <c r="B4928" s="156"/>
    </row>
    <row r="4929" spans="1:2">
      <c r="A4929" s="79"/>
      <c r="B4929" s="156"/>
    </row>
    <row r="4930" spans="1:2">
      <c r="A4930" s="79"/>
      <c r="B4930" s="156"/>
    </row>
    <row r="4931" spans="1:2">
      <c r="A4931" s="79"/>
      <c r="B4931" s="156"/>
    </row>
    <row r="4932" spans="1:2">
      <c r="A4932" s="79"/>
      <c r="B4932" s="156"/>
    </row>
    <row r="4933" spans="1:2">
      <c r="A4933" s="79"/>
      <c r="B4933" s="156"/>
    </row>
    <row r="4934" spans="1:2">
      <c r="A4934" s="79"/>
      <c r="B4934" s="156"/>
    </row>
    <row r="4935" spans="1:2">
      <c r="A4935" s="79"/>
      <c r="B4935" s="156"/>
    </row>
    <row r="4936" spans="1:2">
      <c r="A4936" s="79"/>
      <c r="B4936" s="156"/>
    </row>
    <row r="4937" spans="1:2">
      <c r="A4937" s="79"/>
      <c r="B4937" s="156"/>
    </row>
    <row r="4938" spans="1:2">
      <c r="A4938" s="79"/>
      <c r="B4938" s="156"/>
    </row>
    <row r="4939" spans="1:2">
      <c r="A4939" s="79"/>
      <c r="B4939" s="156"/>
    </row>
    <row r="4940" spans="1:2">
      <c r="A4940" s="79"/>
      <c r="B4940" s="156"/>
    </row>
    <row r="4941" spans="1:2">
      <c r="A4941" s="79"/>
      <c r="B4941" s="156"/>
    </row>
    <row r="4942" spans="1:2">
      <c r="A4942" s="79"/>
      <c r="B4942" s="156"/>
    </row>
    <row r="4943" spans="1:2">
      <c r="A4943" s="79"/>
      <c r="B4943" s="156"/>
    </row>
    <row r="4944" spans="1:2">
      <c r="A4944" s="79"/>
      <c r="B4944" s="156"/>
    </row>
    <row r="4945" spans="1:2">
      <c r="A4945" s="79"/>
      <c r="B4945" s="156"/>
    </row>
    <row r="4946" spans="1:2">
      <c r="A4946" s="79"/>
      <c r="B4946" s="156"/>
    </row>
    <row r="4947" spans="1:2">
      <c r="A4947" s="79"/>
      <c r="B4947" s="156"/>
    </row>
    <row r="4948" spans="1:2">
      <c r="A4948" s="79"/>
      <c r="B4948" s="156"/>
    </row>
    <row r="4949" spans="1:2">
      <c r="A4949" s="79"/>
      <c r="B4949" s="156"/>
    </row>
    <row r="4950" spans="1:2">
      <c r="A4950" s="79"/>
      <c r="B4950" s="156"/>
    </row>
    <row r="4951" spans="1:2">
      <c r="A4951" s="79"/>
      <c r="B4951" s="156"/>
    </row>
    <row r="4952" spans="1:2">
      <c r="A4952" s="79"/>
      <c r="B4952" s="156"/>
    </row>
    <row r="4953" spans="1:2">
      <c r="A4953" s="79"/>
      <c r="B4953" s="156"/>
    </row>
    <row r="4954" spans="1:2">
      <c r="A4954" s="79"/>
      <c r="B4954" s="156"/>
    </row>
    <row r="4955" spans="1:2">
      <c r="A4955" s="79"/>
      <c r="B4955" s="156"/>
    </row>
    <row r="4956" spans="1:2">
      <c r="A4956" s="79"/>
      <c r="B4956" s="156"/>
    </row>
    <row r="4957" spans="1:2">
      <c r="A4957" s="79"/>
      <c r="B4957" s="156"/>
    </row>
    <row r="4958" spans="1:2">
      <c r="A4958" s="79"/>
      <c r="B4958" s="156"/>
    </row>
    <row r="4959" spans="1:2">
      <c r="A4959" s="79"/>
      <c r="B4959" s="156"/>
    </row>
    <row r="4960" spans="1:2">
      <c r="A4960" s="79"/>
      <c r="B4960" s="156"/>
    </row>
    <row r="4961" spans="1:2">
      <c r="A4961" s="79"/>
      <c r="B4961" s="156"/>
    </row>
    <row r="4962" spans="1:2">
      <c r="A4962" s="79"/>
      <c r="B4962" s="156"/>
    </row>
    <row r="4963" spans="1:2">
      <c r="A4963" s="79"/>
      <c r="B4963" s="156"/>
    </row>
    <row r="4964" spans="1:2">
      <c r="A4964" s="79"/>
      <c r="B4964" s="156"/>
    </row>
    <row r="4965" spans="1:2">
      <c r="A4965" s="79"/>
      <c r="B4965" s="156"/>
    </row>
    <row r="4966" spans="1:2">
      <c r="A4966" s="79"/>
      <c r="B4966" s="156"/>
    </row>
    <row r="4967" spans="1:2">
      <c r="A4967" s="79"/>
      <c r="B4967" s="156"/>
    </row>
    <row r="4968" spans="1:2">
      <c r="A4968" s="79"/>
      <c r="B4968" s="156"/>
    </row>
    <row r="4969" spans="1:2">
      <c r="A4969" s="79"/>
      <c r="B4969" s="156"/>
    </row>
    <row r="4970" spans="1:2">
      <c r="A4970" s="79"/>
      <c r="B4970" s="156"/>
    </row>
    <row r="4971" spans="1:2">
      <c r="A4971" s="79"/>
      <c r="B4971" s="156"/>
    </row>
    <row r="4972" spans="1:2">
      <c r="A4972" s="79"/>
      <c r="B4972" s="156"/>
    </row>
    <row r="4973" spans="1:2">
      <c r="A4973" s="79"/>
      <c r="B4973" s="156"/>
    </row>
    <row r="4974" spans="1:2">
      <c r="A4974" s="79"/>
      <c r="B4974" s="156"/>
    </row>
    <row r="4975" spans="1:2">
      <c r="A4975" s="79"/>
      <c r="B4975" s="156"/>
    </row>
    <row r="4976" spans="1:2">
      <c r="A4976" s="79"/>
      <c r="B4976" s="156"/>
    </row>
    <row r="4977" spans="1:2">
      <c r="A4977" s="79"/>
      <c r="B4977" s="156"/>
    </row>
    <row r="4978" spans="1:2">
      <c r="A4978" s="79"/>
      <c r="B4978" s="156"/>
    </row>
    <row r="4979" spans="1:2">
      <c r="A4979" s="79"/>
      <c r="B4979" s="156"/>
    </row>
    <row r="4980" spans="1:2">
      <c r="A4980" s="79"/>
      <c r="B4980" s="156"/>
    </row>
    <row r="4981" spans="1:2">
      <c r="A4981" s="79"/>
      <c r="B4981" s="156"/>
    </row>
    <row r="4982" spans="1:2">
      <c r="A4982" s="79"/>
      <c r="B4982" s="156"/>
    </row>
    <row r="4983" spans="1:2">
      <c r="A4983" s="79"/>
      <c r="B4983" s="156"/>
    </row>
    <row r="4984" spans="1:2">
      <c r="A4984" s="79"/>
      <c r="B4984" s="156"/>
    </row>
    <row r="4985" spans="1:2">
      <c r="A4985" s="79"/>
      <c r="B4985" s="156"/>
    </row>
    <row r="4986" spans="1:2">
      <c r="A4986" s="79"/>
      <c r="B4986" s="156"/>
    </row>
    <row r="4987" spans="1:2">
      <c r="A4987" s="79"/>
      <c r="B4987" s="156"/>
    </row>
    <row r="4988" spans="1:2">
      <c r="A4988" s="79"/>
      <c r="B4988" s="156"/>
    </row>
    <row r="4989" spans="1:2">
      <c r="A4989" s="79"/>
      <c r="B4989" s="156"/>
    </row>
    <row r="4990" spans="1:2">
      <c r="A4990" s="79"/>
      <c r="B4990" s="156"/>
    </row>
    <row r="4991" spans="1:2">
      <c r="A4991" s="79"/>
      <c r="B4991" s="156"/>
    </row>
    <row r="4992" spans="1:2">
      <c r="A4992" s="79"/>
      <c r="B4992" s="156"/>
    </row>
    <row r="4993" spans="1:2">
      <c r="A4993" s="79"/>
      <c r="B4993" s="156"/>
    </row>
    <row r="4994" spans="1:2">
      <c r="A4994" s="79"/>
      <c r="B4994" s="156"/>
    </row>
    <row r="4995" spans="1:2">
      <c r="A4995" s="79"/>
      <c r="B4995" s="156"/>
    </row>
    <row r="4996" spans="1:2">
      <c r="A4996" s="79"/>
      <c r="B4996" s="156"/>
    </row>
    <row r="4997" spans="1:2">
      <c r="A4997" s="79"/>
      <c r="B4997" s="156"/>
    </row>
    <row r="4998" spans="1:2">
      <c r="A4998" s="79"/>
      <c r="B4998" s="156"/>
    </row>
    <row r="4999" spans="1:2">
      <c r="A4999" s="79"/>
      <c r="B4999" s="156"/>
    </row>
    <row r="5000" spans="1:2">
      <c r="A5000" s="79"/>
      <c r="B5000" s="156"/>
    </row>
    <row r="5001" spans="1:2">
      <c r="A5001" s="79"/>
      <c r="B5001" s="156"/>
    </row>
    <row r="5002" spans="1:2">
      <c r="A5002" s="79"/>
      <c r="B5002" s="156"/>
    </row>
    <row r="5003" spans="1:2">
      <c r="A5003" s="79"/>
      <c r="B5003" s="156"/>
    </row>
    <row r="5004" spans="1:2">
      <c r="A5004" s="79"/>
      <c r="B5004" s="156"/>
    </row>
    <row r="5005" spans="1:2">
      <c r="A5005" s="79"/>
      <c r="B5005" s="156"/>
    </row>
    <row r="5006" spans="1:2">
      <c r="A5006" s="79"/>
      <c r="B5006" s="156"/>
    </row>
    <row r="5007" spans="1:2">
      <c r="A5007" s="79"/>
      <c r="B5007" s="156"/>
    </row>
    <row r="5008" spans="1:2">
      <c r="A5008" s="79"/>
      <c r="B5008" s="156"/>
    </row>
    <row r="5009" spans="1:2">
      <c r="A5009" s="79"/>
      <c r="B5009" s="156"/>
    </row>
    <row r="5010" spans="1:2">
      <c r="A5010" s="79"/>
      <c r="B5010" s="156"/>
    </row>
    <row r="5011" spans="1:2">
      <c r="A5011" s="79"/>
      <c r="B5011" s="156"/>
    </row>
    <row r="5012" spans="1:2">
      <c r="A5012" s="79"/>
      <c r="B5012" s="156"/>
    </row>
    <row r="5013" spans="1:2">
      <c r="A5013" s="79"/>
      <c r="B5013" s="156"/>
    </row>
    <row r="5014" spans="1:2">
      <c r="A5014" s="79"/>
      <c r="B5014" s="156"/>
    </row>
    <row r="5015" spans="1:2">
      <c r="A5015" s="79"/>
      <c r="B5015" s="156"/>
    </row>
    <row r="5016" spans="1:2">
      <c r="A5016" s="79"/>
      <c r="B5016" s="156"/>
    </row>
    <row r="5017" spans="1:2">
      <c r="A5017" s="79"/>
      <c r="B5017" s="156"/>
    </row>
    <row r="5018" spans="1:2">
      <c r="A5018" s="79"/>
      <c r="B5018" s="156"/>
    </row>
    <row r="5019" spans="1:2">
      <c r="A5019" s="79"/>
      <c r="B5019" s="156"/>
    </row>
    <row r="5020" spans="1:2">
      <c r="A5020" s="79"/>
      <c r="B5020" s="156"/>
    </row>
    <row r="5021" spans="1:2">
      <c r="A5021" s="79"/>
      <c r="B5021" s="156"/>
    </row>
    <row r="5022" spans="1:2">
      <c r="A5022" s="79"/>
      <c r="B5022" s="156"/>
    </row>
    <row r="5023" spans="1:2">
      <c r="A5023" s="79"/>
      <c r="B5023" s="156"/>
    </row>
    <row r="5024" spans="1:2">
      <c r="A5024" s="79"/>
      <c r="B5024" s="156"/>
    </row>
    <row r="5025" spans="1:2">
      <c r="A5025" s="79"/>
      <c r="B5025" s="156"/>
    </row>
    <row r="5026" spans="1:2">
      <c r="A5026" s="79"/>
      <c r="B5026" s="156"/>
    </row>
    <row r="5027" spans="1:2">
      <c r="A5027" s="79"/>
      <c r="B5027" s="156"/>
    </row>
    <row r="5028" spans="1:2">
      <c r="A5028" s="79"/>
      <c r="B5028" s="156"/>
    </row>
    <row r="5029" spans="1:2">
      <c r="A5029" s="79"/>
      <c r="B5029" s="156"/>
    </row>
    <row r="5030" spans="1:2">
      <c r="A5030" s="79"/>
      <c r="B5030" s="156"/>
    </row>
    <row r="5031" spans="1:2">
      <c r="A5031" s="79"/>
      <c r="B5031" s="156"/>
    </row>
    <row r="5032" spans="1:2">
      <c r="A5032" s="79"/>
      <c r="B5032" s="156"/>
    </row>
    <row r="5033" spans="1:2">
      <c r="A5033" s="79"/>
      <c r="B5033" s="156"/>
    </row>
    <row r="5034" spans="1:2">
      <c r="A5034" s="79"/>
      <c r="B5034" s="156"/>
    </row>
    <row r="5035" spans="1:2">
      <c r="A5035" s="79"/>
      <c r="B5035" s="156"/>
    </row>
    <row r="5036" spans="1:2">
      <c r="A5036" s="79"/>
      <c r="B5036" s="156"/>
    </row>
    <row r="5037" spans="1:2">
      <c r="A5037" s="79"/>
      <c r="B5037" s="156"/>
    </row>
    <row r="5038" spans="1:2">
      <c r="A5038" s="79"/>
      <c r="B5038" s="156"/>
    </row>
    <row r="5039" spans="1:2">
      <c r="A5039" s="79"/>
      <c r="B5039" s="156"/>
    </row>
    <row r="5040" spans="1:2">
      <c r="A5040" s="79"/>
      <c r="B5040" s="156"/>
    </row>
    <row r="5041" spans="1:2">
      <c r="A5041" s="79"/>
      <c r="B5041" s="156"/>
    </row>
    <row r="5042" spans="1:2">
      <c r="A5042" s="79"/>
      <c r="B5042" s="156"/>
    </row>
    <row r="5043" spans="1:2">
      <c r="A5043" s="79"/>
      <c r="B5043" s="156"/>
    </row>
    <row r="5044" spans="1:2">
      <c r="A5044" s="79"/>
      <c r="B5044" s="156"/>
    </row>
    <row r="5045" spans="1:2">
      <c r="A5045" s="79"/>
      <c r="B5045" s="156"/>
    </row>
    <row r="5046" spans="1:2">
      <c r="A5046" s="79"/>
      <c r="B5046" s="156"/>
    </row>
    <row r="5047" spans="1:2">
      <c r="A5047" s="79"/>
      <c r="B5047" s="156"/>
    </row>
    <row r="5048" spans="1:2">
      <c r="A5048" s="79"/>
      <c r="B5048" s="156"/>
    </row>
    <row r="5049" spans="1:2">
      <c r="A5049" s="79"/>
      <c r="B5049" s="156"/>
    </row>
    <row r="5050" spans="1:2">
      <c r="A5050" s="79"/>
      <c r="B5050" s="156"/>
    </row>
    <row r="5051" spans="1:2">
      <c r="A5051" s="79"/>
      <c r="B5051" s="156"/>
    </row>
    <row r="5052" spans="1:2">
      <c r="A5052" s="79"/>
      <c r="B5052" s="156"/>
    </row>
    <row r="5053" spans="1:2">
      <c r="A5053" s="79"/>
      <c r="B5053" s="156"/>
    </row>
    <row r="5054" spans="1:2">
      <c r="A5054" s="79"/>
      <c r="B5054" s="156"/>
    </row>
    <row r="5055" spans="1:2">
      <c r="A5055" s="79"/>
      <c r="B5055" s="156"/>
    </row>
    <row r="5056" spans="1:2">
      <c r="A5056" s="79"/>
      <c r="B5056" s="156"/>
    </row>
    <row r="5057" spans="1:2">
      <c r="A5057" s="79"/>
      <c r="B5057" s="156"/>
    </row>
    <row r="5058" spans="1:2">
      <c r="A5058" s="79"/>
      <c r="B5058" s="156"/>
    </row>
    <row r="5059" spans="1:2">
      <c r="A5059" s="79"/>
      <c r="B5059" s="156"/>
    </row>
    <row r="5060" spans="1:2">
      <c r="A5060" s="79"/>
      <c r="B5060" s="156"/>
    </row>
    <row r="5061" spans="1:2">
      <c r="A5061" s="79"/>
      <c r="B5061" s="156"/>
    </row>
    <row r="5062" spans="1:2">
      <c r="A5062" s="79"/>
      <c r="B5062" s="156"/>
    </row>
    <row r="5063" spans="1:2">
      <c r="A5063" s="79"/>
      <c r="B5063" s="156"/>
    </row>
    <row r="5064" spans="1:2">
      <c r="A5064" s="79"/>
      <c r="B5064" s="156"/>
    </row>
    <row r="5065" spans="1:2">
      <c r="A5065" s="79"/>
      <c r="B5065" s="156"/>
    </row>
    <row r="5066" spans="1:2">
      <c r="A5066" s="79"/>
      <c r="B5066" s="156"/>
    </row>
    <row r="5067" spans="1:2">
      <c r="A5067" s="79"/>
      <c r="B5067" s="156"/>
    </row>
    <row r="5068" spans="1:2">
      <c r="A5068" s="79"/>
      <c r="B5068" s="156"/>
    </row>
    <row r="5069" spans="1:2">
      <c r="A5069" s="79"/>
      <c r="B5069" s="156"/>
    </row>
    <row r="5070" spans="1:2">
      <c r="A5070" s="79"/>
      <c r="B5070" s="156"/>
    </row>
    <row r="5071" spans="1:2">
      <c r="A5071" s="79"/>
      <c r="B5071" s="156"/>
    </row>
    <row r="5072" spans="1:2">
      <c r="A5072" s="79"/>
      <c r="B5072" s="156"/>
    </row>
    <row r="5073" spans="1:2">
      <c r="A5073" s="79"/>
      <c r="B5073" s="156"/>
    </row>
    <row r="5074" spans="1:2">
      <c r="A5074" s="79"/>
      <c r="B5074" s="156"/>
    </row>
    <row r="5075" spans="1:2">
      <c r="A5075" s="79"/>
      <c r="B5075" s="156"/>
    </row>
    <row r="5076" spans="1:2">
      <c r="A5076" s="79"/>
      <c r="B5076" s="156"/>
    </row>
    <row r="5077" spans="1:2">
      <c r="A5077" s="79"/>
      <c r="B5077" s="156"/>
    </row>
    <row r="5078" spans="1:2">
      <c r="A5078" s="79"/>
      <c r="B5078" s="156"/>
    </row>
    <row r="5079" spans="1:2">
      <c r="A5079" s="79"/>
      <c r="B5079" s="156"/>
    </row>
    <row r="5080" spans="1:2">
      <c r="A5080" s="79"/>
      <c r="B5080" s="156"/>
    </row>
    <row r="5081" spans="1:2">
      <c r="A5081" s="79"/>
      <c r="B5081" s="156"/>
    </row>
    <row r="5082" spans="1:2">
      <c r="A5082" s="79"/>
      <c r="B5082" s="156"/>
    </row>
    <row r="5083" spans="1:2">
      <c r="A5083" s="79"/>
      <c r="B5083" s="156"/>
    </row>
    <row r="5084" spans="1:2">
      <c r="A5084" s="79"/>
      <c r="B5084" s="156"/>
    </row>
    <row r="5085" spans="1:2">
      <c r="A5085" s="79"/>
      <c r="B5085" s="156"/>
    </row>
    <row r="5086" spans="1:2">
      <c r="A5086" s="79"/>
      <c r="B5086" s="156"/>
    </row>
    <row r="5087" spans="1:2">
      <c r="A5087" s="79"/>
      <c r="B5087" s="156"/>
    </row>
    <row r="5088" spans="1:2">
      <c r="A5088" s="79"/>
      <c r="B5088" s="156"/>
    </row>
    <row r="5089" spans="1:2">
      <c r="A5089" s="79"/>
      <c r="B5089" s="156"/>
    </row>
    <row r="5090" spans="1:2">
      <c r="A5090" s="79"/>
      <c r="B5090" s="156"/>
    </row>
    <row r="5091" spans="1:2">
      <c r="A5091" s="79"/>
      <c r="B5091" s="156"/>
    </row>
    <row r="5092" spans="1:2">
      <c r="A5092" s="79"/>
      <c r="B5092" s="156"/>
    </row>
    <row r="5093" spans="1:2">
      <c r="A5093" s="79"/>
      <c r="B5093" s="156"/>
    </row>
    <row r="5094" spans="1:2">
      <c r="A5094" s="79"/>
      <c r="B5094" s="156"/>
    </row>
    <row r="5095" spans="1:2">
      <c r="A5095" s="79"/>
      <c r="B5095" s="156"/>
    </row>
    <row r="5096" spans="1:2">
      <c r="A5096" s="79"/>
      <c r="B5096" s="156"/>
    </row>
    <row r="5097" spans="1:2">
      <c r="A5097" s="79"/>
      <c r="B5097" s="156"/>
    </row>
    <row r="5098" spans="1:2">
      <c r="A5098" s="79"/>
      <c r="B5098" s="156"/>
    </row>
    <row r="5099" spans="1:2">
      <c r="A5099" s="79"/>
      <c r="B5099" s="156"/>
    </row>
    <row r="5100" spans="1:2">
      <c r="A5100" s="79"/>
      <c r="B5100" s="156"/>
    </row>
    <row r="5101" spans="1:2">
      <c r="A5101" s="79"/>
      <c r="B5101" s="156"/>
    </row>
    <row r="5102" spans="1:2">
      <c r="A5102" s="79"/>
      <c r="B5102" s="156"/>
    </row>
    <row r="5103" spans="1:2">
      <c r="A5103" s="79"/>
      <c r="B5103" s="156"/>
    </row>
    <row r="5104" spans="1:2">
      <c r="A5104" s="79"/>
      <c r="B5104" s="156"/>
    </row>
    <row r="5105" spans="1:2">
      <c r="A5105" s="79"/>
      <c r="B5105" s="156"/>
    </row>
    <row r="5106" spans="1:2">
      <c r="A5106" s="79"/>
      <c r="B5106" s="156"/>
    </row>
    <row r="5107" spans="1:2">
      <c r="A5107" s="79"/>
      <c r="B5107" s="156"/>
    </row>
    <row r="5108" spans="1:2">
      <c r="A5108" s="79"/>
      <c r="B5108" s="156"/>
    </row>
    <row r="5109" spans="1:2">
      <c r="A5109" s="79"/>
      <c r="B5109" s="156"/>
    </row>
    <row r="5110" spans="1:2">
      <c r="A5110" s="79"/>
      <c r="B5110" s="156"/>
    </row>
    <row r="5111" spans="1:2">
      <c r="A5111" s="79"/>
      <c r="B5111" s="156"/>
    </row>
    <row r="5112" spans="1:2">
      <c r="A5112" s="79"/>
      <c r="B5112" s="156"/>
    </row>
    <row r="5113" spans="1:2">
      <c r="A5113" s="79"/>
      <c r="B5113" s="156"/>
    </row>
    <row r="5114" spans="1:2">
      <c r="A5114" s="79"/>
      <c r="B5114" s="156"/>
    </row>
    <row r="5115" spans="1:2">
      <c r="A5115" s="79"/>
      <c r="B5115" s="156"/>
    </row>
    <row r="5116" spans="1:2">
      <c r="A5116" s="79"/>
      <c r="B5116" s="156"/>
    </row>
    <row r="5117" spans="1:2">
      <c r="A5117" s="79"/>
      <c r="B5117" s="156"/>
    </row>
    <row r="5118" spans="1:2">
      <c r="A5118" s="79"/>
      <c r="B5118" s="156"/>
    </row>
    <row r="5119" spans="1:2">
      <c r="A5119" s="79"/>
      <c r="B5119" s="156"/>
    </row>
    <row r="5120" spans="1:2">
      <c r="A5120" s="79"/>
      <c r="B5120" s="156"/>
    </row>
    <row r="5121" spans="1:2">
      <c r="A5121" s="79"/>
      <c r="B5121" s="156"/>
    </row>
    <row r="5122" spans="1:2">
      <c r="A5122" s="79"/>
      <c r="B5122" s="156"/>
    </row>
    <row r="5123" spans="1:2">
      <c r="A5123" s="79"/>
      <c r="B5123" s="156"/>
    </row>
    <row r="5124" spans="1:2">
      <c r="A5124" s="79"/>
      <c r="B5124" s="156"/>
    </row>
    <row r="5125" spans="1:2">
      <c r="A5125" s="79"/>
      <c r="B5125" s="156"/>
    </row>
    <row r="5126" spans="1:2">
      <c r="A5126" s="79"/>
      <c r="B5126" s="156"/>
    </row>
    <row r="5127" spans="1:2">
      <c r="A5127" s="79"/>
      <c r="B5127" s="156"/>
    </row>
    <row r="5128" spans="1:2">
      <c r="A5128" s="79"/>
      <c r="B5128" s="156"/>
    </row>
    <row r="5129" spans="1:2">
      <c r="A5129" s="79"/>
      <c r="B5129" s="156"/>
    </row>
    <row r="5130" spans="1:2">
      <c r="A5130" s="79"/>
      <c r="B5130" s="156"/>
    </row>
    <row r="5131" spans="1:2">
      <c r="A5131" s="79"/>
      <c r="B5131" s="156"/>
    </row>
    <row r="5132" spans="1:2">
      <c r="A5132" s="79"/>
      <c r="B5132" s="156"/>
    </row>
    <row r="5133" spans="1:2">
      <c r="A5133" s="79"/>
      <c r="B5133" s="156"/>
    </row>
    <row r="5134" spans="1:2">
      <c r="A5134" s="79"/>
      <c r="B5134" s="156"/>
    </row>
    <row r="5135" spans="1:2">
      <c r="A5135" s="79"/>
      <c r="B5135" s="156"/>
    </row>
    <row r="5136" spans="1:2">
      <c r="A5136" s="79"/>
      <c r="B5136" s="156"/>
    </row>
    <row r="5137" spans="1:2">
      <c r="A5137" s="79"/>
      <c r="B5137" s="156"/>
    </row>
    <row r="5138" spans="1:2">
      <c r="A5138" s="79"/>
      <c r="B5138" s="156"/>
    </row>
    <row r="5139" spans="1:2">
      <c r="A5139" s="79"/>
      <c r="B5139" s="156"/>
    </row>
    <row r="5140" spans="1:2">
      <c r="A5140" s="79"/>
      <c r="B5140" s="156"/>
    </row>
    <row r="5141" spans="1:2">
      <c r="A5141" s="79"/>
      <c r="B5141" s="156"/>
    </row>
    <row r="5142" spans="1:2">
      <c r="A5142" s="79"/>
      <c r="B5142" s="156"/>
    </row>
    <row r="5143" spans="1:2">
      <c r="A5143" s="79"/>
      <c r="B5143" s="156"/>
    </row>
    <row r="5144" spans="1:2">
      <c r="A5144" s="79"/>
      <c r="B5144" s="156"/>
    </row>
    <row r="5145" spans="1:2">
      <c r="A5145" s="79"/>
      <c r="B5145" s="156"/>
    </row>
    <row r="5146" spans="1:2">
      <c r="A5146" s="79"/>
      <c r="B5146" s="156"/>
    </row>
    <row r="5147" spans="1:2">
      <c r="A5147" s="79"/>
      <c r="B5147" s="156"/>
    </row>
    <row r="5148" spans="1:2">
      <c r="A5148" s="79"/>
      <c r="B5148" s="156"/>
    </row>
    <row r="5149" spans="1:2">
      <c r="A5149" s="79"/>
      <c r="B5149" s="156"/>
    </row>
    <row r="5150" spans="1:2">
      <c r="A5150" s="79"/>
      <c r="B5150" s="156"/>
    </row>
    <row r="5151" spans="1:2">
      <c r="A5151" s="79"/>
      <c r="B5151" s="156"/>
    </row>
    <row r="5152" spans="1:2">
      <c r="A5152" s="79"/>
      <c r="B5152" s="156"/>
    </row>
    <row r="5153" spans="1:2">
      <c r="A5153" s="79"/>
      <c r="B5153" s="156"/>
    </row>
    <row r="5154" spans="1:2">
      <c r="A5154" s="79"/>
      <c r="B5154" s="156"/>
    </row>
    <row r="5155" spans="1:2">
      <c r="A5155" s="79"/>
      <c r="B5155" s="156"/>
    </row>
    <row r="5156" spans="1:2">
      <c r="A5156" s="79"/>
      <c r="B5156" s="156"/>
    </row>
    <row r="5157" spans="1:2">
      <c r="A5157" s="79"/>
      <c r="B5157" s="156"/>
    </row>
    <row r="5158" spans="1:2">
      <c r="A5158" s="79"/>
      <c r="B5158" s="156"/>
    </row>
    <row r="5159" spans="1:2">
      <c r="A5159" s="79"/>
      <c r="B5159" s="156"/>
    </row>
    <row r="5160" spans="1:2">
      <c r="A5160" s="79"/>
      <c r="B5160" s="156"/>
    </row>
    <row r="5161" spans="1:2">
      <c r="A5161" s="79"/>
      <c r="B5161" s="156"/>
    </row>
    <row r="5162" spans="1:2">
      <c r="A5162" s="79"/>
      <c r="B5162" s="156"/>
    </row>
    <row r="5163" spans="1:2">
      <c r="A5163" s="79"/>
      <c r="B5163" s="156"/>
    </row>
    <row r="5164" spans="1:2">
      <c r="A5164" s="79"/>
      <c r="B5164" s="156"/>
    </row>
    <row r="5165" spans="1:2">
      <c r="A5165" s="79"/>
      <c r="B5165" s="156"/>
    </row>
    <row r="5166" spans="1:2">
      <c r="A5166" s="79"/>
      <c r="B5166" s="156"/>
    </row>
    <row r="5167" spans="1:2">
      <c r="A5167" s="79"/>
      <c r="B5167" s="156"/>
    </row>
    <row r="5168" spans="1:2">
      <c r="A5168" s="79"/>
      <c r="B5168" s="156"/>
    </row>
    <row r="5169" spans="1:2">
      <c r="A5169" s="79"/>
      <c r="B5169" s="156"/>
    </row>
    <row r="5170" spans="1:2">
      <c r="A5170" s="79"/>
      <c r="B5170" s="156"/>
    </row>
    <row r="5171" spans="1:2">
      <c r="A5171" s="79"/>
      <c r="B5171" s="156"/>
    </row>
    <row r="5172" spans="1:2">
      <c r="A5172" s="79"/>
      <c r="B5172" s="156"/>
    </row>
    <row r="5173" spans="1:2">
      <c r="A5173" s="79"/>
      <c r="B5173" s="156"/>
    </row>
    <row r="5174" spans="1:2">
      <c r="A5174" s="79"/>
      <c r="B5174" s="156"/>
    </row>
    <row r="5175" spans="1:2">
      <c r="A5175" s="79"/>
      <c r="B5175" s="156"/>
    </row>
    <row r="5176" spans="1:2">
      <c r="A5176" s="79"/>
      <c r="B5176" s="156"/>
    </row>
    <row r="5177" spans="1:2">
      <c r="A5177" s="79"/>
      <c r="B5177" s="156"/>
    </row>
    <row r="5178" spans="1:2">
      <c r="A5178" s="79"/>
      <c r="B5178" s="156"/>
    </row>
    <row r="5179" spans="1:2">
      <c r="A5179" s="79"/>
      <c r="B5179" s="156"/>
    </row>
    <row r="5180" spans="1:2">
      <c r="A5180" s="79"/>
      <c r="B5180" s="156"/>
    </row>
    <row r="5181" spans="1:2">
      <c r="A5181" s="79"/>
      <c r="B5181" s="156"/>
    </row>
    <row r="5182" spans="1:2">
      <c r="A5182" s="79"/>
      <c r="B5182" s="156"/>
    </row>
    <row r="5183" spans="1:2">
      <c r="A5183" s="79"/>
      <c r="B5183" s="156"/>
    </row>
    <row r="5184" spans="1:2">
      <c r="A5184" s="79"/>
      <c r="B5184" s="156"/>
    </row>
    <row r="5185" spans="1:2">
      <c r="A5185" s="79"/>
      <c r="B5185" s="156"/>
    </row>
    <row r="5186" spans="1:2">
      <c r="A5186" s="79"/>
      <c r="B5186" s="156"/>
    </row>
    <row r="5187" spans="1:2">
      <c r="A5187" s="79"/>
      <c r="B5187" s="156"/>
    </row>
    <row r="5188" spans="1:2">
      <c r="A5188" s="79"/>
      <c r="B5188" s="156"/>
    </row>
    <row r="5189" spans="1:2">
      <c r="A5189" s="79"/>
      <c r="B5189" s="156"/>
    </row>
    <row r="5190" spans="1:2">
      <c r="A5190" s="79"/>
      <c r="B5190" s="156"/>
    </row>
    <row r="5191" spans="1:2">
      <c r="A5191" s="79"/>
      <c r="B5191" s="156"/>
    </row>
    <row r="5192" spans="1:2">
      <c r="A5192" s="79"/>
      <c r="B5192" s="156"/>
    </row>
    <row r="5193" spans="1:2">
      <c r="A5193" s="79"/>
      <c r="B5193" s="156"/>
    </row>
    <row r="5194" spans="1:2">
      <c r="A5194" s="79"/>
      <c r="B5194" s="156"/>
    </row>
    <row r="5195" spans="1:2">
      <c r="A5195" s="79"/>
      <c r="B5195" s="156"/>
    </row>
    <row r="5196" spans="1:2">
      <c r="A5196" s="79"/>
      <c r="B5196" s="156"/>
    </row>
    <row r="5197" spans="1:2">
      <c r="A5197" s="79"/>
      <c r="B5197" s="156"/>
    </row>
    <row r="5198" spans="1:2">
      <c r="A5198" s="79"/>
      <c r="B5198" s="156"/>
    </row>
    <row r="5199" spans="1:2">
      <c r="A5199" s="79"/>
      <c r="B5199" s="156"/>
    </row>
    <row r="5200" spans="1:2">
      <c r="A5200" s="79"/>
      <c r="B5200" s="156"/>
    </row>
    <row r="5201" spans="1:2">
      <c r="A5201" s="79"/>
      <c r="B5201" s="156"/>
    </row>
    <row r="5202" spans="1:2">
      <c r="A5202" s="79"/>
      <c r="B5202" s="156"/>
    </row>
    <row r="5203" spans="1:2">
      <c r="A5203" s="79"/>
      <c r="B5203" s="156"/>
    </row>
    <row r="5204" spans="1:2">
      <c r="A5204" s="79"/>
      <c r="B5204" s="156"/>
    </row>
    <row r="5205" spans="1:2">
      <c r="A5205" s="79"/>
      <c r="B5205" s="156"/>
    </row>
    <row r="5206" spans="1:2">
      <c r="A5206" s="79"/>
      <c r="B5206" s="156"/>
    </row>
    <row r="5207" spans="1:2">
      <c r="A5207" s="79"/>
      <c r="B5207" s="156"/>
    </row>
    <row r="5208" spans="1:2">
      <c r="A5208" s="79"/>
      <c r="B5208" s="156"/>
    </row>
    <row r="5209" spans="1:2">
      <c r="A5209" s="79"/>
      <c r="B5209" s="156"/>
    </row>
    <row r="5210" spans="1:2">
      <c r="A5210" s="79"/>
      <c r="B5210" s="156"/>
    </row>
    <row r="5211" spans="1:2">
      <c r="A5211" s="79"/>
      <c r="B5211" s="156"/>
    </row>
    <row r="5212" spans="1:2">
      <c r="A5212" s="79"/>
      <c r="B5212" s="156"/>
    </row>
    <row r="5213" spans="1:2">
      <c r="A5213" s="79"/>
      <c r="B5213" s="156"/>
    </row>
    <row r="5214" spans="1:2">
      <c r="A5214" s="79"/>
      <c r="B5214" s="156"/>
    </row>
    <row r="5215" spans="1:2">
      <c r="A5215" s="79"/>
      <c r="B5215" s="156"/>
    </row>
    <row r="5216" spans="1:2">
      <c r="A5216" s="79"/>
      <c r="B5216" s="156"/>
    </row>
    <row r="5217" spans="1:2">
      <c r="A5217" s="79"/>
      <c r="B5217" s="156"/>
    </row>
    <row r="5218" spans="1:2">
      <c r="A5218" s="79"/>
      <c r="B5218" s="156"/>
    </row>
    <row r="5219" spans="1:2">
      <c r="A5219" s="79"/>
      <c r="B5219" s="156"/>
    </row>
    <row r="5220" spans="1:2">
      <c r="A5220" s="79"/>
      <c r="B5220" s="156"/>
    </row>
    <row r="5221" spans="1:2">
      <c r="A5221" s="79"/>
      <c r="B5221" s="156"/>
    </row>
    <row r="5222" spans="1:2">
      <c r="A5222" s="79"/>
      <c r="B5222" s="156"/>
    </row>
    <row r="5223" spans="1:2">
      <c r="A5223" s="79"/>
      <c r="B5223" s="156"/>
    </row>
    <row r="5224" spans="1:2">
      <c r="A5224" s="79"/>
      <c r="B5224" s="156"/>
    </row>
    <row r="5225" spans="1:2">
      <c r="A5225" s="79"/>
      <c r="B5225" s="156"/>
    </row>
    <row r="5226" spans="1:2">
      <c r="A5226" s="79"/>
      <c r="B5226" s="156"/>
    </row>
    <row r="5227" spans="1:2">
      <c r="A5227" s="79"/>
      <c r="B5227" s="156"/>
    </row>
    <row r="5228" spans="1:2">
      <c r="A5228" s="79"/>
      <c r="B5228" s="156"/>
    </row>
    <row r="5229" spans="1:2">
      <c r="A5229" s="79"/>
      <c r="B5229" s="156"/>
    </row>
    <row r="5230" spans="1:2">
      <c r="A5230" s="79"/>
      <c r="B5230" s="156"/>
    </row>
    <row r="5231" spans="1:2">
      <c r="A5231" s="79"/>
      <c r="B5231" s="156"/>
    </row>
    <row r="5232" spans="1:2">
      <c r="A5232" s="79"/>
      <c r="B5232" s="156"/>
    </row>
    <row r="5233" spans="1:2">
      <c r="A5233" s="79"/>
      <c r="B5233" s="156"/>
    </row>
    <row r="5234" spans="1:2">
      <c r="A5234" s="79"/>
      <c r="B5234" s="156"/>
    </row>
    <row r="5235" spans="1:2">
      <c r="A5235" s="79"/>
      <c r="B5235" s="156"/>
    </row>
    <row r="5236" spans="1:2">
      <c r="A5236" s="79"/>
      <c r="B5236" s="156"/>
    </row>
    <row r="5237" spans="1:2">
      <c r="A5237" s="79"/>
      <c r="B5237" s="156"/>
    </row>
    <row r="5238" spans="1:2">
      <c r="A5238" s="79"/>
      <c r="B5238" s="156"/>
    </row>
    <row r="5239" spans="1:2">
      <c r="A5239" s="79"/>
      <c r="B5239" s="156"/>
    </row>
    <row r="5240" spans="1:2">
      <c r="A5240" s="79"/>
      <c r="B5240" s="156"/>
    </row>
    <row r="5241" spans="1:2">
      <c r="A5241" s="79"/>
      <c r="B5241" s="156"/>
    </row>
    <row r="5242" spans="1:2">
      <c r="A5242" s="79"/>
      <c r="B5242" s="156"/>
    </row>
    <row r="5243" spans="1:2">
      <c r="A5243" s="79"/>
      <c r="B5243" s="156"/>
    </row>
    <row r="5244" spans="1:2">
      <c r="A5244" s="79"/>
      <c r="B5244" s="156"/>
    </row>
    <row r="5245" spans="1:2">
      <c r="A5245" s="79"/>
      <c r="B5245" s="156"/>
    </row>
    <row r="5246" spans="1:2">
      <c r="A5246" s="79"/>
      <c r="B5246" s="156"/>
    </row>
    <row r="5247" spans="1:2">
      <c r="A5247" s="79"/>
      <c r="B5247" s="156"/>
    </row>
    <row r="5248" spans="1:2">
      <c r="A5248" s="79"/>
      <c r="B5248" s="156"/>
    </row>
    <row r="5249" spans="1:2">
      <c r="A5249" s="79"/>
      <c r="B5249" s="156"/>
    </row>
    <row r="5250" spans="1:2">
      <c r="A5250" s="79"/>
      <c r="B5250" s="156"/>
    </row>
    <row r="5251" spans="1:2">
      <c r="A5251" s="79"/>
      <c r="B5251" s="156"/>
    </row>
    <row r="5252" spans="1:2">
      <c r="A5252" s="79"/>
      <c r="B5252" s="156"/>
    </row>
    <row r="5253" spans="1:2">
      <c r="A5253" s="79"/>
      <c r="B5253" s="156"/>
    </row>
    <row r="5254" spans="1:2">
      <c r="A5254" s="79"/>
      <c r="B5254" s="156"/>
    </row>
    <row r="5255" spans="1:2">
      <c r="A5255" s="79"/>
      <c r="B5255" s="156"/>
    </row>
    <row r="5256" spans="1:2">
      <c r="A5256" s="79"/>
      <c r="B5256" s="156"/>
    </row>
    <row r="5257" spans="1:2">
      <c r="A5257" s="79"/>
      <c r="B5257" s="156"/>
    </row>
    <row r="5258" spans="1:2">
      <c r="A5258" s="79"/>
      <c r="B5258" s="156"/>
    </row>
    <row r="5259" spans="1:2">
      <c r="A5259" s="79"/>
      <c r="B5259" s="156"/>
    </row>
    <row r="5260" spans="1:2">
      <c r="A5260" s="79"/>
      <c r="B5260" s="156"/>
    </row>
    <row r="5261" spans="1:2">
      <c r="A5261" s="79"/>
      <c r="B5261" s="156"/>
    </row>
    <row r="5262" spans="1:2">
      <c r="A5262" s="79"/>
      <c r="B5262" s="156"/>
    </row>
    <row r="5263" spans="1:2">
      <c r="A5263" s="79"/>
      <c r="B5263" s="156"/>
    </row>
    <row r="5264" spans="1:2">
      <c r="A5264" s="79"/>
      <c r="B5264" s="156"/>
    </row>
    <row r="5265" spans="1:2">
      <c r="A5265" s="79"/>
      <c r="B5265" s="156"/>
    </row>
    <row r="5266" spans="1:2">
      <c r="A5266" s="79"/>
      <c r="B5266" s="156"/>
    </row>
    <row r="5267" spans="1:2">
      <c r="A5267" s="79"/>
      <c r="B5267" s="156"/>
    </row>
    <row r="5268" spans="1:2">
      <c r="A5268" s="79"/>
      <c r="B5268" s="156"/>
    </row>
    <row r="5269" spans="1:2">
      <c r="A5269" s="79"/>
      <c r="B5269" s="156"/>
    </row>
    <row r="5270" spans="1:2">
      <c r="A5270" s="79"/>
      <c r="B5270" s="156"/>
    </row>
    <row r="5271" spans="1:2">
      <c r="A5271" s="79"/>
      <c r="B5271" s="156"/>
    </row>
    <row r="5272" spans="1:2">
      <c r="A5272" s="79"/>
      <c r="B5272" s="156"/>
    </row>
    <row r="5273" spans="1:2">
      <c r="A5273" s="79"/>
      <c r="B5273" s="156"/>
    </row>
    <row r="5274" spans="1:2">
      <c r="A5274" s="79"/>
      <c r="B5274" s="156"/>
    </row>
    <row r="5275" spans="1:2">
      <c r="A5275" s="79"/>
      <c r="B5275" s="156"/>
    </row>
    <row r="5276" spans="1:2">
      <c r="A5276" s="79"/>
      <c r="B5276" s="156"/>
    </row>
    <row r="5277" spans="1:2">
      <c r="A5277" s="79"/>
      <c r="B5277" s="156"/>
    </row>
    <row r="5278" spans="1:2">
      <c r="A5278" s="79"/>
      <c r="B5278" s="156"/>
    </row>
    <row r="5279" spans="1:2">
      <c r="A5279" s="79"/>
      <c r="B5279" s="156"/>
    </row>
    <row r="5280" spans="1:2">
      <c r="A5280" s="79"/>
      <c r="B5280" s="156"/>
    </row>
    <row r="5281" spans="1:2">
      <c r="A5281" s="79"/>
      <c r="B5281" s="156"/>
    </row>
    <row r="5282" spans="1:2">
      <c r="A5282" s="79"/>
      <c r="B5282" s="156"/>
    </row>
    <row r="5283" spans="1:2">
      <c r="A5283" s="79"/>
      <c r="B5283" s="156"/>
    </row>
    <row r="5284" spans="1:2">
      <c r="A5284" s="79"/>
      <c r="B5284" s="156"/>
    </row>
    <row r="5285" spans="1:2">
      <c r="A5285" s="79"/>
      <c r="B5285" s="156"/>
    </row>
    <row r="5286" spans="1:2">
      <c r="A5286" s="79"/>
      <c r="B5286" s="156"/>
    </row>
    <row r="5287" spans="1:2">
      <c r="A5287" s="79"/>
      <c r="B5287" s="156"/>
    </row>
    <row r="5288" spans="1:2">
      <c r="A5288" s="79"/>
      <c r="B5288" s="156"/>
    </row>
    <row r="5289" spans="1:2">
      <c r="A5289" s="79"/>
      <c r="B5289" s="156"/>
    </row>
    <row r="5290" spans="1:2">
      <c r="A5290" s="79"/>
      <c r="B5290" s="156"/>
    </row>
    <row r="5291" spans="1:2">
      <c r="A5291" s="79"/>
      <c r="B5291" s="156"/>
    </row>
    <row r="5292" spans="1:2">
      <c r="A5292" s="79"/>
      <c r="B5292" s="156"/>
    </row>
    <row r="5293" spans="1:2">
      <c r="A5293" s="79"/>
      <c r="B5293" s="156"/>
    </row>
    <row r="5294" spans="1:2">
      <c r="A5294" s="79"/>
      <c r="B5294" s="156"/>
    </row>
    <row r="5295" spans="1:2">
      <c r="A5295" s="79"/>
      <c r="B5295" s="156"/>
    </row>
    <row r="5296" spans="1:2">
      <c r="A5296" s="79"/>
      <c r="B5296" s="156"/>
    </row>
    <row r="5297" spans="1:2">
      <c r="A5297" s="79"/>
      <c r="B5297" s="156"/>
    </row>
    <row r="5298" spans="1:2">
      <c r="A5298" s="79"/>
      <c r="B5298" s="156"/>
    </row>
    <row r="5299" spans="1:2">
      <c r="A5299" s="79"/>
      <c r="B5299" s="156"/>
    </row>
    <row r="5300" spans="1:2">
      <c r="A5300" s="79"/>
      <c r="B5300" s="156"/>
    </row>
    <row r="5301" spans="1:2">
      <c r="A5301" s="79"/>
      <c r="B5301" s="156"/>
    </row>
    <row r="5302" spans="1:2">
      <c r="A5302" s="79"/>
      <c r="B5302" s="156"/>
    </row>
    <row r="5303" spans="1:2">
      <c r="A5303" s="79"/>
      <c r="B5303" s="156"/>
    </row>
    <row r="5304" spans="1:2">
      <c r="A5304" s="79"/>
      <c r="B5304" s="156"/>
    </row>
    <row r="5305" spans="1:2">
      <c r="A5305" s="79"/>
      <c r="B5305" s="156"/>
    </row>
    <row r="5306" spans="1:2">
      <c r="A5306" s="79"/>
      <c r="B5306" s="156"/>
    </row>
    <row r="5307" spans="1:2">
      <c r="A5307" s="79"/>
      <c r="B5307" s="156"/>
    </row>
    <row r="5308" spans="1:2">
      <c r="A5308" s="79"/>
      <c r="B5308" s="156"/>
    </row>
    <row r="5309" spans="1:2">
      <c r="A5309" s="79"/>
      <c r="B5309" s="156"/>
    </row>
    <row r="5310" spans="1:2">
      <c r="A5310" s="79"/>
      <c r="B5310" s="156"/>
    </row>
    <row r="5311" spans="1:2">
      <c r="A5311" s="79"/>
      <c r="B5311" s="156"/>
    </row>
    <row r="5312" spans="1:2">
      <c r="A5312" s="79"/>
      <c r="B5312" s="156"/>
    </row>
    <row r="5313" spans="1:2">
      <c r="A5313" s="79"/>
      <c r="B5313" s="156"/>
    </row>
    <row r="5314" spans="1:2">
      <c r="A5314" s="79"/>
      <c r="B5314" s="156"/>
    </row>
    <row r="5315" spans="1:2">
      <c r="A5315" s="79"/>
      <c r="B5315" s="156"/>
    </row>
    <row r="5316" spans="1:2">
      <c r="A5316" s="79"/>
      <c r="B5316" s="156"/>
    </row>
    <row r="5317" spans="1:2">
      <c r="A5317" s="79"/>
      <c r="B5317" s="156"/>
    </row>
    <row r="5318" spans="1:2">
      <c r="A5318" s="79"/>
      <c r="B5318" s="156"/>
    </row>
    <row r="5319" spans="1:2">
      <c r="A5319" s="79"/>
      <c r="B5319" s="156"/>
    </row>
    <row r="5320" spans="1:2">
      <c r="A5320" s="79"/>
      <c r="B5320" s="156"/>
    </row>
    <row r="5321" spans="1:2">
      <c r="A5321" s="79"/>
      <c r="B5321" s="156"/>
    </row>
    <row r="5322" spans="1:2">
      <c r="A5322" s="79"/>
      <c r="B5322" s="156"/>
    </row>
    <row r="5323" spans="1:2">
      <c r="A5323" s="79"/>
      <c r="B5323" s="156"/>
    </row>
    <row r="5324" spans="1:2">
      <c r="A5324" s="79"/>
      <c r="B5324" s="156"/>
    </row>
    <row r="5325" spans="1:2">
      <c r="A5325" s="79"/>
      <c r="B5325" s="156"/>
    </row>
    <row r="5326" spans="1:2">
      <c r="A5326" s="79"/>
      <c r="B5326" s="156"/>
    </row>
    <row r="5327" spans="1:2">
      <c r="A5327" s="79"/>
      <c r="B5327" s="156"/>
    </row>
    <row r="5328" spans="1:2">
      <c r="A5328" s="79"/>
      <c r="B5328" s="156"/>
    </row>
    <row r="5329" spans="1:2">
      <c r="A5329" s="79"/>
      <c r="B5329" s="156"/>
    </row>
    <row r="5330" spans="1:2">
      <c r="A5330" s="79"/>
      <c r="B5330" s="156"/>
    </row>
    <row r="5331" spans="1:2">
      <c r="A5331" s="79"/>
      <c r="B5331" s="156"/>
    </row>
    <row r="5332" spans="1:2">
      <c r="A5332" s="79"/>
      <c r="B5332" s="156"/>
    </row>
    <row r="5333" spans="1:2">
      <c r="A5333" s="79"/>
      <c r="B5333" s="156"/>
    </row>
    <row r="5334" spans="1:2">
      <c r="A5334" s="79"/>
      <c r="B5334" s="156"/>
    </row>
    <row r="5335" spans="1:2">
      <c r="A5335" s="79"/>
      <c r="B5335" s="156"/>
    </row>
    <row r="5336" spans="1:2">
      <c r="A5336" s="79"/>
      <c r="B5336" s="156"/>
    </row>
    <row r="5337" spans="1:2">
      <c r="A5337" s="79"/>
      <c r="B5337" s="156"/>
    </row>
    <row r="5338" spans="1:2">
      <c r="A5338" s="79"/>
      <c r="B5338" s="156"/>
    </row>
    <row r="5339" spans="1:2">
      <c r="A5339" s="79"/>
      <c r="B5339" s="156"/>
    </row>
    <row r="5340" spans="1:2">
      <c r="A5340" s="79"/>
      <c r="B5340" s="156"/>
    </row>
    <row r="5341" spans="1:2">
      <c r="A5341" s="79"/>
      <c r="B5341" s="156"/>
    </row>
    <row r="5342" spans="1:2">
      <c r="A5342" s="79"/>
      <c r="B5342" s="156"/>
    </row>
    <row r="5343" spans="1:2">
      <c r="A5343" s="79"/>
      <c r="B5343" s="156"/>
    </row>
    <row r="5344" spans="1:2">
      <c r="A5344" s="79"/>
      <c r="B5344" s="156"/>
    </row>
    <row r="5345" spans="1:2">
      <c r="A5345" s="79"/>
      <c r="B5345" s="156"/>
    </row>
    <row r="5346" spans="1:2">
      <c r="A5346" s="79"/>
      <c r="B5346" s="156"/>
    </row>
    <row r="5347" spans="1:2">
      <c r="A5347" s="79"/>
      <c r="B5347" s="156"/>
    </row>
    <row r="5348" spans="1:2">
      <c r="A5348" s="79"/>
      <c r="B5348" s="156"/>
    </row>
    <row r="5349" spans="1:2">
      <c r="A5349" s="79"/>
      <c r="B5349" s="156"/>
    </row>
    <row r="5350" spans="1:2">
      <c r="A5350" s="79"/>
      <c r="B5350" s="156"/>
    </row>
    <row r="5351" spans="1:2">
      <c r="A5351" s="79"/>
      <c r="B5351" s="156"/>
    </row>
    <row r="5352" spans="1:2">
      <c r="A5352" s="79"/>
      <c r="B5352" s="156"/>
    </row>
    <row r="5353" spans="1:2">
      <c r="A5353" s="79"/>
      <c r="B5353" s="156"/>
    </row>
    <row r="5354" spans="1:2">
      <c r="A5354" s="79"/>
      <c r="B5354" s="156"/>
    </row>
    <row r="5355" spans="1:2">
      <c r="A5355" s="79"/>
      <c r="B5355" s="156"/>
    </row>
    <row r="5356" spans="1:2">
      <c r="A5356" s="79"/>
      <c r="B5356" s="156"/>
    </row>
    <row r="5357" spans="1:2">
      <c r="A5357" s="79"/>
      <c r="B5357" s="156"/>
    </row>
    <row r="5358" spans="1:2">
      <c r="A5358" s="79"/>
      <c r="B5358" s="156"/>
    </row>
    <row r="5359" spans="1:2">
      <c r="A5359" s="79"/>
      <c r="B5359" s="156"/>
    </row>
    <row r="5360" spans="1:2">
      <c r="A5360" s="79"/>
      <c r="B5360" s="156"/>
    </row>
    <row r="5361" spans="1:2">
      <c r="A5361" s="79"/>
      <c r="B5361" s="156"/>
    </row>
    <row r="5362" spans="1:2">
      <c r="A5362" s="79"/>
      <c r="B5362" s="156"/>
    </row>
    <row r="5363" spans="1:2">
      <c r="A5363" s="79"/>
      <c r="B5363" s="156"/>
    </row>
    <row r="5364" spans="1:2">
      <c r="A5364" s="79"/>
      <c r="B5364" s="156"/>
    </row>
    <row r="5365" spans="1:2">
      <c r="A5365" s="79"/>
      <c r="B5365" s="156"/>
    </row>
    <row r="5366" spans="1:2">
      <c r="A5366" s="79"/>
      <c r="B5366" s="156"/>
    </row>
    <row r="5367" spans="1:2">
      <c r="A5367" s="79"/>
      <c r="B5367" s="156"/>
    </row>
    <row r="5368" spans="1:2">
      <c r="A5368" s="79"/>
      <c r="B5368" s="156"/>
    </row>
    <row r="5369" spans="1:2">
      <c r="A5369" s="79"/>
      <c r="B5369" s="156"/>
    </row>
    <row r="5370" spans="1:2">
      <c r="A5370" s="79"/>
      <c r="B5370" s="156"/>
    </row>
    <row r="5371" spans="1:2">
      <c r="A5371" s="79"/>
      <c r="B5371" s="156"/>
    </row>
    <row r="5372" spans="1:2">
      <c r="A5372" s="79"/>
      <c r="B5372" s="156"/>
    </row>
    <row r="5373" spans="1:2">
      <c r="A5373" s="79"/>
      <c r="B5373" s="156"/>
    </row>
    <row r="5374" spans="1:2">
      <c r="A5374" s="79"/>
      <c r="B5374" s="156"/>
    </row>
    <row r="5375" spans="1:2">
      <c r="A5375" s="79"/>
      <c r="B5375" s="156"/>
    </row>
    <row r="5376" spans="1:2">
      <c r="A5376" s="79"/>
      <c r="B5376" s="156"/>
    </row>
    <row r="5377" spans="1:2">
      <c r="A5377" s="79"/>
      <c r="B5377" s="156"/>
    </row>
    <row r="5378" spans="1:2">
      <c r="A5378" s="79"/>
      <c r="B5378" s="156"/>
    </row>
    <row r="5379" spans="1:2">
      <c r="A5379" s="79"/>
      <c r="B5379" s="156"/>
    </row>
    <row r="5380" spans="1:2">
      <c r="A5380" s="79"/>
      <c r="B5380" s="156"/>
    </row>
    <row r="5381" spans="1:2">
      <c r="A5381" s="79"/>
      <c r="B5381" s="156"/>
    </row>
    <row r="5382" spans="1:2">
      <c r="A5382" s="79"/>
      <c r="B5382" s="156"/>
    </row>
    <row r="5383" spans="1:2">
      <c r="A5383" s="79"/>
      <c r="B5383" s="156"/>
    </row>
    <row r="5384" spans="1:2">
      <c r="A5384" s="79"/>
      <c r="B5384" s="156"/>
    </row>
    <row r="5385" spans="1:2">
      <c r="A5385" s="79"/>
      <c r="B5385" s="156"/>
    </row>
    <row r="5386" spans="1:2">
      <c r="A5386" s="79"/>
      <c r="B5386" s="156"/>
    </row>
    <row r="5387" spans="1:2">
      <c r="A5387" s="79"/>
      <c r="B5387" s="156"/>
    </row>
    <row r="5388" spans="1:2">
      <c r="A5388" s="79"/>
      <c r="B5388" s="156"/>
    </row>
    <row r="5389" spans="1:2">
      <c r="A5389" s="79"/>
      <c r="B5389" s="156"/>
    </row>
    <row r="5390" spans="1:2">
      <c r="A5390" s="79"/>
      <c r="B5390" s="156"/>
    </row>
    <row r="5391" spans="1:2">
      <c r="A5391" s="79"/>
      <c r="B5391" s="156"/>
    </row>
    <row r="5392" spans="1:2">
      <c r="A5392" s="79"/>
      <c r="B5392" s="156"/>
    </row>
    <row r="5393" spans="1:2">
      <c r="A5393" s="79"/>
      <c r="B5393" s="156"/>
    </row>
    <row r="5394" spans="1:2">
      <c r="A5394" s="79"/>
      <c r="B5394" s="156"/>
    </row>
    <row r="5395" spans="1:2">
      <c r="A5395" s="79"/>
      <c r="B5395" s="156"/>
    </row>
    <row r="5396" spans="1:2">
      <c r="A5396" s="79"/>
      <c r="B5396" s="156"/>
    </row>
    <row r="5397" spans="1:2">
      <c r="A5397" s="79"/>
      <c r="B5397" s="156"/>
    </row>
    <row r="5398" spans="1:2">
      <c r="A5398" s="79"/>
      <c r="B5398" s="156"/>
    </row>
    <row r="5399" spans="1:2">
      <c r="A5399" s="79"/>
      <c r="B5399" s="156"/>
    </row>
    <row r="5400" spans="1:2">
      <c r="A5400" s="79"/>
      <c r="B5400" s="156"/>
    </row>
    <row r="5401" spans="1:2">
      <c r="A5401" s="79"/>
      <c r="B5401" s="156"/>
    </row>
    <row r="5402" spans="1:2">
      <c r="A5402" s="79"/>
      <c r="B5402" s="156"/>
    </row>
    <row r="5403" spans="1:2">
      <c r="A5403" s="79"/>
      <c r="B5403" s="156"/>
    </row>
    <row r="5404" spans="1:2">
      <c r="A5404" s="79"/>
      <c r="B5404" s="156"/>
    </row>
    <row r="5405" spans="1:2">
      <c r="A5405" s="79"/>
      <c r="B5405" s="156"/>
    </row>
    <row r="5406" spans="1:2">
      <c r="A5406" s="79"/>
      <c r="B5406" s="156"/>
    </row>
    <row r="5407" spans="1:2">
      <c r="A5407" s="79"/>
      <c r="B5407" s="156"/>
    </row>
    <row r="5408" spans="1:2">
      <c r="A5408" s="79"/>
      <c r="B5408" s="156"/>
    </row>
    <row r="5409" spans="1:2">
      <c r="A5409" s="79"/>
      <c r="B5409" s="156"/>
    </row>
    <row r="5410" spans="1:2">
      <c r="A5410" s="79"/>
      <c r="B5410" s="156"/>
    </row>
    <row r="5411" spans="1:2">
      <c r="A5411" s="79"/>
      <c r="B5411" s="156"/>
    </row>
    <row r="5412" spans="1:2">
      <c r="A5412" s="79"/>
      <c r="B5412" s="156"/>
    </row>
    <row r="5413" spans="1:2">
      <c r="A5413" s="79"/>
      <c r="B5413" s="156"/>
    </row>
    <row r="5414" spans="1:2">
      <c r="A5414" s="79"/>
      <c r="B5414" s="156"/>
    </row>
    <row r="5415" spans="1:2">
      <c r="A5415" s="79"/>
      <c r="B5415" s="156"/>
    </row>
    <row r="5416" spans="1:2">
      <c r="A5416" s="79"/>
      <c r="B5416" s="156"/>
    </row>
    <row r="5417" spans="1:2">
      <c r="A5417" s="79"/>
      <c r="B5417" s="156"/>
    </row>
    <row r="5418" spans="1:2">
      <c r="A5418" s="79"/>
      <c r="B5418" s="156"/>
    </row>
    <row r="5419" spans="1:2">
      <c r="A5419" s="79"/>
      <c r="B5419" s="156"/>
    </row>
    <row r="5420" spans="1:2">
      <c r="A5420" s="79"/>
      <c r="B5420" s="156"/>
    </row>
    <row r="5421" spans="1:2">
      <c r="A5421" s="79"/>
      <c r="B5421" s="156"/>
    </row>
    <row r="5422" spans="1:2">
      <c r="A5422" s="79"/>
      <c r="B5422" s="156"/>
    </row>
    <row r="5423" spans="1:2">
      <c r="A5423" s="79"/>
      <c r="B5423" s="156"/>
    </row>
    <row r="5424" spans="1:2">
      <c r="A5424" s="79"/>
      <c r="B5424" s="156"/>
    </row>
    <row r="5425" spans="1:2">
      <c r="A5425" s="79"/>
      <c r="B5425" s="156"/>
    </row>
    <row r="5426" spans="1:2">
      <c r="A5426" s="79"/>
      <c r="B5426" s="156"/>
    </row>
    <row r="5427" spans="1:2">
      <c r="A5427" s="79"/>
      <c r="B5427" s="156"/>
    </row>
    <row r="5428" spans="1:2">
      <c r="A5428" s="79"/>
      <c r="B5428" s="156"/>
    </row>
    <row r="5429" spans="1:2">
      <c r="A5429" s="79"/>
      <c r="B5429" s="156"/>
    </row>
    <row r="5430" spans="1:2">
      <c r="A5430" s="79"/>
      <c r="B5430" s="156"/>
    </row>
    <row r="5431" spans="1:2">
      <c r="A5431" s="79"/>
      <c r="B5431" s="156"/>
    </row>
    <row r="5432" spans="1:2">
      <c r="A5432" s="79"/>
      <c r="B5432" s="156"/>
    </row>
    <row r="5433" spans="1:2">
      <c r="A5433" s="79"/>
      <c r="B5433" s="156"/>
    </row>
    <row r="5434" spans="1:2">
      <c r="A5434" s="79"/>
      <c r="B5434" s="156"/>
    </row>
    <row r="5435" spans="1:2">
      <c r="A5435" s="79"/>
      <c r="B5435" s="156"/>
    </row>
    <row r="5436" spans="1:2">
      <c r="A5436" s="79"/>
      <c r="B5436" s="156"/>
    </row>
    <row r="5437" spans="1:2">
      <c r="A5437" s="79"/>
      <c r="B5437" s="156"/>
    </row>
    <row r="5438" spans="1:2">
      <c r="A5438" s="79"/>
      <c r="B5438" s="156"/>
    </row>
    <row r="5439" spans="1:2">
      <c r="A5439" s="79"/>
      <c r="B5439" s="156"/>
    </row>
    <row r="5440" spans="1:2">
      <c r="A5440" s="79"/>
      <c r="B5440" s="156"/>
    </row>
    <row r="5441" spans="1:2">
      <c r="A5441" s="79"/>
      <c r="B5441" s="156"/>
    </row>
    <row r="5442" spans="1:2">
      <c r="A5442" s="79"/>
      <c r="B5442" s="156"/>
    </row>
    <row r="5443" spans="1:2">
      <c r="A5443" s="79"/>
      <c r="B5443" s="156"/>
    </row>
    <row r="5444" spans="1:2">
      <c r="A5444" s="79"/>
      <c r="B5444" s="156"/>
    </row>
    <row r="5445" spans="1:2">
      <c r="A5445" s="79"/>
      <c r="B5445" s="156"/>
    </row>
    <row r="5446" spans="1:2">
      <c r="A5446" s="79"/>
      <c r="B5446" s="156"/>
    </row>
    <row r="5447" spans="1:2">
      <c r="A5447" s="79"/>
      <c r="B5447" s="156"/>
    </row>
    <row r="5448" spans="1:2">
      <c r="A5448" s="79"/>
      <c r="B5448" s="156"/>
    </row>
    <row r="5449" spans="1:2">
      <c r="A5449" s="79"/>
      <c r="B5449" s="156"/>
    </row>
    <row r="5450" spans="1:2">
      <c r="A5450" s="79"/>
      <c r="B5450" s="156"/>
    </row>
    <row r="5451" spans="1:2">
      <c r="A5451" s="79"/>
      <c r="B5451" s="156"/>
    </row>
    <row r="5452" spans="1:2">
      <c r="A5452" s="79"/>
      <c r="B5452" s="156"/>
    </row>
    <row r="5453" spans="1:2">
      <c r="A5453" s="79"/>
      <c r="B5453" s="156"/>
    </row>
    <row r="5454" spans="1:2">
      <c r="A5454" s="79"/>
      <c r="B5454" s="156"/>
    </row>
    <row r="5455" spans="1:2">
      <c r="A5455" s="79"/>
      <c r="B5455" s="156"/>
    </row>
    <row r="5456" spans="1:2">
      <c r="A5456" s="79"/>
      <c r="B5456" s="156"/>
    </row>
    <row r="5457" spans="1:2">
      <c r="A5457" s="79"/>
      <c r="B5457" s="156"/>
    </row>
    <row r="5458" spans="1:2">
      <c r="A5458" s="79"/>
      <c r="B5458" s="156"/>
    </row>
    <row r="5459" spans="1:2">
      <c r="A5459" s="79"/>
      <c r="B5459" s="156"/>
    </row>
    <row r="5460" spans="1:2">
      <c r="A5460" s="79"/>
      <c r="B5460" s="156"/>
    </row>
    <row r="5461" spans="1:2">
      <c r="A5461" s="79"/>
      <c r="B5461" s="156"/>
    </row>
    <row r="5462" spans="1:2">
      <c r="A5462" s="79"/>
      <c r="B5462" s="156"/>
    </row>
    <row r="5463" spans="1:2">
      <c r="A5463" s="79"/>
      <c r="B5463" s="156"/>
    </row>
    <row r="5464" spans="1:2">
      <c r="A5464" s="79"/>
      <c r="B5464" s="156"/>
    </row>
    <row r="5465" spans="1:2">
      <c r="A5465" s="79"/>
      <c r="B5465" s="156"/>
    </row>
    <row r="5466" spans="1:2">
      <c r="A5466" s="79"/>
      <c r="B5466" s="156"/>
    </row>
    <row r="5467" spans="1:2">
      <c r="A5467" s="79"/>
      <c r="B5467" s="156"/>
    </row>
    <row r="5468" spans="1:2">
      <c r="A5468" s="79"/>
      <c r="B5468" s="156"/>
    </row>
    <row r="5469" spans="1:2">
      <c r="A5469" s="79"/>
      <c r="B5469" s="156"/>
    </row>
    <row r="5470" spans="1:2">
      <c r="A5470" s="79"/>
      <c r="B5470" s="156"/>
    </row>
    <row r="5471" spans="1:2">
      <c r="A5471" s="79"/>
      <c r="B5471" s="156"/>
    </row>
    <row r="5472" spans="1:2">
      <c r="A5472" s="79"/>
      <c r="B5472" s="156"/>
    </row>
    <row r="5473" spans="1:2">
      <c r="A5473" s="79"/>
      <c r="B5473" s="156"/>
    </row>
    <row r="5474" spans="1:2">
      <c r="A5474" s="79"/>
      <c r="B5474" s="156"/>
    </row>
    <row r="5475" spans="1:2">
      <c r="A5475" s="79"/>
      <c r="B5475" s="156"/>
    </row>
    <row r="5476" spans="1:2">
      <c r="A5476" s="79"/>
      <c r="B5476" s="156"/>
    </row>
    <row r="5477" spans="1:2">
      <c r="A5477" s="79"/>
      <c r="B5477" s="156"/>
    </row>
    <row r="5478" spans="1:2">
      <c r="A5478" s="79"/>
      <c r="B5478" s="156"/>
    </row>
    <row r="5479" spans="1:2">
      <c r="A5479" s="79"/>
      <c r="B5479" s="156"/>
    </row>
    <row r="5480" spans="1:2">
      <c r="A5480" s="79"/>
      <c r="B5480" s="156"/>
    </row>
    <row r="5481" spans="1:2">
      <c r="A5481" s="79"/>
      <c r="B5481" s="156"/>
    </row>
    <row r="5482" spans="1:2">
      <c r="A5482" s="79"/>
      <c r="B5482" s="156"/>
    </row>
    <row r="5483" spans="1:2">
      <c r="A5483" s="79"/>
      <c r="B5483" s="156"/>
    </row>
    <row r="5484" spans="1:2">
      <c r="A5484" s="79"/>
      <c r="B5484" s="156"/>
    </row>
    <row r="5485" spans="1:2">
      <c r="A5485" s="79"/>
      <c r="B5485" s="156"/>
    </row>
    <row r="5486" spans="1:2">
      <c r="A5486" s="79"/>
      <c r="B5486" s="156"/>
    </row>
    <row r="5487" spans="1:2">
      <c r="A5487" s="79"/>
      <c r="B5487" s="156"/>
    </row>
    <row r="5488" spans="1:2">
      <c r="A5488" s="79"/>
      <c r="B5488" s="156"/>
    </row>
    <row r="5489" spans="1:2">
      <c r="A5489" s="79"/>
      <c r="B5489" s="156"/>
    </row>
    <row r="5490" spans="1:2">
      <c r="A5490" s="79"/>
      <c r="B5490" s="156"/>
    </row>
    <row r="5491" spans="1:2">
      <c r="A5491" s="79"/>
      <c r="B5491" s="156"/>
    </row>
    <row r="5492" spans="1:2">
      <c r="A5492" s="79"/>
      <c r="B5492" s="156"/>
    </row>
    <row r="5493" spans="1:2">
      <c r="A5493" s="79"/>
      <c r="B5493" s="156"/>
    </row>
    <row r="5494" spans="1:2">
      <c r="A5494" s="79"/>
      <c r="B5494" s="156"/>
    </row>
    <row r="5495" spans="1:2">
      <c r="A5495" s="79"/>
      <c r="B5495" s="156"/>
    </row>
    <row r="5496" spans="1:2">
      <c r="A5496" s="79"/>
      <c r="B5496" s="156"/>
    </row>
    <row r="5497" spans="1:2">
      <c r="A5497" s="79"/>
      <c r="B5497" s="156"/>
    </row>
    <row r="5498" spans="1:2">
      <c r="A5498" s="79"/>
      <c r="B5498" s="156"/>
    </row>
    <row r="5499" spans="1:2">
      <c r="A5499" s="79"/>
      <c r="B5499" s="156"/>
    </row>
    <row r="5500" spans="1:2">
      <c r="A5500" s="79"/>
      <c r="B5500" s="156"/>
    </row>
    <row r="5501" spans="1:2">
      <c r="A5501" s="79"/>
      <c r="B5501" s="156"/>
    </row>
    <row r="5502" spans="1:2">
      <c r="A5502" s="79"/>
      <c r="B5502" s="156"/>
    </row>
    <row r="5503" spans="1:2">
      <c r="A5503" s="79"/>
      <c r="B5503" s="156"/>
    </row>
    <row r="5504" spans="1:2">
      <c r="A5504" s="79"/>
      <c r="B5504" s="156"/>
    </row>
    <row r="5505" spans="1:2">
      <c r="A5505" s="79"/>
      <c r="B5505" s="156"/>
    </row>
    <row r="5506" spans="1:2">
      <c r="A5506" s="79"/>
      <c r="B5506" s="156"/>
    </row>
    <row r="5507" spans="1:2">
      <c r="A5507" s="79"/>
      <c r="B5507" s="156"/>
    </row>
    <row r="5508" spans="1:2">
      <c r="A5508" s="79"/>
      <c r="B5508" s="156"/>
    </row>
    <row r="5509" spans="1:2">
      <c r="A5509" s="79"/>
      <c r="B5509" s="156"/>
    </row>
    <row r="5510" spans="1:2">
      <c r="A5510" s="79"/>
      <c r="B5510" s="156"/>
    </row>
    <row r="5511" spans="1:2">
      <c r="A5511" s="79"/>
      <c r="B5511" s="156"/>
    </row>
    <row r="5512" spans="1:2">
      <c r="A5512" s="79"/>
      <c r="B5512" s="156"/>
    </row>
    <row r="5513" spans="1:2">
      <c r="A5513" s="79"/>
      <c r="B5513" s="156"/>
    </row>
    <row r="5514" spans="1:2">
      <c r="A5514" s="79"/>
      <c r="B5514" s="156"/>
    </row>
    <row r="5515" spans="1:2">
      <c r="A5515" s="79"/>
      <c r="B5515" s="156"/>
    </row>
    <row r="5516" spans="1:2">
      <c r="A5516" s="79"/>
      <c r="B5516" s="156"/>
    </row>
    <row r="5517" spans="1:2">
      <c r="A5517" s="79"/>
      <c r="B5517" s="156"/>
    </row>
    <row r="5518" spans="1:2">
      <c r="A5518" s="79"/>
      <c r="B5518" s="156"/>
    </row>
    <row r="5519" spans="1:2">
      <c r="A5519" s="79"/>
      <c r="B5519" s="156"/>
    </row>
    <row r="5520" spans="1:2">
      <c r="A5520" s="79"/>
      <c r="B5520" s="156"/>
    </row>
    <row r="5521" spans="1:2">
      <c r="A5521" s="79"/>
      <c r="B5521" s="156"/>
    </row>
    <row r="5522" spans="1:2">
      <c r="A5522" s="79"/>
      <c r="B5522" s="156"/>
    </row>
    <row r="5523" spans="1:2">
      <c r="A5523" s="79"/>
      <c r="B5523" s="156"/>
    </row>
    <row r="5524" spans="1:2">
      <c r="A5524" s="79"/>
      <c r="B5524" s="156"/>
    </row>
    <row r="5525" spans="1:2">
      <c r="A5525" s="79"/>
      <c r="B5525" s="156"/>
    </row>
    <row r="5526" spans="1:2">
      <c r="A5526" s="79"/>
      <c r="B5526" s="156"/>
    </row>
    <row r="5527" spans="1:2">
      <c r="A5527" s="79"/>
      <c r="B5527" s="156"/>
    </row>
    <row r="5528" spans="1:2">
      <c r="A5528" s="79"/>
      <c r="B5528" s="156"/>
    </row>
    <row r="5529" spans="1:2">
      <c r="A5529" s="79"/>
      <c r="B5529" s="156"/>
    </row>
    <row r="5530" spans="1:2">
      <c r="A5530" s="79"/>
      <c r="B5530" s="156"/>
    </row>
    <row r="5531" spans="1:2">
      <c r="A5531" s="79"/>
      <c r="B5531" s="156"/>
    </row>
    <row r="5532" spans="1:2">
      <c r="A5532" s="79"/>
      <c r="B5532" s="156"/>
    </row>
    <row r="5533" spans="1:2">
      <c r="A5533" s="79"/>
      <c r="B5533" s="156"/>
    </row>
    <row r="5534" spans="1:2">
      <c r="A5534" s="79"/>
      <c r="B5534" s="156"/>
    </row>
    <row r="5535" spans="1:2">
      <c r="A5535" s="79"/>
      <c r="B5535" s="156"/>
    </row>
    <row r="5536" spans="1:2">
      <c r="A5536" s="79"/>
      <c r="B5536" s="156"/>
    </row>
    <row r="5537" spans="1:2">
      <c r="A5537" s="79"/>
      <c r="B5537" s="156"/>
    </row>
    <row r="5538" spans="1:2">
      <c r="A5538" s="79"/>
      <c r="B5538" s="156"/>
    </row>
    <row r="5539" spans="1:2">
      <c r="A5539" s="79"/>
      <c r="B5539" s="156"/>
    </row>
    <row r="5540" spans="1:2">
      <c r="A5540" s="79"/>
      <c r="B5540" s="156"/>
    </row>
    <row r="5541" spans="1:2">
      <c r="A5541" s="79"/>
      <c r="B5541" s="156"/>
    </row>
    <row r="5542" spans="1:2">
      <c r="A5542" s="79"/>
      <c r="B5542" s="156"/>
    </row>
    <row r="5543" spans="1:2">
      <c r="A5543" s="79"/>
      <c r="B5543" s="156"/>
    </row>
    <row r="5544" spans="1:2">
      <c r="A5544" s="79"/>
      <c r="B5544" s="156"/>
    </row>
    <row r="5545" spans="1:2">
      <c r="A5545" s="79"/>
      <c r="B5545" s="156"/>
    </row>
    <row r="5546" spans="1:2">
      <c r="A5546" s="79"/>
      <c r="B5546" s="156"/>
    </row>
    <row r="5547" spans="1:2">
      <c r="A5547" s="79"/>
      <c r="B5547" s="156"/>
    </row>
    <row r="5548" spans="1:2">
      <c r="A5548" s="79"/>
      <c r="B5548" s="156"/>
    </row>
    <row r="5549" spans="1:2">
      <c r="A5549" s="79"/>
      <c r="B5549" s="156"/>
    </row>
    <row r="5550" spans="1:2">
      <c r="A5550" s="79"/>
      <c r="B5550" s="156"/>
    </row>
    <row r="5551" spans="1:2">
      <c r="A5551" s="79"/>
      <c r="B5551" s="156"/>
    </row>
    <row r="5552" spans="1:2">
      <c r="A5552" s="79"/>
      <c r="B5552" s="156"/>
    </row>
    <row r="5553" spans="1:2">
      <c r="A5553" s="79"/>
      <c r="B5553" s="156"/>
    </row>
    <row r="5554" spans="1:2">
      <c r="A5554" s="79"/>
      <c r="B5554" s="156"/>
    </row>
    <row r="5555" spans="1:2">
      <c r="A5555" s="79"/>
      <c r="B5555" s="156"/>
    </row>
    <row r="5556" spans="1:2">
      <c r="A5556" s="79"/>
      <c r="B5556" s="156"/>
    </row>
    <row r="5557" spans="1:2">
      <c r="A5557" s="79"/>
      <c r="B5557" s="156"/>
    </row>
    <row r="5558" spans="1:2">
      <c r="A5558" s="79"/>
      <c r="B5558" s="156"/>
    </row>
    <row r="5559" spans="1:2">
      <c r="A5559" s="79"/>
      <c r="B5559" s="156"/>
    </row>
    <row r="5560" spans="1:2">
      <c r="A5560" s="79"/>
      <c r="B5560" s="156"/>
    </row>
    <row r="5561" spans="1:2">
      <c r="A5561" s="79"/>
      <c r="B5561" s="156"/>
    </row>
    <row r="5562" spans="1:2">
      <c r="A5562" s="79"/>
      <c r="B5562" s="156"/>
    </row>
    <row r="5563" spans="1:2">
      <c r="A5563" s="79"/>
      <c r="B5563" s="156"/>
    </row>
    <row r="5564" spans="1:2">
      <c r="A5564" s="79"/>
      <c r="B5564" s="156"/>
    </row>
    <row r="5565" spans="1:2">
      <c r="A5565" s="79"/>
      <c r="B5565" s="156"/>
    </row>
    <row r="5566" spans="1:2">
      <c r="A5566" s="79"/>
      <c r="B5566" s="156"/>
    </row>
    <row r="5567" spans="1:2">
      <c r="A5567" s="79"/>
      <c r="B5567" s="156"/>
    </row>
    <row r="5568" spans="1:2">
      <c r="A5568" s="79"/>
      <c r="B5568" s="156"/>
    </row>
    <row r="5569" spans="1:2">
      <c r="A5569" s="79"/>
      <c r="B5569" s="156"/>
    </row>
    <row r="5570" spans="1:2">
      <c r="A5570" s="79"/>
      <c r="B5570" s="156"/>
    </row>
    <row r="5571" spans="1:2">
      <c r="A5571" s="79"/>
      <c r="B5571" s="156"/>
    </row>
    <row r="5572" spans="1:2">
      <c r="A5572" s="79"/>
      <c r="B5572" s="156"/>
    </row>
    <row r="5573" spans="1:2">
      <c r="A5573" s="79"/>
      <c r="B5573" s="156"/>
    </row>
    <row r="5574" spans="1:2">
      <c r="A5574" s="79"/>
      <c r="B5574" s="156"/>
    </row>
    <row r="5575" spans="1:2">
      <c r="A5575" s="79"/>
      <c r="B5575" s="156"/>
    </row>
    <row r="5576" spans="1:2">
      <c r="A5576" s="79"/>
      <c r="B5576" s="156"/>
    </row>
    <row r="5577" spans="1:2">
      <c r="A5577" s="79"/>
      <c r="B5577" s="156"/>
    </row>
    <row r="5578" spans="1:2">
      <c r="A5578" s="79"/>
      <c r="B5578" s="156"/>
    </row>
    <row r="5579" spans="1:2">
      <c r="A5579" s="79"/>
      <c r="B5579" s="156"/>
    </row>
    <row r="5580" spans="1:2">
      <c r="A5580" s="79"/>
      <c r="B5580" s="156"/>
    </row>
    <row r="5581" spans="1:2">
      <c r="A5581" s="79"/>
      <c r="B5581" s="156"/>
    </row>
    <row r="5582" spans="1:2">
      <c r="A5582" s="79"/>
      <c r="B5582" s="156"/>
    </row>
    <row r="5583" spans="1:2">
      <c r="A5583" s="79"/>
      <c r="B5583" s="156"/>
    </row>
    <row r="5584" spans="1:2">
      <c r="A5584" s="79"/>
      <c r="B5584" s="156"/>
    </row>
    <row r="5585" spans="1:2">
      <c r="A5585" s="79"/>
      <c r="B5585" s="156"/>
    </row>
    <row r="5586" spans="1:2">
      <c r="A5586" s="79"/>
      <c r="B5586" s="156"/>
    </row>
    <row r="5587" spans="1:2">
      <c r="A5587" s="79"/>
      <c r="B5587" s="156"/>
    </row>
    <row r="5588" spans="1:2">
      <c r="A5588" s="79"/>
      <c r="B5588" s="156"/>
    </row>
    <row r="5589" spans="1:2">
      <c r="A5589" s="79"/>
      <c r="B5589" s="156"/>
    </row>
    <row r="5590" spans="1:2">
      <c r="A5590" s="79"/>
      <c r="B5590" s="156"/>
    </row>
    <row r="5591" spans="1:2">
      <c r="A5591" s="79"/>
      <c r="B5591" s="156"/>
    </row>
    <row r="5592" spans="1:2">
      <c r="A5592" s="79"/>
      <c r="B5592" s="156"/>
    </row>
    <row r="5593" spans="1:2">
      <c r="A5593" s="79"/>
      <c r="B5593" s="156"/>
    </row>
    <row r="5594" spans="1:2">
      <c r="A5594" s="79"/>
      <c r="B5594" s="156"/>
    </row>
    <row r="5595" spans="1:2">
      <c r="A5595" s="79"/>
      <c r="B5595" s="156"/>
    </row>
    <row r="5596" spans="1:2">
      <c r="A5596" s="79"/>
      <c r="B5596" s="156"/>
    </row>
    <row r="5597" spans="1:2">
      <c r="A5597" s="79"/>
      <c r="B5597" s="156"/>
    </row>
    <row r="5598" spans="1:2">
      <c r="A5598" s="79"/>
      <c r="B5598" s="156"/>
    </row>
    <row r="5599" spans="1:2">
      <c r="A5599" s="79"/>
      <c r="B5599" s="156"/>
    </row>
    <row r="5600" spans="1:2">
      <c r="A5600" s="79"/>
      <c r="B5600" s="156"/>
    </row>
    <row r="5601" spans="1:2">
      <c r="A5601" s="79"/>
      <c r="B5601" s="156"/>
    </row>
    <row r="5602" spans="1:2">
      <c r="A5602" s="79"/>
      <c r="B5602" s="156"/>
    </row>
    <row r="5603" spans="1:2">
      <c r="A5603" s="79"/>
      <c r="B5603" s="156"/>
    </row>
    <row r="5604" spans="1:2">
      <c r="A5604" s="79"/>
      <c r="B5604" s="156"/>
    </row>
    <row r="5605" spans="1:2">
      <c r="A5605" s="79"/>
      <c r="B5605" s="156"/>
    </row>
    <row r="5606" spans="1:2">
      <c r="A5606" s="79"/>
      <c r="B5606" s="156"/>
    </row>
    <row r="5607" spans="1:2">
      <c r="A5607" s="79"/>
      <c r="B5607" s="156"/>
    </row>
    <row r="5608" spans="1:2">
      <c r="A5608" s="79"/>
      <c r="B5608" s="156"/>
    </row>
    <row r="5609" spans="1:2">
      <c r="A5609" s="79"/>
      <c r="B5609" s="156"/>
    </row>
    <row r="5610" spans="1:2">
      <c r="A5610" s="79"/>
      <c r="B5610" s="156"/>
    </row>
    <row r="5611" spans="1:2">
      <c r="A5611" s="79"/>
      <c r="B5611" s="156"/>
    </row>
    <row r="5612" spans="1:2">
      <c r="A5612" s="79"/>
      <c r="B5612" s="156"/>
    </row>
    <row r="5613" spans="1:2">
      <c r="A5613" s="79"/>
      <c r="B5613" s="156"/>
    </row>
    <row r="5614" spans="1:2">
      <c r="A5614" s="79"/>
      <c r="B5614" s="156"/>
    </row>
    <row r="5615" spans="1:2">
      <c r="A5615" s="79"/>
      <c r="B5615" s="156"/>
    </row>
    <row r="5616" spans="1:2">
      <c r="A5616" s="79"/>
      <c r="B5616" s="156"/>
    </row>
    <row r="5617" spans="1:2">
      <c r="A5617" s="79"/>
      <c r="B5617" s="156"/>
    </row>
    <row r="5618" spans="1:2">
      <c r="A5618" s="79"/>
      <c r="B5618" s="156"/>
    </row>
    <row r="5619" spans="1:2">
      <c r="A5619" s="79"/>
      <c r="B5619" s="156"/>
    </row>
    <row r="5620" spans="1:2">
      <c r="A5620" s="79"/>
      <c r="B5620" s="156"/>
    </row>
    <row r="5621" spans="1:2">
      <c r="A5621" s="79"/>
      <c r="B5621" s="156"/>
    </row>
    <row r="5622" spans="1:2">
      <c r="A5622" s="79"/>
      <c r="B5622" s="156"/>
    </row>
    <row r="5623" spans="1:2">
      <c r="A5623" s="79"/>
      <c r="B5623" s="156"/>
    </row>
    <row r="5624" spans="1:2">
      <c r="A5624" s="79"/>
      <c r="B5624" s="156"/>
    </row>
    <row r="5625" spans="1:2">
      <c r="A5625" s="79"/>
      <c r="B5625" s="156"/>
    </row>
    <row r="5626" spans="1:2">
      <c r="A5626" s="79"/>
      <c r="B5626" s="156"/>
    </row>
    <row r="5627" spans="1:2">
      <c r="A5627" s="79"/>
      <c r="B5627" s="156"/>
    </row>
    <row r="5628" spans="1:2">
      <c r="A5628" s="79"/>
      <c r="B5628" s="156"/>
    </row>
    <row r="5629" spans="1:2">
      <c r="A5629" s="79"/>
      <c r="B5629" s="156"/>
    </row>
    <row r="5630" spans="1:2">
      <c r="A5630" s="79"/>
      <c r="B5630" s="156"/>
    </row>
    <row r="5631" spans="1:2">
      <c r="A5631" s="79"/>
      <c r="B5631" s="156"/>
    </row>
    <row r="5632" spans="1:2">
      <c r="A5632" s="79"/>
      <c r="B5632" s="156"/>
    </row>
    <row r="5633" spans="1:2">
      <c r="A5633" s="79"/>
      <c r="B5633" s="156"/>
    </row>
    <row r="5634" spans="1:2">
      <c r="A5634" s="79"/>
      <c r="B5634" s="156"/>
    </row>
    <row r="5635" spans="1:2">
      <c r="A5635" s="79"/>
      <c r="B5635" s="156"/>
    </row>
    <row r="5636" spans="1:2">
      <c r="A5636" s="79"/>
      <c r="B5636" s="156"/>
    </row>
    <row r="5637" spans="1:2">
      <c r="A5637" s="79"/>
      <c r="B5637" s="156"/>
    </row>
    <row r="5638" spans="1:2">
      <c r="A5638" s="79"/>
      <c r="B5638" s="156"/>
    </row>
    <row r="5639" spans="1:2">
      <c r="A5639" s="79"/>
      <c r="B5639" s="156"/>
    </row>
    <row r="5640" spans="1:2">
      <c r="A5640" s="79"/>
      <c r="B5640" s="156"/>
    </row>
    <row r="5641" spans="1:2">
      <c r="A5641" s="79"/>
      <c r="B5641" s="156"/>
    </row>
    <row r="5642" spans="1:2">
      <c r="A5642" s="79"/>
      <c r="B5642" s="156"/>
    </row>
    <row r="5643" spans="1:2">
      <c r="A5643" s="79"/>
      <c r="B5643" s="156"/>
    </row>
    <row r="5644" spans="1:2">
      <c r="A5644" s="79"/>
      <c r="B5644" s="156"/>
    </row>
    <row r="5645" spans="1:2">
      <c r="A5645" s="79"/>
      <c r="B5645" s="156"/>
    </row>
    <row r="5646" spans="1:2">
      <c r="A5646" s="79"/>
      <c r="B5646" s="156"/>
    </row>
    <row r="5647" spans="1:2">
      <c r="A5647" s="79"/>
      <c r="B5647" s="156"/>
    </row>
    <row r="5648" spans="1:2">
      <c r="A5648" s="79"/>
      <c r="B5648" s="156"/>
    </row>
    <row r="5649" spans="1:2">
      <c r="A5649" s="79"/>
      <c r="B5649" s="156"/>
    </row>
    <row r="5650" spans="1:2">
      <c r="A5650" s="79"/>
      <c r="B5650" s="156"/>
    </row>
    <row r="5651" spans="1:2">
      <c r="A5651" s="79"/>
      <c r="B5651" s="156"/>
    </row>
    <row r="5652" spans="1:2">
      <c r="A5652" s="79"/>
      <c r="B5652" s="156"/>
    </row>
    <row r="5653" spans="1:2">
      <c r="A5653" s="79"/>
      <c r="B5653" s="156"/>
    </row>
    <row r="5654" spans="1:2">
      <c r="A5654" s="79"/>
      <c r="B5654" s="156"/>
    </row>
    <row r="5655" spans="1:2">
      <c r="A5655" s="79"/>
      <c r="B5655" s="156"/>
    </row>
    <row r="5656" spans="1:2">
      <c r="A5656" s="79"/>
      <c r="B5656" s="156"/>
    </row>
    <row r="5657" spans="1:2">
      <c r="A5657" s="79"/>
      <c r="B5657" s="156"/>
    </row>
    <row r="5658" spans="1:2">
      <c r="A5658" s="79"/>
      <c r="B5658" s="156"/>
    </row>
    <row r="5659" spans="1:2">
      <c r="A5659" s="79"/>
      <c r="B5659" s="156"/>
    </row>
    <row r="5660" spans="1:2">
      <c r="A5660" s="79"/>
      <c r="B5660" s="156"/>
    </row>
    <row r="5661" spans="1:2">
      <c r="A5661" s="79"/>
      <c r="B5661" s="156"/>
    </row>
    <row r="5662" spans="1:2">
      <c r="A5662" s="79"/>
      <c r="B5662" s="156"/>
    </row>
    <row r="5663" spans="1:2">
      <c r="A5663" s="79"/>
      <c r="B5663" s="156"/>
    </row>
    <row r="5664" spans="1:2">
      <c r="A5664" s="79"/>
      <c r="B5664" s="156"/>
    </row>
    <row r="5665" spans="1:2">
      <c r="A5665" s="79"/>
      <c r="B5665" s="156"/>
    </row>
    <row r="5666" spans="1:2">
      <c r="A5666" s="79"/>
      <c r="B5666" s="156"/>
    </row>
    <row r="5667" spans="1:2">
      <c r="A5667" s="79"/>
      <c r="B5667" s="156"/>
    </row>
    <row r="5668" spans="1:2">
      <c r="A5668" s="79"/>
      <c r="B5668" s="156"/>
    </row>
    <row r="5669" spans="1:2">
      <c r="A5669" s="79"/>
      <c r="B5669" s="156"/>
    </row>
    <row r="5670" spans="1:2">
      <c r="A5670" s="79"/>
      <c r="B5670" s="156"/>
    </row>
    <row r="5671" spans="1:2">
      <c r="A5671" s="79"/>
      <c r="B5671" s="156"/>
    </row>
    <row r="5672" spans="1:2">
      <c r="A5672" s="79"/>
      <c r="B5672" s="156"/>
    </row>
    <row r="5673" spans="1:2">
      <c r="A5673" s="79"/>
      <c r="B5673" s="156"/>
    </row>
    <row r="5674" spans="1:2">
      <c r="A5674" s="79"/>
      <c r="B5674" s="156"/>
    </row>
    <row r="5675" spans="1:2">
      <c r="A5675" s="79"/>
      <c r="B5675" s="156"/>
    </row>
    <row r="5676" spans="1:2">
      <c r="A5676" s="79"/>
      <c r="B5676" s="156"/>
    </row>
    <row r="5677" spans="1:2">
      <c r="A5677" s="79"/>
      <c r="B5677" s="156"/>
    </row>
    <row r="5678" spans="1:2">
      <c r="A5678" s="79"/>
      <c r="B5678" s="156"/>
    </row>
    <row r="5679" spans="1:2">
      <c r="A5679" s="79"/>
      <c r="B5679" s="156"/>
    </row>
    <row r="5680" spans="1:2">
      <c r="A5680" s="79"/>
      <c r="B5680" s="156"/>
    </row>
    <row r="5681" spans="1:2">
      <c r="A5681" s="79"/>
      <c r="B5681" s="156"/>
    </row>
    <row r="5682" spans="1:2">
      <c r="A5682" s="79"/>
      <c r="B5682" s="156"/>
    </row>
    <row r="5683" spans="1:2">
      <c r="A5683" s="79"/>
      <c r="B5683" s="156"/>
    </row>
    <row r="5684" spans="1:2">
      <c r="A5684" s="79"/>
      <c r="B5684" s="156"/>
    </row>
    <row r="5685" spans="1:2">
      <c r="A5685" s="79"/>
      <c r="B5685" s="156"/>
    </row>
    <row r="5686" spans="1:2">
      <c r="A5686" s="79"/>
      <c r="B5686" s="156"/>
    </row>
    <row r="5687" spans="1:2">
      <c r="A5687" s="79"/>
      <c r="B5687" s="156"/>
    </row>
    <row r="5688" spans="1:2">
      <c r="A5688" s="79"/>
      <c r="B5688" s="156"/>
    </row>
    <row r="5689" spans="1:2">
      <c r="A5689" s="79"/>
      <c r="B5689" s="156"/>
    </row>
    <row r="5690" spans="1:2">
      <c r="A5690" s="79"/>
      <c r="B5690" s="156"/>
    </row>
    <row r="5691" spans="1:2">
      <c r="A5691" s="79"/>
      <c r="B5691" s="156"/>
    </row>
    <row r="5692" spans="1:2">
      <c r="A5692" s="79"/>
      <c r="B5692" s="156"/>
    </row>
    <row r="5693" spans="1:2">
      <c r="A5693" s="79"/>
      <c r="B5693" s="156"/>
    </row>
    <row r="5694" spans="1:2">
      <c r="A5694" s="79"/>
      <c r="B5694" s="156"/>
    </row>
    <row r="5695" spans="1:2">
      <c r="A5695" s="79"/>
      <c r="B5695" s="156"/>
    </row>
    <row r="5696" spans="1:2">
      <c r="A5696" s="79"/>
      <c r="B5696" s="156"/>
    </row>
    <row r="5697" spans="1:2">
      <c r="A5697" s="79"/>
      <c r="B5697" s="156"/>
    </row>
    <row r="5698" spans="1:2">
      <c r="A5698" s="79"/>
      <c r="B5698" s="156"/>
    </row>
    <row r="5699" spans="1:2">
      <c r="A5699" s="79"/>
      <c r="B5699" s="156"/>
    </row>
    <row r="5700" spans="1:2">
      <c r="A5700" s="79"/>
      <c r="B5700" s="156"/>
    </row>
    <row r="5701" spans="1:2">
      <c r="A5701" s="79"/>
      <c r="B5701" s="156"/>
    </row>
    <row r="5702" spans="1:2">
      <c r="A5702" s="79"/>
      <c r="B5702" s="156"/>
    </row>
    <row r="5703" spans="1:2">
      <c r="A5703" s="79"/>
      <c r="B5703" s="156"/>
    </row>
    <row r="5704" spans="1:2">
      <c r="A5704" s="79"/>
      <c r="B5704" s="156"/>
    </row>
    <row r="5705" spans="1:2">
      <c r="A5705" s="79"/>
      <c r="B5705" s="156"/>
    </row>
    <row r="5706" spans="1:2">
      <c r="A5706" s="79"/>
      <c r="B5706" s="156"/>
    </row>
    <row r="5707" spans="1:2">
      <c r="A5707" s="79"/>
      <c r="B5707" s="156"/>
    </row>
    <row r="5708" spans="1:2">
      <c r="A5708" s="79"/>
      <c r="B5708" s="156"/>
    </row>
    <row r="5709" spans="1:2">
      <c r="A5709" s="79"/>
      <c r="B5709" s="156"/>
    </row>
    <row r="5710" spans="1:2">
      <c r="A5710" s="79"/>
      <c r="B5710" s="156"/>
    </row>
    <row r="5711" spans="1:2">
      <c r="A5711" s="79"/>
      <c r="B5711" s="156"/>
    </row>
    <row r="5712" spans="1:2">
      <c r="A5712" s="79"/>
      <c r="B5712" s="156"/>
    </row>
    <row r="5713" spans="1:2">
      <c r="A5713" s="79"/>
      <c r="B5713" s="156"/>
    </row>
    <row r="5714" spans="1:2">
      <c r="A5714" s="79"/>
      <c r="B5714" s="156"/>
    </row>
    <row r="5715" spans="1:2">
      <c r="A5715" s="79"/>
      <c r="B5715" s="156"/>
    </row>
    <row r="5716" spans="1:2">
      <c r="A5716" s="79"/>
      <c r="B5716" s="156"/>
    </row>
    <row r="5717" spans="1:2">
      <c r="A5717" s="79"/>
      <c r="B5717" s="156"/>
    </row>
    <row r="5718" spans="1:2">
      <c r="A5718" s="79"/>
      <c r="B5718" s="156"/>
    </row>
    <row r="5719" spans="1:2">
      <c r="A5719" s="79"/>
      <c r="B5719" s="156"/>
    </row>
    <row r="5720" spans="1:2">
      <c r="A5720" s="79"/>
      <c r="B5720" s="156"/>
    </row>
    <row r="5721" spans="1:2">
      <c r="A5721" s="79"/>
      <c r="B5721" s="156"/>
    </row>
    <row r="5722" spans="1:2">
      <c r="A5722" s="79"/>
      <c r="B5722" s="156"/>
    </row>
    <row r="5723" spans="1:2">
      <c r="A5723" s="79"/>
      <c r="B5723" s="156"/>
    </row>
    <row r="5724" spans="1:2">
      <c r="A5724" s="79"/>
      <c r="B5724" s="156"/>
    </row>
    <row r="5725" spans="1:2">
      <c r="A5725" s="79"/>
      <c r="B5725" s="156"/>
    </row>
    <row r="5726" spans="1:2">
      <c r="A5726" s="79"/>
      <c r="B5726" s="156"/>
    </row>
    <row r="5727" spans="1:2">
      <c r="A5727" s="79"/>
      <c r="B5727" s="156"/>
    </row>
    <row r="5728" spans="1:2">
      <c r="A5728" s="79"/>
      <c r="B5728" s="156"/>
    </row>
    <row r="5729" spans="1:2">
      <c r="A5729" s="79"/>
      <c r="B5729" s="156"/>
    </row>
    <row r="5730" spans="1:2">
      <c r="A5730" s="79"/>
      <c r="B5730" s="156"/>
    </row>
    <row r="5731" spans="1:2">
      <c r="A5731" s="79"/>
      <c r="B5731" s="156"/>
    </row>
    <row r="5732" spans="1:2">
      <c r="A5732" s="79"/>
      <c r="B5732" s="156"/>
    </row>
    <row r="5733" spans="1:2">
      <c r="A5733" s="79"/>
      <c r="B5733" s="156"/>
    </row>
    <row r="5734" spans="1:2">
      <c r="A5734" s="79"/>
      <c r="B5734" s="156"/>
    </row>
    <row r="5735" spans="1:2">
      <c r="A5735" s="79"/>
      <c r="B5735" s="156"/>
    </row>
    <row r="5736" spans="1:2">
      <c r="A5736" s="79"/>
      <c r="B5736" s="156"/>
    </row>
    <row r="5737" spans="1:2">
      <c r="A5737" s="79"/>
      <c r="B5737" s="156"/>
    </row>
    <row r="5738" spans="1:2">
      <c r="A5738" s="79"/>
      <c r="B5738" s="156"/>
    </row>
    <row r="5739" spans="1:2">
      <c r="A5739" s="79"/>
      <c r="B5739" s="156"/>
    </row>
    <row r="5740" spans="1:2">
      <c r="A5740" s="79"/>
      <c r="B5740" s="156"/>
    </row>
    <row r="5741" spans="1:2">
      <c r="A5741" s="79"/>
      <c r="B5741" s="156"/>
    </row>
    <row r="5742" spans="1:2">
      <c r="A5742" s="79"/>
      <c r="B5742" s="156"/>
    </row>
    <row r="5743" spans="1:2">
      <c r="A5743" s="79"/>
      <c r="B5743" s="156"/>
    </row>
    <row r="5744" spans="1:2">
      <c r="A5744" s="79"/>
      <c r="B5744" s="156"/>
    </row>
    <row r="5745" spans="1:2">
      <c r="A5745" s="79"/>
      <c r="B5745" s="156"/>
    </row>
    <row r="5746" spans="1:2">
      <c r="A5746" s="79"/>
      <c r="B5746" s="156"/>
    </row>
    <row r="5747" spans="1:2">
      <c r="A5747" s="79"/>
      <c r="B5747" s="156"/>
    </row>
    <row r="5748" spans="1:2">
      <c r="A5748" s="79"/>
      <c r="B5748" s="156"/>
    </row>
    <row r="5749" spans="1:2">
      <c r="A5749" s="79"/>
      <c r="B5749" s="156"/>
    </row>
    <row r="5750" spans="1:2">
      <c r="A5750" s="79"/>
      <c r="B5750" s="156"/>
    </row>
    <row r="5751" spans="1:2">
      <c r="A5751" s="79"/>
      <c r="B5751" s="156"/>
    </row>
    <row r="5752" spans="1:2">
      <c r="A5752" s="79"/>
      <c r="B5752" s="156"/>
    </row>
    <row r="5753" spans="1:2">
      <c r="A5753" s="79"/>
      <c r="B5753" s="156"/>
    </row>
    <row r="5754" spans="1:2">
      <c r="A5754" s="79"/>
      <c r="B5754" s="156"/>
    </row>
    <row r="5755" spans="1:2">
      <c r="A5755" s="79"/>
      <c r="B5755" s="156"/>
    </row>
    <row r="5756" spans="1:2">
      <c r="A5756" s="79"/>
      <c r="B5756" s="156"/>
    </row>
    <row r="5757" spans="1:2">
      <c r="A5757" s="79"/>
      <c r="B5757" s="156"/>
    </row>
    <row r="5758" spans="1:2">
      <c r="A5758" s="79"/>
      <c r="B5758" s="156"/>
    </row>
    <row r="5759" spans="1:2">
      <c r="A5759" s="79"/>
      <c r="B5759" s="156"/>
    </row>
    <row r="5760" spans="1:2">
      <c r="A5760" s="79"/>
      <c r="B5760" s="156"/>
    </row>
    <row r="5761" spans="1:2">
      <c r="A5761" s="79"/>
      <c r="B5761" s="156"/>
    </row>
    <row r="5762" spans="1:2">
      <c r="A5762" s="79"/>
      <c r="B5762" s="156"/>
    </row>
    <row r="5763" spans="1:2">
      <c r="A5763" s="79"/>
      <c r="B5763" s="156"/>
    </row>
    <row r="5764" spans="1:2">
      <c r="A5764" s="79"/>
      <c r="B5764" s="156"/>
    </row>
    <row r="5765" spans="1:2">
      <c r="A5765" s="79"/>
      <c r="B5765" s="156"/>
    </row>
    <row r="5766" spans="1:2">
      <c r="A5766" s="79"/>
      <c r="B5766" s="156"/>
    </row>
    <row r="5767" spans="1:2">
      <c r="A5767" s="79"/>
      <c r="B5767" s="156"/>
    </row>
    <row r="5768" spans="1:2">
      <c r="A5768" s="79"/>
      <c r="B5768" s="156"/>
    </row>
    <row r="5769" spans="1:2">
      <c r="A5769" s="79"/>
      <c r="B5769" s="156"/>
    </row>
    <row r="5770" spans="1:2">
      <c r="A5770" s="79"/>
      <c r="B5770" s="156"/>
    </row>
    <row r="5771" spans="1:2">
      <c r="A5771" s="79"/>
      <c r="B5771" s="156"/>
    </row>
    <row r="5772" spans="1:2">
      <c r="A5772" s="79"/>
      <c r="B5772" s="156"/>
    </row>
    <row r="5773" spans="1:2">
      <c r="A5773" s="79"/>
      <c r="B5773" s="156"/>
    </row>
    <row r="5774" spans="1:2">
      <c r="A5774" s="79"/>
      <c r="B5774" s="156"/>
    </row>
    <row r="5775" spans="1:2">
      <c r="A5775" s="79"/>
      <c r="B5775" s="156"/>
    </row>
    <row r="5776" spans="1:2">
      <c r="A5776" s="79"/>
      <c r="B5776" s="156"/>
    </row>
    <row r="5777" spans="1:2">
      <c r="A5777" s="79"/>
      <c r="B5777" s="156"/>
    </row>
    <row r="5778" spans="1:2">
      <c r="A5778" s="79"/>
      <c r="B5778" s="156"/>
    </row>
    <row r="5779" spans="1:2">
      <c r="A5779" s="79"/>
      <c r="B5779" s="156"/>
    </row>
    <row r="5780" spans="1:2">
      <c r="A5780" s="79"/>
      <c r="B5780" s="156"/>
    </row>
    <row r="5781" spans="1:2">
      <c r="A5781" s="79"/>
      <c r="B5781" s="156"/>
    </row>
    <row r="5782" spans="1:2">
      <c r="A5782" s="79"/>
      <c r="B5782" s="156"/>
    </row>
    <row r="5783" spans="1:2">
      <c r="A5783" s="79"/>
      <c r="B5783" s="156"/>
    </row>
    <row r="5784" spans="1:2">
      <c r="A5784" s="79"/>
      <c r="B5784" s="156"/>
    </row>
    <row r="5785" spans="1:2">
      <c r="A5785" s="79"/>
      <c r="B5785" s="156"/>
    </row>
    <row r="5786" spans="1:2">
      <c r="A5786" s="79"/>
      <c r="B5786" s="156"/>
    </row>
    <row r="5787" spans="1:2">
      <c r="A5787" s="79"/>
      <c r="B5787" s="156"/>
    </row>
    <row r="5788" spans="1:2">
      <c r="A5788" s="79"/>
      <c r="B5788" s="156"/>
    </row>
    <row r="5789" spans="1:2">
      <c r="A5789" s="79"/>
      <c r="B5789" s="156"/>
    </row>
    <row r="5790" spans="1:2">
      <c r="A5790" s="79"/>
      <c r="B5790" s="156"/>
    </row>
    <row r="5791" spans="1:2">
      <c r="A5791" s="79"/>
      <c r="B5791" s="156"/>
    </row>
    <row r="5792" spans="1:2">
      <c r="A5792" s="79"/>
      <c r="B5792" s="156"/>
    </row>
    <row r="5793" spans="1:2">
      <c r="A5793" s="79"/>
      <c r="B5793" s="156"/>
    </row>
    <row r="5794" spans="1:2">
      <c r="A5794" s="79"/>
      <c r="B5794" s="156"/>
    </row>
    <row r="5795" spans="1:2">
      <c r="A5795" s="79"/>
      <c r="B5795" s="156"/>
    </row>
    <row r="5796" spans="1:2">
      <c r="A5796" s="79"/>
      <c r="B5796" s="156"/>
    </row>
    <row r="5797" spans="1:2">
      <c r="A5797" s="79"/>
      <c r="B5797" s="156"/>
    </row>
    <row r="5798" spans="1:2">
      <c r="A5798" s="79"/>
      <c r="B5798" s="156"/>
    </row>
    <row r="5799" spans="1:2">
      <c r="A5799" s="79"/>
      <c r="B5799" s="156"/>
    </row>
    <row r="5800" spans="1:2">
      <c r="A5800" s="79"/>
      <c r="B5800" s="156"/>
    </row>
    <row r="5801" spans="1:2">
      <c r="A5801" s="79"/>
      <c r="B5801" s="156"/>
    </row>
    <row r="5802" spans="1:2">
      <c r="A5802" s="79"/>
      <c r="B5802" s="156"/>
    </row>
    <row r="5803" spans="1:2">
      <c r="A5803" s="79"/>
      <c r="B5803" s="156"/>
    </row>
    <row r="5804" spans="1:2">
      <c r="A5804" s="79"/>
      <c r="B5804" s="156"/>
    </row>
    <row r="5805" spans="1:2">
      <c r="A5805" s="79"/>
      <c r="B5805" s="156"/>
    </row>
    <row r="5806" spans="1:2">
      <c r="A5806" s="79"/>
      <c r="B5806" s="156"/>
    </row>
    <row r="5807" spans="1:2">
      <c r="A5807" s="79"/>
      <c r="B5807" s="156"/>
    </row>
    <row r="5808" spans="1:2">
      <c r="A5808" s="79"/>
      <c r="B5808" s="156"/>
    </row>
    <row r="5809" spans="1:2">
      <c r="A5809" s="79"/>
      <c r="B5809" s="156"/>
    </row>
    <row r="5810" spans="1:2">
      <c r="A5810" s="79"/>
      <c r="B5810" s="156"/>
    </row>
    <row r="5811" spans="1:2">
      <c r="A5811" s="79"/>
      <c r="B5811" s="156"/>
    </row>
    <row r="5812" spans="1:2">
      <c r="A5812" s="79"/>
      <c r="B5812" s="156"/>
    </row>
    <row r="5813" spans="1:2">
      <c r="A5813" s="79"/>
      <c r="B5813" s="156"/>
    </row>
    <row r="5814" spans="1:2">
      <c r="A5814" s="79"/>
      <c r="B5814" s="156"/>
    </row>
    <row r="5815" spans="1:2">
      <c r="A5815" s="79"/>
      <c r="B5815" s="156"/>
    </row>
    <row r="5816" spans="1:2">
      <c r="A5816" s="79"/>
      <c r="B5816" s="156"/>
    </row>
    <row r="5817" spans="1:2">
      <c r="A5817" s="79"/>
      <c r="B5817" s="156"/>
    </row>
    <row r="5818" spans="1:2">
      <c r="A5818" s="79"/>
      <c r="B5818" s="156"/>
    </row>
    <row r="5819" spans="1:2">
      <c r="A5819" s="79"/>
      <c r="B5819" s="156"/>
    </row>
    <row r="5820" spans="1:2">
      <c r="A5820" s="79"/>
      <c r="B5820" s="156"/>
    </row>
    <row r="5821" spans="1:2">
      <c r="A5821" s="79"/>
      <c r="B5821" s="156"/>
    </row>
    <row r="5822" spans="1:2">
      <c r="A5822" s="79"/>
      <c r="B5822" s="156"/>
    </row>
    <row r="5823" spans="1:2">
      <c r="A5823" s="79"/>
      <c r="B5823" s="156"/>
    </row>
    <row r="5824" spans="1:2">
      <c r="A5824" s="79"/>
      <c r="B5824" s="156"/>
    </row>
    <row r="5825" spans="1:2">
      <c r="A5825" s="79"/>
      <c r="B5825" s="156"/>
    </row>
    <row r="5826" spans="1:2">
      <c r="A5826" s="79"/>
      <c r="B5826" s="156"/>
    </row>
    <row r="5827" spans="1:2">
      <c r="A5827" s="79"/>
      <c r="B5827" s="156"/>
    </row>
    <row r="5828" spans="1:2">
      <c r="A5828" s="79"/>
      <c r="B5828" s="156"/>
    </row>
    <row r="5829" spans="1:2">
      <c r="A5829" s="79"/>
      <c r="B5829" s="156"/>
    </row>
    <row r="5830" spans="1:2">
      <c r="A5830" s="79"/>
      <c r="B5830" s="156"/>
    </row>
    <row r="5831" spans="1:2">
      <c r="A5831" s="79"/>
      <c r="B5831" s="156"/>
    </row>
    <row r="5832" spans="1:2">
      <c r="A5832" s="79"/>
      <c r="B5832" s="156"/>
    </row>
    <row r="5833" spans="1:2">
      <c r="A5833" s="79"/>
      <c r="B5833" s="156"/>
    </row>
    <row r="5834" spans="1:2">
      <c r="A5834" s="79"/>
      <c r="B5834" s="156"/>
    </row>
    <row r="5835" spans="1:2">
      <c r="A5835" s="79"/>
      <c r="B5835" s="156"/>
    </row>
    <row r="5836" spans="1:2">
      <c r="A5836" s="79"/>
      <c r="B5836" s="156"/>
    </row>
    <row r="5837" spans="1:2">
      <c r="A5837" s="79"/>
      <c r="B5837" s="156"/>
    </row>
    <row r="5838" spans="1:2">
      <c r="A5838" s="79"/>
      <c r="B5838" s="156"/>
    </row>
    <row r="5839" spans="1:2">
      <c r="A5839" s="79"/>
      <c r="B5839" s="156"/>
    </row>
    <row r="5840" spans="1:2">
      <c r="A5840" s="79"/>
      <c r="B5840" s="156"/>
    </row>
    <row r="5841" spans="1:2">
      <c r="A5841" s="79"/>
      <c r="B5841" s="156"/>
    </row>
    <row r="5842" spans="1:2">
      <c r="A5842" s="79"/>
      <c r="B5842" s="156"/>
    </row>
    <row r="5843" spans="1:2">
      <c r="A5843" s="79"/>
      <c r="B5843" s="156"/>
    </row>
    <row r="5844" spans="1:2">
      <c r="A5844" s="79"/>
      <c r="B5844" s="156"/>
    </row>
    <row r="5845" spans="1:2">
      <c r="A5845" s="79"/>
      <c r="B5845" s="156"/>
    </row>
    <row r="5846" spans="1:2">
      <c r="A5846" s="79"/>
      <c r="B5846" s="156"/>
    </row>
    <row r="5847" spans="1:2">
      <c r="A5847" s="79"/>
      <c r="B5847" s="156"/>
    </row>
    <row r="5848" spans="1:2">
      <c r="A5848" s="79"/>
      <c r="B5848" s="156"/>
    </row>
    <row r="5849" spans="1:2">
      <c r="A5849" s="79"/>
      <c r="B5849" s="156"/>
    </row>
    <row r="5850" spans="1:2">
      <c r="A5850" s="79"/>
      <c r="B5850" s="156"/>
    </row>
    <row r="5851" spans="1:2">
      <c r="A5851" s="79"/>
      <c r="B5851" s="156"/>
    </row>
    <row r="5852" spans="1:2">
      <c r="A5852" s="79"/>
      <c r="B5852" s="156"/>
    </row>
    <row r="5853" spans="1:2">
      <c r="A5853" s="79"/>
      <c r="B5853" s="156"/>
    </row>
    <row r="5854" spans="1:2">
      <c r="A5854" s="79"/>
      <c r="B5854" s="156"/>
    </row>
    <row r="5855" spans="1:2">
      <c r="A5855" s="79"/>
      <c r="B5855" s="156"/>
    </row>
    <row r="5856" spans="1:2">
      <c r="A5856" s="79"/>
      <c r="B5856" s="156"/>
    </row>
    <row r="5857" spans="1:2">
      <c r="A5857" s="79"/>
      <c r="B5857" s="156"/>
    </row>
    <row r="5858" spans="1:2">
      <c r="A5858" s="79"/>
      <c r="B5858" s="156"/>
    </row>
    <row r="5859" spans="1:2">
      <c r="A5859" s="79"/>
      <c r="B5859" s="156"/>
    </row>
    <row r="5860" spans="1:2">
      <c r="A5860" s="79"/>
      <c r="B5860" s="156"/>
    </row>
    <row r="5861" spans="1:2">
      <c r="A5861" s="79"/>
      <c r="B5861" s="156"/>
    </row>
    <row r="5862" spans="1:2">
      <c r="A5862" s="79"/>
      <c r="B5862" s="156"/>
    </row>
    <row r="5863" spans="1:2">
      <c r="A5863" s="79"/>
      <c r="B5863" s="156"/>
    </row>
    <row r="5864" spans="1:2">
      <c r="A5864" s="79"/>
      <c r="B5864" s="156"/>
    </row>
    <row r="5865" spans="1:2">
      <c r="A5865" s="79"/>
      <c r="B5865" s="156"/>
    </row>
    <row r="5866" spans="1:2">
      <c r="A5866" s="79"/>
      <c r="B5866" s="156"/>
    </row>
    <row r="5867" spans="1:2">
      <c r="A5867" s="79"/>
      <c r="B5867" s="156"/>
    </row>
    <row r="5868" spans="1:2">
      <c r="A5868" s="79"/>
      <c r="B5868" s="156"/>
    </row>
    <row r="5869" spans="1:2">
      <c r="A5869" s="79"/>
      <c r="B5869" s="156"/>
    </row>
    <row r="5870" spans="1:2">
      <c r="A5870" s="79"/>
      <c r="B5870" s="156"/>
    </row>
    <row r="5871" spans="1:2">
      <c r="A5871" s="79"/>
      <c r="B5871" s="156"/>
    </row>
    <row r="5872" spans="1:2">
      <c r="A5872" s="79"/>
      <c r="B5872" s="156"/>
    </row>
    <row r="5873" spans="1:2">
      <c r="A5873" s="79"/>
      <c r="B5873" s="156"/>
    </row>
    <row r="5874" spans="1:2">
      <c r="A5874" s="79"/>
      <c r="B5874" s="156"/>
    </row>
    <row r="5875" spans="1:2">
      <c r="A5875" s="79"/>
      <c r="B5875" s="156"/>
    </row>
    <row r="5876" spans="1:2">
      <c r="A5876" s="79"/>
      <c r="B5876" s="156"/>
    </row>
    <row r="5877" spans="1:2">
      <c r="A5877" s="79"/>
      <c r="B5877" s="156"/>
    </row>
    <row r="5878" spans="1:2">
      <c r="A5878" s="79"/>
      <c r="B5878" s="156"/>
    </row>
    <row r="5879" spans="1:2">
      <c r="A5879" s="79"/>
      <c r="B5879" s="156"/>
    </row>
    <row r="5880" spans="1:2">
      <c r="A5880" s="79"/>
      <c r="B5880" s="156"/>
    </row>
    <row r="5881" spans="1:2">
      <c r="A5881" s="79"/>
      <c r="B5881" s="156"/>
    </row>
    <row r="5882" spans="1:2">
      <c r="A5882" s="79"/>
      <c r="B5882" s="156"/>
    </row>
    <row r="5883" spans="1:2">
      <c r="A5883" s="79"/>
      <c r="B5883" s="156"/>
    </row>
    <row r="5884" spans="1:2">
      <c r="A5884" s="79"/>
      <c r="B5884" s="156"/>
    </row>
    <row r="5885" spans="1:2">
      <c r="A5885" s="79"/>
      <c r="B5885" s="156"/>
    </row>
    <row r="5886" spans="1:2">
      <c r="A5886" s="79"/>
      <c r="B5886" s="156"/>
    </row>
    <row r="5887" spans="1:2">
      <c r="A5887" s="79"/>
      <c r="B5887" s="156"/>
    </row>
    <row r="5888" spans="1:2">
      <c r="A5888" s="79"/>
      <c r="B5888" s="156"/>
    </row>
    <row r="5889" spans="1:2">
      <c r="A5889" s="79"/>
      <c r="B5889" s="156"/>
    </row>
    <row r="5890" spans="1:2">
      <c r="A5890" s="79"/>
      <c r="B5890" s="156"/>
    </row>
    <row r="5891" spans="1:2">
      <c r="A5891" s="79"/>
      <c r="B5891" s="156"/>
    </row>
    <row r="5892" spans="1:2">
      <c r="A5892" s="79"/>
      <c r="B5892" s="156"/>
    </row>
    <row r="5893" spans="1:2">
      <c r="A5893" s="79"/>
      <c r="B5893" s="156"/>
    </row>
    <row r="5894" spans="1:2">
      <c r="A5894" s="79"/>
      <c r="B5894" s="156"/>
    </row>
    <row r="5895" spans="1:2">
      <c r="A5895" s="79"/>
      <c r="B5895" s="156"/>
    </row>
    <row r="5896" spans="1:2">
      <c r="A5896" s="79"/>
      <c r="B5896" s="156"/>
    </row>
    <row r="5897" spans="1:2">
      <c r="A5897" s="79"/>
      <c r="B5897" s="156"/>
    </row>
    <row r="5898" spans="1:2">
      <c r="A5898" s="79"/>
      <c r="B5898" s="156"/>
    </row>
    <row r="5899" spans="1:2">
      <c r="A5899" s="79"/>
      <c r="B5899" s="156"/>
    </row>
    <row r="5900" spans="1:2">
      <c r="A5900" s="79"/>
      <c r="B5900" s="156"/>
    </row>
    <row r="5901" spans="1:2">
      <c r="A5901" s="79"/>
      <c r="B5901" s="156"/>
    </row>
    <row r="5902" spans="1:2">
      <c r="A5902" s="79"/>
      <c r="B5902" s="156"/>
    </row>
    <row r="5903" spans="1:2">
      <c r="A5903" s="79"/>
      <c r="B5903" s="156"/>
    </row>
    <row r="5904" spans="1:2">
      <c r="A5904" s="79"/>
      <c r="B5904" s="156"/>
    </row>
    <row r="5905" spans="1:2">
      <c r="A5905" s="79"/>
      <c r="B5905" s="156"/>
    </row>
    <row r="5906" spans="1:2">
      <c r="A5906" s="79"/>
      <c r="B5906" s="156"/>
    </row>
    <row r="5907" spans="1:2">
      <c r="A5907" s="79"/>
      <c r="B5907" s="156"/>
    </row>
    <row r="5908" spans="1:2">
      <c r="A5908" s="79"/>
      <c r="B5908" s="156"/>
    </row>
    <row r="5909" spans="1:2">
      <c r="A5909" s="79"/>
      <c r="B5909" s="156"/>
    </row>
    <row r="5910" spans="1:2">
      <c r="A5910" s="79"/>
      <c r="B5910" s="156"/>
    </row>
    <row r="5911" spans="1:2">
      <c r="A5911" s="79"/>
      <c r="B5911" s="156"/>
    </row>
    <row r="5912" spans="1:2">
      <c r="A5912" s="79"/>
      <c r="B5912" s="156"/>
    </row>
    <row r="5913" spans="1:2">
      <c r="A5913" s="79"/>
      <c r="B5913" s="156"/>
    </row>
    <row r="5914" spans="1:2">
      <c r="A5914" s="79"/>
      <c r="B5914" s="156"/>
    </row>
    <row r="5915" spans="1:2">
      <c r="A5915" s="79"/>
      <c r="B5915" s="156"/>
    </row>
    <row r="5916" spans="1:2">
      <c r="A5916" s="79"/>
      <c r="B5916" s="156"/>
    </row>
    <row r="5917" spans="1:2">
      <c r="A5917" s="79"/>
      <c r="B5917" s="156"/>
    </row>
    <row r="5918" spans="1:2">
      <c r="A5918" s="79"/>
      <c r="B5918" s="156"/>
    </row>
    <row r="5919" spans="1:2">
      <c r="A5919" s="79"/>
      <c r="B5919" s="156"/>
    </row>
    <row r="5920" spans="1:2">
      <c r="A5920" s="79"/>
      <c r="B5920" s="156"/>
    </row>
    <row r="5921" spans="1:2">
      <c r="A5921" s="79"/>
      <c r="B5921" s="156"/>
    </row>
    <row r="5922" spans="1:2">
      <c r="A5922" s="79"/>
      <c r="B5922" s="156"/>
    </row>
    <row r="5923" spans="1:2">
      <c r="A5923" s="79"/>
      <c r="B5923" s="156"/>
    </row>
    <row r="5924" spans="1:2">
      <c r="A5924" s="79"/>
      <c r="B5924" s="156"/>
    </row>
    <row r="5925" spans="1:2">
      <c r="A5925" s="79"/>
      <c r="B5925" s="156"/>
    </row>
    <row r="5926" spans="1:2">
      <c r="A5926" s="79"/>
      <c r="B5926" s="156"/>
    </row>
    <row r="5927" spans="1:2">
      <c r="A5927" s="79"/>
      <c r="B5927" s="156"/>
    </row>
    <row r="5928" spans="1:2">
      <c r="A5928" s="79"/>
      <c r="B5928" s="156"/>
    </row>
    <row r="5929" spans="1:2">
      <c r="A5929" s="79"/>
      <c r="B5929" s="156"/>
    </row>
    <row r="5930" spans="1:2">
      <c r="A5930" s="79"/>
      <c r="B5930" s="156"/>
    </row>
    <row r="5931" spans="1:2">
      <c r="A5931" s="79"/>
      <c r="B5931" s="156"/>
    </row>
    <row r="5932" spans="1:2">
      <c r="A5932" s="79"/>
      <c r="B5932" s="156"/>
    </row>
    <row r="5933" spans="1:2">
      <c r="A5933" s="79"/>
      <c r="B5933" s="156"/>
    </row>
    <row r="5934" spans="1:2">
      <c r="A5934" s="79"/>
      <c r="B5934" s="156"/>
    </row>
    <row r="5935" spans="1:2">
      <c r="A5935" s="79"/>
      <c r="B5935" s="156"/>
    </row>
    <row r="5936" spans="1:2">
      <c r="A5936" s="79"/>
      <c r="B5936" s="156"/>
    </row>
    <row r="5937" spans="1:2">
      <c r="A5937" s="79"/>
      <c r="B5937" s="156"/>
    </row>
    <row r="5938" spans="1:2">
      <c r="A5938" s="79"/>
      <c r="B5938" s="156"/>
    </row>
    <row r="5939" spans="1:2">
      <c r="A5939" s="79"/>
      <c r="B5939" s="156"/>
    </row>
    <row r="5940" spans="1:2">
      <c r="A5940" s="79"/>
      <c r="B5940" s="156"/>
    </row>
    <row r="5941" spans="1:2">
      <c r="A5941" s="79"/>
      <c r="B5941" s="156"/>
    </row>
    <row r="5942" spans="1:2">
      <c r="A5942" s="79"/>
      <c r="B5942" s="156"/>
    </row>
    <row r="5943" spans="1:2">
      <c r="A5943" s="79"/>
      <c r="B5943" s="156"/>
    </row>
    <row r="5944" spans="1:2">
      <c r="A5944" s="79"/>
      <c r="B5944" s="156"/>
    </row>
    <row r="5945" spans="1:2">
      <c r="A5945" s="79"/>
      <c r="B5945" s="156"/>
    </row>
    <row r="5946" spans="1:2">
      <c r="A5946" s="79"/>
      <c r="B5946" s="156"/>
    </row>
    <row r="5947" spans="1:2">
      <c r="A5947" s="79"/>
      <c r="B5947" s="156"/>
    </row>
    <row r="5948" spans="1:2">
      <c r="A5948" s="79"/>
      <c r="B5948" s="156"/>
    </row>
    <row r="5949" spans="1:2">
      <c r="A5949" s="79"/>
      <c r="B5949" s="156"/>
    </row>
    <row r="5950" spans="1:2">
      <c r="A5950" s="79"/>
      <c r="B5950" s="156"/>
    </row>
    <row r="5951" spans="1:2">
      <c r="A5951" s="79"/>
      <c r="B5951" s="156"/>
    </row>
    <row r="5952" spans="1:2">
      <c r="A5952" s="79"/>
      <c r="B5952" s="156"/>
    </row>
    <row r="5953" spans="1:2">
      <c r="A5953" s="79"/>
      <c r="B5953" s="156"/>
    </row>
    <row r="5954" spans="1:2">
      <c r="A5954" s="79"/>
      <c r="B5954" s="156"/>
    </row>
    <row r="5955" spans="1:2">
      <c r="A5955" s="79"/>
      <c r="B5955" s="156"/>
    </row>
    <row r="5956" spans="1:2">
      <c r="A5956" s="79"/>
      <c r="B5956" s="156"/>
    </row>
    <row r="5957" spans="1:2">
      <c r="A5957" s="79"/>
      <c r="B5957" s="156"/>
    </row>
    <row r="5958" spans="1:2">
      <c r="A5958" s="79"/>
      <c r="B5958" s="156"/>
    </row>
    <row r="5959" spans="1:2">
      <c r="A5959" s="79"/>
      <c r="B5959" s="156"/>
    </row>
    <row r="5960" spans="1:2">
      <c r="A5960" s="79"/>
      <c r="B5960" s="156"/>
    </row>
    <row r="5961" spans="1:2">
      <c r="A5961" s="79"/>
      <c r="B5961" s="156"/>
    </row>
    <row r="5962" spans="1:2">
      <c r="A5962" s="79"/>
      <c r="B5962" s="156"/>
    </row>
    <row r="5963" spans="1:2">
      <c r="A5963" s="79"/>
      <c r="B5963" s="156"/>
    </row>
    <row r="5964" spans="1:2">
      <c r="A5964" s="79"/>
      <c r="B5964" s="156"/>
    </row>
    <row r="5965" spans="1:2">
      <c r="A5965" s="79"/>
      <c r="B5965" s="156"/>
    </row>
    <row r="5966" spans="1:2">
      <c r="A5966" s="79"/>
      <c r="B5966" s="156"/>
    </row>
    <row r="5967" spans="1:2">
      <c r="A5967" s="79"/>
      <c r="B5967" s="156"/>
    </row>
    <row r="5968" spans="1:2">
      <c r="A5968" s="79"/>
      <c r="B5968" s="156"/>
    </row>
    <row r="5969" spans="1:2">
      <c r="A5969" s="79"/>
      <c r="B5969" s="156"/>
    </row>
    <row r="5970" spans="1:2">
      <c r="A5970" s="79"/>
      <c r="B5970" s="156"/>
    </row>
    <row r="5971" spans="1:2">
      <c r="A5971" s="79"/>
      <c r="B5971" s="156"/>
    </row>
    <row r="5972" spans="1:2">
      <c r="A5972" s="79"/>
      <c r="B5972" s="156"/>
    </row>
    <row r="5973" spans="1:2">
      <c r="A5973" s="79"/>
      <c r="B5973" s="156"/>
    </row>
    <row r="5974" spans="1:2">
      <c r="A5974" s="79"/>
      <c r="B5974" s="156"/>
    </row>
    <row r="5975" spans="1:2">
      <c r="A5975" s="79"/>
      <c r="B5975" s="156"/>
    </row>
    <row r="5976" spans="1:2">
      <c r="A5976" s="79"/>
      <c r="B5976" s="156"/>
    </row>
    <row r="5977" spans="1:2">
      <c r="A5977" s="79"/>
      <c r="B5977" s="156"/>
    </row>
    <row r="5978" spans="1:2">
      <c r="A5978" s="79"/>
      <c r="B5978" s="156"/>
    </row>
    <row r="5979" spans="1:2">
      <c r="A5979" s="79"/>
      <c r="B5979" s="156"/>
    </row>
    <row r="5980" spans="1:2">
      <c r="A5980" s="79"/>
      <c r="B5980" s="156"/>
    </row>
    <row r="5981" spans="1:2">
      <c r="A5981" s="79"/>
      <c r="B5981" s="156"/>
    </row>
    <row r="5982" spans="1:2">
      <c r="A5982" s="79"/>
      <c r="B5982" s="156"/>
    </row>
    <row r="5983" spans="1:2">
      <c r="A5983" s="79"/>
      <c r="B5983" s="156"/>
    </row>
    <row r="5984" spans="1:2">
      <c r="A5984" s="79"/>
      <c r="B5984" s="156"/>
    </row>
    <row r="5985" spans="1:2">
      <c r="A5985" s="79"/>
      <c r="B5985" s="156"/>
    </row>
    <row r="5986" spans="1:2">
      <c r="A5986" s="79"/>
      <c r="B5986" s="156"/>
    </row>
    <row r="5987" spans="1:2">
      <c r="A5987" s="79"/>
      <c r="B5987" s="156"/>
    </row>
    <row r="5988" spans="1:2">
      <c r="A5988" s="79"/>
      <c r="B5988" s="156"/>
    </row>
    <row r="5989" spans="1:2">
      <c r="A5989" s="79"/>
      <c r="B5989" s="156"/>
    </row>
    <row r="5990" spans="1:2">
      <c r="A5990" s="79"/>
      <c r="B5990" s="156"/>
    </row>
    <row r="5991" spans="1:2">
      <c r="A5991" s="79"/>
      <c r="B5991" s="156"/>
    </row>
    <row r="5992" spans="1:2">
      <c r="A5992" s="79"/>
      <c r="B5992" s="156"/>
    </row>
    <row r="5993" spans="1:2">
      <c r="A5993" s="79"/>
      <c r="B5993" s="156"/>
    </row>
    <row r="5994" spans="1:2">
      <c r="A5994" s="79"/>
      <c r="B5994" s="156"/>
    </row>
    <row r="5995" spans="1:2">
      <c r="A5995" s="79"/>
      <c r="B5995" s="156"/>
    </row>
    <row r="5996" spans="1:2">
      <c r="A5996" s="79"/>
      <c r="B5996" s="156"/>
    </row>
    <row r="5997" spans="1:2">
      <c r="A5997" s="79"/>
      <c r="B5997" s="156"/>
    </row>
    <row r="5998" spans="1:2">
      <c r="A5998" s="79"/>
      <c r="B5998" s="156"/>
    </row>
    <row r="5999" spans="1:2">
      <c r="A5999" s="79"/>
      <c r="B5999" s="156"/>
    </row>
    <row r="6000" spans="1:2">
      <c r="A6000" s="79"/>
      <c r="B6000" s="156"/>
    </row>
    <row r="6001" spans="1:2">
      <c r="A6001" s="79"/>
      <c r="B6001" s="156"/>
    </row>
    <row r="6002" spans="1:2">
      <c r="A6002" s="79"/>
      <c r="B6002" s="156"/>
    </row>
    <row r="6003" spans="1:2">
      <c r="A6003" s="79"/>
      <c r="B6003" s="156"/>
    </row>
    <row r="6004" spans="1:2">
      <c r="A6004" s="79"/>
      <c r="B6004" s="156"/>
    </row>
    <row r="6005" spans="1:2">
      <c r="A6005" s="79"/>
      <c r="B6005" s="156"/>
    </row>
    <row r="6006" spans="1:2">
      <c r="A6006" s="79"/>
      <c r="B6006" s="156"/>
    </row>
    <row r="6007" spans="1:2">
      <c r="A6007" s="79"/>
      <c r="B6007" s="156"/>
    </row>
    <row r="6008" spans="1:2">
      <c r="A6008" s="79"/>
      <c r="B6008" s="156"/>
    </row>
    <row r="6009" spans="1:2">
      <c r="A6009" s="79"/>
      <c r="B6009" s="156"/>
    </row>
    <row r="6010" spans="1:2">
      <c r="A6010" s="79"/>
      <c r="B6010" s="156"/>
    </row>
    <row r="6011" spans="1:2">
      <c r="A6011" s="79"/>
      <c r="B6011" s="156"/>
    </row>
    <row r="6012" spans="1:2">
      <c r="A6012" s="79"/>
      <c r="B6012" s="156"/>
    </row>
    <row r="6013" spans="1:2">
      <c r="A6013" s="79"/>
      <c r="B6013" s="156"/>
    </row>
    <row r="6014" spans="1:2">
      <c r="A6014" s="79"/>
      <c r="B6014" s="156"/>
    </row>
    <row r="6015" spans="1:2">
      <c r="A6015" s="79"/>
      <c r="B6015" s="156"/>
    </row>
    <row r="6016" spans="1:2">
      <c r="A6016" s="79"/>
      <c r="B6016" s="156"/>
    </row>
    <row r="6017" spans="1:2">
      <c r="A6017" s="79"/>
      <c r="B6017" s="156"/>
    </row>
    <row r="6018" spans="1:2">
      <c r="A6018" s="79"/>
      <c r="B6018" s="156"/>
    </row>
    <row r="6019" spans="1:2">
      <c r="A6019" s="79"/>
      <c r="B6019" s="156"/>
    </row>
    <row r="6020" spans="1:2">
      <c r="A6020" s="79"/>
      <c r="B6020" s="156"/>
    </row>
    <row r="6021" spans="1:2">
      <c r="A6021" s="79"/>
      <c r="B6021" s="156"/>
    </row>
    <row r="6022" spans="1:2">
      <c r="A6022" s="79"/>
      <c r="B6022" s="156"/>
    </row>
    <row r="6023" spans="1:2">
      <c r="A6023" s="79"/>
      <c r="B6023" s="156"/>
    </row>
    <row r="6024" spans="1:2">
      <c r="A6024" s="79"/>
      <c r="B6024" s="156"/>
    </row>
    <row r="6025" spans="1:2">
      <c r="A6025" s="79"/>
      <c r="B6025" s="156"/>
    </row>
    <row r="6026" spans="1:2">
      <c r="A6026" s="79"/>
      <c r="B6026" s="156"/>
    </row>
    <row r="6027" spans="1:2">
      <c r="A6027" s="79"/>
      <c r="B6027" s="156"/>
    </row>
    <row r="6028" spans="1:2">
      <c r="A6028" s="79"/>
      <c r="B6028" s="156"/>
    </row>
    <row r="6029" spans="1:2">
      <c r="A6029" s="79"/>
      <c r="B6029" s="156"/>
    </row>
    <row r="6030" spans="1:2">
      <c r="A6030" s="79"/>
      <c r="B6030" s="156"/>
    </row>
    <row r="6031" spans="1:2">
      <c r="A6031" s="79"/>
      <c r="B6031" s="156"/>
    </row>
    <row r="6032" spans="1:2">
      <c r="A6032" s="79"/>
      <c r="B6032" s="156"/>
    </row>
    <row r="6033" spans="1:2">
      <c r="A6033" s="79"/>
      <c r="B6033" s="156"/>
    </row>
    <row r="6034" spans="1:2">
      <c r="A6034" s="79"/>
      <c r="B6034" s="156"/>
    </row>
    <row r="6035" spans="1:2">
      <c r="A6035" s="79"/>
      <c r="B6035" s="156"/>
    </row>
    <row r="6036" spans="1:2">
      <c r="A6036" s="79"/>
      <c r="B6036" s="156"/>
    </row>
    <row r="6037" spans="1:2">
      <c r="A6037" s="79"/>
      <c r="B6037" s="156"/>
    </row>
    <row r="6038" spans="1:2">
      <c r="A6038" s="79"/>
      <c r="B6038" s="156"/>
    </row>
    <row r="6039" spans="1:2">
      <c r="A6039" s="79"/>
      <c r="B6039" s="156"/>
    </row>
    <row r="6040" spans="1:2">
      <c r="A6040" s="79"/>
      <c r="B6040" s="156"/>
    </row>
    <row r="6041" spans="1:2">
      <c r="A6041" s="79"/>
      <c r="B6041" s="156"/>
    </row>
    <row r="6042" spans="1:2">
      <c r="A6042" s="79"/>
      <c r="B6042" s="156"/>
    </row>
    <row r="6043" spans="1:2">
      <c r="A6043" s="79"/>
      <c r="B6043" s="156"/>
    </row>
    <row r="6044" spans="1:2">
      <c r="A6044" s="79"/>
      <c r="B6044" s="156"/>
    </row>
    <row r="6045" spans="1:2">
      <c r="A6045" s="79"/>
      <c r="B6045" s="156"/>
    </row>
    <row r="6046" spans="1:2">
      <c r="A6046" s="79"/>
      <c r="B6046" s="156"/>
    </row>
    <row r="6047" spans="1:2">
      <c r="A6047" s="79"/>
      <c r="B6047" s="156"/>
    </row>
    <row r="6048" spans="1:2">
      <c r="A6048" s="79"/>
      <c r="B6048" s="156"/>
    </row>
    <row r="6049" spans="1:2">
      <c r="A6049" s="79"/>
      <c r="B6049" s="156"/>
    </row>
    <row r="6050" spans="1:2">
      <c r="A6050" s="79"/>
      <c r="B6050" s="156"/>
    </row>
    <row r="6051" spans="1:2">
      <c r="A6051" s="79"/>
      <c r="B6051" s="156"/>
    </row>
    <row r="6052" spans="1:2">
      <c r="A6052" s="79"/>
      <c r="B6052" s="156"/>
    </row>
    <row r="6053" spans="1:2">
      <c r="A6053" s="79"/>
      <c r="B6053" s="156"/>
    </row>
    <row r="6054" spans="1:2">
      <c r="A6054" s="79"/>
      <c r="B6054" s="156"/>
    </row>
    <row r="6055" spans="1:2">
      <c r="A6055" s="79"/>
      <c r="B6055" s="156"/>
    </row>
    <row r="6056" spans="1:2">
      <c r="A6056" s="79"/>
      <c r="B6056" s="156"/>
    </row>
    <row r="6057" spans="1:2">
      <c r="A6057" s="79"/>
      <c r="B6057" s="156"/>
    </row>
    <row r="6058" spans="1:2">
      <c r="A6058" s="79"/>
      <c r="B6058" s="156"/>
    </row>
    <row r="6059" spans="1:2">
      <c r="A6059" s="79"/>
      <c r="B6059" s="156"/>
    </row>
    <row r="6060" spans="1:2">
      <c r="A6060" s="79"/>
      <c r="B6060" s="156"/>
    </row>
    <row r="6061" spans="1:2">
      <c r="A6061" s="79"/>
      <c r="B6061" s="156"/>
    </row>
    <row r="6062" spans="1:2">
      <c r="A6062" s="79"/>
      <c r="B6062" s="156"/>
    </row>
    <row r="6063" spans="1:2">
      <c r="A6063" s="79"/>
      <c r="B6063" s="156"/>
    </row>
    <row r="6064" spans="1:2">
      <c r="A6064" s="79"/>
      <c r="B6064" s="156"/>
    </row>
    <row r="6065" spans="1:2">
      <c r="A6065" s="79"/>
      <c r="B6065" s="156"/>
    </row>
    <row r="6066" spans="1:2">
      <c r="A6066" s="79"/>
      <c r="B6066" s="156"/>
    </row>
    <row r="6067" spans="1:2">
      <c r="A6067" s="79"/>
      <c r="B6067" s="156"/>
    </row>
    <row r="6068" spans="1:2">
      <c r="A6068" s="79"/>
      <c r="B6068" s="156"/>
    </row>
    <row r="6069" spans="1:2">
      <c r="A6069" s="79"/>
      <c r="B6069" s="156"/>
    </row>
    <row r="6070" spans="1:2">
      <c r="A6070" s="79"/>
      <c r="B6070" s="156"/>
    </row>
    <row r="6071" spans="1:2">
      <c r="A6071" s="79"/>
      <c r="B6071" s="156"/>
    </row>
    <row r="6072" spans="1:2">
      <c r="A6072" s="79"/>
      <c r="B6072" s="156"/>
    </row>
    <row r="6073" spans="1:2">
      <c r="A6073" s="79"/>
      <c r="B6073" s="156"/>
    </row>
    <row r="6074" spans="1:2">
      <c r="A6074" s="79"/>
      <c r="B6074" s="156"/>
    </row>
    <row r="6075" spans="1:2">
      <c r="A6075" s="79"/>
      <c r="B6075" s="156"/>
    </row>
    <row r="6076" spans="1:2">
      <c r="A6076" s="79"/>
      <c r="B6076" s="156"/>
    </row>
    <row r="6077" spans="1:2">
      <c r="A6077" s="79"/>
      <c r="B6077" s="156"/>
    </row>
    <row r="6078" spans="1:2">
      <c r="A6078" s="79"/>
      <c r="B6078" s="156"/>
    </row>
    <row r="6079" spans="1:2">
      <c r="A6079" s="79"/>
      <c r="B6079" s="156"/>
    </row>
    <row r="6080" spans="1:2">
      <c r="A6080" s="79"/>
      <c r="B6080" s="156"/>
    </row>
    <row r="6081" spans="1:2">
      <c r="A6081" s="79"/>
      <c r="B6081" s="156"/>
    </row>
    <row r="6082" spans="1:2">
      <c r="A6082" s="79"/>
      <c r="B6082" s="156"/>
    </row>
    <row r="6083" spans="1:2">
      <c r="A6083" s="79"/>
      <c r="B6083" s="156"/>
    </row>
    <row r="6084" spans="1:2">
      <c r="A6084" s="79"/>
      <c r="B6084" s="156"/>
    </row>
    <row r="6085" spans="1:2">
      <c r="A6085" s="79"/>
      <c r="B6085" s="156"/>
    </row>
    <row r="6086" spans="1:2">
      <c r="A6086" s="79"/>
      <c r="B6086" s="156"/>
    </row>
    <row r="6087" spans="1:2">
      <c r="A6087" s="79"/>
      <c r="B6087" s="156"/>
    </row>
    <row r="6088" spans="1:2">
      <c r="A6088" s="79"/>
      <c r="B6088" s="156"/>
    </row>
    <row r="6089" spans="1:2">
      <c r="A6089" s="79"/>
      <c r="B6089" s="156"/>
    </row>
    <row r="6090" spans="1:2">
      <c r="A6090" s="79"/>
      <c r="B6090" s="156"/>
    </row>
    <row r="6091" spans="1:2">
      <c r="A6091" s="79"/>
      <c r="B6091" s="156"/>
    </row>
    <row r="6092" spans="1:2">
      <c r="A6092" s="79"/>
      <c r="B6092" s="156"/>
    </row>
    <row r="6093" spans="1:2">
      <c r="A6093" s="79"/>
      <c r="B6093" s="156"/>
    </row>
    <row r="6094" spans="1:2">
      <c r="A6094" s="79"/>
      <c r="B6094" s="156"/>
    </row>
    <row r="6095" spans="1:2">
      <c r="A6095" s="79"/>
      <c r="B6095" s="156"/>
    </row>
    <row r="6096" spans="1:2">
      <c r="A6096" s="79"/>
      <c r="B6096" s="156"/>
    </row>
    <row r="6097" spans="1:2">
      <c r="A6097" s="79"/>
      <c r="B6097" s="156"/>
    </row>
    <row r="6098" spans="1:2">
      <c r="A6098" s="79"/>
      <c r="B6098" s="156"/>
    </row>
    <row r="6099" spans="1:2">
      <c r="A6099" s="79"/>
      <c r="B6099" s="156"/>
    </row>
    <row r="6100" spans="1:2">
      <c r="A6100" s="79"/>
      <c r="B6100" s="156"/>
    </row>
    <row r="6101" spans="1:2">
      <c r="A6101" s="79"/>
      <c r="B6101" s="156"/>
    </row>
    <row r="6102" spans="1:2">
      <c r="A6102" s="79"/>
      <c r="B6102" s="156"/>
    </row>
    <row r="6103" spans="1:2">
      <c r="A6103" s="79"/>
      <c r="B6103" s="156"/>
    </row>
    <row r="6104" spans="1:2">
      <c r="A6104" s="79"/>
      <c r="B6104" s="156"/>
    </row>
    <row r="6105" spans="1:2">
      <c r="A6105" s="79"/>
      <c r="B6105" s="156"/>
    </row>
    <row r="6106" spans="1:2">
      <c r="A6106" s="79"/>
      <c r="B6106" s="156"/>
    </row>
    <row r="6107" spans="1:2">
      <c r="A6107" s="79"/>
      <c r="B6107" s="156"/>
    </row>
    <row r="6108" spans="1:2">
      <c r="A6108" s="79"/>
      <c r="B6108" s="156"/>
    </row>
    <row r="6109" spans="1:2">
      <c r="A6109" s="79"/>
      <c r="B6109" s="156"/>
    </row>
    <row r="6110" spans="1:2">
      <c r="A6110" s="79"/>
      <c r="B6110" s="156"/>
    </row>
    <row r="6111" spans="1:2">
      <c r="A6111" s="79"/>
      <c r="B6111" s="156"/>
    </row>
    <row r="6112" spans="1:2">
      <c r="A6112" s="79"/>
      <c r="B6112" s="156"/>
    </row>
    <row r="6113" spans="1:2">
      <c r="A6113" s="79"/>
      <c r="B6113" s="156"/>
    </row>
    <row r="6114" spans="1:2">
      <c r="A6114" s="79"/>
      <c r="B6114" s="156"/>
    </row>
    <row r="6115" spans="1:2">
      <c r="A6115" s="79"/>
      <c r="B6115" s="156"/>
    </row>
    <row r="6116" spans="1:2">
      <c r="A6116" s="79"/>
      <c r="B6116" s="156"/>
    </row>
    <row r="6117" spans="1:2">
      <c r="A6117" s="79"/>
      <c r="B6117" s="156"/>
    </row>
    <row r="6118" spans="1:2">
      <c r="A6118" s="79"/>
      <c r="B6118" s="156"/>
    </row>
    <row r="6119" spans="1:2">
      <c r="A6119" s="79"/>
      <c r="B6119" s="156"/>
    </row>
    <row r="6120" spans="1:2">
      <c r="A6120" s="79"/>
      <c r="B6120" s="156"/>
    </row>
    <row r="6121" spans="1:2">
      <c r="A6121" s="79"/>
      <c r="B6121" s="156"/>
    </row>
    <row r="6122" spans="1:2">
      <c r="A6122" s="79"/>
      <c r="B6122" s="156"/>
    </row>
    <row r="6123" spans="1:2">
      <c r="A6123" s="79"/>
      <c r="B6123" s="156"/>
    </row>
    <row r="6124" spans="1:2">
      <c r="A6124" s="79"/>
      <c r="B6124" s="156"/>
    </row>
    <row r="6125" spans="1:2">
      <c r="A6125" s="79"/>
      <c r="B6125" s="156"/>
    </row>
    <row r="6126" spans="1:2">
      <c r="A6126" s="79"/>
      <c r="B6126" s="156"/>
    </row>
    <row r="6127" spans="1:2">
      <c r="A6127" s="79"/>
      <c r="B6127" s="156"/>
    </row>
    <row r="6128" spans="1:2">
      <c r="A6128" s="79"/>
      <c r="B6128" s="156"/>
    </row>
    <row r="6129" spans="1:2">
      <c r="A6129" s="79"/>
      <c r="B6129" s="156"/>
    </row>
    <row r="6130" spans="1:2">
      <c r="A6130" s="79"/>
      <c r="B6130" s="156"/>
    </row>
    <row r="6131" spans="1:2">
      <c r="A6131" s="79"/>
      <c r="B6131" s="156"/>
    </row>
    <row r="6132" spans="1:2">
      <c r="A6132" s="79"/>
      <c r="B6132" s="156"/>
    </row>
    <row r="6133" spans="1:2">
      <c r="A6133" s="79"/>
      <c r="B6133" s="156"/>
    </row>
    <row r="6134" spans="1:2">
      <c r="A6134" s="79"/>
      <c r="B6134" s="156"/>
    </row>
    <row r="6135" spans="1:2">
      <c r="A6135" s="79"/>
      <c r="B6135" s="156"/>
    </row>
    <row r="6136" spans="1:2">
      <c r="A6136" s="79"/>
      <c r="B6136" s="156"/>
    </row>
    <row r="6137" spans="1:2">
      <c r="A6137" s="79"/>
      <c r="B6137" s="156"/>
    </row>
    <row r="6138" spans="1:2">
      <c r="A6138" s="79"/>
      <c r="B6138" s="156"/>
    </row>
    <row r="6139" spans="1:2">
      <c r="A6139" s="79"/>
      <c r="B6139" s="156"/>
    </row>
    <row r="6140" spans="1:2">
      <c r="A6140" s="79"/>
      <c r="B6140" s="156"/>
    </row>
    <row r="6141" spans="1:2">
      <c r="A6141" s="79"/>
      <c r="B6141" s="156"/>
    </row>
    <row r="6142" spans="1:2">
      <c r="A6142" s="79"/>
      <c r="B6142" s="156"/>
    </row>
    <row r="6143" spans="1:2">
      <c r="A6143" s="79"/>
      <c r="B6143" s="156"/>
    </row>
    <row r="6144" spans="1:2">
      <c r="A6144" s="79"/>
      <c r="B6144" s="156"/>
    </row>
    <row r="6145" spans="1:2">
      <c r="A6145" s="79"/>
      <c r="B6145" s="156"/>
    </row>
    <row r="6146" spans="1:2">
      <c r="A6146" s="79"/>
      <c r="B6146" s="156"/>
    </row>
    <row r="6147" spans="1:2">
      <c r="A6147" s="79"/>
      <c r="B6147" s="156"/>
    </row>
    <row r="6148" spans="1:2">
      <c r="A6148" s="79"/>
      <c r="B6148" s="156"/>
    </row>
    <row r="6149" spans="1:2">
      <c r="A6149" s="79"/>
      <c r="B6149" s="156"/>
    </row>
    <row r="6150" spans="1:2">
      <c r="A6150" s="79"/>
      <c r="B6150" s="156"/>
    </row>
    <row r="6151" spans="1:2">
      <c r="A6151" s="79"/>
      <c r="B6151" s="156"/>
    </row>
    <row r="6152" spans="1:2">
      <c r="A6152" s="79"/>
      <c r="B6152" s="156"/>
    </row>
    <row r="6153" spans="1:2">
      <c r="A6153" s="79"/>
      <c r="B6153" s="156"/>
    </row>
    <row r="6154" spans="1:2">
      <c r="A6154" s="79"/>
      <c r="B6154" s="156"/>
    </row>
    <row r="6155" spans="1:2">
      <c r="A6155" s="79"/>
      <c r="B6155" s="156"/>
    </row>
    <row r="6156" spans="1:2">
      <c r="A6156" s="79"/>
      <c r="B6156" s="156"/>
    </row>
    <row r="6157" spans="1:2">
      <c r="A6157" s="79"/>
      <c r="B6157" s="156"/>
    </row>
    <row r="6158" spans="1:2">
      <c r="A6158" s="79"/>
      <c r="B6158" s="156"/>
    </row>
    <row r="6159" spans="1:2">
      <c r="A6159" s="79"/>
      <c r="B6159" s="156"/>
    </row>
    <row r="6160" spans="1:2">
      <c r="A6160" s="79"/>
      <c r="B6160" s="156"/>
    </row>
    <row r="6161" spans="1:2">
      <c r="A6161" s="79"/>
      <c r="B6161" s="156"/>
    </row>
    <row r="6162" spans="1:2">
      <c r="A6162" s="79"/>
      <c r="B6162" s="156"/>
    </row>
    <row r="6163" spans="1:2">
      <c r="A6163" s="79"/>
      <c r="B6163" s="156"/>
    </row>
    <row r="6164" spans="1:2">
      <c r="A6164" s="79"/>
      <c r="B6164" s="156"/>
    </row>
    <row r="6165" spans="1:2">
      <c r="A6165" s="79"/>
      <c r="B6165" s="156"/>
    </row>
    <row r="6166" spans="1:2">
      <c r="A6166" s="79"/>
      <c r="B6166" s="156"/>
    </row>
    <row r="6167" spans="1:2">
      <c r="A6167" s="79"/>
      <c r="B6167" s="156"/>
    </row>
    <row r="6168" spans="1:2">
      <c r="A6168" s="79"/>
      <c r="B6168" s="156"/>
    </row>
    <row r="6169" spans="1:2">
      <c r="A6169" s="79"/>
      <c r="B6169" s="156"/>
    </row>
    <row r="6170" spans="1:2">
      <c r="A6170" s="79"/>
      <c r="B6170" s="156"/>
    </row>
    <row r="6171" spans="1:2">
      <c r="A6171" s="79"/>
      <c r="B6171" s="156"/>
    </row>
    <row r="6172" spans="1:2">
      <c r="A6172" s="79"/>
      <c r="B6172" s="156"/>
    </row>
    <row r="6173" spans="1:2">
      <c r="A6173" s="79"/>
      <c r="B6173" s="156"/>
    </row>
    <row r="6174" spans="1:2">
      <c r="A6174" s="79"/>
      <c r="B6174" s="156"/>
    </row>
    <row r="6175" spans="1:2">
      <c r="A6175" s="79"/>
      <c r="B6175" s="156"/>
    </row>
    <row r="6176" spans="1:2">
      <c r="A6176" s="79"/>
      <c r="B6176" s="156"/>
    </row>
    <row r="6177" spans="1:2">
      <c r="A6177" s="79"/>
      <c r="B6177" s="156"/>
    </row>
    <row r="6178" spans="1:2">
      <c r="A6178" s="79"/>
      <c r="B6178" s="156"/>
    </row>
    <row r="6179" spans="1:2">
      <c r="A6179" s="79"/>
      <c r="B6179" s="156"/>
    </row>
    <row r="6180" spans="1:2">
      <c r="A6180" s="79"/>
      <c r="B6180" s="156"/>
    </row>
    <row r="6181" spans="1:2">
      <c r="A6181" s="79"/>
      <c r="B6181" s="156"/>
    </row>
    <row r="6182" spans="1:2">
      <c r="A6182" s="79"/>
      <c r="B6182" s="156"/>
    </row>
    <row r="6183" spans="1:2">
      <c r="A6183" s="79"/>
      <c r="B6183" s="156"/>
    </row>
    <row r="6184" spans="1:2">
      <c r="A6184" s="79"/>
      <c r="B6184" s="156"/>
    </row>
    <row r="6185" spans="1:2">
      <c r="A6185" s="79"/>
      <c r="B6185" s="156"/>
    </row>
    <row r="6186" spans="1:2">
      <c r="A6186" s="79"/>
      <c r="B6186" s="156"/>
    </row>
    <row r="6187" spans="1:2">
      <c r="A6187" s="79"/>
      <c r="B6187" s="156"/>
    </row>
    <row r="6188" spans="1:2">
      <c r="A6188" s="79"/>
      <c r="B6188" s="156"/>
    </row>
    <row r="6189" spans="1:2">
      <c r="A6189" s="79"/>
      <c r="B6189" s="156"/>
    </row>
    <row r="6190" spans="1:2">
      <c r="A6190" s="79"/>
      <c r="B6190" s="156"/>
    </row>
    <row r="6191" spans="1:2">
      <c r="A6191" s="79"/>
      <c r="B6191" s="156"/>
    </row>
    <row r="6192" spans="1:2">
      <c r="A6192" s="79"/>
      <c r="B6192" s="156"/>
    </row>
    <row r="6193" spans="1:2">
      <c r="A6193" s="79"/>
      <c r="B6193" s="156"/>
    </row>
    <row r="6194" spans="1:2">
      <c r="A6194" s="79"/>
      <c r="B6194" s="156"/>
    </row>
    <row r="6195" spans="1:2">
      <c r="A6195" s="79"/>
      <c r="B6195" s="156"/>
    </row>
    <row r="6196" spans="1:2">
      <c r="A6196" s="79"/>
      <c r="B6196" s="156"/>
    </row>
    <row r="6197" spans="1:2">
      <c r="A6197" s="79"/>
      <c r="B6197" s="156"/>
    </row>
    <row r="6198" spans="1:2">
      <c r="A6198" s="79"/>
      <c r="B6198" s="156"/>
    </row>
    <row r="6199" spans="1:2">
      <c r="A6199" s="79"/>
      <c r="B6199" s="156"/>
    </row>
    <row r="6200" spans="1:2">
      <c r="A6200" s="79"/>
      <c r="B6200" s="156"/>
    </row>
    <row r="6201" spans="1:2">
      <c r="A6201" s="79"/>
      <c r="B6201" s="156"/>
    </row>
    <row r="6202" spans="1:2">
      <c r="A6202" s="79"/>
      <c r="B6202" s="156"/>
    </row>
    <row r="6203" spans="1:2">
      <c r="A6203" s="79"/>
      <c r="B6203" s="156"/>
    </row>
    <row r="6204" spans="1:2">
      <c r="A6204" s="79"/>
      <c r="B6204" s="156"/>
    </row>
    <row r="6205" spans="1:2">
      <c r="A6205" s="79"/>
      <c r="B6205" s="156"/>
    </row>
    <row r="6206" spans="1:2">
      <c r="A6206" s="79"/>
      <c r="B6206" s="156"/>
    </row>
    <row r="6207" spans="1:2">
      <c r="A6207" s="79"/>
      <c r="B6207" s="156"/>
    </row>
    <row r="6208" spans="1:2">
      <c r="A6208" s="79"/>
      <c r="B6208" s="156"/>
    </row>
    <row r="6209" spans="1:2">
      <c r="A6209" s="79"/>
      <c r="B6209" s="156"/>
    </row>
    <row r="6210" spans="1:2">
      <c r="A6210" s="79"/>
      <c r="B6210" s="156"/>
    </row>
    <row r="6211" spans="1:2">
      <c r="A6211" s="79"/>
      <c r="B6211" s="156"/>
    </row>
    <row r="6212" spans="1:2">
      <c r="A6212" s="79"/>
      <c r="B6212" s="156"/>
    </row>
    <row r="6213" spans="1:2">
      <c r="A6213" s="79"/>
      <c r="B6213" s="156"/>
    </row>
    <row r="6214" spans="1:2">
      <c r="A6214" s="79"/>
      <c r="B6214" s="156"/>
    </row>
    <row r="6215" spans="1:2">
      <c r="A6215" s="79"/>
      <c r="B6215" s="156"/>
    </row>
    <row r="6216" spans="1:2">
      <c r="A6216" s="79"/>
      <c r="B6216" s="156"/>
    </row>
    <row r="6217" spans="1:2">
      <c r="A6217" s="79"/>
      <c r="B6217" s="156"/>
    </row>
    <row r="6218" spans="1:2">
      <c r="A6218" s="79"/>
      <c r="B6218" s="156"/>
    </row>
    <row r="6219" spans="1:2">
      <c r="A6219" s="79"/>
      <c r="B6219" s="156"/>
    </row>
    <row r="6220" spans="1:2">
      <c r="A6220" s="79"/>
      <c r="B6220" s="156"/>
    </row>
    <row r="6221" spans="1:2">
      <c r="A6221" s="79"/>
      <c r="B6221" s="156"/>
    </row>
    <row r="6222" spans="1:2">
      <c r="A6222" s="79"/>
      <c r="B6222" s="156"/>
    </row>
    <row r="6223" spans="1:2">
      <c r="A6223" s="79"/>
      <c r="B6223" s="156"/>
    </row>
    <row r="6224" spans="1:2">
      <c r="A6224" s="79"/>
      <c r="B6224" s="156"/>
    </row>
    <row r="6225" spans="1:2">
      <c r="A6225" s="79"/>
      <c r="B6225" s="156"/>
    </row>
    <row r="6226" spans="1:2">
      <c r="A6226" s="79"/>
      <c r="B6226" s="156"/>
    </row>
    <row r="6227" spans="1:2">
      <c r="A6227" s="79"/>
      <c r="B6227" s="156"/>
    </row>
    <row r="6228" spans="1:2">
      <c r="A6228" s="79"/>
      <c r="B6228" s="156"/>
    </row>
    <row r="6229" spans="1:2">
      <c r="A6229" s="79"/>
      <c r="B6229" s="156"/>
    </row>
    <row r="6230" spans="1:2">
      <c r="A6230" s="79"/>
      <c r="B6230" s="156"/>
    </row>
    <row r="6231" spans="1:2">
      <c r="A6231" s="79"/>
      <c r="B6231" s="156"/>
    </row>
    <row r="6232" spans="1:2">
      <c r="A6232" s="79"/>
      <c r="B6232" s="156"/>
    </row>
    <row r="6233" spans="1:2">
      <c r="A6233" s="79"/>
      <c r="B6233" s="156"/>
    </row>
    <row r="6234" spans="1:2">
      <c r="A6234" s="79"/>
      <c r="B6234" s="156"/>
    </row>
    <row r="6235" spans="1:2">
      <c r="A6235" s="79"/>
      <c r="B6235" s="156"/>
    </row>
    <row r="6236" spans="1:2">
      <c r="A6236" s="79"/>
      <c r="B6236" s="156"/>
    </row>
    <row r="6237" spans="1:2">
      <c r="A6237" s="79"/>
      <c r="B6237" s="156"/>
    </row>
    <row r="6238" spans="1:2">
      <c r="A6238" s="79"/>
      <c r="B6238" s="156"/>
    </row>
    <row r="6239" spans="1:2">
      <c r="A6239" s="79"/>
      <c r="B6239" s="156"/>
    </row>
    <row r="6240" spans="1:2">
      <c r="A6240" s="79"/>
      <c r="B6240" s="156"/>
    </row>
    <row r="6241" spans="1:2">
      <c r="A6241" s="79"/>
      <c r="B6241" s="156"/>
    </row>
    <row r="6242" spans="1:2">
      <c r="A6242" s="79"/>
      <c r="B6242" s="156"/>
    </row>
    <row r="6243" spans="1:2">
      <c r="A6243" s="79"/>
      <c r="B6243" s="156"/>
    </row>
    <row r="6244" spans="1:2">
      <c r="A6244" s="79"/>
      <c r="B6244" s="156"/>
    </row>
    <row r="6245" spans="1:2">
      <c r="A6245" s="79"/>
      <c r="B6245" s="156"/>
    </row>
    <row r="6246" spans="1:2">
      <c r="A6246" s="79"/>
      <c r="B6246" s="156"/>
    </row>
    <row r="6247" spans="1:2">
      <c r="A6247" s="79"/>
      <c r="B6247" s="156"/>
    </row>
    <row r="6248" spans="1:2">
      <c r="A6248" s="79"/>
      <c r="B6248" s="156"/>
    </row>
    <row r="6249" spans="1:2">
      <c r="A6249" s="79"/>
      <c r="B6249" s="156"/>
    </row>
    <row r="6250" spans="1:2">
      <c r="A6250" s="79"/>
      <c r="B6250" s="156"/>
    </row>
    <row r="6251" spans="1:2">
      <c r="A6251" s="79"/>
      <c r="B6251" s="156"/>
    </row>
    <row r="6252" spans="1:2">
      <c r="A6252" s="79"/>
      <c r="B6252" s="156"/>
    </row>
    <row r="6253" spans="1:2">
      <c r="A6253" s="79"/>
      <c r="B6253" s="156"/>
    </row>
    <row r="6254" spans="1:2">
      <c r="A6254" s="79"/>
      <c r="B6254" s="156"/>
    </row>
    <row r="6255" spans="1:2">
      <c r="A6255" s="79"/>
      <c r="B6255" s="156"/>
    </row>
    <row r="6256" spans="1:2">
      <c r="A6256" s="79"/>
      <c r="B6256" s="156"/>
    </row>
    <row r="6257" spans="1:2">
      <c r="A6257" s="79"/>
      <c r="B6257" s="156"/>
    </row>
    <row r="6258" spans="1:2">
      <c r="A6258" s="79"/>
      <c r="B6258" s="156"/>
    </row>
    <row r="6259" spans="1:2">
      <c r="A6259" s="79"/>
      <c r="B6259" s="156"/>
    </row>
    <row r="6260" spans="1:2">
      <c r="A6260" s="79"/>
      <c r="B6260" s="156"/>
    </row>
    <row r="6261" spans="1:2">
      <c r="A6261" s="79"/>
      <c r="B6261" s="156"/>
    </row>
    <row r="6262" spans="1:2">
      <c r="A6262" s="79"/>
      <c r="B6262" s="156"/>
    </row>
    <row r="6263" spans="1:2">
      <c r="A6263" s="79"/>
      <c r="B6263" s="156"/>
    </row>
    <row r="6264" spans="1:2">
      <c r="A6264" s="79"/>
      <c r="B6264" s="156"/>
    </row>
    <row r="6265" spans="1:2">
      <c r="A6265" s="79"/>
      <c r="B6265" s="156"/>
    </row>
    <row r="6266" spans="1:2">
      <c r="A6266" s="79"/>
      <c r="B6266" s="156"/>
    </row>
    <row r="6267" spans="1:2">
      <c r="A6267" s="79"/>
      <c r="B6267" s="156"/>
    </row>
    <row r="6268" spans="1:2">
      <c r="A6268" s="79"/>
      <c r="B6268" s="156"/>
    </row>
    <row r="6269" spans="1:2">
      <c r="A6269" s="79"/>
      <c r="B6269" s="156"/>
    </row>
    <row r="6270" spans="1:2">
      <c r="A6270" s="79"/>
      <c r="B6270" s="156"/>
    </row>
    <row r="6271" spans="1:2">
      <c r="A6271" s="79"/>
      <c r="B6271" s="156"/>
    </row>
    <row r="6272" spans="1:2">
      <c r="A6272" s="79"/>
      <c r="B6272" s="156"/>
    </row>
    <row r="6273" spans="1:2">
      <c r="A6273" s="79"/>
      <c r="B6273" s="156"/>
    </row>
    <row r="6274" spans="1:2">
      <c r="A6274" s="79"/>
      <c r="B6274" s="156"/>
    </row>
    <row r="6275" spans="1:2">
      <c r="A6275" s="79"/>
      <c r="B6275" s="156"/>
    </row>
    <row r="6276" spans="1:2">
      <c r="A6276" s="79"/>
      <c r="B6276" s="156"/>
    </row>
    <row r="6277" spans="1:2">
      <c r="A6277" s="79"/>
      <c r="B6277" s="156"/>
    </row>
    <row r="6278" spans="1:2">
      <c r="A6278" s="79"/>
      <c r="B6278" s="156"/>
    </row>
    <row r="6279" spans="1:2">
      <c r="A6279" s="79"/>
      <c r="B6279" s="156"/>
    </row>
    <row r="6280" spans="1:2">
      <c r="A6280" s="79"/>
      <c r="B6280" s="156"/>
    </row>
    <row r="6281" spans="1:2">
      <c r="A6281" s="79"/>
      <c r="B6281" s="156"/>
    </row>
    <row r="6282" spans="1:2">
      <c r="A6282" s="79"/>
      <c r="B6282" s="156"/>
    </row>
    <row r="6283" spans="1:2">
      <c r="A6283" s="79"/>
      <c r="B6283" s="156"/>
    </row>
    <row r="6284" spans="1:2">
      <c r="A6284" s="79"/>
      <c r="B6284" s="156"/>
    </row>
    <row r="6285" spans="1:2">
      <c r="A6285" s="79"/>
      <c r="B6285" s="156"/>
    </row>
    <row r="6286" spans="1:2">
      <c r="A6286" s="79"/>
      <c r="B6286" s="156"/>
    </row>
    <row r="6287" spans="1:2">
      <c r="A6287" s="79"/>
      <c r="B6287" s="156"/>
    </row>
    <row r="6288" spans="1:2">
      <c r="A6288" s="79"/>
      <c r="B6288" s="156"/>
    </row>
    <row r="6289" spans="1:2">
      <c r="A6289" s="79"/>
      <c r="B6289" s="156"/>
    </row>
    <row r="6290" spans="1:2">
      <c r="A6290" s="79"/>
      <c r="B6290" s="156"/>
    </row>
    <row r="6291" spans="1:2">
      <c r="A6291" s="79"/>
      <c r="B6291" s="156"/>
    </row>
    <row r="6292" spans="1:2">
      <c r="A6292" s="79"/>
      <c r="B6292" s="156"/>
    </row>
    <row r="6293" spans="1:2">
      <c r="A6293" s="79"/>
      <c r="B6293" s="156"/>
    </row>
    <row r="6294" spans="1:2">
      <c r="A6294" s="79"/>
      <c r="B6294" s="156"/>
    </row>
    <row r="6295" spans="1:2">
      <c r="A6295" s="79"/>
      <c r="B6295" s="156"/>
    </row>
    <row r="6296" spans="1:2">
      <c r="A6296" s="79"/>
      <c r="B6296" s="156"/>
    </row>
    <row r="6297" spans="1:2">
      <c r="A6297" s="79"/>
      <c r="B6297" s="156"/>
    </row>
    <row r="6298" spans="1:2">
      <c r="A6298" s="79"/>
      <c r="B6298" s="156"/>
    </row>
    <row r="6299" spans="1:2">
      <c r="A6299" s="79"/>
      <c r="B6299" s="156"/>
    </row>
    <row r="6300" spans="1:2">
      <c r="A6300" s="79"/>
      <c r="B6300" s="156"/>
    </row>
    <row r="6301" spans="1:2">
      <c r="A6301" s="79"/>
      <c r="B6301" s="156"/>
    </row>
    <row r="6302" spans="1:2">
      <c r="A6302" s="79"/>
      <c r="B6302" s="156"/>
    </row>
    <row r="6303" spans="1:2">
      <c r="A6303" s="79"/>
      <c r="B6303" s="156"/>
    </row>
    <row r="6304" spans="1:2">
      <c r="A6304" s="79"/>
      <c r="B6304" s="156"/>
    </row>
    <row r="6305" spans="1:2">
      <c r="A6305" s="79"/>
      <c r="B6305" s="156"/>
    </row>
    <row r="6306" spans="1:2">
      <c r="A6306" s="79"/>
      <c r="B6306" s="156"/>
    </row>
    <row r="6307" spans="1:2">
      <c r="A6307" s="79"/>
      <c r="B6307" s="156"/>
    </row>
    <row r="6308" spans="1:2">
      <c r="A6308" s="79"/>
      <c r="B6308" s="156"/>
    </row>
    <row r="6309" spans="1:2">
      <c r="A6309" s="79"/>
      <c r="B6309" s="156"/>
    </row>
    <row r="6310" spans="1:2">
      <c r="A6310" s="79"/>
      <c r="B6310" s="156"/>
    </row>
    <row r="6311" spans="1:2">
      <c r="A6311" s="79"/>
      <c r="B6311" s="156"/>
    </row>
    <row r="6312" spans="1:2">
      <c r="A6312" s="79"/>
      <c r="B6312" s="156"/>
    </row>
    <row r="6313" spans="1:2">
      <c r="A6313" s="79"/>
      <c r="B6313" s="156"/>
    </row>
    <row r="6314" spans="1:2">
      <c r="A6314" s="79"/>
      <c r="B6314" s="156"/>
    </row>
    <row r="6315" spans="1:2">
      <c r="A6315" s="79"/>
      <c r="B6315" s="156"/>
    </row>
    <row r="6316" spans="1:2">
      <c r="A6316" s="79"/>
      <c r="B6316" s="156"/>
    </row>
    <row r="6317" spans="1:2">
      <c r="A6317" s="79"/>
      <c r="B6317" s="156"/>
    </row>
    <row r="6318" spans="1:2">
      <c r="A6318" s="79"/>
      <c r="B6318" s="156"/>
    </row>
    <row r="6319" spans="1:2">
      <c r="A6319" s="79"/>
      <c r="B6319" s="156"/>
    </row>
    <row r="6320" spans="1:2">
      <c r="A6320" s="79"/>
      <c r="B6320" s="156"/>
    </row>
    <row r="6321" spans="1:2">
      <c r="A6321" s="79"/>
      <c r="B6321" s="156"/>
    </row>
    <row r="6322" spans="1:2">
      <c r="A6322" s="79"/>
      <c r="B6322" s="156"/>
    </row>
    <row r="6323" spans="1:2">
      <c r="A6323" s="79"/>
      <c r="B6323" s="156"/>
    </row>
    <row r="6324" spans="1:2">
      <c r="A6324" s="79"/>
      <c r="B6324" s="156"/>
    </row>
    <row r="6325" spans="1:2">
      <c r="A6325" s="79"/>
      <c r="B6325" s="156"/>
    </row>
    <row r="6326" spans="1:2">
      <c r="A6326" s="79"/>
      <c r="B6326" s="156"/>
    </row>
    <row r="6327" spans="1:2">
      <c r="A6327" s="79"/>
      <c r="B6327" s="156"/>
    </row>
    <row r="6328" spans="1:2">
      <c r="A6328" s="79"/>
      <c r="B6328" s="156"/>
    </row>
    <row r="6329" spans="1:2">
      <c r="A6329" s="79"/>
      <c r="B6329" s="156"/>
    </row>
    <row r="6330" spans="1:2">
      <c r="A6330" s="79"/>
      <c r="B6330" s="156"/>
    </row>
    <row r="6331" spans="1:2">
      <c r="A6331" s="79"/>
      <c r="B6331" s="156"/>
    </row>
    <row r="6332" spans="1:2">
      <c r="A6332" s="79"/>
      <c r="B6332" s="156"/>
    </row>
    <row r="6333" spans="1:2">
      <c r="A6333" s="79"/>
      <c r="B6333" s="156"/>
    </row>
    <row r="6334" spans="1:2">
      <c r="A6334" s="79"/>
      <c r="B6334" s="156"/>
    </row>
    <row r="6335" spans="1:2">
      <c r="A6335" s="79"/>
      <c r="B6335" s="156"/>
    </row>
    <row r="6336" spans="1:2">
      <c r="A6336" s="79"/>
      <c r="B6336" s="156"/>
    </row>
    <row r="6337" spans="1:2">
      <c r="A6337" s="79"/>
      <c r="B6337" s="156"/>
    </row>
    <row r="6338" spans="1:2">
      <c r="A6338" s="79"/>
      <c r="B6338" s="156"/>
    </row>
    <row r="6339" spans="1:2">
      <c r="A6339" s="79"/>
      <c r="B6339" s="156"/>
    </row>
    <row r="6340" spans="1:2">
      <c r="A6340" s="79"/>
      <c r="B6340" s="156"/>
    </row>
    <row r="6341" spans="1:2">
      <c r="A6341" s="79"/>
      <c r="B6341" s="156"/>
    </row>
    <row r="6342" spans="1:2">
      <c r="A6342" s="79"/>
      <c r="B6342" s="156"/>
    </row>
    <row r="6343" spans="1:2">
      <c r="A6343" s="79"/>
      <c r="B6343" s="156"/>
    </row>
    <row r="6344" spans="1:2">
      <c r="A6344" s="79"/>
      <c r="B6344" s="156"/>
    </row>
    <row r="6345" spans="1:2">
      <c r="A6345" s="79"/>
      <c r="B6345" s="156"/>
    </row>
    <row r="6346" spans="1:2">
      <c r="A6346" s="79"/>
      <c r="B6346" s="156"/>
    </row>
    <row r="6347" spans="1:2">
      <c r="A6347" s="79"/>
      <c r="B6347" s="156"/>
    </row>
    <row r="6348" spans="1:2">
      <c r="A6348" s="79"/>
      <c r="B6348" s="156"/>
    </row>
    <row r="6349" spans="1:2">
      <c r="A6349" s="79"/>
      <c r="B6349" s="156"/>
    </row>
    <row r="6350" spans="1:2">
      <c r="A6350" s="79"/>
      <c r="B6350" s="156"/>
    </row>
    <row r="6351" spans="1:2">
      <c r="A6351" s="79"/>
      <c r="B6351" s="156"/>
    </row>
    <row r="6352" spans="1:2">
      <c r="A6352" s="79"/>
      <c r="B6352" s="156"/>
    </row>
    <row r="6353" spans="1:2">
      <c r="A6353" s="79"/>
      <c r="B6353" s="156"/>
    </row>
    <row r="6354" spans="1:2">
      <c r="A6354" s="79"/>
      <c r="B6354" s="156"/>
    </row>
    <row r="6355" spans="1:2">
      <c r="A6355" s="79"/>
      <c r="B6355" s="156"/>
    </row>
    <row r="6356" spans="1:2">
      <c r="A6356" s="79"/>
      <c r="B6356" s="156"/>
    </row>
    <row r="6357" spans="1:2">
      <c r="A6357" s="79"/>
      <c r="B6357" s="156"/>
    </row>
    <row r="6358" spans="1:2">
      <c r="A6358" s="79"/>
      <c r="B6358" s="156"/>
    </row>
    <row r="6359" spans="1:2">
      <c r="A6359" s="79"/>
      <c r="B6359" s="156"/>
    </row>
    <row r="6360" spans="1:2">
      <c r="A6360" s="79"/>
      <c r="B6360" s="156"/>
    </row>
    <row r="6361" spans="1:2">
      <c r="A6361" s="79"/>
      <c r="B6361" s="156"/>
    </row>
    <row r="6362" spans="1:2">
      <c r="A6362" s="79"/>
      <c r="B6362" s="156"/>
    </row>
    <row r="6363" spans="1:2">
      <c r="A6363" s="79"/>
      <c r="B6363" s="156"/>
    </row>
    <row r="6364" spans="1:2">
      <c r="A6364" s="79"/>
      <c r="B6364" s="156"/>
    </row>
    <row r="6365" spans="1:2">
      <c r="A6365" s="79"/>
      <c r="B6365" s="156"/>
    </row>
    <row r="6366" spans="1:2">
      <c r="A6366" s="79"/>
      <c r="B6366" s="156"/>
    </row>
    <row r="6367" spans="1:2">
      <c r="A6367" s="79"/>
      <c r="B6367" s="156"/>
    </row>
    <row r="6368" spans="1:2">
      <c r="A6368" s="79"/>
      <c r="B6368" s="156"/>
    </row>
    <row r="6369" spans="1:2">
      <c r="A6369" s="79"/>
      <c r="B6369" s="156"/>
    </row>
    <row r="6370" spans="1:2">
      <c r="A6370" s="79"/>
      <c r="B6370" s="156"/>
    </row>
    <row r="6371" spans="1:2">
      <c r="A6371" s="79"/>
      <c r="B6371" s="156"/>
    </row>
    <row r="6372" spans="1:2">
      <c r="A6372" s="79"/>
      <c r="B6372" s="156"/>
    </row>
    <row r="6373" spans="1:2">
      <c r="A6373" s="79"/>
      <c r="B6373" s="156"/>
    </row>
    <row r="6374" spans="1:2">
      <c r="A6374" s="79"/>
      <c r="B6374" s="156"/>
    </row>
    <row r="6375" spans="1:2">
      <c r="A6375" s="79"/>
      <c r="B6375" s="156"/>
    </row>
    <row r="6376" spans="1:2">
      <c r="A6376" s="79"/>
      <c r="B6376" s="156"/>
    </row>
    <row r="6377" spans="1:2">
      <c r="A6377" s="79"/>
      <c r="B6377" s="156"/>
    </row>
    <row r="6378" spans="1:2">
      <c r="A6378" s="79"/>
      <c r="B6378" s="156"/>
    </row>
    <row r="6379" spans="1:2">
      <c r="A6379" s="79"/>
      <c r="B6379" s="156"/>
    </row>
    <row r="6380" spans="1:2">
      <c r="A6380" s="79"/>
      <c r="B6380" s="156"/>
    </row>
    <row r="6381" spans="1:2">
      <c r="A6381" s="79"/>
      <c r="B6381" s="156"/>
    </row>
    <row r="6382" spans="1:2">
      <c r="A6382" s="79"/>
      <c r="B6382" s="156"/>
    </row>
    <row r="6383" spans="1:2">
      <c r="A6383" s="79"/>
      <c r="B6383" s="156"/>
    </row>
    <row r="6384" spans="1:2">
      <c r="A6384" s="79"/>
      <c r="B6384" s="156"/>
    </row>
    <row r="6385" spans="1:2">
      <c r="A6385" s="79"/>
      <c r="B6385" s="156"/>
    </row>
    <row r="6386" spans="1:2">
      <c r="A6386" s="79"/>
      <c r="B6386" s="156"/>
    </row>
    <row r="6387" spans="1:2">
      <c r="A6387" s="79"/>
      <c r="B6387" s="156"/>
    </row>
    <row r="6388" spans="1:2">
      <c r="A6388" s="79"/>
      <c r="B6388" s="156"/>
    </row>
    <row r="6389" spans="1:2">
      <c r="A6389" s="79"/>
      <c r="B6389" s="156"/>
    </row>
    <row r="6390" spans="1:2">
      <c r="A6390" s="79"/>
      <c r="B6390" s="156"/>
    </row>
    <row r="6391" spans="1:2">
      <c r="A6391" s="79"/>
      <c r="B6391" s="156"/>
    </row>
    <row r="6392" spans="1:2">
      <c r="A6392" s="79"/>
      <c r="B6392" s="156"/>
    </row>
    <row r="6393" spans="1:2">
      <c r="A6393" s="79"/>
      <c r="B6393" s="156"/>
    </row>
    <row r="6394" spans="1:2">
      <c r="A6394" s="79"/>
      <c r="B6394" s="156"/>
    </row>
    <row r="6395" spans="1:2">
      <c r="A6395" s="79"/>
      <c r="B6395" s="156"/>
    </row>
    <row r="6396" spans="1:2">
      <c r="A6396" s="79"/>
      <c r="B6396" s="156"/>
    </row>
    <row r="6397" spans="1:2">
      <c r="A6397" s="79"/>
      <c r="B6397" s="156"/>
    </row>
    <row r="6398" spans="1:2">
      <c r="A6398" s="79"/>
      <c r="B6398" s="156"/>
    </row>
    <row r="6399" spans="1:2">
      <c r="A6399" s="79"/>
      <c r="B6399" s="156"/>
    </row>
    <row r="6400" spans="1:2">
      <c r="A6400" s="79"/>
      <c r="B6400" s="156"/>
    </row>
    <row r="6401" spans="1:2">
      <c r="A6401" s="79"/>
      <c r="B6401" s="156"/>
    </row>
    <row r="6402" spans="1:2">
      <c r="A6402" s="79"/>
      <c r="B6402" s="156"/>
    </row>
    <row r="6403" spans="1:2">
      <c r="A6403" s="79"/>
      <c r="B6403" s="156"/>
    </row>
    <row r="6404" spans="1:2">
      <c r="A6404" s="79"/>
      <c r="B6404" s="156"/>
    </row>
    <row r="6405" spans="1:2">
      <c r="A6405" s="79"/>
      <c r="B6405" s="156"/>
    </row>
    <row r="6406" spans="1:2">
      <c r="A6406" s="79"/>
      <c r="B6406" s="156"/>
    </row>
    <row r="6407" spans="1:2">
      <c r="A6407" s="79"/>
      <c r="B6407" s="156"/>
    </row>
    <row r="6408" spans="1:2">
      <c r="A6408" s="79"/>
      <c r="B6408" s="156"/>
    </row>
    <row r="6409" spans="1:2">
      <c r="A6409" s="79"/>
      <c r="B6409" s="156"/>
    </row>
    <row r="6410" spans="1:2">
      <c r="A6410" s="79"/>
      <c r="B6410" s="156"/>
    </row>
    <row r="6411" spans="1:2">
      <c r="A6411" s="79"/>
      <c r="B6411" s="156"/>
    </row>
    <row r="6412" spans="1:2">
      <c r="A6412" s="79"/>
      <c r="B6412" s="156"/>
    </row>
    <row r="6413" spans="1:2">
      <c r="A6413" s="79"/>
      <c r="B6413" s="156"/>
    </row>
    <row r="6414" spans="1:2">
      <c r="A6414" s="79"/>
      <c r="B6414" s="156"/>
    </row>
    <row r="6415" spans="1:2">
      <c r="A6415" s="79"/>
      <c r="B6415" s="156"/>
    </row>
    <row r="6416" spans="1:2">
      <c r="A6416" s="79"/>
      <c r="B6416" s="156"/>
    </row>
    <row r="6417" spans="1:2">
      <c r="A6417" s="79"/>
      <c r="B6417" s="156"/>
    </row>
    <row r="6418" spans="1:2">
      <c r="A6418" s="79"/>
      <c r="B6418" s="156"/>
    </row>
    <row r="6419" spans="1:2">
      <c r="A6419" s="79"/>
      <c r="B6419" s="156"/>
    </row>
    <row r="6420" spans="1:2">
      <c r="A6420" s="79"/>
      <c r="B6420" s="156"/>
    </row>
    <row r="6421" spans="1:2">
      <c r="A6421" s="79"/>
      <c r="B6421" s="156"/>
    </row>
    <row r="6422" spans="1:2">
      <c r="A6422" s="79"/>
      <c r="B6422" s="156"/>
    </row>
    <row r="6423" spans="1:2">
      <c r="A6423" s="79"/>
      <c r="B6423" s="156"/>
    </row>
    <row r="6424" spans="1:2">
      <c r="A6424" s="79"/>
      <c r="B6424" s="156"/>
    </row>
    <row r="6425" spans="1:2">
      <c r="A6425" s="79"/>
      <c r="B6425" s="156"/>
    </row>
    <row r="6426" spans="1:2">
      <c r="A6426" s="79"/>
      <c r="B6426" s="156"/>
    </row>
    <row r="6427" spans="1:2">
      <c r="A6427" s="79"/>
      <c r="B6427" s="156"/>
    </row>
    <row r="6428" spans="1:2">
      <c r="A6428" s="79"/>
      <c r="B6428" s="156"/>
    </row>
    <row r="6429" spans="1:2">
      <c r="A6429" s="79"/>
      <c r="B6429" s="156"/>
    </row>
    <row r="6430" spans="1:2">
      <c r="A6430" s="79"/>
      <c r="B6430" s="156"/>
    </row>
    <row r="6431" spans="1:2">
      <c r="A6431" s="79"/>
      <c r="B6431" s="156"/>
    </row>
    <row r="6432" spans="1:2">
      <c r="A6432" s="79"/>
      <c r="B6432" s="156"/>
    </row>
    <row r="6433" spans="1:2">
      <c r="A6433" s="79"/>
      <c r="B6433" s="156"/>
    </row>
    <row r="6434" spans="1:2">
      <c r="A6434" s="79"/>
      <c r="B6434" s="156"/>
    </row>
    <row r="6435" spans="1:2">
      <c r="A6435" s="79"/>
      <c r="B6435" s="156"/>
    </row>
    <row r="6436" spans="1:2">
      <c r="A6436" s="79"/>
      <c r="B6436" s="156"/>
    </row>
    <row r="6437" spans="1:2">
      <c r="A6437" s="79"/>
      <c r="B6437" s="156"/>
    </row>
    <row r="6438" spans="1:2">
      <c r="A6438" s="79"/>
      <c r="B6438" s="156"/>
    </row>
    <row r="6439" spans="1:2">
      <c r="A6439" s="79"/>
      <c r="B6439" s="156"/>
    </row>
    <row r="6440" spans="1:2">
      <c r="A6440" s="79"/>
      <c r="B6440" s="156"/>
    </row>
    <row r="6441" spans="1:2">
      <c r="A6441" s="79"/>
      <c r="B6441" s="156"/>
    </row>
    <row r="6442" spans="1:2">
      <c r="A6442" s="79"/>
      <c r="B6442" s="156"/>
    </row>
    <row r="6443" spans="1:2">
      <c r="A6443" s="79"/>
      <c r="B6443" s="156"/>
    </row>
    <row r="6444" spans="1:2">
      <c r="A6444" s="79"/>
      <c r="B6444" s="156"/>
    </row>
    <row r="6445" spans="1:2">
      <c r="A6445" s="79"/>
      <c r="B6445" s="156"/>
    </row>
    <row r="6446" spans="1:2">
      <c r="A6446" s="79"/>
      <c r="B6446" s="156"/>
    </row>
    <row r="6447" spans="1:2">
      <c r="A6447" s="79"/>
      <c r="B6447" s="156"/>
    </row>
    <row r="6448" spans="1:2">
      <c r="A6448" s="79"/>
      <c r="B6448" s="156"/>
    </row>
    <row r="6449" spans="1:2">
      <c r="A6449" s="79"/>
      <c r="B6449" s="156"/>
    </row>
    <row r="6450" spans="1:2">
      <c r="A6450" s="79"/>
      <c r="B6450" s="156"/>
    </row>
    <row r="6451" spans="1:2">
      <c r="A6451" s="79"/>
      <c r="B6451" s="156"/>
    </row>
    <row r="6452" spans="1:2">
      <c r="A6452" s="79"/>
      <c r="B6452" s="156"/>
    </row>
    <row r="6453" spans="1:2">
      <c r="A6453" s="79"/>
      <c r="B6453" s="156"/>
    </row>
    <row r="6454" spans="1:2">
      <c r="A6454" s="79"/>
      <c r="B6454" s="156"/>
    </row>
    <row r="6455" spans="1:2">
      <c r="A6455" s="79"/>
      <c r="B6455" s="156"/>
    </row>
    <row r="6456" spans="1:2">
      <c r="A6456" s="79"/>
      <c r="B6456" s="156"/>
    </row>
    <row r="6457" spans="1:2">
      <c r="A6457" s="79"/>
      <c r="B6457" s="156"/>
    </row>
    <row r="6458" spans="1:2">
      <c r="A6458" s="79"/>
      <c r="B6458" s="156"/>
    </row>
    <row r="6459" spans="1:2">
      <c r="A6459" s="79"/>
      <c r="B6459" s="156"/>
    </row>
    <row r="6460" spans="1:2">
      <c r="A6460" s="79"/>
      <c r="B6460" s="156"/>
    </row>
    <row r="6461" spans="1:2">
      <c r="A6461" s="79"/>
      <c r="B6461" s="156"/>
    </row>
    <row r="6462" spans="1:2">
      <c r="A6462" s="79"/>
      <c r="B6462" s="156"/>
    </row>
    <row r="6463" spans="1:2">
      <c r="A6463" s="79"/>
      <c r="B6463" s="156"/>
    </row>
    <row r="6464" spans="1:2">
      <c r="A6464" s="79"/>
      <c r="B6464" s="156"/>
    </row>
    <row r="6465" spans="1:2">
      <c r="A6465" s="79"/>
      <c r="B6465" s="156"/>
    </row>
    <row r="6466" spans="1:2">
      <c r="A6466" s="79"/>
      <c r="B6466" s="156"/>
    </row>
    <row r="6467" spans="1:2">
      <c r="A6467" s="79"/>
      <c r="B6467" s="156"/>
    </row>
    <row r="6468" spans="1:2">
      <c r="A6468" s="79"/>
      <c r="B6468" s="156"/>
    </row>
    <row r="6469" spans="1:2">
      <c r="A6469" s="79"/>
      <c r="B6469" s="156"/>
    </row>
    <row r="6470" spans="1:2">
      <c r="A6470" s="79"/>
      <c r="B6470" s="156"/>
    </row>
    <row r="6471" spans="1:2">
      <c r="A6471" s="79"/>
      <c r="B6471" s="156"/>
    </row>
    <row r="6472" spans="1:2">
      <c r="A6472" s="79"/>
      <c r="B6472" s="156"/>
    </row>
    <row r="6473" spans="1:2">
      <c r="A6473" s="79"/>
      <c r="B6473" s="156"/>
    </row>
    <row r="6474" spans="1:2">
      <c r="A6474" s="79"/>
      <c r="B6474" s="156"/>
    </row>
    <row r="6475" spans="1:2">
      <c r="A6475" s="79"/>
      <c r="B6475" s="156"/>
    </row>
    <row r="6476" spans="1:2">
      <c r="A6476" s="79"/>
      <c r="B6476" s="156"/>
    </row>
    <row r="6477" spans="1:2">
      <c r="A6477" s="79"/>
      <c r="B6477" s="156"/>
    </row>
    <row r="6478" spans="1:2">
      <c r="A6478" s="79"/>
      <c r="B6478" s="156"/>
    </row>
    <row r="6479" spans="1:2">
      <c r="A6479" s="79"/>
      <c r="B6479" s="156"/>
    </row>
    <row r="6480" spans="1:2">
      <c r="A6480" s="79"/>
      <c r="B6480" s="156"/>
    </row>
    <row r="6481" spans="1:2">
      <c r="A6481" s="79"/>
      <c r="B6481" s="156"/>
    </row>
    <row r="6482" spans="1:2">
      <c r="A6482" s="79"/>
      <c r="B6482" s="156"/>
    </row>
    <row r="6483" spans="1:2">
      <c r="A6483" s="79"/>
      <c r="B6483" s="156"/>
    </row>
    <row r="6484" spans="1:2">
      <c r="A6484" s="79"/>
      <c r="B6484" s="156"/>
    </row>
    <row r="6485" spans="1:2">
      <c r="A6485" s="79"/>
      <c r="B6485" s="156"/>
    </row>
    <row r="6486" spans="1:2">
      <c r="A6486" s="79"/>
      <c r="B6486" s="156"/>
    </row>
    <row r="6487" spans="1:2">
      <c r="A6487" s="79"/>
      <c r="B6487" s="156"/>
    </row>
    <row r="6488" spans="1:2">
      <c r="A6488" s="79"/>
      <c r="B6488" s="156"/>
    </row>
    <row r="6489" spans="1:2">
      <c r="A6489" s="79"/>
      <c r="B6489" s="156"/>
    </row>
    <row r="6490" spans="1:2">
      <c r="A6490" s="79"/>
      <c r="B6490" s="156"/>
    </row>
    <row r="6491" spans="1:2">
      <c r="A6491" s="79"/>
      <c r="B6491" s="156"/>
    </row>
    <row r="6492" spans="1:2">
      <c r="A6492" s="79"/>
      <c r="B6492" s="156"/>
    </row>
    <row r="6493" spans="1:2">
      <c r="A6493" s="79"/>
      <c r="B6493" s="156"/>
    </row>
    <row r="6494" spans="1:2">
      <c r="A6494" s="79"/>
      <c r="B6494" s="156"/>
    </row>
    <row r="6495" spans="1:2">
      <c r="A6495" s="79"/>
      <c r="B6495" s="156"/>
    </row>
    <row r="6496" spans="1:2">
      <c r="A6496" s="79"/>
      <c r="B6496" s="156"/>
    </row>
    <row r="6497" spans="1:2">
      <c r="A6497" s="79"/>
      <c r="B6497" s="156"/>
    </row>
    <row r="6498" spans="1:2">
      <c r="A6498" s="79"/>
      <c r="B6498" s="156"/>
    </row>
    <row r="6499" spans="1:2">
      <c r="A6499" s="79"/>
      <c r="B6499" s="156"/>
    </row>
    <row r="6500" spans="1:2">
      <c r="A6500" s="79"/>
      <c r="B6500" s="156"/>
    </row>
    <row r="6501" spans="1:2">
      <c r="A6501" s="79"/>
      <c r="B6501" s="156"/>
    </row>
    <row r="6502" spans="1:2">
      <c r="A6502" s="79"/>
      <c r="B6502" s="156"/>
    </row>
    <row r="6503" spans="1:2">
      <c r="A6503" s="79"/>
      <c r="B6503" s="156"/>
    </row>
    <row r="6504" spans="1:2">
      <c r="A6504" s="79"/>
      <c r="B6504" s="156"/>
    </row>
    <row r="6505" spans="1:2">
      <c r="A6505" s="79"/>
      <c r="B6505" s="156"/>
    </row>
    <row r="6506" spans="1:2">
      <c r="A6506" s="79"/>
      <c r="B6506" s="156"/>
    </row>
    <row r="6507" spans="1:2">
      <c r="A6507" s="79"/>
      <c r="B6507" s="156"/>
    </row>
    <row r="6508" spans="1:2">
      <c r="A6508" s="79"/>
      <c r="B6508" s="156"/>
    </row>
    <row r="6509" spans="1:2">
      <c r="A6509" s="79"/>
      <c r="B6509" s="156"/>
    </row>
    <row r="6510" spans="1:2">
      <c r="A6510" s="79"/>
      <c r="B6510" s="156"/>
    </row>
    <row r="6511" spans="1:2">
      <c r="A6511" s="79"/>
      <c r="B6511" s="156"/>
    </row>
    <row r="6512" spans="1:2">
      <c r="A6512" s="79"/>
      <c r="B6512" s="156"/>
    </row>
    <row r="6513" spans="1:2">
      <c r="A6513" s="79"/>
      <c r="B6513" s="156"/>
    </row>
    <row r="6514" spans="1:2">
      <c r="A6514" s="79"/>
      <c r="B6514" s="156"/>
    </row>
    <row r="6515" spans="1:2">
      <c r="A6515" s="79"/>
      <c r="B6515" s="156"/>
    </row>
    <row r="6516" spans="1:2">
      <c r="A6516" s="79"/>
      <c r="B6516" s="156"/>
    </row>
    <row r="6517" spans="1:2">
      <c r="A6517" s="79"/>
      <c r="B6517" s="156"/>
    </row>
    <row r="6518" spans="1:2">
      <c r="A6518" s="79"/>
      <c r="B6518" s="156"/>
    </row>
    <row r="6519" spans="1:2">
      <c r="A6519" s="79"/>
      <c r="B6519" s="156"/>
    </row>
    <row r="6520" spans="1:2">
      <c r="A6520" s="79"/>
      <c r="B6520" s="156"/>
    </row>
    <row r="6521" spans="1:2">
      <c r="A6521" s="79"/>
      <c r="B6521" s="156"/>
    </row>
    <row r="6522" spans="1:2">
      <c r="A6522" s="79"/>
      <c r="B6522" s="156"/>
    </row>
    <row r="6523" spans="1:2">
      <c r="A6523" s="79"/>
      <c r="B6523" s="156"/>
    </row>
    <row r="6524" spans="1:2">
      <c r="A6524" s="79"/>
      <c r="B6524" s="156"/>
    </row>
    <row r="6525" spans="1:2">
      <c r="A6525" s="79"/>
      <c r="B6525" s="156"/>
    </row>
    <row r="6526" spans="1:2">
      <c r="A6526" s="79"/>
      <c r="B6526" s="156"/>
    </row>
    <row r="6527" spans="1:2">
      <c r="A6527" s="79"/>
      <c r="B6527" s="156"/>
    </row>
    <row r="6528" spans="1:2">
      <c r="A6528" s="79"/>
      <c r="B6528" s="156"/>
    </row>
    <row r="6529" spans="1:2">
      <c r="A6529" s="79"/>
      <c r="B6529" s="156"/>
    </row>
    <row r="6530" spans="1:2">
      <c r="A6530" s="79"/>
      <c r="B6530" s="156"/>
    </row>
    <row r="6531" spans="1:2">
      <c r="A6531" s="79"/>
      <c r="B6531" s="156"/>
    </row>
    <row r="6532" spans="1:2">
      <c r="A6532" s="79"/>
      <c r="B6532" s="156"/>
    </row>
    <row r="6533" spans="1:2">
      <c r="A6533" s="79"/>
      <c r="B6533" s="156"/>
    </row>
    <row r="6534" spans="1:2">
      <c r="A6534" s="79"/>
      <c r="B6534" s="156"/>
    </row>
    <row r="6535" spans="1:2">
      <c r="A6535" s="79"/>
      <c r="B6535" s="156"/>
    </row>
    <row r="6536" spans="1:2">
      <c r="A6536" s="79"/>
      <c r="B6536" s="156"/>
    </row>
    <row r="6537" spans="1:2">
      <c r="A6537" s="79"/>
      <c r="B6537" s="156"/>
    </row>
    <row r="6538" spans="1:2">
      <c r="A6538" s="79"/>
      <c r="B6538" s="156"/>
    </row>
    <row r="6539" spans="1:2">
      <c r="A6539" s="79"/>
      <c r="B6539" s="156"/>
    </row>
    <row r="6540" spans="1:2">
      <c r="A6540" s="79"/>
      <c r="B6540" s="156"/>
    </row>
    <row r="6541" spans="1:2">
      <c r="A6541" s="79"/>
      <c r="B6541" s="156"/>
    </row>
    <row r="6542" spans="1:2">
      <c r="A6542" s="79"/>
      <c r="B6542" s="156"/>
    </row>
    <row r="6543" spans="1:2">
      <c r="A6543" s="79"/>
      <c r="B6543" s="156"/>
    </row>
    <row r="6544" spans="1:2">
      <c r="A6544" s="79"/>
      <c r="B6544" s="156"/>
    </row>
    <row r="6545" spans="1:2">
      <c r="A6545" s="79"/>
      <c r="B6545" s="156"/>
    </row>
    <row r="6546" spans="1:2">
      <c r="A6546" s="79"/>
      <c r="B6546" s="156"/>
    </row>
    <row r="6547" spans="1:2">
      <c r="A6547" s="79"/>
      <c r="B6547" s="156"/>
    </row>
    <row r="6548" spans="1:2">
      <c r="A6548" s="79"/>
      <c r="B6548" s="156"/>
    </row>
    <row r="6549" spans="1:2">
      <c r="A6549" s="79"/>
      <c r="B6549" s="156"/>
    </row>
    <row r="6550" spans="1:2">
      <c r="A6550" s="79"/>
      <c r="B6550" s="156"/>
    </row>
    <row r="6551" spans="1:2">
      <c r="A6551" s="79"/>
      <c r="B6551" s="156"/>
    </row>
    <row r="6552" spans="1:2">
      <c r="A6552" s="79"/>
      <c r="B6552" s="156"/>
    </row>
    <row r="6553" spans="1:2">
      <c r="A6553" s="79"/>
      <c r="B6553" s="156"/>
    </row>
    <row r="6554" spans="1:2">
      <c r="A6554" s="79"/>
      <c r="B6554" s="156"/>
    </row>
    <row r="6555" spans="1:2">
      <c r="A6555" s="79"/>
      <c r="B6555" s="156"/>
    </row>
    <row r="6556" spans="1:2">
      <c r="A6556" s="79"/>
      <c r="B6556" s="156"/>
    </row>
    <row r="6557" spans="1:2">
      <c r="A6557" s="79"/>
      <c r="B6557" s="156"/>
    </row>
    <row r="6558" spans="1:2">
      <c r="A6558" s="79"/>
      <c r="B6558" s="156"/>
    </row>
    <row r="6559" spans="1:2">
      <c r="A6559" s="79"/>
      <c r="B6559" s="156"/>
    </row>
    <row r="6560" spans="1:2">
      <c r="A6560" s="79"/>
      <c r="B6560" s="156"/>
    </row>
    <row r="6561" spans="1:2">
      <c r="A6561" s="79"/>
      <c r="B6561" s="156"/>
    </row>
    <row r="6562" spans="1:2">
      <c r="A6562" s="79"/>
      <c r="B6562" s="156"/>
    </row>
    <row r="6563" spans="1:2">
      <c r="A6563" s="79"/>
      <c r="B6563" s="156"/>
    </row>
    <row r="6564" spans="1:2">
      <c r="A6564" s="79"/>
      <c r="B6564" s="156"/>
    </row>
    <row r="6565" spans="1:2">
      <c r="A6565" s="79"/>
      <c r="B6565" s="156"/>
    </row>
    <row r="6566" spans="1:2">
      <c r="A6566" s="79"/>
      <c r="B6566" s="156"/>
    </row>
    <row r="6567" spans="1:2">
      <c r="A6567" s="79"/>
      <c r="B6567" s="156"/>
    </row>
    <row r="6568" spans="1:2">
      <c r="A6568" s="79"/>
      <c r="B6568" s="156"/>
    </row>
    <row r="6569" spans="1:2">
      <c r="A6569" s="79"/>
      <c r="B6569" s="156"/>
    </row>
    <row r="6570" spans="1:2">
      <c r="A6570" s="79"/>
      <c r="B6570" s="156"/>
    </row>
    <row r="6571" spans="1:2">
      <c r="A6571" s="79"/>
      <c r="B6571" s="156"/>
    </row>
    <row r="6572" spans="1:2">
      <c r="A6572" s="79"/>
      <c r="B6572" s="156"/>
    </row>
    <row r="6573" spans="1:2">
      <c r="A6573" s="79"/>
      <c r="B6573" s="156"/>
    </row>
    <row r="6574" spans="1:2">
      <c r="A6574" s="79"/>
      <c r="B6574" s="156"/>
    </row>
    <row r="6575" spans="1:2">
      <c r="A6575" s="79"/>
      <c r="B6575" s="156"/>
    </row>
    <row r="6576" spans="1:2">
      <c r="A6576" s="79"/>
      <c r="B6576" s="156"/>
    </row>
    <row r="6577" spans="1:2">
      <c r="A6577" s="79"/>
      <c r="B6577" s="156"/>
    </row>
    <row r="6578" spans="1:2">
      <c r="A6578" s="79"/>
      <c r="B6578" s="156"/>
    </row>
    <row r="6579" spans="1:2">
      <c r="A6579" s="79"/>
      <c r="B6579" s="156"/>
    </row>
    <row r="6580" spans="1:2">
      <c r="A6580" s="79"/>
      <c r="B6580" s="156"/>
    </row>
    <row r="6581" spans="1:2">
      <c r="A6581" s="79"/>
      <c r="B6581" s="156"/>
    </row>
    <row r="6582" spans="1:2">
      <c r="A6582" s="79"/>
      <c r="B6582" s="156"/>
    </row>
    <row r="6583" spans="1:2">
      <c r="A6583" s="79"/>
      <c r="B6583" s="156"/>
    </row>
    <row r="6584" spans="1:2">
      <c r="A6584" s="79"/>
      <c r="B6584" s="156"/>
    </row>
    <row r="6585" spans="1:2">
      <c r="A6585" s="79"/>
      <c r="B6585" s="156"/>
    </row>
    <row r="6586" spans="1:2">
      <c r="A6586" s="79"/>
      <c r="B6586" s="156"/>
    </row>
    <row r="6587" spans="1:2">
      <c r="A6587" s="79"/>
      <c r="B6587" s="156"/>
    </row>
    <row r="6588" spans="1:2">
      <c r="A6588" s="79"/>
      <c r="B6588" s="156"/>
    </row>
    <row r="6589" spans="1:2">
      <c r="A6589" s="79"/>
      <c r="B6589" s="156"/>
    </row>
    <row r="6590" spans="1:2">
      <c r="A6590" s="79"/>
      <c r="B6590" s="156"/>
    </row>
    <row r="6591" spans="1:2">
      <c r="A6591" s="79"/>
      <c r="B6591" s="156"/>
    </row>
    <row r="6592" spans="1:2">
      <c r="A6592" s="79"/>
      <c r="B6592" s="156"/>
    </row>
    <row r="6593" spans="1:2">
      <c r="A6593" s="79"/>
      <c r="B6593" s="156"/>
    </row>
    <row r="6594" spans="1:2">
      <c r="A6594" s="79"/>
      <c r="B6594" s="156"/>
    </row>
    <row r="6595" spans="1:2">
      <c r="A6595" s="79"/>
      <c r="B6595" s="156"/>
    </row>
    <row r="6596" spans="1:2">
      <c r="A6596" s="79"/>
      <c r="B6596" s="156"/>
    </row>
    <row r="6597" spans="1:2">
      <c r="A6597" s="79"/>
      <c r="B6597" s="156"/>
    </row>
    <row r="6598" spans="1:2">
      <c r="A6598" s="79"/>
      <c r="B6598" s="156"/>
    </row>
    <row r="6599" spans="1:2">
      <c r="A6599" s="79"/>
      <c r="B6599" s="156"/>
    </row>
    <row r="6600" spans="1:2">
      <c r="A6600" s="79"/>
      <c r="B6600" s="156"/>
    </row>
    <row r="6601" spans="1:2">
      <c r="A6601" s="79"/>
      <c r="B6601" s="156"/>
    </row>
    <row r="6602" spans="1:2">
      <c r="A6602" s="79"/>
      <c r="B6602" s="156"/>
    </row>
    <row r="6603" spans="1:2">
      <c r="A6603" s="79"/>
      <c r="B6603" s="156"/>
    </row>
    <row r="6604" spans="1:2">
      <c r="A6604" s="79"/>
      <c r="B6604" s="156"/>
    </row>
    <row r="6605" spans="1:2">
      <c r="A6605" s="79"/>
      <c r="B6605" s="156"/>
    </row>
    <row r="6606" spans="1:2">
      <c r="A6606" s="79"/>
      <c r="B6606" s="156"/>
    </row>
    <row r="6607" spans="1:2">
      <c r="A6607" s="79"/>
      <c r="B6607" s="156"/>
    </row>
    <row r="6608" spans="1:2">
      <c r="A6608" s="79"/>
      <c r="B6608" s="156"/>
    </row>
    <row r="6609" spans="1:2">
      <c r="A6609" s="79"/>
      <c r="B6609" s="156"/>
    </row>
    <row r="6610" spans="1:2">
      <c r="A6610" s="79"/>
      <c r="B6610" s="156"/>
    </row>
    <row r="6611" spans="1:2">
      <c r="A6611" s="79"/>
      <c r="B6611" s="156"/>
    </row>
    <row r="6612" spans="1:2">
      <c r="A6612" s="79"/>
      <c r="B6612" s="156"/>
    </row>
    <row r="6613" spans="1:2">
      <c r="A6613" s="79"/>
      <c r="B6613" s="156"/>
    </row>
    <row r="6614" spans="1:2">
      <c r="A6614" s="79"/>
      <c r="B6614" s="156"/>
    </row>
    <row r="6615" spans="1:2">
      <c r="A6615" s="79"/>
      <c r="B6615" s="156"/>
    </row>
    <row r="6616" spans="1:2">
      <c r="A6616" s="79"/>
      <c r="B6616" s="156"/>
    </row>
    <row r="6617" spans="1:2">
      <c r="A6617" s="79"/>
      <c r="B6617" s="156"/>
    </row>
    <row r="6618" spans="1:2">
      <c r="A6618" s="79"/>
      <c r="B6618" s="156"/>
    </row>
    <row r="6619" spans="1:2">
      <c r="A6619" s="79"/>
      <c r="B6619" s="156"/>
    </row>
    <row r="6620" spans="1:2">
      <c r="A6620" s="79"/>
      <c r="B6620" s="156"/>
    </row>
    <row r="6621" spans="1:2">
      <c r="A6621" s="79"/>
      <c r="B6621" s="156"/>
    </row>
    <row r="6622" spans="1:2">
      <c r="A6622" s="79"/>
      <c r="B6622" s="156"/>
    </row>
    <row r="6623" spans="1:2">
      <c r="A6623" s="79"/>
      <c r="B6623" s="156"/>
    </row>
    <row r="6624" spans="1:2">
      <c r="A6624" s="79"/>
      <c r="B6624" s="156"/>
    </row>
    <row r="6625" spans="1:2">
      <c r="A6625" s="79"/>
      <c r="B6625" s="156"/>
    </row>
    <row r="6626" spans="1:2">
      <c r="A6626" s="79"/>
      <c r="B6626" s="156"/>
    </row>
    <row r="6627" spans="1:2">
      <c r="A6627" s="79"/>
      <c r="B6627" s="156"/>
    </row>
    <row r="6628" spans="1:2">
      <c r="A6628" s="79"/>
      <c r="B6628" s="156"/>
    </row>
    <row r="6629" spans="1:2">
      <c r="A6629" s="79"/>
      <c r="B6629" s="156"/>
    </row>
    <row r="6630" spans="1:2">
      <c r="A6630" s="79"/>
      <c r="B6630" s="156"/>
    </row>
    <row r="6631" spans="1:2">
      <c r="A6631" s="79"/>
      <c r="B6631" s="156"/>
    </row>
    <row r="6632" spans="1:2">
      <c r="A6632" s="79"/>
      <c r="B6632" s="156"/>
    </row>
    <row r="6633" spans="1:2">
      <c r="A6633" s="79"/>
      <c r="B6633" s="156"/>
    </row>
    <row r="6634" spans="1:2">
      <c r="A6634" s="79"/>
      <c r="B6634" s="156"/>
    </row>
    <row r="6635" spans="1:2">
      <c r="A6635" s="79"/>
      <c r="B6635" s="156"/>
    </row>
    <row r="6636" spans="1:2">
      <c r="A6636" s="79"/>
      <c r="B6636" s="156"/>
    </row>
    <row r="6637" spans="1:2">
      <c r="A6637" s="79"/>
      <c r="B6637" s="156"/>
    </row>
    <row r="6638" spans="1:2">
      <c r="A6638" s="79"/>
      <c r="B6638" s="156"/>
    </row>
    <row r="6639" spans="1:2">
      <c r="A6639" s="79"/>
      <c r="B6639" s="156"/>
    </row>
    <row r="6640" spans="1:2">
      <c r="A6640" s="79"/>
      <c r="B6640" s="156"/>
    </row>
    <row r="6641" spans="1:2">
      <c r="A6641" s="79"/>
      <c r="B6641" s="156"/>
    </row>
    <row r="6642" spans="1:2">
      <c r="A6642" s="79"/>
      <c r="B6642" s="156"/>
    </row>
    <row r="6643" spans="1:2">
      <c r="A6643" s="79"/>
      <c r="B6643" s="156"/>
    </row>
    <row r="6644" spans="1:2">
      <c r="A6644" s="79"/>
      <c r="B6644" s="156"/>
    </row>
    <row r="6645" spans="1:2">
      <c r="A6645" s="79"/>
      <c r="B6645" s="156"/>
    </row>
    <row r="6646" spans="1:2">
      <c r="A6646" s="79"/>
      <c r="B6646" s="156"/>
    </row>
    <row r="6647" spans="1:2">
      <c r="A6647" s="79"/>
      <c r="B6647" s="156"/>
    </row>
    <row r="6648" spans="1:2">
      <c r="A6648" s="79"/>
      <c r="B6648" s="156"/>
    </row>
    <row r="6649" spans="1:2">
      <c r="A6649" s="79"/>
      <c r="B6649" s="156"/>
    </row>
    <row r="6650" spans="1:2">
      <c r="A6650" s="79"/>
      <c r="B6650" s="156"/>
    </row>
    <row r="6651" spans="1:2">
      <c r="A6651" s="79"/>
      <c r="B6651" s="156"/>
    </row>
    <row r="6652" spans="1:2">
      <c r="A6652" s="79"/>
      <c r="B6652" s="156"/>
    </row>
    <row r="6653" spans="1:2">
      <c r="A6653" s="79"/>
      <c r="B6653" s="156"/>
    </row>
    <row r="6654" spans="1:2">
      <c r="A6654" s="79"/>
      <c r="B6654" s="156"/>
    </row>
    <row r="6655" spans="1:2">
      <c r="A6655" s="79"/>
      <c r="B6655" s="156"/>
    </row>
    <row r="6656" spans="1:2">
      <c r="A6656" s="79"/>
      <c r="B6656" s="156"/>
    </row>
    <row r="6657" spans="1:2">
      <c r="A6657" s="79"/>
      <c r="B6657" s="156"/>
    </row>
    <row r="6658" spans="1:2">
      <c r="A6658" s="79"/>
      <c r="B6658" s="156"/>
    </row>
    <row r="6659" spans="1:2">
      <c r="A6659" s="79"/>
      <c r="B6659" s="156"/>
    </row>
    <row r="6660" spans="1:2">
      <c r="A6660" s="79"/>
      <c r="B6660" s="156"/>
    </row>
    <row r="6661" spans="1:2">
      <c r="A6661" s="79"/>
      <c r="B6661" s="156"/>
    </row>
    <row r="6662" spans="1:2">
      <c r="A6662" s="79"/>
      <c r="B6662" s="156"/>
    </row>
    <row r="6663" spans="1:2">
      <c r="A6663" s="79"/>
      <c r="B6663" s="156"/>
    </row>
    <row r="6664" spans="1:2">
      <c r="A6664" s="79"/>
      <c r="B6664" s="156"/>
    </row>
    <row r="6665" spans="1:2">
      <c r="A6665" s="79"/>
      <c r="B6665" s="156"/>
    </row>
    <row r="6666" spans="1:2">
      <c r="A6666" s="79"/>
      <c r="B6666" s="156"/>
    </row>
    <row r="6667" spans="1:2">
      <c r="A6667" s="79"/>
      <c r="B6667" s="156"/>
    </row>
    <row r="6668" spans="1:2">
      <c r="A6668" s="79"/>
      <c r="B6668" s="156"/>
    </row>
    <row r="6669" spans="1:2">
      <c r="A6669" s="79"/>
      <c r="B6669" s="156"/>
    </row>
    <row r="6670" spans="1:2">
      <c r="A6670" s="79"/>
      <c r="B6670" s="156"/>
    </row>
    <row r="6671" spans="1:2">
      <c r="A6671" s="79"/>
      <c r="B6671" s="156"/>
    </row>
    <row r="6672" spans="1:2">
      <c r="A6672" s="79"/>
      <c r="B6672" s="156"/>
    </row>
    <row r="6673" spans="1:2">
      <c r="A6673" s="79"/>
      <c r="B6673" s="156"/>
    </row>
    <row r="6674" spans="1:2">
      <c r="A6674" s="79"/>
      <c r="B6674" s="156"/>
    </row>
    <row r="6675" spans="1:2">
      <c r="A6675" s="79"/>
      <c r="B6675" s="156"/>
    </row>
    <row r="6676" spans="1:2">
      <c r="A6676" s="79"/>
      <c r="B6676" s="156"/>
    </row>
    <row r="6677" spans="1:2">
      <c r="A6677" s="79"/>
      <c r="B6677" s="156"/>
    </row>
    <row r="6678" spans="1:2">
      <c r="A6678" s="79"/>
      <c r="B6678" s="156"/>
    </row>
    <row r="6679" spans="1:2">
      <c r="A6679" s="79"/>
      <c r="B6679" s="156"/>
    </row>
    <row r="6680" spans="1:2">
      <c r="A6680" s="79"/>
      <c r="B6680" s="156"/>
    </row>
    <row r="6681" spans="1:2">
      <c r="A6681" s="79"/>
      <c r="B6681" s="156"/>
    </row>
    <row r="6682" spans="1:2">
      <c r="A6682" s="79"/>
      <c r="B6682" s="156"/>
    </row>
    <row r="6683" spans="1:2">
      <c r="A6683" s="79"/>
      <c r="B6683" s="156"/>
    </row>
    <row r="6684" spans="1:2">
      <c r="A6684" s="79"/>
      <c r="B6684" s="156"/>
    </row>
    <row r="6685" spans="1:2">
      <c r="A6685" s="79"/>
      <c r="B6685" s="156"/>
    </row>
    <row r="6686" spans="1:2">
      <c r="A6686" s="79"/>
      <c r="B6686" s="156"/>
    </row>
    <row r="6687" spans="1:2">
      <c r="A6687" s="79"/>
      <c r="B6687" s="156"/>
    </row>
    <row r="6688" spans="1:2">
      <c r="A6688" s="79"/>
      <c r="B6688" s="156"/>
    </row>
    <row r="6689" spans="1:2">
      <c r="A6689" s="79"/>
      <c r="B6689" s="156"/>
    </row>
    <row r="6690" spans="1:2">
      <c r="A6690" s="79"/>
      <c r="B6690" s="156"/>
    </row>
    <row r="6691" spans="1:2">
      <c r="A6691" s="79"/>
      <c r="B6691" s="156"/>
    </row>
    <row r="6692" spans="1:2">
      <c r="A6692" s="79"/>
      <c r="B6692" s="156"/>
    </row>
    <row r="6693" spans="1:2">
      <c r="A6693" s="79"/>
      <c r="B6693" s="156"/>
    </row>
    <row r="6694" spans="1:2">
      <c r="A6694" s="79"/>
      <c r="B6694" s="156"/>
    </row>
    <row r="6695" spans="1:2">
      <c r="A6695" s="79"/>
      <c r="B6695" s="156"/>
    </row>
    <row r="6696" spans="1:2">
      <c r="A6696" s="79"/>
      <c r="B6696" s="156"/>
    </row>
    <row r="6697" spans="1:2">
      <c r="A6697" s="79"/>
      <c r="B6697" s="156"/>
    </row>
    <row r="6698" spans="1:2">
      <c r="A6698" s="79"/>
      <c r="B6698" s="156"/>
    </row>
    <row r="6699" spans="1:2">
      <c r="A6699" s="79"/>
      <c r="B6699" s="156"/>
    </row>
    <row r="6700" spans="1:2">
      <c r="A6700" s="79"/>
      <c r="B6700" s="156"/>
    </row>
    <row r="6701" spans="1:2">
      <c r="A6701" s="79"/>
      <c r="B6701" s="156"/>
    </row>
    <row r="6702" spans="1:2">
      <c r="A6702" s="79"/>
      <c r="B6702" s="156"/>
    </row>
    <row r="6703" spans="1:2">
      <c r="A6703" s="79"/>
      <c r="B6703" s="156"/>
    </row>
    <row r="6704" spans="1:2">
      <c r="A6704" s="79"/>
      <c r="B6704" s="156"/>
    </row>
    <row r="6705" spans="1:2">
      <c r="A6705" s="79"/>
      <c r="B6705" s="156"/>
    </row>
    <row r="6706" spans="1:2">
      <c r="A6706" s="79"/>
      <c r="B6706" s="156"/>
    </row>
    <row r="6707" spans="1:2">
      <c r="A6707" s="79"/>
      <c r="B6707" s="156"/>
    </row>
    <row r="6708" spans="1:2">
      <c r="A6708" s="79"/>
      <c r="B6708" s="156"/>
    </row>
    <row r="6709" spans="1:2">
      <c r="A6709" s="79"/>
      <c r="B6709" s="156"/>
    </row>
    <row r="6710" spans="1:2">
      <c r="A6710" s="79"/>
      <c r="B6710" s="156"/>
    </row>
    <row r="6711" spans="1:2">
      <c r="A6711" s="79"/>
      <c r="B6711" s="156"/>
    </row>
    <row r="6712" spans="1:2">
      <c r="A6712" s="79"/>
      <c r="B6712" s="156"/>
    </row>
    <row r="6713" spans="1:2">
      <c r="A6713" s="79"/>
      <c r="B6713" s="156"/>
    </row>
    <row r="6714" spans="1:2">
      <c r="A6714" s="79"/>
      <c r="B6714" s="156"/>
    </row>
    <row r="6715" spans="1:2">
      <c r="A6715" s="79"/>
      <c r="B6715" s="156"/>
    </row>
    <row r="6716" spans="1:2">
      <c r="A6716" s="79"/>
      <c r="B6716" s="156"/>
    </row>
    <row r="6717" spans="1:2">
      <c r="A6717" s="79"/>
      <c r="B6717" s="156"/>
    </row>
    <row r="6718" spans="1:2">
      <c r="A6718" s="79"/>
      <c r="B6718" s="156"/>
    </row>
    <row r="6719" spans="1:2">
      <c r="A6719" s="79"/>
      <c r="B6719" s="156"/>
    </row>
    <row r="6720" spans="1:2">
      <c r="A6720" s="79"/>
      <c r="B6720" s="156"/>
    </row>
    <row r="6721" spans="1:2">
      <c r="A6721" s="79"/>
      <c r="B6721" s="156"/>
    </row>
    <row r="6722" spans="1:2">
      <c r="A6722" s="79"/>
      <c r="B6722" s="156"/>
    </row>
    <row r="6723" spans="1:2">
      <c r="A6723" s="79"/>
      <c r="B6723" s="156"/>
    </row>
    <row r="6724" spans="1:2">
      <c r="A6724" s="79"/>
      <c r="B6724" s="156"/>
    </row>
    <row r="6725" spans="1:2">
      <c r="A6725" s="79"/>
      <c r="B6725" s="156"/>
    </row>
    <row r="6726" spans="1:2">
      <c r="A6726" s="79"/>
      <c r="B6726" s="156"/>
    </row>
    <row r="6727" spans="1:2">
      <c r="A6727" s="79"/>
      <c r="B6727" s="156"/>
    </row>
    <row r="6728" spans="1:2">
      <c r="A6728" s="79"/>
      <c r="B6728" s="156"/>
    </row>
    <row r="6729" spans="1:2">
      <c r="A6729" s="79"/>
      <c r="B6729" s="156"/>
    </row>
    <row r="6730" spans="1:2">
      <c r="A6730" s="79"/>
      <c r="B6730" s="156"/>
    </row>
    <row r="6731" spans="1:2">
      <c r="A6731" s="79"/>
      <c r="B6731" s="156"/>
    </row>
    <row r="6732" spans="1:2">
      <c r="A6732" s="79"/>
      <c r="B6732" s="156"/>
    </row>
    <row r="6733" spans="1:2">
      <c r="A6733" s="79"/>
      <c r="B6733" s="156"/>
    </row>
    <row r="6734" spans="1:2">
      <c r="A6734" s="79"/>
      <c r="B6734" s="156"/>
    </row>
    <row r="6735" spans="1:2">
      <c r="A6735" s="79"/>
      <c r="B6735" s="156"/>
    </row>
    <row r="6736" spans="1:2">
      <c r="A6736" s="79"/>
      <c r="B6736" s="156"/>
    </row>
    <row r="6737" spans="1:2">
      <c r="A6737" s="79"/>
      <c r="B6737" s="156"/>
    </row>
    <row r="6738" spans="1:2">
      <c r="A6738" s="79"/>
      <c r="B6738" s="156"/>
    </row>
    <row r="6739" spans="1:2">
      <c r="A6739" s="79"/>
      <c r="B6739" s="156"/>
    </row>
    <row r="6740" spans="1:2">
      <c r="A6740" s="79"/>
      <c r="B6740" s="156"/>
    </row>
    <row r="6741" spans="1:2">
      <c r="A6741" s="79"/>
      <c r="B6741" s="156"/>
    </row>
    <row r="6742" spans="1:2">
      <c r="A6742" s="79"/>
      <c r="B6742" s="156"/>
    </row>
    <row r="6743" spans="1:2">
      <c r="A6743" s="79"/>
      <c r="B6743" s="156"/>
    </row>
    <row r="6744" spans="1:2">
      <c r="A6744" s="79"/>
      <c r="B6744" s="156"/>
    </row>
    <row r="6745" spans="1:2">
      <c r="A6745" s="79"/>
      <c r="B6745" s="156"/>
    </row>
    <row r="6746" spans="1:2">
      <c r="A6746" s="79"/>
      <c r="B6746" s="156"/>
    </row>
    <row r="6747" spans="1:2">
      <c r="A6747" s="79"/>
      <c r="B6747" s="156"/>
    </row>
    <row r="6748" spans="1:2">
      <c r="A6748" s="79"/>
      <c r="B6748" s="156"/>
    </row>
    <row r="6749" spans="1:2">
      <c r="A6749" s="79"/>
      <c r="B6749" s="156"/>
    </row>
    <row r="6750" spans="1:2">
      <c r="A6750" s="79"/>
      <c r="B6750" s="156"/>
    </row>
    <row r="6751" spans="1:2">
      <c r="A6751" s="79"/>
      <c r="B6751" s="156"/>
    </row>
    <row r="6752" spans="1:2">
      <c r="A6752" s="79"/>
      <c r="B6752" s="156"/>
    </row>
    <row r="6753" spans="1:2">
      <c r="A6753" s="79"/>
      <c r="B6753" s="156"/>
    </row>
    <row r="6754" spans="1:2">
      <c r="A6754" s="79"/>
      <c r="B6754" s="156"/>
    </row>
    <row r="6755" spans="1:2">
      <c r="A6755" s="79"/>
      <c r="B6755" s="156"/>
    </row>
    <row r="6756" spans="1:2">
      <c r="A6756" s="79"/>
      <c r="B6756" s="156"/>
    </row>
    <row r="6757" spans="1:2">
      <c r="A6757" s="79"/>
      <c r="B6757" s="156"/>
    </row>
    <row r="6758" spans="1:2">
      <c r="A6758" s="79"/>
      <c r="B6758" s="156"/>
    </row>
    <row r="6759" spans="1:2">
      <c r="A6759" s="79"/>
      <c r="B6759" s="156"/>
    </row>
    <row r="6760" spans="1:2">
      <c r="A6760" s="79"/>
      <c r="B6760" s="156"/>
    </row>
    <row r="6761" spans="1:2">
      <c r="A6761" s="79"/>
      <c r="B6761" s="156"/>
    </row>
    <row r="6762" spans="1:2">
      <c r="A6762" s="79"/>
      <c r="B6762" s="156"/>
    </row>
    <row r="6763" spans="1:2">
      <c r="A6763" s="79"/>
      <c r="B6763" s="156"/>
    </row>
    <row r="6764" spans="1:2">
      <c r="A6764" s="79"/>
      <c r="B6764" s="156"/>
    </row>
    <row r="6765" spans="1:2">
      <c r="A6765" s="79"/>
      <c r="B6765" s="156"/>
    </row>
    <row r="6766" spans="1:2">
      <c r="A6766" s="79"/>
      <c r="B6766" s="156"/>
    </row>
    <row r="6767" spans="1:2">
      <c r="A6767" s="79"/>
      <c r="B6767" s="156"/>
    </row>
    <row r="6768" spans="1:2">
      <c r="A6768" s="79"/>
      <c r="B6768" s="156"/>
    </row>
    <row r="6769" spans="1:2">
      <c r="A6769" s="79"/>
      <c r="B6769" s="156"/>
    </row>
    <row r="6770" spans="1:2">
      <c r="A6770" s="79"/>
      <c r="B6770" s="156"/>
    </row>
    <row r="6771" spans="1:2">
      <c r="A6771" s="79"/>
      <c r="B6771" s="156"/>
    </row>
    <row r="6772" spans="1:2">
      <c r="A6772" s="79"/>
      <c r="B6772" s="156"/>
    </row>
    <row r="6773" spans="1:2">
      <c r="A6773" s="79"/>
      <c r="B6773" s="156"/>
    </row>
    <row r="6774" spans="1:2">
      <c r="A6774" s="79"/>
      <c r="B6774" s="156"/>
    </row>
    <row r="6775" spans="1:2">
      <c r="A6775" s="79"/>
      <c r="B6775" s="156"/>
    </row>
    <row r="6776" spans="1:2">
      <c r="A6776" s="79"/>
      <c r="B6776" s="156"/>
    </row>
    <row r="6777" spans="1:2">
      <c r="A6777" s="79"/>
      <c r="B6777" s="156"/>
    </row>
    <row r="6778" spans="1:2">
      <c r="A6778" s="79"/>
      <c r="B6778" s="156"/>
    </row>
    <row r="6779" spans="1:2">
      <c r="A6779" s="79"/>
      <c r="B6779" s="156"/>
    </row>
    <row r="6780" spans="1:2">
      <c r="A6780" s="79"/>
      <c r="B6780" s="156"/>
    </row>
    <row r="6781" spans="1:2">
      <c r="A6781" s="79"/>
      <c r="B6781" s="156"/>
    </row>
    <row r="6782" spans="1:2">
      <c r="A6782" s="79"/>
      <c r="B6782" s="156"/>
    </row>
    <row r="6783" spans="1:2">
      <c r="A6783" s="79"/>
      <c r="B6783" s="156"/>
    </row>
    <row r="6784" spans="1:2">
      <c r="A6784" s="79"/>
      <c r="B6784" s="156"/>
    </row>
    <row r="6785" spans="1:2">
      <c r="A6785" s="79"/>
      <c r="B6785" s="156"/>
    </row>
    <row r="6786" spans="1:2">
      <c r="A6786" s="79"/>
      <c r="B6786" s="156"/>
    </row>
    <row r="6787" spans="1:2">
      <c r="A6787" s="79"/>
      <c r="B6787" s="156"/>
    </row>
    <row r="6788" spans="1:2">
      <c r="A6788" s="79"/>
      <c r="B6788" s="156"/>
    </row>
    <row r="6789" spans="1:2">
      <c r="A6789" s="79"/>
      <c r="B6789" s="156"/>
    </row>
    <row r="6790" spans="1:2">
      <c r="A6790" s="79"/>
      <c r="B6790" s="156"/>
    </row>
    <row r="6791" spans="1:2">
      <c r="A6791" s="79"/>
      <c r="B6791" s="156"/>
    </row>
    <row r="6792" spans="1:2">
      <c r="A6792" s="79"/>
      <c r="B6792" s="156"/>
    </row>
    <row r="6793" spans="1:2">
      <c r="A6793" s="79"/>
      <c r="B6793" s="156"/>
    </row>
    <row r="6794" spans="1:2">
      <c r="A6794" s="79"/>
      <c r="B6794" s="156"/>
    </row>
    <row r="6795" spans="1:2">
      <c r="A6795" s="79"/>
      <c r="B6795" s="156"/>
    </row>
    <row r="6796" spans="1:2">
      <c r="A6796" s="79"/>
      <c r="B6796" s="156"/>
    </row>
    <row r="6797" spans="1:2">
      <c r="A6797" s="79"/>
      <c r="B6797" s="156"/>
    </row>
    <row r="6798" spans="1:2">
      <c r="A6798" s="79"/>
      <c r="B6798" s="156"/>
    </row>
    <row r="6799" spans="1:2">
      <c r="A6799" s="79"/>
      <c r="B6799" s="156"/>
    </row>
    <row r="6800" spans="1:2">
      <c r="A6800" s="79"/>
      <c r="B6800" s="156"/>
    </row>
    <row r="6801" spans="1:2">
      <c r="A6801" s="79"/>
      <c r="B6801" s="156"/>
    </row>
    <row r="6802" spans="1:2">
      <c r="A6802" s="79"/>
      <c r="B6802" s="156"/>
    </row>
    <row r="6803" spans="1:2">
      <c r="A6803" s="79"/>
      <c r="B6803" s="156"/>
    </row>
    <row r="6804" spans="1:2">
      <c r="A6804" s="79"/>
      <c r="B6804" s="156"/>
    </row>
    <row r="6805" spans="1:2">
      <c r="A6805" s="79"/>
      <c r="B6805" s="156"/>
    </row>
    <row r="6806" spans="1:2">
      <c r="A6806" s="79"/>
      <c r="B6806" s="156"/>
    </row>
    <row r="6807" spans="1:2">
      <c r="A6807" s="79"/>
      <c r="B6807" s="156"/>
    </row>
    <row r="6808" spans="1:2">
      <c r="A6808" s="79"/>
      <c r="B6808" s="156"/>
    </row>
    <row r="6809" spans="1:2">
      <c r="A6809" s="79"/>
      <c r="B6809" s="156"/>
    </row>
    <row r="6810" spans="1:2">
      <c r="A6810" s="79"/>
      <c r="B6810" s="156"/>
    </row>
    <row r="6811" spans="1:2">
      <c r="A6811" s="79"/>
      <c r="B6811" s="156"/>
    </row>
    <row r="6812" spans="1:2">
      <c r="A6812" s="79"/>
      <c r="B6812" s="156"/>
    </row>
    <row r="6813" spans="1:2">
      <c r="A6813" s="79"/>
      <c r="B6813" s="156"/>
    </row>
    <row r="6814" spans="1:2">
      <c r="A6814" s="79"/>
      <c r="B6814" s="156"/>
    </row>
    <row r="6815" spans="1:2">
      <c r="A6815" s="79"/>
      <c r="B6815" s="156"/>
    </row>
    <row r="6816" spans="1:2">
      <c r="A6816" s="79"/>
      <c r="B6816" s="156"/>
    </row>
    <row r="6817" spans="1:2">
      <c r="A6817" s="79"/>
      <c r="B6817" s="156"/>
    </row>
    <row r="6818" spans="1:2">
      <c r="A6818" s="79"/>
      <c r="B6818" s="156"/>
    </row>
    <row r="6819" spans="1:2">
      <c r="A6819" s="79"/>
      <c r="B6819" s="156"/>
    </row>
    <row r="6820" spans="1:2">
      <c r="A6820" s="79"/>
      <c r="B6820" s="156"/>
    </row>
    <row r="6821" spans="1:2">
      <c r="A6821" s="79"/>
      <c r="B6821" s="156"/>
    </row>
    <row r="6822" spans="1:2">
      <c r="A6822" s="79"/>
      <c r="B6822" s="156"/>
    </row>
    <row r="6823" spans="1:2">
      <c r="A6823" s="79"/>
      <c r="B6823" s="156"/>
    </row>
    <row r="6824" spans="1:2">
      <c r="A6824" s="79"/>
      <c r="B6824" s="156"/>
    </row>
    <row r="6825" spans="1:2">
      <c r="A6825" s="79"/>
      <c r="B6825" s="156"/>
    </row>
    <row r="6826" spans="1:2">
      <c r="A6826" s="79"/>
      <c r="B6826" s="156"/>
    </row>
    <row r="6827" spans="1:2">
      <c r="A6827" s="79"/>
      <c r="B6827" s="156"/>
    </row>
    <row r="6828" spans="1:2">
      <c r="A6828" s="79"/>
      <c r="B6828" s="156"/>
    </row>
    <row r="6829" spans="1:2">
      <c r="A6829" s="79"/>
      <c r="B6829" s="156"/>
    </row>
    <row r="6830" spans="1:2">
      <c r="A6830" s="79"/>
      <c r="B6830" s="156"/>
    </row>
    <row r="6831" spans="1:2">
      <c r="A6831" s="79"/>
      <c r="B6831" s="156"/>
    </row>
    <row r="6832" spans="1:2">
      <c r="A6832" s="79"/>
      <c r="B6832" s="156"/>
    </row>
    <row r="6833" spans="1:2">
      <c r="A6833" s="79"/>
      <c r="B6833" s="156"/>
    </row>
    <row r="6834" spans="1:2">
      <c r="A6834" s="79"/>
      <c r="B6834" s="156"/>
    </row>
    <row r="6835" spans="1:2">
      <c r="A6835" s="79"/>
      <c r="B6835" s="156"/>
    </row>
    <row r="6836" spans="1:2">
      <c r="A6836" s="79"/>
      <c r="B6836" s="156"/>
    </row>
    <row r="6837" spans="1:2">
      <c r="A6837" s="79"/>
      <c r="B6837" s="156"/>
    </row>
    <row r="6838" spans="1:2">
      <c r="A6838" s="79"/>
      <c r="B6838" s="156"/>
    </row>
    <row r="6839" spans="1:2">
      <c r="A6839" s="79"/>
      <c r="B6839" s="156"/>
    </row>
    <row r="6840" spans="1:2">
      <c r="A6840" s="79"/>
      <c r="B6840" s="156"/>
    </row>
    <row r="6841" spans="1:2">
      <c r="A6841" s="79"/>
      <c r="B6841" s="156"/>
    </row>
    <row r="6842" spans="1:2">
      <c r="A6842" s="79"/>
      <c r="B6842" s="156"/>
    </row>
    <row r="6843" spans="1:2">
      <c r="A6843" s="79"/>
      <c r="B6843" s="156"/>
    </row>
    <row r="6844" spans="1:2">
      <c r="A6844" s="79"/>
      <c r="B6844" s="156"/>
    </row>
    <row r="6845" spans="1:2">
      <c r="A6845" s="79"/>
      <c r="B6845" s="156"/>
    </row>
    <row r="6846" spans="1:2">
      <c r="A6846" s="79"/>
      <c r="B6846" s="156"/>
    </row>
    <row r="6847" spans="1:2">
      <c r="A6847" s="79"/>
      <c r="B6847" s="156"/>
    </row>
    <row r="6848" spans="1:2">
      <c r="A6848" s="79"/>
      <c r="B6848" s="156"/>
    </row>
    <row r="6849" spans="1:2">
      <c r="A6849" s="79"/>
      <c r="B6849" s="156"/>
    </row>
    <row r="6850" spans="1:2">
      <c r="A6850" s="79"/>
      <c r="B6850" s="156"/>
    </row>
    <row r="6851" spans="1:2">
      <c r="A6851" s="79"/>
      <c r="B6851" s="156"/>
    </row>
    <row r="6852" spans="1:2">
      <c r="A6852" s="79"/>
      <c r="B6852" s="156"/>
    </row>
    <row r="6853" spans="1:2">
      <c r="A6853" s="79"/>
      <c r="B6853" s="156"/>
    </row>
    <row r="6854" spans="1:2">
      <c r="A6854" s="79"/>
      <c r="B6854" s="156"/>
    </row>
    <row r="6855" spans="1:2">
      <c r="A6855" s="79"/>
      <c r="B6855" s="156"/>
    </row>
    <row r="6856" spans="1:2">
      <c r="A6856" s="79"/>
      <c r="B6856" s="156"/>
    </row>
    <row r="6857" spans="1:2">
      <c r="A6857" s="79"/>
      <c r="B6857" s="156"/>
    </row>
    <row r="6858" spans="1:2">
      <c r="A6858" s="79"/>
      <c r="B6858" s="156"/>
    </row>
    <row r="6859" spans="1:2">
      <c r="A6859" s="79"/>
      <c r="B6859" s="156"/>
    </row>
    <row r="6860" spans="1:2">
      <c r="A6860" s="79"/>
      <c r="B6860" s="156"/>
    </row>
    <row r="6861" spans="1:2">
      <c r="A6861" s="79"/>
      <c r="B6861" s="156"/>
    </row>
    <row r="6862" spans="1:2">
      <c r="A6862" s="79"/>
      <c r="B6862" s="156"/>
    </row>
    <row r="6863" spans="1:2">
      <c r="A6863" s="79"/>
      <c r="B6863" s="156"/>
    </row>
    <row r="6864" spans="1:2">
      <c r="A6864" s="79"/>
      <c r="B6864" s="156"/>
    </row>
    <row r="6865" spans="1:2">
      <c r="A6865" s="79"/>
      <c r="B6865" s="156"/>
    </row>
    <row r="6866" spans="1:2">
      <c r="A6866" s="79"/>
      <c r="B6866" s="156"/>
    </row>
    <row r="6867" spans="1:2">
      <c r="A6867" s="79"/>
      <c r="B6867" s="156"/>
    </row>
    <row r="6868" spans="1:2">
      <c r="A6868" s="79"/>
      <c r="B6868" s="156"/>
    </row>
    <row r="6869" spans="1:2">
      <c r="A6869" s="79"/>
      <c r="B6869" s="156"/>
    </row>
    <row r="6870" spans="1:2">
      <c r="A6870" s="79"/>
      <c r="B6870" s="156"/>
    </row>
    <row r="6871" spans="1:2">
      <c r="A6871" s="79"/>
      <c r="B6871" s="156"/>
    </row>
    <row r="6872" spans="1:2">
      <c r="A6872" s="79"/>
      <c r="B6872" s="156"/>
    </row>
    <row r="6873" spans="1:2">
      <c r="A6873" s="79"/>
      <c r="B6873" s="156"/>
    </row>
    <row r="6874" spans="1:2">
      <c r="A6874" s="79"/>
      <c r="B6874" s="156"/>
    </row>
    <row r="6875" spans="1:2">
      <c r="A6875" s="79"/>
      <c r="B6875" s="156"/>
    </row>
    <row r="6876" spans="1:2">
      <c r="A6876" s="79"/>
      <c r="B6876" s="156"/>
    </row>
    <row r="6877" spans="1:2">
      <c r="A6877" s="79"/>
      <c r="B6877" s="156"/>
    </row>
    <row r="6878" spans="1:2">
      <c r="A6878" s="79"/>
      <c r="B6878" s="156"/>
    </row>
    <row r="6879" spans="1:2">
      <c r="A6879" s="79"/>
      <c r="B6879" s="156"/>
    </row>
    <row r="6880" spans="1:2">
      <c r="A6880" s="79"/>
      <c r="B6880" s="156"/>
    </row>
    <row r="6881" spans="1:2">
      <c r="A6881" s="79"/>
      <c r="B6881" s="156"/>
    </row>
    <row r="6882" spans="1:2">
      <c r="A6882" s="79"/>
      <c r="B6882" s="156"/>
    </row>
    <row r="6883" spans="1:2">
      <c r="A6883" s="79"/>
      <c r="B6883" s="156"/>
    </row>
    <row r="6884" spans="1:2">
      <c r="A6884" s="79"/>
      <c r="B6884" s="156"/>
    </row>
    <row r="6885" spans="1:2">
      <c r="A6885" s="79"/>
      <c r="B6885" s="156"/>
    </row>
    <row r="6886" spans="1:2">
      <c r="A6886" s="79"/>
      <c r="B6886" s="156"/>
    </row>
    <row r="6887" spans="1:2">
      <c r="A6887" s="79"/>
      <c r="B6887" s="156"/>
    </row>
    <row r="6888" spans="1:2">
      <c r="A6888" s="79"/>
      <c r="B6888" s="156"/>
    </row>
    <row r="6889" spans="1:2">
      <c r="A6889" s="79"/>
      <c r="B6889" s="156"/>
    </row>
    <row r="6890" spans="1:2">
      <c r="A6890" s="79"/>
      <c r="B6890" s="156"/>
    </row>
    <row r="6891" spans="1:2">
      <c r="A6891" s="79"/>
      <c r="B6891" s="156"/>
    </row>
    <row r="6892" spans="1:2">
      <c r="A6892" s="79"/>
      <c r="B6892" s="156"/>
    </row>
    <row r="6893" spans="1:2">
      <c r="A6893" s="79"/>
      <c r="B6893" s="156"/>
    </row>
    <row r="6894" spans="1:2">
      <c r="A6894" s="79"/>
      <c r="B6894" s="156"/>
    </row>
    <row r="6895" spans="1:2">
      <c r="A6895" s="79"/>
      <c r="B6895" s="156"/>
    </row>
    <row r="6896" spans="1:2">
      <c r="A6896" s="79"/>
      <c r="B6896" s="156"/>
    </row>
    <row r="6897" spans="1:2">
      <c r="A6897" s="79"/>
      <c r="B6897" s="156"/>
    </row>
    <row r="6898" spans="1:2">
      <c r="A6898" s="79"/>
      <c r="B6898" s="156"/>
    </row>
    <row r="6899" spans="1:2">
      <c r="A6899" s="79"/>
      <c r="B6899" s="156"/>
    </row>
    <row r="6900" spans="1:2">
      <c r="A6900" s="79"/>
      <c r="B6900" s="156"/>
    </row>
    <row r="6901" spans="1:2">
      <c r="A6901" s="79"/>
      <c r="B6901" s="156"/>
    </row>
    <row r="6902" spans="1:2">
      <c r="A6902" s="79"/>
      <c r="B6902" s="156"/>
    </row>
    <row r="6903" spans="1:2">
      <c r="A6903" s="79"/>
      <c r="B6903" s="156"/>
    </row>
    <row r="6904" spans="1:2">
      <c r="A6904" s="79"/>
      <c r="B6904" s="156"/>
    </row>
    <row r="6905" spans="1:2">
      <c r="A6905" s="79"/>
      <c r="B6905" s="156"/>
    </row>
    <row r="6906" spans="1:2">
      <c r="A6906" s="79"/>
      <c r="B6906" s="156"/>
    </row>
    <row r="6907" spans="1:2">
      <c r="A6907" s="79"/>
      <c r="B6907" s="156"/>
    </row>
    <row r="6908" spans="1:2">
      <c r="A6908" s="79"/>
      <c r="B6908" s="156"/>
    </row>
    <row r="6909" spans="1:2">
      <c r="A6909" s="79"/>
      <c r="B6909" s="156"/>
    </row>
    <row r="6910" spans="1:2">
      <c r="A6910" s="79"/>
      <c r="B6910" s="156"/>
    </row>
    <row r="6911" spans="1:2">
      <c r="A6911" s="79"/>
      <c r="B6911" s="156"/>
    </row>
    <row r="6912" spans="1:2">
      <c r="A6912" s="79"/>
      <c r="B6912" s="156"/>
    </row>
    <row r="6913" spans="1:2">
      <c r="A6913" s="79"/>
      <c r="B6913" s="156"/>
    </row>
    <row r="6914" spans="1:2">
      <c r="A6914" s="79"/>
      <c r="B6914" s="156"/>
    </row>
    <row r="6915" spans="1:2">
      <c r="A6915" s="79"/>
      <c r="B6915" s="156"/>
    </row>
    <row r="6916" spans="1:2">
      <c r="A6916" s="79"/>
      <c r="B6916" s="156"/>
    </row>
    <row r="6917" spans="1:2">
      <c r="A6917" s="79"/>
      <c r="B6917" s="156"/>
    </row>
    <row r="6918" spans="1:2">
      <c r="A6918" s="79"/>
      <c r="B6918" s="156"/>
    </row>
    <row r="6919" spans="1:2">
      <c r="A6919" s="79"/>
      <c r="B6919" s="156"/>
    </row>
    <row r="6920" spans="1:2">
      <c r="A6920" s="79"/>
      <c r="B6920" s="156"/>
    </row>
    <row r="6921" spans="1:2">
      <c r="A6921" s="79"/>
      <c r="B6921" s="156"/>
    </row>
    <row r="6922" spans="1:2">
      <c r="A6922" s="79"/>
      <c r="B6922" s="156"/>
    </row>
    <row r="6923" spans="1:2">
      <c r="A6923" s="79"/>
      <c r="B6923" s="156"/>
    </row>
    <row r="6924" spans="1:2">
      <c r="A6924" s="79"/>
      <c r="B6924" s="156"/>
    </row>
    <row r="6925" spans="1:2">
      <c r="A6925" s="79"/>
      <c r="B6925" s="156"/>
    </row>
    <row r="6926" spans="1:2">
      <c r="A6926" s="79"/>
      <c r="B6926" s="156"/>
    </row>
    <row r="6927" spans="1:2">
      <c r="A6927" s="79"/>
      <c r="B6927" s="156"/>
    </row>
    <row r="6928" spans="1:2">
      <c r="A6928" s="79"/>
      <c r="B6928" s="156"/>
    </row>
    <row r="6929" spans="1:2">
      <c r="A6929" s="79"/>
      <c r="B6929" s="156"/>
    </row>
    <row r="6930" spans="1:2">
      <c r="A6930" s="79"/>
      <c r="B6930" s="156"/>
    </row>
    <row r="6931" spans="1:2">
      <c r="A6931" s="79"/>
      <c r="B6931" s="156"/>
    </row>
    <row r="6932" spans="1:2">
      <c r="A6932" s="79"/>
      <c r="B6932" s="156"/>
    </row>
    <row r="6933" spans="1:2">
      <c r="A6933" s="79"/>
      <c r="B6933" s="156"/>
    </row>
    <row r="6934" spans="1:2">
      <c r="A6934" s="79"/>
      <c r="B6934" s="156"/>
    </row>
    <row r="6935" spans="1:2">
      <c r="A6935" s="79"/>
      <c r="B6935" s="156"/>
    </row>
    <row r="6936" spans="1:2">
      <c r="A6936" s="79"/>
      <c r="B6936" s="156"/>
    </row>
    <row r="6937" spans="1:2">
      <c r="A6937" s="79"/>
      <c r="B6937" s="156"/>
    </row>
    <row r="6938" spans="1:2">
      <c r="A6938" s="79"/>
      <c r="B6938" s="156"/>
    </row>
    <row r="6939" spans="1:2">
      <c r="A6939" s="79"/>
      <c r="B6939" s="156"/>
    </row>
    <row r="6940" spans="1:2">
      <c r="A6940" s="79"/>
      <c r="B6940" s="156"/>
    </row>
    <row r="6941" spans="1:2">
      <c r="A6941" s="79"/>
      <c r="B6941" s="156"/>
    </row>
    <row r="6942" spans="1:2">
      <c r="A6942" s="79"/>
      <c r="B6942" s="156"/>
    </row>
    <row r="6943" spans="1:2">
      <c r="A6943" s="79"/>
      <c r="B6943" s="156"/>
    </row>
    <row r="6944" spans="1:2">
      <c r="A6944" s="79"/>
      <c r="B6944" s="156"/>
    </row>
    <row r="6945" spans="1:2">
      <c r="A6945" s="79"/>
      <c r="B6945" s="156"/>
    </row>
    <row r="6946" spans="1:2">
      <c r="A6946" s="79"/>
      <c r="B6946" s="156"/>
    </row>
    <row r="6947" spans="1:2">
      <c r="A6947" s="79"/>
      <c r="B6947" s="156"/>
    </row>
    <row r="6948" spans="1:2">
      <c r="A6948" s="79"/>
      <c r="B6948" s="156"/>
    </row>
    <row r="6949" spans="1:2">
      <c r="A6949" s="79"/>
      <c r="B6949" s="156"/>
    </row>
    <row r="6950" spans="1:2">
      <c r="A6950" s="79"/>
      <c r="B6950" s="156"/>
    </row>
    <row r="6951" spans="1:2">
      <c r="A6951" s="79"/>
      <c r="B6951" s="156"/>
    </row>
    <row r="6952" spans="1:2">
      <c r="A6952" s="79"/>
      <c r="B6952" s="156"/>
    </row>
    <row r="6953" spans="1:2">
      <c r="A6953" s="79"/>
      <c r="B6953" s="156"/>
    </row>
    <row r="6954" spans="1:2">
      <c r="A6954" s="79"/>
      <c r="B6954" s="156"/>
    </row>
    <row r="6955" spans="1:2">
      <c r="A6955" s="79"/>
      <c r="B6955" s="156"/>
    </row>
    <row r="6956" spans="1:2">
      <c r="A6956" s="79"/>
      <c r="B6956" s="156"/>
    </row>
    <row r="6957" spans="1:2">
      <c r="A6957" s="79"/>
      <c r="B6957" s="156"/>
    </row>
    <row r="6958" spans="1:2">
      <c r="A6958" s="79"/>
      <c r="B6958" s="156"/>
    </row>
    <row r="6959" spans="1:2">
      <c r="A6959" s="79"/>
      <c r="B6959" s="156"/>
    </row>
    <row r="6960" spans="1:2">
      <c r="A6960" s="79"/>
      <c r="B6960" s="156"/>
    </row>
    <row r="6961" spans="1:2">
      <c r="A6961" s="79"/>
      <c r="B6961" s="156"/>
    </row>
    <row r="6962" spans="1:2">
      <c r="A6962" s="79"/>
      <c r="B6962" s="156"/>
    </row>
    <row r="6963" spans="1:2">
      <c r="A6963" s="79"/>
      <c r="B6963" s="156"/>
    </row>
    <row r="6964" spans="1:2">
      <c r="A6964" s="79"/>
      <c r="B6964" s="156"/>
    </row>
    <row r="6965" spans="1:2">
      <c r="A6965" s="79"/>
      <c r="B6965" s="156"/>
    </row>
    <row r="6966" spans="1:2">
      <c r="A6966" s="79"/>
      <c r="B6966" s="156"/>
    </row>
    <row r="6967" spans="1:2">
      <c r="A6967" s="79"/>
      <c r="B6967" s="156"/>
    </row>
    <row r="6968" spans="1:2">
      <c r="A6968" s="79"/>
      <c r="B6968" s="156"/>
    </row>
    <row r="6969" spans="1:2">
      <c r="A6969" s="79"/>
      <c r="B6969" s="156"/>
    </row>
    <row r="6970" spans="1:2">
      <c r="A6970" s="79"/>
      <c r="B6970" s="156"/>
    </row>
    <row r="6971" spans="1:2">
      <c r="A6971" s="79"/>
      <c r="B6971" s="156"/>
    </row>
    <row r="6972" spans="1:2">
      <c r="A6972" s="79"/>
      <c r="B6972" s="156"/>
    </row>
    <row r="6973" spans="1:2">
      <c r="A6973" s="79"/>
      <c r="B6973" s="156"/>
    </row>
    <row r="6974" spans="1:2">
      <c r="A6974" s="79"/>
      <c r="B6974" s="156"/>
    </row>
    <row r="6975" spans="1:2">
      <c r="A6975" s="79"/>
      <c r="B6975" s="156"/>
    </row>
    <row r="6976" spans="1:2">
      <c r="A6976" s="79"/>
      <c r="B6976" s="156"/>
    </row>
    <row r="6977" spans="1:2">
      <c r="A6977" s="79"/>
      <c r="B6977" s="156"/>
    </row>
    <row r="6978" spans="1:2">
      <c r="A6978" s="79"/>
      <c r="B6978" s="156"/>
    </row>
    <row r="6979" spans="1:2">
      <c r="A6979" s="79"/>
      <c r="B6979" s="156"/>
    </row>
    <row r="6980" spans="1:2">
      <c r="A6980" s="79"/>
      <c r="B6980" s="156"/>
    </row>
    <row r="6981" spans="1:2">
      <c r="A6981" s="79"/>
      <c r="B6981" s="156"/>
    </row>
    <row r="6982" spans="1:2">
      <c r="A6982" s="79"/>
      <c r="B6982" s="156"/>
    </row>
    <row r="6983" spans="1:2">
      <c r="A6983" s="79"/>
      <c r="B6983" s="156"/>
    </row>
    <row r="6984" spans="1:2">
      <c r="A6984" s="79"/>
      <c r="B6984" s="156"/>
    </row>
    <row r="6985" spans="1:2">
      <c r="A6985" s="79"/>
      <c r="B6985" s="156"/>
    </row>
    <row r="6986" spans="1:2">
      <c r="A6986" s="79"/>
      <c r="B6986" s="156"/>
    </row>
    <row r="6987" spans="1:2">
      <c r="A6987" s="79"/>
      <c r="B6987" s="156"/>
    </row>
    <row r="6988" spans="1:2">
      <c r="A6988" s="79"/>
      <c r="B6988" s="156"/>
    </row>
    <row r="6989" spans="1:2">
      <c r="A6989" s="79"/>
      <c r="B6989" s="156"/>
    </row>
    <row r="6990" spans="1:2">
      <c r="A6990" s="79"/>
      <c r="B6990" s="156"/>
    </row>
    <row r="6991" spans="1:2">
      <c r="A6991" s="79"/>
      <c r="B6991" s="156"/>
    </row>
    <row r="6992" spans="1:2">
      <c r="A6992" s="79"/>
      <c r="B6992" s="156"/>
    </row>
    <row r="6993" spans="1:2">
      <c r="A6993" s="79"/>
      <c r="B6993" s="156"/>
    </row>
    <row r="6994" spans="1:2">
      <c r="A6994" s="79"/>
      <c r="B6994" s="156"/>
    </row>
    <row r="6995" spans="1:2">
      <c r="A6995" s="79"/>
      <c r="B6995" s="156"/>
    </row>
    <row r="6996" spans="1:2">
      <c r="A6996" s="79"/>
      <c r="B6996" s="156"/>
    </row>
    <row r="6997" spans="1:2">
      <c r="A6997" s="79"/>
      <c r="B6997" s="156"/>
    </row>
    <row r="6998" spans="1:2">
      <c r="A6998" s="79"/>
      <c r="B6998" s="156"/>
    </row>
    <row r="6999" spans="1:2">
      <c r="A6999" s="79"/>
      <c r="B6999" s="156"/>
    </row>
    <row r="7000" spans="1:2">
      <c r="A7000" s="79"/>
      <c r="B7000" s="156"/>
    </row>
    <row r="7001" spans="1:2">
      <c r="A7001" s="79"/>
      <c r="B7001" s="156"/>
    </row>
    <row r="7002" spans="1:2">
      <c r="A7002" s="79"/>
      <c r="B7002" s="156"/>
    </row>
    <row r="7003" spans="1:2">
      <c r="A7003" s="79"/>
      <c r="B7003" s="156"/>
    </row>
    <row r="7004" spans="1:2">
      <c r="A7004" s="79"/>
      <c r="B7004" s="156"/>
    </row>
    <row r="7005" spans="1:2">
      <c r="A7005" s="79"/>
      <c r="B7005" s="156"/>
    </row>
    <row r="7006" spans="1:2">
      <c r="A7006" s="79"/>
      <c r="B7006" s="156"/>
    </row>
    <row r="7007" spans="1:2">
      <c r="A7007" s="79"/>
      <c r="B7007" s="156"/>
    </row>
    <row r="7008" spans="1:2">
      <c r="A7008" s="79"/>
      <c r="B7008" s="156"/>
    </row>
    <row r="7009" spans="1:2">
      <c r="A7009" s="79"/>
      <c r="B7009" s="156"/>
    </row>
    <row r="7010" spans="1:2">
      <c r="A7010" s="79"/>
      <c r="B7010" s="156"/>
    </row>
    <row r="7011" spans="1:2">
      <c r="A7011" s="79"/>
      <c r="B7011" s="156"/>
    </row>
    <row r="7012" spans="1:2">
      <c r="A7012" s="79"/>
      <c r="B7012" s="156"/>
    </row>
    <row r="7013" spans="1:2">
      <c r="A7013" s="79"/>
      <c r="B7013" s="156"/>
    </row>
    <row r="7014" spans="1:2">
      <c r="A7014" s="79"/>
      <c r="B7014" s="156"/>
    </row>
    <row r="7015" spans="1:2">
      <c r="A7015" s="79"/>
      <c r="B7015" s="156"/>
    </row>
    <row r="7016" spans="1:2">
      <c r="A7016" s="79"/>
      <c r="B7016" s="156"/>
    </row>
    <row r="7017" spans="1:2">
      <c r="A7017" s="79"/>
      <c r="B7017" s="156"/>
    </row>
    <row r="7018" spans="1:2">
      <c r="A7018" s="79"/>
      <c r="B7018" s="156"/>
    </row>
    <row r="7019" spans="1:2">
      <c r="A7019" s="79"/>
      <c r="B7019" s="156"/>
    </row>
    <row r="7020" spans="1:2">
      <c r="A7020" s="79"/>
      <c r="B7020" s="156"/>
    </row>
    <row r="7021" spans="1:2">
      <c r="A7021" s="79"/>
      <c r="B7021" s="156"/>
    </row>
    <row r="7022" spans="1:2">
      <c r="A7022" s="79"/>
      <c r="B7022" s="156"/>
    </row>
    <row r="7023" spans="1:2">
      <c r="A7023" s="79"/>
      <c r="B7023" s="156"/>
    </row>
    <row r="7024" spans="1:2">
      <c r="A7024" s="79"/>
      <c r="B7024" s="156"/>
    </row>
    <row r="7025" spans="1:2">
      <c r="A7025" s="79"/>
      <c r="B7025" s="156"/>
    </row>
    <row r="7026" spans="1:2">
      <c r="A7026" s="79"/>
      <c r="B7026" s="156"/>
    </row>
    <row r="7027" spans="1:2">
      <c r="A7027" s="79"/>
      <c r="B7027" s="156"/>
    </row>
    <row r="7028" spans="1:2">
      <c r="A7028" s="79"/>
      <c r="B7028" s="156"/>
    </row>
    <row r="7029" spans="1:2">
      <c r="A7029" s="79"/>
      <c r="B7029" s="156"/>
    </row>
    <row r="7030" spans="1:2">
      <c r="A7030" s="79"/>
      <c r="B7030" s="156"/>
    </row>
    <row r="7031" spans="1:2">
      <c r="A7031" s="79"/>
      <c r="B7031" s="156"/>
    </row>
    <row r="7032" spans="1:2">
      <c r="A7032" s="79"/>
      <c r="B7032" s="156"/>
    </row>
    <row r="7033" spans="1:2">
      <c r="A7033" s="79"/>
      <c r="B7033" s="156"/>
    </row>
    <row r="7034" spans="1:2">
      <c r="A7034" s="79"/>
      <c r="B7034" s="156"/>
    </row>
    <row r="7035" spans="1:2">
      <c r="A7035" s="79"/>
      <c r="B7035" s="156"/>
    </row>
    <row r="7036" spans="1:2">
      <c r="A7036" s="79"/>
      <c r="B7036" s="156"/>
    </row>
    <row r="7037" spans="1:2">
      <c r="A7037" s="79"/>
      <c r="B7037" s="156"/>
    </row>
    <row r="7038" spans="1:2">
      <c r="A7038" s="79"/>
      <c r="B7038" s="156"/>
    </row>
    <row r="7039" spans="1:2">
      <c r="A7039" s="79"/>
      <c r="B7039" s="156"/>
    </row>
    <row r="7040" spans="1:2">
      <c r="A7040" s="79"/>
      <c r="B7040" s="156"/>
    </row>
    <row r="7041" spans="1:2">
      <c r="A7041" s="79"/>
      <c r="B7041" s="156"/>
    </row>
    <row r="7042" spans="1:2">
      <c r="A7042" s="79"/>
      <c r="B7042" s="156"/>
    </row>
    <row r="7043" spans="1:2">
      <c r="A7043" s="79"/>
      <c r="B7043" s="156"/>
    </row>
    <row r="7044" spans="1:2">
      <c r="A7044" s="79"/>
      <c r="B7044" s="156"/>
    </row>
    <row r="7045" spans="1:2">
      <c r="A7045" s="79"/>
      <c r="B7045" s="156"/>
    </row>
    <row r="7046" spans="1:2">
      <c r="A7046" s="79"/>
      <c r="B7046" s="156"/>
    </row>
    <row r="7047" spans="1:2">
      <c r="A7047" s="79"/>
      <c r="B7047" s="156"/>
    </row>
    <row r="7048" spans="1:2">
      <c r="A7048" s="79"/>
      <c r="B7048" s="156"/>
    </row>
    <row r="7049" spans="1:2">
      <c r="A7049" s="79"/>
      <c r="B7049" s="156"/>
    </row>
    <row r="7050" spans="1:2">
      <c r="A7050" s="79"/>
      <c r="B7050" s="156"/>
    </row>
    <row r="7051" spans="1:2">
      <c r="A7051" s="79"/>
      <c r="B7051" s="156"/>
    </row>
    <row r="7052" spans="1:2">
      <c r="A7052" s="79"/>
      <c r="B7052" s="156"/>
    </row>
    <row r="7053" spans="1:2">
      <c r="A7053" s="79"/>
      <c r="B7053" s="156"/>
    </row>
    <row r="7054" spans="1:2">
      <c r="A7054" s="79"/>
      <c r="B7054" s="156"/>
    </row>
    <row r="7055" spans="1:2">
      <c r="A7055" s="79"/>
      <c r="B7055" s="156"/>
    </row>
    <row r="7056" spans="1:2">
      <c r="A7056" s="79"/>
      <c r="B7056" s="156"/>
    </row>
    <row r="7057" spans="1:2">
      <c r="A7057" s="79"/>
      <c r="B7057" s="156"/>
    </row>
    <row r="7058" spans="1:2">
      <c r="A7058" s="79"/>
      <c r="B7058" s="156"/>
    </row>
    <row r="7059" spans="1:2">
      <c r="A7059" s="79"/>
      <c r="B7059" s="156"/>
    </row>
    <row r="7060" spans="1:2">
      <c r="A7060" s="79"/>
      <c r="B7060" s="156"/>
    </row>
    <row r="7061" spans="1:2">
      <c r="A7061" s="79"/>
      <c r="B7061" s="156"/>
    </row>
    <row r="7062" spans="1:2">
      <c r="A7062" s="79"/>
      <c r="B7062" s="156"/>
    </row>
    <row r="7063" spans="1:2">
      <c r="A7063" s="79"/>
      <c r="B7063" s="156"/>
    </row>
    <row r="7064" spans="1:2">
      <c r="A7064" s="79"/>
      <c r="B7064" s="156"/>
    </row>
    <row r="7065" spans="1:2">
      <c r="A7065" s="79"/>
      <c r="B7065" s="156"/>
    </row>
    <row r="7066" spans="1:2">
      <c r="A7066" s="79"/>
      <c r="B7066" s="156"/>
    </row>
    <row r="7067" spans="1:2">
      <c r="A7067" s="79"/>
      <c r="B7067" s="156"/>
    </row>
    <row r="7068" spans="1:2">
      <c r="A7068" s="79"/>
      <c r="B7068" s="156"/>
    </row>
    <row r="7069" spans="1:2">
      <c r="A7069" s="79"/>
      <c r="B7069" s="156"/>
    </row>
    <row r="7070" spans="1:2">
      <c r="A7070" s="79"/>
      <c r="B7070" s="156"/>
    </row>
    <row r="7071" spans="1:2">
      <c r="A7071" s="79"/>
      <c r="B7071" s="156"/>
    </row>
    <row r="7072" spans="1:2">
      <c r="A7072" s="79"/>
      <c r="B7072" s="156"/>
    </row>
    <row r="7073" spans="1:2">
      <c r="A7073" s="79"/>
      <c r="B7073" s="156"/>
    </row>
    <row r="7074" spans="1:2">
      <c r="A7074" s="79"/>
      <c r="B7074" s="156"/>
    </row>
    <row r="7075" spans="1:2">
      <c r="A7075" s="79"/>
      <c r="B7075" s="156"/>
    </row>
    <row r="7076" spans="1:2">
      <c r="A7076" s="79"/>
      <c r="B7076" s="156"/>
    </row>
    <row r="7077" spans="1:2">
      <c r="A7077" s="79"/>
      <c r="B7077" s="156"/>
    </row>
    <row r="7078" spans="1:2">
      <c r="A7078" s="79"/>
      <c r="B7078" s="156"/>
    </row>
    <row r="7079" spans="1:2">
      <c r="A7079" s="79"/>
      <c r="B7079" s="156"/>
    </row>
    <row r="7080" spans="1:2">
      <c r="A7080" s="79"/>
      <c r="B7080" s="156"/>
    </row>
    <row r="7081" spans="1:2">
      <c r="A7081" s="79"/>
      <c r="B7081" s="156"/>
    </row>
    <row r="7082" spans="1:2">
      <c r="A7082" s="79"/>
      <c r="B7082" s="156"/>
    </row>
    <row r="7083" spans="1:2">
      <c r="A7083" s="79"/>
      <c r="B7083" s="156"/>
    </row>
    <row r="7084" spans="1:2">
      <c r="A7084" s="79"/>
      <c r="B7084" s="156"/>
    </row>
    <row r="7085" spans="1:2">
      <c r="A7085" s="79"/>
      <c r="B7085" s="156"/>
    </row>
    <row r="7086" spans="1:2">
      <c r="A7086" s="79"/>
      <c r="B7086" s="156"/>
    </row>
    <row r="7087" spans="1:2">
      <c r="A7087" s="79"/>
      <c r="B7087" s="156"/>
    </row>
    <row r="7088" spans="1:2">
      <c r="A7088" s="79"/>
      <c r="B7088" s="156"/>
    </row>
    <row r="7089" spans="1:2">
      <c r="A7089" s="79"/>
      <c r="B7089" s="156"/>
    </row>
    <row r="7090" spans="1:2">
      <c r="A7090" s="79"/>
      <c r="B7090" s="156"/>
    </row>
    <row r="7091" spans="1:2">
      <c r="A7091" s="79"/>
      <c r="B7091" s="156"/>
    </row>
    <row r="7092" spans="1:2">
      <c r="A7092" s="79"/>
      <c r="B7092" s="156"/>
    </row>
    <row r="7093" spans="1:2">
      <c r="A7093" s="79"/>
      <c r="B7093" s="156"/>
    </row>
    <row r="7094" spans="1:2">
      <c r="A7094" s="79"/>
      <c r="B7094" s="156"/>
    </row>
    <row r="7095" spans="1:2">
      <c r="A7095" s="79"/>
      <c r="B7095" s="156"/>
    </row>
    <row r="7096" spans="1:2">
      <c r="A7096" s="79"/>
      <c r="B7096" s="156"/>
    </row>
    <row r="7097" spans="1:2">
      <c r="A7097" s="79"/>
      <c r="B7097" s="156"/>
    </row>
    <row r="7098" spans="1:2">
      <c r="A7098" s="79"/>
      <c r="B7098" s="156"/>
    </row>
    <row r="7099" spans="1:2">
      <c r="A7099" s="79"/>
      <c r="B7099" s="156"/>
    </row>
    <row r="7100" spans="1:2">
      <c r="A7100" s="79"/>
      <c r="B7100" s="156"/>
    </row>
    <row r="7101" spans="1:2">
      <c r="A7101" s="79"/>
      <c r="B7101" s="156"/>
    </row>
    <row r="7102" spans="1:2">
      <c r="A7102" s="79"/>
      <c r="B7102" s="156"/>
    </row>
    <row r="7103" spans="1:2">
      <c r="A7103" s="79"/>
      <c r="B7103" s="156"/>
    </row>
    <row r="7104" spans="1:2">
      <c r="A7104" s="79"/>
      <c r="B7104" s="156"/>
    </row>
    <row r="7105" spans="1:2">
      <c r="A7105" s="79"/>
      <c r="B7105" s="156"/>
    </row>
    <row r="7106" spans="1:2">
      <c r="A7106" s="79"/>
      <c r="B7106" s="156"/>
    </row>
    <row r="7107" spans="1:2">
      <c r="A7107" s="79"/>
      <c r="B7107" s="156"/>
    </row>
    <row r="7108" spans="1:2">
      <c r="A7108" s="79"/>
      <c r="B7108" s="156"/>
    </row>
    <row r="7109" spans="1:2">
      <c r="A7109" s="79"/>
      <c r="B7109" s="156"/>
    </row>
    <row r="7110" spans="1:2">
      <c r="A7110" s="79"/>
      <c r="B7110" s="156"/>
    </row>
    <row r="7111" spans="1:2">
      <c r="A7111" s="79"/>
      <c r="B7111" s="156"/>
    </row>
    <row r="7112" spans="1:2">
      <c r="A7112" s="79"/>
      <c r="B7112" s="156"/>
    </row>
    <row r="7113" spans="1:2">
      <c r="A7113" s="79"/>
      <c r="B7113" s="156"/>
    </row>
    <row r="7114" spans="1:2">
      <c r="A7114" s="79"/>
      <c r="B7114" s="156"/>
    </row>
    <row r="7115" spans="1:2">
      <c r="A7115" s="79"/>
      <c r="B7115" s="156"/>
    </row>
    <row r="7116" spans="1:2">
      <c r="A7116" s="79"/>
      <c r="B7116" s="156"/>
    </row>
    <row r="7117" spans="1:2">
      <c r="A7117" s="79"/>
      <c r="B7117" s="156"/>
    </row>
    <row r="7118" spans="1:2">
      <c r="A7118" s="79"/>
      <c r="B7118" s="156"/>
    </row>
    <row r="7119" spans="1:2">
      <c r="A7119" s="79"/>
      <c r="B7119" s="156"/>
    </row>
    <row r="7120" spans="1:2">
      <c r="A7120" s="79"/>
      <c r="B7120" s="156"/>
    </row>
    <row r="7121" spans="1:2">
      <c r="A7121" s="79"/>
      <c r="B7121" s="156"/>
    </row>
    <row r="7122" spans="1:2">
      <c r="A7122" s="79"/>
      <c r="B7122" s="156"/>
    </row>
    <row r="7123" spans="1:2">
      <c r="A7123" s="79"/>
      <c r="B7123" s="156"/>
    </row>
    <row r="7124" spans="1:2">
      <c r="A7124" s="79"/>
      <c r="B7124" s="156"/>
    </row>
    <row r="7125" spans="1:2">
      <c r="A7125" s="79"/>
      <c r="B7125" s="156"/>
    </row>
    <row r="7126" spans="1:2">
      <c r="A7126" s="79"/>
      <c r="B7126" s="156"/>
    </row>
    <row r="7127" spans="1:2">
      <c r="A7127" s="79"/>
      <c r="B7127" s="156"/>
    </row>
    <row r="7128" spans="1:2">
      <c r="A7128" s="79"/>
      <c r="B7128" s="156"/>
    </row>
    <row r="7129" spans="1:2">
      <c r="A7129" s="79"/>
      <c r="B7129" s="156"/>
    </row>
    <row r="7130" spans="1:2">
      <c r="A7130" s="79"/>
      <c r="B7130" s="156"/>
    </row>
    <row r="7131" spans="1:2">
      <c r="A7131" s="79"/>
      <c r="B7131" s="156"/>
    </row>
    <row r="7132" spans="1:2">
      <c r="A7132" s="79"/>
      <c r="B7132" s="156"/>
    </row>
    <row r="7133" spans="1:2">
      <c r="A7133" s="79"/>
      <c r="B7133" s="156"/>
    </row>
    <row r="7134" spans="1:2">
      <c r="A7134" s="79"/>
      <c r="B7134" s="156"/>
    </row>
    <row r="7135" spans="1:2">
      <c r="A7135" s="79"/>
      <c r="B7135" s="156"/>
    </row>
    <row r="7136" spans="1:2">
      <c r="A7136" s="79"/>
      <c r="B7136" s="156"/>
    </row>
    <row r="7137" spans="1:2">
      <c r="A7137" s="79"/>
      <c r="B7137" s="156"/>
    </row>
    <row r="7138" spans="1:2">
      <c r="A7138" s="79"/>
      <c r="B7138" s="156"/>
    </row>
    <row r="7139" spans="1:2">
      <c r="A7139" s="79"/>
      <c r="B7139" s="156"/>
    </row>
    <row r="7140" spans="1:2">
      <c r="A7140" s="79"/>
      <c r="B7140" s="156"/>
    </row>
    <row r="7141" spans="1:2">
      <c r="A7141" s="79"/>
      <c r="B7141" s="156"/>
    </row>
    <row r="7142" spans="1:2">
      <c r="A7142" s="79"/>
      <c r="B7142" s="156"/>
    </row>
    <row r="7143" spans="1:2">
      <c r="A7143" s="79"/>
      <c r="B7143" s="156"/>
    </row>
    <row r="7144" spans="1:2">
      <c r="A7144" s="79"/>
      <c r="B7144" s="156"/>
    </row>
    <row r="7145" spans="1:2">
      <c r="A7145" s="79"/>
      <c r="B7145" s="156"/>
    </row>
    <row r="7146" spans="1:2">
      <c r="A7146" s="79"/>
      <c r="B7146" s="156"/>
    </row>
    <row r="7147" spans="1:2">
      <c r="A7147" s="79"/>
      <c r="B7147" s="156"/>
    </row>
    <row r="7148" spans="1:2">
      <c r="A7148" s="79"/>
      <c r="B7148" s="156"/>
    </row>
    <row r="7149" spans="1:2">
      <c r="A7149" s="79"/>
      <c r="B7149" s="156"/>
    </row>
    <row r="7150" spans="1:2">
      <c r="A7150" s="79"/>
      <c r="B7150" s="156"/>
    </row>
    <row r="7151" spans="1:2">
      <c r="A7151" s="79"/>
      <c r="B7151" s="156"/>
    </row>
    <row r="7152" spans="1:2">
      <c r="A7152" s="79"/>
      <c r="B7152" s="156"/>
    </row>
    <row r="7153" spans="1:2">
      <c r="A7153" s="79"/>
      <c r="B7153" s="156"/>
    </row>
    <row r="7154" spans="1:2">
      <c r="A7154" s="79"/>
      <c r="B7154" s="156"/>
    </row>
    <row r="7155" spans="1:2">
      <c r="A7155" s="79"/>
      <c r="B7155" s="156"/>
    </row>
    <row r="7156" spans="1:2">
      <c r="A7156" s="79"/>
      <c r="B7156" s="156"/>
    </row>
    <row r="7157" spans="1:2">
      <c r="A7157" s="79"/>
      <c r="B7157" s="156"/>
    </row>
    <row r="7158" spans="1:2">
      <c r="A7158" s="79"/>
      <c r="B7158" s="156"/>
    </row>
    <row r="7159" spans="1:2">
      <c r="A7159" s="79"/>
      <c r="B7159" s="156"/>
    </row>
    <row r="7160" spans="1:2">
      <c r="A7160" s="79"/>
      <c r="B7160" s="156"/>
    </row>
    <row r="7161" spans="1:2">
      <c r="A7161" s="79"/>
      <c r="B7161" s="156"/>
    </row>
    <row r="7162" spans="1:2">
      <c r="A7162" s="79"/>
      <c r="B7162" s="156"/>
    </row>
    <row r="7163" spans="1:2">
      <c r="A7163" s="79"/>
      <c r="B7163" s="156"/>
    </row>
    <row r="7164" spans="1:2">
      <c r="A7164" s="79"/>
      <c r="B7164" s="156"/>
    </row>
    <row r="7165" spans="1:2">
      <c r="A7165" s="79"/>
      <c r="B7165" s="156"/>
    </row>
    <row r="7166" spans="1:2">
      <c r="A7166" s="79"/>
      <c r="B7166" s="156"/>
    </row>
    <row r="7167" spans="1:2">
      <c r="A7167" s="79"/>
      <c r="B7167" s="156"/>
    </row>
    <row r="7168" spans="1:2">
      <c r="A7168" s="79"/>
      <c r="B7168" s="156"/>
    </row>
    <row r="7169" spans="1:2">
      <c r="A7169" s="79"/>
      <c r="B7169" s="156"/>
    </row>
    <row r="7170" spans="1:2">
      <c r="A7170" s="79"/>
      <c r="B7170" s="156"/>
    </row>
    <row r="7171" spans="1:2">
      <c r="A7171" s="79"/>
      <c r="B7171" s="156"/>
    </row>
    <row r="7172" spans="1:2">
      <c r="A7172" s="79"/>
      <c r="B7172" s="156"/>
    </row>
    <row r="7173" spans="1:2">
      <c r="A7173" s="79"/>
      <c r="B7173" s="156"/>
    </row>
    <row r="7174" spans="1:2">
      <c r="A7174" s="79"/>
      <c r="B7174" s="156"/>
    </row>
    <row r="7175" spans="1:2">
      <c r="A7175" s="79"/>
      <c r="B7175" s="156"/>
    </row>
    <row r="7176" spans="1:2">
      <c r="A7176" s="79"/>
      <c r="B7176" s="156"/>
    </row>
    <row r="7177" spans="1:2">
      <c r="A7177" s="79"/>
      <c r="B7177" s="156"/>
    </row>
    <row r="7178" spans="1:2">
      <c r="A7178" s="79"/>
      <c r="B7178" s="156"/>
    </row>
    <row r="7179" spans="1:2">
      <c r="A7179" s="79"/>
      <c r="B7179" s="156"/>
    </row>
    <row r="7180" spans="1:2">
      <c r="A7180" s="79"/>
      <c r="B7180" s="156"/>
    </row>
    <row r="7181" spans="1:2">
      <c r="A7181" s="79"/>
      <c r="B7181" s="156"/>
    </row>
    <row r="7182" spans="1:2">
      <c r="A7182" s="79"/>
      <c r="B7182" s="156"/>
    </row>
    <row r="7183" spans="1:2">
      <c r="A7183" s="79"/>
      <c r="B7183" s="156"/>
    </row>
    <row r="7184" spans="1:2">
      <c r="A7184" s="79"/>
      <c r="B7184" s="156"/>
    </row>
    <row r="7185" spans="1:2">
      <c r="A7185" s="79"/>
      <c r="B7185" s="156"/>
    </row>
    <row r="7186" spans="1:2">
      <c r="A7186" s="79"/>
      <c r="B7186" s="156"/>
    </row>
    <row r="7187" spans="1:2">
      <c r="A7187" s="79"/>
      <c r="B7187" s="156"/>
    </row>
    <row r="7188" spans="1:2">
      <c r="A7188" s="79"/>
      <c r="B7188" s="156"/>
    </row>
    <row r="7189" spans="1:2">
      <c r="A7189" s="79"/>
      <c r="B7189" s="156"/>
    </row>
    <row r="7190" spans="1:2">
      <c r="A7190" s="79"/>
      <c r="B7190" s="156"/>
    </row>
    <row r="7191" spans="1:2">
      <c r="A7191" s="79"/>
      <c r="B7191" s="156"/>
    </row>
    <row r="7192" spans="1:2">
      <c r="A7192" s="79"/>
      <c r="B7192" s="156"/>
    </row>
    <row r="7193" spans="1:2">
      <c r="A7193" s="79"/>
      <c r="B7193" s="156"/>
    </row>
    <row r="7194" spans="1:2">
      <c r="A7194" s="79"/>
      <c r="B7194" s="156"/>
    </row>
    <row r="7195" spans="1:2">
      <c r="A7195" s="79"/>
      <c r="B7195" s="156"/>
    </row>
    <row r="7196" spans="1:2">
      <c r="A7196" s="79"/>
      <c r="B7196" s="156"/>
    </row>
    <row r="7197" spans="1:2">
      <c r="A7197" s="79"/>
      <c r="B7197" s="156"/>
    </row>
    <row r="7198" spans="1:2">
      <c r="A7198" s="79"/>
      <c r="B7198" s="156"/>
    </row>
    <row r="7199" spans="1:2">
      <c r="A7199" s="79"/>
      <c r="B7199" s="156"/>
    </row>
    <row r="7200" spans="1:2">
      <c r="A7200" s="79"/>
      <c r="B7200" s="156"/>
    </row>
    <row r="7201" spans="1:2">
      <c r="A7201" s="79"/>
      <c r="B7201" s="156"/>
    </row>
    <row r="7202" spans="1:2">
      <c r="A7202" s="79"/>
      <c r="B7202" s="156"/>
    </row>
    <row r="7203" spans="1:2">
      <c r="A7203" s="79"/>
      <c r="B7203" s="156"/>
    </row>
    <row r="7204" spans="1:2">
      <c r="A7204" s="79"/>
      <c r="B7204" s="156"/>
    </row>
    <row r="7205" spans="1:2">
      <c r="A7205" s="79"/>
      <c r="B7205" s="156"/>
    </row>
    <row r="7206" spans="1:2">
      <c r="A7206" s="79"/>
      <c r="B7206" s="156"/>
    </row>
    <row r="7207" spans="1:2">
      <c r="A7207" s="79"/>
      <c r="B7207" s="156"/>
    </row>
    <row r="7208" spans="1:2">
      <c r="A7208" s="79"/>
      <c r="B7208" s="156"/>
    </row>
    <row r="7209" spans="1:2">
      <c r="A7209" s="79"/>
      <c r="B7209" s="156"/>
    </row>
    <row r="7210" spans="1:2">
      <c r="A7210" s="79"/>
      <c r="B7210" s="156"/>
    </row>
    <row r="7211" spans="1:2">
      <c r="A7211" s="79"/>
      <c r="B7211" s="156"/>
    </row>
    <row r="7212" spans="1:2">
      <c r="A7212" s="79"/>
      <c r="B7212" s="156"/>
    </row>
    <row r="7213" spans="1:2">
      <c r="A7213" s="79"/>
      <c r="B7213" s="156"/>
    </row>
    <row r="7214" spans="1:2">
      <c r="A7214" s="79"/>
      <c r="B7214" s="156"/>
    </row>
    <row r="7215" spans="1:2">
      <c r="A7215" s="79"/>
      <c r="B7215" s="156"/>
    </row>
    <row r="7216" spans="1:2">
      <c r="A7216" s="79"/>
      <c r="B7216" s="156"/>
    </row>
    <row r="7217" spans="1:2">
      <c r="A7217" s="79"/>
      <c r="B7217" s="156"/>
    </row>
    <row r="7218" spans="1:2">
      <c r="A7218" s="79"/>
      <c r="B7218" s="156"/>
    </row>
    <row r="7219" spans="1:2">
      <c r="A7219" s="79"/>
      <c r="B7219" s="156"/>
    </row>
    <row r="7220" spans="1:2">
      <c r="A7220" s="79"/>
      <c r="B7220" s="156"/>
    </row>
    <row r="7221" spans="1:2">
      <c r="A7221" s="79"/>
      <c r="B7221" s="156"/>
    </row>
    <row r="7222" spans="1:2">
      <c r="A7222" s="79"/>
      <c r="B7222" s="156"/>
    </row>
    <row r="7223" spans="1:2">
      <c r="A7223" s="79"/>
      <c r="B7223" s="156"/>
    </row>
    <row r="7224" spans="1:2">
      <c r="A7224" s="79"/>
      <c r="B7224" s="156"/>
    </row>
    <row r="7225" spans="1:2">
      <c r="A7225" s="79"/>
      <c r="B7225" s="156"/>
    </row>
    <row r="7226" spans="1:2">
      <c r="A7226" s="79"/>
      <c r="B7226" s="156"/>
    </row>
    <row r="7227" spans="1:2">
      <c r="A7227" s="79"/>
      <c r="B7227" s="156"/>
    </row>
    <row r="7228" spans="1:2">
      <c r="A7228" s="79"/>
      <c r="B7228" s="156"/>
    </row>
    <row r="7229" spans="1:2">
      <c r="A7229" s="79"/>
      <c r="B7229" s="156"/>
    </row>
    <row r="7230" spans="1:2">
      <c r="A7230" s="79"/>
      <c r="B7230" s="156"/>
    </row>
    <row r="7231" spans="1:2">
      <c r="A7231" s="79"/>
      <c r="B7231" s="156"/>
    </row>
    <row r="7232" spans="1:2">
      <c r="A7232" s="79"/>
      <c r="B7232" s="156"/>
    </row>
    <row r="7233" spans="1:2">
      <c r="A7233" s="79"/>
      <c r="B7233" s="156"/>
    </row>
    <row r="7234" spans="1:2">
      <c r="A7234" s="79"/>
      <c r="B7234" s="156"/>
    </row>
    <row r="7235" spans="1:2">
      <c r="A7235" s="79"/>
      <c r="B7235" s="156"/>
    </row>
    <row r="7236" spans="1:2">
      <c r="A7236" s="79"/>
      <c r="B7236" s="156"/>
    </row>
    <row r="7237" spans="1:2">
      <c r="A7237" s="79"/>
      <c r="B7237" s="156"/>
    </row>
    <row r="7238" spans="1:2">
      <c r="A7238" s="79"/>
      <c r="B7238" s="156"/>
    </row>
    <row r="7239" spans="1:2">
      <c r="A7239" s="79"/>
      <c r="B7239" s="156"/>
    </row>
    <row r="7240" spans="1:2">
      <c r="A7240" s="79"/>
      <c r="B7240" s="156"/>
    </row>
    <row r="7241" spans="1:2">
      <c r="A7241" s="79"/>
      <c r="B7241" s="156"/>
    </row>
    <row r="7242" spans="1:2">
      <c r="A7242" s="79"/>
      <c r="B7242" s="156"/>
    </row>
    <row r="7243" spans="1:2">
      <c r="A7243" s="79"/>
      <c r="B7243" s="156"/>
    </row>
    <row r="7244" spans="1:2">
      <c r="A7244" s="79"/>
      <c r="B7244" s="156"/>
    </row>
    <row r="7245" spans="1:2">
      <c r="A7245" s="79"/>
      <c r="B7245" s="156"/>
    </row>
    <row r="7246" spans="1:2">
      <c r="A7246" s="79"/>
      <c r="B7246" s="156"/>
    </row>
    <row r="7247" spans="1:2">
      <c r="A7247" s="79"/>
      <c r="B7247" s="156"/>
    </row>
    <row r="7248" spans="1:2">
      <c r="A7248" s="79"/>
      <c r="B7248" s="156"/>
    </row>
    <row r="7249" spans="1:2">
      <c r="A7249" s="79"/>
      <c r="B7249" s="156"/>
    </row>
    <row r="7250" spans="1:2">
      <c r="A7250" s="79"/>
      <c r="B7250" s="156"/>
    </row>
    <row r="7251" spans="1:2">
      <c r="A7251" s="79"/>
      <c r="B7251" s="156"/>
    </row>
    <row r="7252" spans="1:2">
      <c r="A7252" s="79"/>
      <c r="B7252" s="156"/>
    </row>
    <row r="7253" spans="1:2">
      <c r="A7253" s="79"/>
      <c r="B7253" s="156"/>
    </row>
    <row r="7254" spans="1:2">
      <c r="A7254" s="79"/>
      <c r="B7254" s="156"/>
    </row>
    <row r="7255" spans="1:2">
      <c r="A7255" s="79"/>
      <c r="B7255" s="156"/>
    </row>
    <row r="7256" spans="1:2">
      <c r="A7256" s="79"/>
      <c r="B7256" s="156"/>
    </row>
    <row r="7257" spans="1:2">
      <c r="A7257" s="79"/>
      <c r="B7257" s="156"/>
    </row>
    <row r="7258" spans="1:2">
      <c r="A7258" s="79"/>
      <c r="B7258" s="156"/>
    </row>
    <row r="7259" spans="1:2">
      <c r="A7259" s="79"/>
      <c r="B7259" s="156"/>
    </row>
    <row r="7260" spans="1:2">
      <c r="A7260" s="79"/>
      <c r="B7260" s="156"/>
    </row>
    <row r="7261" spans="1:2">
      <c r="A7261" s="79"/>
      <c r="B7261" s="156"/>
    </row>
    <row r="7262" spans="1:2">
      <c r="A7262" s="79"/>
      <c r="B7262" s="156"/>
    </row>
    <row r="7263" spans="1:2">
      <c r="A7263" s="79"/>
      <c r="B7263" s="156"/>
    </row>
    <row r="7264" spans="1:2">
      <c r="A7264" s="79"/>
      <c r="B7264" s="156"/>
    </row>
    <row r="7265" spans="1:2">
      <c r="A7265" s="79"/>
      <c r="B7265" s="156"/>
    </row>
    <row r="7266" spans="1:2">
      <c r="A7266" s="79"/>
      <c r="B7266" s="156"/>
    </row>
    <row r="7267" spans="1:2">
      <c r="A7267" s="79"/>
      <c r="B7267" s="156"/>
    </row>
    <row r="7268" spans="1:2">
      <c r="A7268" s="79"/>
      <c r="B7268" s="156"/>
    </row>
    <row r="7269" spans="1:2">
      <c r="A7269" s="79"/>
      <c r="B7269" s="156"/>
    </row>
    <row r="7270" spans="1:2">
      <c r="A7270" s="79"/>
      <c r="B7270" s="156"/>
    </row>
    <row r="7271" spans="1:2">
      <c r="A7271" s="79"/>
      <c r="B7271" s="156"/>
    </row>
    <row r="7272" spans="1:2">
      <c r="A7272" s="79"/>
      <c r="B7272" s="156"/>
    </row>
    <row r="7273" spans="1:2">
      <c r="A7273" s="79"/>
      <c r="B7273" s="156"/>
    </row>
    <row r="7274" spans="1:2">
      <c r="A7274" s="79"/>
      <c r="B7274" s="156"/>
    </row>
    <row r="7275" spans="1:2">
      <c r="A7275" s="79"/>
      <c r="B7275" s="156"/>
    </row>
    <row r="7276" spans="1:2">
      <c r="A7276" s="79"/>
      <c r="B7276" s="156"/>
    </row>
    <row r="7277" spans="1:2">
      <c r="A7277" s="79"/>
      <c r="B7277" s="156"/>
    </row>
    <row r="7278" spans="1:2">
      <c r="A7278" s="79"/>
      <c r="B7278" s="156"/>
    </row>
    <row r="7279" spans="1:2">
      <c r="A7279" s="79"/>
      <c r="B7279" s="156"/>
    </row>
    <row r="7280" spans="1:2">
      <c r="A7280" s="79"/>
      <c r="B7280" s="156"/>
    </row>
    <row r="7281" spans="1:2">
      <c r="A7281" s="79"/>
      <c r="B7281" s="156"/>
    </row>
    <row r="7282" spans="1:2">
      <c r="A7282" s="79"/>
      <c r="B7282" s="156"/>
    </row>
    <row r="7283" spans="1:2">
      <c r="A7283" s="79"/>
      <c r="B7283" s="156"/>
    </row>
    <row r="7284" spans="1:2">
      <c r="A7284" s="79"/>
      <c r="B7284" s="156"/>
    </row>
    <row r="7285" spans="1:2">
      <c r="A7285" s="79"/>
      <c r="B7285" s="156"/>
    </row>
    <row r="7286" spans="1:2">
      <c r="A7286" s="79"/>
      <c r="B7286" s="156"/>
    </row>
    <row r="7287" spans="1:2">
      <c r="A7287" s="79"/>
      <c r="B7287" s="156"/>
    </row>
    <row r="7288" spans="1:2">
      <c r="A7288" s="79"/>
      <c r="B7288" s="156"/>
    </row>
    <row r="7289" spans="1:2">
      <c r="A7289" s="79"/>
      <c r="B7289" s="156"/>
    </row>
    <row r="7290" spans="1:2">
      <c r="A7290" s="79"/>
      <c r="B7290" s="156"/>
    </row>
    <row r="7291" spans="1:2">
      <c r="A7291" s="79"/>
      <c r="B7291" s="156"/>
    </row>
    <row r="7292" spans="1:2">
      <c r="A7292" s="79"/>
      <c r="B7292" s="156"/>
    </row>
    <row r="7293" spans="1:2">
      <c r="A7293" s="79"/>
      <c r="B7293" s="156"/>
    </row>
    <row r="7294" spans="1:2">
      <c r="A7294" s="79"/>
      <c r="B7294" s="156"/>
    </row>
    <row r="7295" spans="1:2">
      <c r="A7295" s="79"/>
      <c r="B7295" s="156"/>
    </row>
    <row r="7296" spans="1:2">
      <c r="A7296" s="79"/>
      <c r="B7296" s="156"/>
    </row>
    <row r="7297" spans="1:2">
      <c r="A7297" s="79"/>
      <c r="B7297" s="156"/>
    </row>
    <row r="7298" spans="1:2">
      <c r="A7298" s="79"/>
      <c r="B7298" s="156"/>
    </row>
    <row r="7299" spans="1:2">
      <c r="A7299" s="79"/>
      <c r="B7299" s="156"/>
    </row>
    <row r="7300" spans="1:2">
      <c r="A7300" s="79"/>
      <c r="B7300" s="156"/>
    </row>
    <row r="7301" spans="1:2">
      <c r="A7301" s="79"/>
      <c r="B7301" s="156"/>
    </row>
    <row r="7302" spans="1:2">
      <c r="A7302" s="79"/>
      <c r="B7302" s="156"/>
    </row>
    <row r="7303" spans="1:2">
      <c r="A7303" s="79"/>
      <c r="B7303" s="156"/>
    </row>
    <row r="7304" spans="1:2">
      <c r="A7304" s="79"/>
      <c r="B7304" s="156"/>
    </row>
    <row r="7305" spans="1:2">
      <c r="A7305" s="79"/>
      <c r="B7305" s="156"/>
    </row>
    <row r="7306" spans="1:2">
      <c r="A7306" s="79"/>
      <c r="B7306" s="156"/>
    </row>
    <row r="7307" spans="1:2">
      <c r="A7307" s="79"/>
      <c r="B7307" s="156"/>
    </row>
    <row r="7308" spans="1:2">
      <c r="A7308" s="79"/>
      <c r="B7308" s="156"/>
    </row>
    <row r="7309" spans="1:2">
      <c r="A7309" s="79"/>
      <c r="B7309" s="156"/>
    </row>
    <row r="7310" spans="1:2">
      <c r="A7310" s="79"/>
      <c r="B7310" s="156"/>
    </row>
    <row r="7311" spans="1:2">
      <c r="A7311" s="79"/>
      <c r="B7311" s="156"/>
    </row>
    <row r="7312" spans="1:2">
      <c r="A7312" s="79"/>
      <c r="B7312" s="156"/>
    </row>
    <row r="7313" spans="1:2">
      <c r="A7313" s="79"/>
      <c r="B7313" s="156"/>
    </row>
    <row r="7314" spans="1:2">
      <c r="A7314" s="79"/>
      <c r="B7314" s="156"/>
    </row>
    <row r="7315" spans="1:2">
      <c r="A7315" s="79"/>
      <c r="B7315" s="156"/>
    </row>
    <row r="7316" spans="1:2">
      <c r="A7316" s="79"/>
      <c r="B7316" s="156"/>
    </row>
    <row r="7317" spans="1:2">
      <c r="A7317" s="79"/>
      <c r="B7317" s="156"/>
    </row>
    <row r="7318" spans="1:2">
      <c r="A7318" s="79"/>
      <c r="B7318" s="156"/>
    </row>
    <row r="7319" spans="1:2">
      <c r="A7319" s="79"/>
      <c r="B7319" s="156"/>
    </row>
    <row r="7320" spans="1:2">
      <c r="A7320" s="79"/>
      <c r="B7320" s="156"/>
    </row>
    <row r="7321" spans="1:2">
      <c r="A7321" s="79"/>
      <c r="B7321" s="156"/>
    </row>
    <row r="7322" spans="1:2">
      <c r="A7322" s="79"/>
      <c r="B7322" s="156"/>
    </row>
    <row r="7323" spans="1:2">
      <c r="A7323" s="79"/>
      <c r="B7323" s="156"/>
    </row>
    <row r="7324" spans="1:2">
      <c r="A7324" s="79"/>
      <c r="B7324" s="156"/>
    </row>
    <row r="7325" spans="1:2">
      <c r="A7325" s="79"/>
      <c r="B7325" s="156"/>
    </row>
    <row r="7326" spans="1:2">
      <c r="A7326" s="79"/>
      <c r="B7326" s="156"/>
    </row>
    <row r="7327" spans="1:2">
      <c r="A7327" s="79"/>
      <c r="B7327" s="156"/>
    </row>
    <row r="7328" spans="1:2">
      <c r="A7328" s="79"/>
      <c r="B7328" s="156"/>
    </row>
    <row r="7329" spans="1:2">
      <c r="A7329" s="79"/>
      <c r="B7329" s="156"/>
    </row>
    <row r="7330" spans="1:2">
      <c r="A7330" s="79"/>
      <c r="B7330" s="156"/>
    </row>
    <row r="7331" spans="1:2">
      <c r="A7331" s="79"/>
      <c r="B7331" s="156"/>
    </row>
    <row r="7332" spans="1:2">
      <c r="A7332" s="79"/>
      <c r="B7332" s="156"/>
    </row>
    <row r="7333" spans="1:2">
      <c r="A7333" s="79"/>
      <c r="B7333" s="156"/>
    </row>
    <row r="7334" spans="1:2">
      <c r="A7334" s="79"/>
      <c r="B7334" s="156"/>
    </row>
    <row r="7335" spans="1:2">
      <c r="A7335" s="79"/>
      <c r="B7335" s="156"/>
    </row>
    <row r="7336" spans="1:2">
      <c r="A7336" s="79"/>
      <c r="B7336" s="156"/>
    </row>
    <row r="7337" spans="1:2">
      <c r="A7337" s="79"/>
      <c r="B7337" s="156"/>
    </row>
    <row r="7338" spans="1:2">
      <c r="A7338" s="79"/>
      <c r="B7338" s="156"/>
    </row>
    <row r="7339" spans="1:2">
      <c r="A7339" s="79"/>
      <c r="B7339" s="156"/>
    </row>
    <row r="7340" spans="1:2">
      <c r="A7340" s="79"/>
      <c r="B7340" s="156"/>
    </row>
    <row r="7341" spans="1:2">
      <c r="A7341" s="79"/>
      <c r="B7341" s="156"/>
    </row>
    <row r="7342" spans="1:2">
      <c r="A7342" s="79"/>
      <c r="B7342" s="156"/>
    </row>
    <row r="7343" spans="1:2">
      <c r="A7343" s="79"/>
      <c r="B7343" s="156"/>
    </row>
    <row r="7344" spans="1:2">
      <c r="A7344" s="79"/>
      <c r="B7344" s="156"/>
    </row>
    <row r="7345" spans="1:2">
      <c r="A7345" s="79"/>
      <c r="B7345" s="156"/>
    </row>
    <row r="7346" spans="1:2">
      <c r="A7346" s="79"/>
      <c r="B7346" s="156"/>
    </row>
    <row r="7347" spans="1:2">
      <c r="A7347" s="79"/>
      <c r="B7347" s="156"/>
    </row>
    <row r="7348" spans="1:2">
      <c r="A7348" s="79"/>
      <c r="B7348" s="156"/>
    </row>
    <row r="7349" spans="1:2">
      <c r="A7349" s="79"/>
      <c r="B7349" s="156"/>
    </row>
    <row r="7350" spans="1:2">
      <c r="A7350" s="79"/>
      <c r="B7350" s="156"/>
    </row>
    <row r="7351" spans="1:2">
      <c r="A7351" s="79"/>
      <c r="B7351" s="156"/>
    </row>
    <row r="7352" spans="1:2">
      <c r="A7352" s="79"/>
      <c r="B7352" s="156"/>
    </row>
    <row r="7353" spans="1:2">
      <c r="A7353" s="79"/>
      <c r="B7353" s="156"/>
    </row>
    <row r="7354" spans="1:2">
      <c r="A7354" s="79"/>
      <c r="B7354" s="156"/>
    </row>
    <row r="7355" spans="1:2">
      <c r="A7355" s="79"/>
      <c r="B7355" s="156"/>
    </row>
    <row r="7356" spans="1:2">
      <c r="A7356" s="79"/>
      <c r="B7356" s="156"/>
    </row>
    <row r="7357" spans="1:2">
      <c r="A7357" s="79"/>
      <c r="B7357" s="156"/>
    </row>
    <row r="7358" spans="1:2">
      <c r="A7358" s="79"/>
      <c r="B7358" s="156"/>
    </row>
    <row r="7359" spans="1:2">
      <c r="A7359" s="79"/>
      <c r="B7359" s="156"/>
    </row>
    <row r="7360" spans="1:2">
      <c r="A7360" s="79"/>
      <c r="B7360" s="156"/>
    </row>
    <row r="7361" spans="1:2">
      <c r="A7361" s="79"/>
      <c r="B7361" s="156"/>
    </row>
    <row r="7362" spans="1:2">
      <c r="A7362" s="79"/>
      <c r="B7362" s="156"/>
    </row>
    <row r="7363" spans="1:2">
      <c r="A7363" s="79"/>
      <c r="B7363" s="156"/>
    </row>
    <row r="7364" spans="1:2">
      <c r="A7364" s="79"/>
      <c r="B7364" s="156"/>
    </row>
    <row r="7365" spans="1:2">
      <c r="A7365" s="79"/>
      <c r="B7365" s="156"/>
    </row>
    <row r="7366" spans="1:2">
      <c r="A7366" s="79"/>
      <c r="B7366" s="156"/>
    </row>
    <row r="7367" spans="1:2">
      <c r="A7367" s="79"/>
      <c r="B7367" s="156"/>
    </row>
    <row r="7368" spans="1:2">
      <c r="A7368" s="79"/>
      <c r="B7368" s="156"/>
    </row>
    <row r="7369" spans="1:2">
      <c r="A7369" s="79"/>
      <c r="B7369" s="156"/>
    </row>
    <row r="7370" spans="1:2">
      <c r="A7370" s="79"/>
      <c r="B7370" s="156"/>
    </row>
    <row r="7371" spans="1:2">
      <c r="A7371" s="79"/>
      <c r="B7371" s="156"/>
    </row>
    <row r="7372" spans="1:2">
      <c r="A7372" s="79"/>
      <c r="B7372" s="156"/>
    </row>
    <row r="7373" spans="1:2">
      <c r="A7373" s="79"/>
      <c r="B7373" s="156"/>
    </row>
    <row r="7374" spans="1:2">
      <c r="A7374" s="79"/>
      <c r="B7374" s="156"/>
    </row>
    <row r="7375" spans="1:2">
      <c r="A7375" s="79"/>
      <c r="B7375" s="156"/>
    </row>
    <row r="7376" spans="1:2">
      <c r="A7376" s="79"/>
      <c r="B7376" s="156"/>
    </row>
    <row r="7377" spans="1:2">
      <c r="A7377" s="79"/>
      <c r="B7377" s="156"/>
    </row>
    <row r="7378" spans="1:2">
      <c r="A7378" s="79"/>
      <c r="B7378" s="156"/>
    </row>
    <row r="7379" spans="1:2">
      <c r="A7379" s="79"/>
      <c r="B7379" s="156"/>
    </row>
    <row r="7380" spans="1:2">
      <c r="A7380" s="79"/>
      <c r="B7380" s="156"/>
    </row>
    <row r="7381" spans="1:2">
      <c r="A7381" s="79"/>
      <c r="B7381" s="156"/>
    </row>
    <row r="7382" spans="1:2">
      <c r="A7382" s="79"/>
      <c r="B7382" s="156"/>
    </row>
    <row r="7383" spans="1:2">
      <c r="A7383" s="79"/>
      <c r="B7383" s="156"/>
    </row>
    <row r="7384" spans="1:2">
      <c r="A7384" s="79"/>
      <c r="B7384" s="156"/>
    </row>
    <row r="7385" spans="1:2">
      <c r="A7385" s="79"/>
      <c r="B7385" s="156"/>
    </row>
    <row r="7386" spans="1:2">
      <c r="A7386" s="79"/>
      <c r="B7386" s="156"/>
    </row>
    <row r="7387" spans="1:2">
      <c r="A7387" s="79"/>
      <c r="B7387" s="156"/>
    </row>
    <row r="7388" spans="1:2">
      <c r="A7388" s="79"/>
      <c r="B7388" s="156"/>
    </row>
    <row r="7389" spans="1:2">
      <c r="A7389" s="79"/>
      <c r="B7389" s="156"/>
    </row>
    <row r="7390" spans="1:2">
      <c r="A7390" s="79"/>
      <c r="B7390" s="156"/>
    </row>
    <row r="7391" spans="1:2">
      <c r="A7391" s="79"/>
      <c r="B7391" s="156"/>
    </row>
    <row r="7392" spans="1:2">
      <c r="A7392" s="79"/>
      <c r="B7392" s="156"/>
    </row>
    <row r="7393" spans="1:2">
      <c r="A7393" s="79"/>
      <c r="B7393" s="156"/>
    </row>
    <row r="7394" spans="1:2">
      <c r="A7394" s="79"/>
      <c r="B7394" s="156"/>
    </row>
    <row r="7395" spans="1:2">
      <c r="A7395" s="79"/>
      <c r="B7395" s="156"/>
    </row>
    <row r="7396" spans="1:2">
      <c r="A7396" s="79"/>
      <c r="B7396" s="156"/>
    </row>
    <row r="7397" spans="1:2">
      <c r="A7397" s="79"/>
      <c r="B7397" s="156"/>
    </row>
    <row r="7398" spans="1:2">
      <c r="A7398" s="79"/>
      <c r="B7398" s="156"/>
    </row>
    <row r="7399" spans="1:2">
      <c r="A7399" s="79"/>
      <c r="B7399" s="156"/>
    </row>
    <row r="7400" spans="1:2">
      <c r="A7400" s="79"/>
      <c r="B7400" s="156"/>
    </row>
    <row r="7401" spans="1:2">
      <c r="A7401" s="79"/>
      <c r="B7401" s="156"/>
    </row>
    <row r="7402" spans="1:2">
      <c r="A7402" s="79"/>
      <c r="B7402" s="156"/>
    </row>
    <row r="7403" spans="1:2">
      <c r="A7403" s="79"/>
      <c r="B7403" s="156"/>
    </row>
    <row r="7404" spans="1:2">
      <c r="A7404" s="79"/>
      <c r="B7404" s="156"/>
    </row>
    <row r="7405" spans="1:2">
      <c r="A7405" s="79"/>
      <c r="B7405" s="156"/>
    </row>
    <row r="7406" spans="1:2">
      <c r="A7406" s="79"/>
      <c r="B7406" s="156"/>
    </row>
    <row r="7407" spans="1:2">
      <c r="A7407" s="79"/>
      <c r="B7407" s="156"/>
    </row>
    <row r="7408" spans="1:2">
      <c r="A7408" s="79"/>
      <c r="B7408" s="156"/>
    </row>
    <row r="7409" spans="1:2">
      <c r="A7409" s="79"/>
      <c r="B7409" s="156"/>
    </row>
    <row r="7410" spans="1:2">
      <c r="A7410" s="79"/>
      <c r="B7410" s="156"/>
    </row>
    <row r="7411" spans="1:2">
      <c r="A7411" s="79"/>
      <c r="B7411" s="156"/>
    </row>
    <row r="7412" spans="1:2">
      <c r="A7412" s="79"/>
      <c r="B7412" s="156"/>
    </row>
    <row r="7413" spans="1:2">
      <c r="A7413" s="79"/>
      <c r="B7413" s="156"/>
    </row>
    <row r="7414" spans="1:2">
      <c r="A7414" s="79"/>
      <c r="B7414" s="156"/>
    </row>
    <row r="7415" spans="1:2">
      <c r="A7415" s="79"/>
      <c r="B7415" s="156"/>
    </row>
    <row r="7416" spans="1:2">
      <c r="A7416" s="79"/>
      <c r="B7416" s="156"/>
    </row>
    <row r="7417" spans="1:2">
      <c r="A7417" s="79"/>
      <c r="B7417" s="156"/>
    </row>
    <row r="7418" spans="1:2">
      <c r="A7418" s="79"/>
      <c r="B7418" s="156"/>
    </row>
    <row r="7419" spans="1:2">
      <c r="A7419" s="79"/>
      <c r="B7419" s="156"/>
    </row>
    <row r="7420" spans="1:2">
      <c r="A7420" s="79"/>
      <c r="B7420" s="156"/>
    </row>
    <row r="7421" spans="1:2">
      <c r="A7421" s="79"/>
      <c r="B7421" s="156"/>
    </row>
    <row r="7422" spans="1:2">
      <c r="A7422" s="79"/>
      <c r="B7422" s="156"/>
    </row>
    <row r="7423" spans="1:2">
      <c r="A7423" s="79"/>
      <c r="B7423" s="156"/>
    </row>
    <row r="7424" spans="1:2">
      <c r="A7424" s="79"/>
      <c r="B7424" s="156"/>
    </row>
    <row r="7425" spans="1:2">
      <c r="A7425" s="79"/>
      <c r="B7425" s="156"/>
    </row>
    <row r="7426" spans="1:2">
      <c r="A7426" s="79"/>
      <c r="B7426" s="156"/>
    </row>
    <row r="7427" spans="1:2">
      <c r="A7427" s="79"/>
      <c r="B7427" s="156"/>
    </row>
    <row r="7428" spans="1:2">
      <c r="A7428" s="79"/>
      <c r="B7428" s="156"/>
    </row>
    <row r="7429" spans="1:2">
      <c r="A7429" s="79"/>
      <c r="B7429" s="156"/>
    </row>
    <row r="7430" spans="1:2">
      <c r="A7430" s="79"/>
      <c r="B7430" s="156"/>
    </row>
    <row r="7431" spans="1:2">
      <c r="A7431" s="79"/>
      <c r="B7431" s="156"/>
    </row>
    <row r="7432" spans="1:2">
      <c r="A7432" s="79"/>
      <c r="B7432" s="156"/>
    </row>
    <row r="7433" spans="1:2">
      <c r="A7433" s="79"/>
      <c r="B7433" s="156"/>
    </row>
    <row r="7434" spans="1:2">
      <c r="A7434" s="79"/>
      <c r="B7434" s="156"/>
    </row>
    <row r="7435" spans="1:2">
      <c r="A7435" s="79"/>
      <c r="B7435" s="156"/>
    </row>
    <row r="7436" spans="1:2">
      <c r="A7436" s="79"/>
      <c r="B7436" s="156"/>
    </row>
    <row r="7437" spans="1:2">
      <c r="A7437" s="79"/>
      <c r="B7437" s="156"/>
    </row>
    <row r="7438" spans="1:2">
      <c r="A7438" s="79"/>
      <c r="B7438" s="156"/>
    </row>
    <row r="7439" spans="1:2">
      <c r="A7439" s="79"/>
      <c r="B7439" s="156"/>
    </row>
    <row r="7440" spans="1:2">
      <c r="A7440" s="79"/>
      <c r="B7440" s="156"/>
    </row>
    <row r="7441" spans="1:2">
      <c r="A7441" s="79"/>
      <c r="B7441" s="156"/>
    </row>
    <row r="7442" spans="1:2">
      <c r="A7442" s="79"/>
      <c r="B7442" s="156"/>
    </row>
    <row r="7443" spans="1:2">
      <c r="A7443" s="79"/>
      <c r="B7443" s="156"/>
    </row>
    <row r="7444" spans="1:2">
      <c r="A7444" s="79"/>
      <c r="B7444" s="156"/>
    </row>
    <row r="7445" spans="1:2">
      <c r="A7445" s="79"/>
      <c r="B7445" s="156"/>
    </row>
    <row r="7446" spans="1:2">
      <c r="A7446" s="79"/>
      <c r="B7446" s="156"/>
    </row>
    <row r="7447" spans="1:2">
      <c r="A7447" s="79"/>
      <c r="B7447" s="156"/>
    </row>
    <row r="7448" spans="1:2">
      <c r="A7448" s="79"/>
      <c r="B7448" s="156"/>
    </row>
    <row r="7449" spans="1:2">
      <c r="A7449" s="79"/>
      <c r="B7449" s="156"/>
    </row>
    <row r="7450" spans="1:2">
      <c r="A7450" s="79"/>
      <c r="B7450" s="156"/>
    </row>
    <row r="7451" spans="1:2">
      <c r="A7451" s="79"/>
      <c r="B7451" s="156"/>
    </row>
    <row r="7452" spans="1:2">
      <c r="A7452" s="79"/>
      <c r="B7452" s="156"/>
    </row>
    <row r="7453" spans="1:2">
      <c r="A7453" s="79"/>
      <c r="B7453" s="156"/>
    </row>
    <row r="7454" spans="1:2">
      <c r="A7454" s="79"/>
      <c r="B7454" s="156"/>
    </row>
    <row r="7455" spans="1:2">
      <c r="A7455" s="79"/>
      <c r="B7455" s="156"/>
    </row>
    <row r="7456" spans="1:2">
      <c r="A7456" s="79"/>
      <c r="B7456" s="156"/>
    </row>
    <row r="7457" spans="1:2">
      <c r="A7457" s="79"/>
      <c r="B7457" s="156"/>
    </row>
    <row r="7458" spans="1:2">
      <c r="A7458" s="79"/>
      <c r="B7458" s="156"/>
    </row>
    <row r="7459" spans="1:2">
      <c r="A7459" s="79"/>
      <c r="B7459" s="156"/>
    </row>
    <row r="7460" spans="1:2">
      <c r="A7460" s="79"/>
      <c r="B7460" s="156"/>
    </row>
    <row r="7461" spans="1:2">
      <c r="A7461" s="79"/>
      <c r="B7461" s="156"/>
    </row>
    <row r="7462" spans="1:2">
      <c r="A7462" s="79"/>
      <c r="B7462" s="156"/>
    </row>
    <row r="7463" spans="1:2">
      <c r="A7463" s="79"/>
      <c r="B7463" s="156"/>
    </row>
    <row r="7464" spans="1:2">
      <c r="A7464" s="79"/>
      <c r="B7464" s="156"/>
    </row>
    <row r="7465" spans="1:2">
      <c r="A7465" s="79"/>
      <c r="B7465" s="156"/>
    </row>
    <row r="7466" spans="1:2">
      <c r="A7466" s="79"/>
      <c r="B7466" s="156"/>
    </row>
    <row r="7467" spans="1:2">
      <c r="A7467" s="79"/>
      <c r="B7467" s="156"/>
    </row>
    <row r="7468" spans="1:2">
      <c r="A7468" s="79"/>
      <c r="B7468" s="156"/>
    </row>
    <row r="7469" spans="1:2">
      <c r="A7469" s="79"/>
      <c r="B7469" s="156"/>
    </row>
    <row r="7470" spans="1:2">
      <c r="A7470" s="79"/>
      <c r="B7470" s="156"/>
    </row>
    <row r="7471" spans="1:2">
      <c r="A7471" s="79"/>
      <c r="B7471" s="156"/>
    </row>
    <row r="7472" spans="1:2">
      <c r="A7472" s="79"/>
      <c r="B7472" s="156"/>
    </row>
    <row r="7473" spans="1:2">
      <c r="A7473" s="79"/>
      <c r="B7473" s="156"/>
    </row>
    <row r="7474" spans="1:2">
      <c r="A7474" s="79"/>
      <c r="B7474" s="156"/>
    </row>
    <row r="7475" spans="1:2">
      <c r="A7475" s="79"/>
      <c r="B7475" s="156"/>
    </row>
    <row r="7476" spans="1:2">
      <c r="A7476" s="79"/>
      <c r="B7476" s="156"/>
    </row>
    <row r="7477" spans="1:2">
      <c r="A7477" s="79"/>
      <c r="B7477" s="156"/>
    </row>
    <row r="7478" spans="1:2">
      <c r="A7478" s="79"/>
      <c r="B7478" s="156"/>
    </row>
    <row r="7479" spans="1:2">
      <c r="A7479" s="79"/>
      <c r="B7479" s="156"/>
    </row>
    <row r="7480" spans="1:2">
      <c r="A7480" s="79"/>
      <c r="B7480" s="156"/>
    </row>
    <row r="7481" spans="1:2">
      <c r="A7481" s="79"/>
      <c r="B7481" s="156"/>
    </row>
    <row r="7482" spans="1:2">
      <c r="A7482" s="79"/>
      <c r="B7482" s="156"/>
    </row>
    <row r="7483" spans="1:2">
      <c r="A7483" s="79"/>
      <c r="B7483" s="156"/>
    </row>
    <row r="7484" spans="1:2">
      <c r="A7484" s="79"/>
      <c r="B7484" s="156"/>
    </row>
    <row r="7485" spans="1:2">
      <c r="A7485" s="79"/>
      <c r="B7485" s="156"/>
    </row>
    <row r="7486" spans="1:2">
      <c r="A7486" s="79"/>
      <c r="B7486" s="156"/>
    </row>
    <row r="7487" spans="1:2">
      <c r="A7487" s="79"/>
      <c r="B7487" s="156"/>
    </row>
    <row r="7488" spans="1:2">
      <c r="A7488" s="79"/>
      <c r="B7488" s="156"/>
    </row>
    <row r="7489" spans="1:2">
      <c r="A7489" s="79"/>
      <c r="B7489" s="156"/>
    </row>
    <row r="7490" spans="1:2">
      <c r="A7490" s="79"/>
      <c r="B7490" s="156"/>
    </row>
    <row r="7491" spans="1:2">
      <c r="A7491" s="79"/>
      <c r="B7491" s="156"/>
    </row>
    <row r="7492" spans="1:2">
      <c r="A7492" s="79"/>
      <c r="B7492" s="156"/>
    </row>
    <row r="7493" spans="1:2">
      <c r="A7493" s="79"/>
      <c r="B7493" s="156"/>
    </row>
    <row r="7494" spans="1:2">
      <c r="A7494" s="79"/>
      <c r="B7494" s="156"/>
    </row>
    <row r="7495" spans="1:2">
      <c r="A7495" s="79"/>
      <c r="B7495" s="156"/>
    </row>
    <row r="7496" spans="1:2">
      <c r="A7496" s="79"/>
      <c r="B7496" s="156"/>
    </row>
    <row r="7497" spans="1:2">
      <c r="A7497" s="79"/>
      <c r="B7497" s="156"/>
    </row>
    <row r="7498" spans="1:2">
      <c r="A7498" s="79"/>
      <c r="B7498" s="156"/>
    </row>
    <row r="7499" spans="1:2">
      <c r="A7499" s="79"/>
      <c r="B7499" s="156"/>
    </row>
    <row r="7500" spans="1:2">
      <c r="A7500" s="79"/>
      <c r="B7500" s="156"/>
    </row>
    <row r="7501" spans="1:2">
      <c r="A7501" s="79"/>
      <c r="B7501" s="156"/>
    </row>
    <row r="7502" spans="1:2">
      <c r="A7502" s="79"/>
      <c r="B7502" s="156"/>
    </row>
    <row r="7503" spans="1:2">
      <c r="A7503" s="79"/>
      <c r="B7503" s="156"/>
    </row>
    <row r="7504" spans="1:2">
      <c r="A7504" s="79"/>
      <c r="B7504" s="156"/>
    </row>
    <row r="7505" spans="1:2">
      <c r="A7505" s="79"/>
      <c r="B7505" s="156"/>
    </row>
    <row r="7506" spans="1:2">
      <c r="A7506" s="79"/>
      <c r="B7506" s="156"/>
    </row>
    <row r="7507" spans="1:2">
      <c r="A7507" s="79"/>
      <c r="B7507" s="156"/>
    </row>
    <row r="7508" spans="1:2">
      <c r="A7508" s="79"/>
      <c r="B7508" s="156"/>
    </row>
    <row r="7509" spans="1:2">
      <c r="A7509" s="79"/>
      <c r="B7509" s="156"/>
    </row>
    <row r="7510" spans="1:2">
      <c r="A7510" s="79"/>
      <c r="B7510" s="156"/>
    </row>
    <row r="7511" spans="1:2">
      <c r="A7511" s="79"/>
      <c r="B7511" s="156"/>
    </row>
    <row r="7512" spans="1:2">
      <c r="A7512" s="79"/>
      <c r="B7512" s="156"/>
    </row>
    <row r="7513" spans="1:2">
      <c r="A7513" s="79"/>
      <c r="B7513" s="156"/>
    </row>
    <row r="7514" spans="1:2">
      <c r="A7514" s="79"/>
      <c r="B7514" s="156"/>
    </row>
    <row r="7515" spans="1:2">
      <c r="A7515" s="79"/>
      <c r="B7515" s="156"/>
    </row>
    <row r="7516" spans="1:2">
      <c r="A7516" s="79"/>
      <c r="B7516" s="156"/>
    </row>
    <row r="7517" spans="1:2">
      <c r="A7517" s="79"/>
      <c r="B7517" s="156"/>
    </row>
    <row r="7518" spans="1:2">
      <c r="A7518" s="79"/>
      <c r="B7518" s="156"/>
    </row>
    <row r="7519" spans="1:2">
      <c r="A7519" s="79"/>
      <c r="B7519" s="156"/>
    </row>
    <row r="7520" spans="1:2">
      <c r="A7520" s="79"/>
      <c r="B7520" s="156"/>
    </row>
    <row r="7521" spans="1:2">
      <c r="A7521" s="79"/>
      <c r="B7521" s="156"/>
    </row>
    <row r="7522" spans="1:2">
      <c r="A7522" s="79"/>
      <c r="B7522" s="156"/>
    </row>
    <row r="7523" spans="1:2">
      <c r="A7523" s="79"/>
      <c r="B7523" s="156"/>
    </row>
    <row r="7524" spans="1:2">
      <c r="A7524" s="79"/>
      <c r="B7524" s="156"/>
    </row>
    <row r="7525" spans="1:2">
      <c r="A7525" s="79"/>
      <c r="B7525" s="156"/>
    </row>
    <row r="7526" spans="1:2">
      <c r="A7526" s="79"/>
      <c r="B7526" s="156"/>
    </row>
    <row r="7527" spans="1:2">
      <c r="A7527" s="79"/>
      <c r="B7527" s="156"/>
    </row>
    <row r="7528" spans="1:2">
      <c r="A7528" s="79"/>
      <c r="B7528" s="156"/>
    </row>
    <row r="7529" spans="1:2">
      <c r="A7529" s="79"/>
      <c r="B7529" s="156"/>
    </row>
    <row r="7530" spans="1:2">
      <c r="A7530" s="79"/>
      <c r="B7530" s="156"/>
    </row>
    <row r="7531" spans="1:2">
      <c r="A7531" s="79"/>
      <c r="B7531" s="156"/>
    </row>
    <row r="7532" spans="1:2">
      <c r="A7532" s="79"/>
      <c r="B7532" s="156"/>
    </row>
    <row r="7533" spans="1:2">
      <c r="A7533" s="79"/>
      <c r="B7533" s="156"/>
    </row>
    <row r="7534" spans="1:2">
      <c r="A7534" s="79"/>
      <c r="B7534" s="156"/>
    </row>
    <row r="7535" spans="1:2">
      <c r="A7535" s="79"/>
      <c r="B7535" s="156"/>
    </row>
    <row r="7536" spans="1:2">
      <c r="A7536" s="79"/>
      <c r="B7536" s="156"/>
    </row>
    <row r="7537" spans="1:2">
      <c r="A7537" s="79"/>
      <c r="B7537" s="156"/>
    </row>
    <row r="7538" spans="1:2">
      <c r="A7538" s="79"/>
      <c r="B7538" s="156"/>
    </row>
    <row r="7539" spans="1:2">
      <c r="A7539" s="79"/>
      <c r="B7539" s="156"/>
    </row>
    <row r="7540" spans="1:2">
      <c r="A7540" s="79"/>
      <c r="B7540" s="156"/>
    </row>
    <row r="7541" spans="1:2">
      <c r="A7541" s="79"/>
      <c r="B7541" s="156"/>
    </row>
    <row r="7542" spans="1:2">
      <c r="A7542" s="79"/>
      <c r="B7542" s="156"/>
    </row>
    <row r="7543" spans="1:2">
      <c r="A7543" s="79"/>
      <c r="B7543" s="156"/>
    </row>
    <row r="7544" spans="1:2">
      <c r="A7544" s="79"/>
      <c r="B7544" s="156"/>
    </row>
    <row r="7545" spans="1:2">
      <c r="A7545" s="79"/>
      <c r="B7545" s="156"/>
    </row>
    <row r="7546" spans="1:2">
      <c r="A7546" s="79"/>
      <c r="B7546" s="156"/>
    </row>
    <row r="7547" spans="1:2">
      <c r="A7547" s="79"/>
      <c r="B7547" s="156"/>
    </row>
    <row r="7548" spans="1:2">
      <c r="A7548" s="79"/>
      <c r="B7548" s="156"/>
    </row>
    <row r="7549" spans="1:2">
      <c r="A7549" s="79"/>
      <c r="B7549" s="156"/>
    </row>
    <row r="7550" spans="1:2">
      <c r="A7550" s="79"/>
      <c r="B7550" s="156"/>
    </row>
    <row r="7551" spans="1:2">
      <c r="A7551" s="79"/>
      <c r="B7551" s="156"/>
    </row>
    <row r="7552" spans="1:2">
      <c r="A7552" s="79"/>
      <c r="B7552" s="156"/>
    </row>
    <row r="7553" spans="1:2">
      <c r="A7553" s="79"/>
      <c r="B7553" s="156"/>
    </row>
    <row r="7554" spans="1:2">
      <c r="A7554" s="79"/>
      <c r="B7554" s="156"/>
    </row>
    <row r="7555" spans="1:2">
      <c r="A7555" s="79"/>
      <c r="B7555" s="156"/>
    </row>
    <row r="7556" spans="1:2">
      <c r="A7556" s="79"/>
      <c r="B7556" s="156"/>
    </row>
    <row r="7557" spans="1:2">
      <c r="A7557" s="79"/>
      <c r="B7557" s="156"/>
    </row>
    <row r="7558" spans="1:2">
      <c r="A7558" s="79"/>
      <c r="B7558" s="156"/>
    </row>
    <row r="7559" spans="1:2">
      <c r="A7559" s="79"/>
      <c r="B7559" s="156"/>
    </row>
    <row r="7560" spans="1:2">
      <c r="A7560" s="79"/>
      <c r="B7560" s="156"/>
    </row>
    <row r="7561" spans="1:2">
      <c r="A7561" s="79"/>
      <c r="B7561" s="156"/>
    </row>
    <row r="7562" spans="1:2">
      <c r="A7562" s="79"/>
      <c r="B7562" s="156"/>
    </row>
    <row r="7563" spans="1:2">
      <c r="A7563" s="79"/>
      <c r="B7563" s="156"/>
    </row>
    <row r="7564" spans="1:2">
      <c r="A7564" s="79"/>
      <c r="B7564" s="156"/>
    </row>
    <row r="7565" spans="1:2">
      <c r="A7565" s="79"/>
      <c r="B7565" s="156"/>
    </row>
    <row r="7566" spans="1:2">
      <c r="A7566" s="79"/>
      <c r="B7566" s="156"/>
    </row>
    <row r="7567" spans="1:2">
      <c r="A7567" s="79"/>
      <c r="B7567" s="156"/>
    </row>
    <row r="7568" spans="1:2">
      <c r="A7568" s="79"/>
      <c r="B7568" s="156"/>
    </row>
    <row r="7569" spans="1:2">
      <c r="A7569" s="79"/>
      <c r="B7569" s="156"/>
    </row>
    <row r="7570" spans="1:2">
      <c r="A7570" s="79"/>
      <c r="B7570" s="156"/>
    </row>
    <row r="7571" spans="1:2">
      <c r="A7571" s="79"/>
      <c r="B7571" s="156"/>
    </row>
    <row r="7572" spans="1:2">
      <c r="A7572" s="79"/>
      <c r="B7572" s="156"/>
    </row>
    <row r="7573" spans="1:2">
      <c r="A7573" s="79"/>
      <c r="B7573" s="156"/>
    </row>
    <row r="7574" spans="1:2">
      <c r="A7574" s="79"/>
      <c r="B7574" s="156"/>
    </row>
    <row r="7575" spans="1:2">
      <c r="A7575" s="79"/>
      <c r="B7575" s="156"/>
    </row>
    <row r="7576" spans="1:2">
      <c r="A7576" s="79"/>
      <c r="B7576" s="156"/>
    </row>
    <row r="7577" spans="1:2">
      <c r="A7577" s="79"/>
      <c r="B7577" s="156"/>
    </row>
    <row r="7578" spans="1:2">
      <c r="A7578" s="79"/>
      <c r="B7578" s="156"/>
    </row>
    <row r="7579" spans="1:2">
      <c r="A7579" s="79"/>
      <c r="B7579" s="156"/>
    </row>
    <row r="7580" spans="1:2">
      <c r="A7580" s="79"/>
      <c r="B7580" s="156"/>
    </row>
    <row r="7581" spans="1:2">
      <c r="A7581" s="79"/>
      <c r="B7581" s="156"/>
    </row>
    <row r="7582" spans="1:2">
      <c r="A7582" s="79"/>
      <c r="B7582" s="156"/>
    </row>
    <row r="7583" spans="1:2">
      <c r="A7583" s="79"/>
      <c r="B7583" s="156"/>
    </row>
    <row r="7584" spans="1:2">
      <c r="A7584" s="79"/>
      <c r="B7584" s="156"/>
    </row>
    <row r="7585" spans="1:2">
      <c r="A7585" s="79"/>
      <c r="B7585" s="156"/>
    </row>
    <row r="7586" spans="1:2">
      <c r="A7586" s="79"/>
      <c r="B7586" s="156"/>
    </row>
    <row r="7587" spans="1:2">
      <c r="A7587" s="79"/>
      <c r="B7587" s="156"/>
    </row>
    <row r="7588" spans="1:2">
      <c r="A7588" s="79"/>
      <c r="B7588" s="156"/>
    </row>
    <row r="7589" spans="1:2">
      <c r="A7589" s="79"/>
      <c r="B7589" s="156"/>
    </row>
    <row r="7590" spans="1:2">
      <c r="A7590" s="79"/>
      <c r="B7590" s="156"/>
    </row>
    <row r="7591" spans="1:2">
      <c r="A7591" s="79"/>
      <c r="B7591" s="156"/>
    </row>
    <row r="7592" spans="1:2">
      <c r="A7592" s="79"/>
      <c r="B7592" s="156"/>
    </row>
    <row r="7593" spans="1:2">
      <c r="A7593" s="79"/>
      <c r="B7593" s="156"/>
    </row>
    <row r="7594" spans="1:2">
      <c r="A7594" s="79"/>
      <c r="B7594" s="156"/>
    </row>
    <row r="7595" spans="1:2">
      <c r="A7595" s="79"/>
      <c r="B7595" s="156"/>
    </row>
    <row r="7596" spans="1:2">
      <c r="A7596" s="79"/>
      <c r="B7596" s="156"/>
    </row>
    <row r="7597" spans="1:2">
      <c r="A7597" s="79"/>
      <c r="B7597" s="156"/>
    </row>
    <row r="7598" spans="1:2">
      <c r="A7598" s="79"/>
      <c r="B7598" s="156"/>
    </row>
    <row r="7599" spans="1:2">
      <c r="A7599" s="79"/>
      <c r="B7599" s="156"/>
    </row>
    <row r="7600" spans="1:2">
      <c r="A7600" s="79"/>
      <c r="B7600" s="156"/>
    </row>
    <row r="7601" spans="1:2">
      <c r="A7601" s="79"/>
      <c r="B7601" s="156"/>
    </row>
    <row r="7602" spans="1:2">
      <c r="A7602" s="79"/>
      <c r="B7602" s="156"/>
    </row>
    <row r="7603" spans="1:2">
      <c r="A7603" s="79"/>
      <c r="B7603" s="156"/>
    </row>
    <row r="7604" spans="1:2">
      <c r="A7604" s="79"/>
      <c r="B7604" s="156"/>
    </row>
    <row r="7605" spans="1:2">
      <c r="A7605" s="79"/>
      <c r="B7605" s="156"/>
    </row>
    <row r="7606" spans="1:2">
      <c r="A7606" s="79"/>
      <c r="B7606" s="156"/>
    </row>
    <row r="7607" spans="1:2">
      <c r="A7607" s="79"/>
      <c r="B7607" s="156"/>
    </row>
    <row r="7608" spans="1:2">
      <c r="A7608" s="79"/>
      <c r="B7608" s="156"/>
    </row>
    <row r="7609" spans="1:2">
      <c r="A7609" s="79"/>
      <c r="B7609" s="156"/>
    </row>
    <row r="7610" spans="1:2">
      <c r="A7610" s="79"/>
      <c r="B7610" s="156"/>
    </row>
    <row r="7611" spans="1:2">
      <c r="A7611" s="79"/>
      <c r="B7611" s="156"/>
    </row>
    <row r="7612" spans="1:2">
      <c r="A7612" s="79"/>
      <c r="B7612" s="156"/>
    </row>
    <row r="7613" spans="1:2">
      <c r="A7613" s="79"/>
      <c r="B7613" s="156"/>
    </row>
    <row r="7614" spans="1:2">
      <c r="A7614" s="79"/>
      <c r="B7614" s="156"/>
    </row>
    <row r="7615" spans="1:2">
      <c r="A7615" s="79"/>
      <c r="B7615" s="156"/>
    </row>
    <row r="7616" spans="1:2">
      <c r="A7616" s="79"/>
      <c r="B7616" s="156"/>
    </row>
    <row r="7617" spans="1:2">
      <c r="A7617" s="79"/>
      <c r="B7617" s="156"/>
    </row>
    <row r="7618" spans="1:2">
      <c r="A7618" s="79"/>
      <c r="B7618" s="156"/>
    </row>
    <row r="7619" spans="1:2">
      <c r="A7619" s="79"/>
      <c r="B7619" s="156"/>
    </row>
    <row r="7620" spans="1:2">
      <c r="A7620" s="79"/>
      <c r="B7620" s="156"/>
    </row>
    <row r="7621" spans="1:2">
      <c r="A7621" s="79"/>
      <c r="B7621" s="156"/>
    </row>
    <row r="7622" spans="1:2">
      <c r="A7622" s="79"/>
      <c r="B7622" s="156"/>
    </row>
    <row r="7623" spans="1:2">
      <c r="A7623" s="79"/>
      <c r="B7623" s="156"/>
    </row>
    <row r="7624" spans="1:2">
      <c r="A7624" s="79"/>
      <c r="B7624" s="156"/>
    </row>
    <row r="7625" spans="1:2">
      <c r="A7625" s="79"/>
      <c r="B7625" s="156"/>
    </row>
    <row r="7626" spans="1:2">
      <c r="A7626" s="79"/>
      <c r="B7626" s="156"/>
    </row>
    <row r="7627" spans="1:2">
      <c r="A7627" s="79"/>
      <c r="B7627" s="156"/>
    </row>
    <row r="7628" spans="1:2">
      <c r="A7628" s="79"/>
      <c r="B7628" s="156"/>
    </row>
    <row r="7629" spans="1:2">
      <c r="A7629" s="79"/>
      <c r="B7629" s="156"/>
    </row>
    <row r="7630" spans="1:2">
      <c r="A7630" s="79"/>
      <c r="B7630" s="156"/>
    </row>
    <row r="7631" spans="1:2">
      <c r="A7631" s="79"/>
      <c r="B7631" s="156"/>
    </row>
    <row r="7632" spans="1:2">
      <c r="A7632" s="79"/>
      <c r="B7632" s="156"/>
    </row>
    <row r="7633" spans="1:2">
      <c r="A7633" s="79"/>
      <c r="B7633" s="156"/>
    </row>
    <row r="7634" spans="1:2">
      <c r="A7634" s="79"/>
      <c r="B7634" s="156"/>
    </row>
    <row r="7635" spans="1:2">
      <c r="A7635" s="79"/>
      <c r="B7635" s="156"/>
    </row>
    <row r="7636" spans="1:2">
      <c r="A7636" s="79"/>
      <c r="B7636" s="156"/>
    </row>
    <row r="7637" spans="1:2">
      <c r="A7637" s="79"/>
      <c r="B7637" s="156"/>
    </row>
    <row r="7638" spans="1:2">
      <c r="A7638" s="79"/>
      <c r="B7638" s="156"/>
    </row>
    <row r="7639" spans="1:2">
      <c r="A7639" s="79"/>
      <c r="B7639" s="156"/>
    </row>
    <row r="7640" spans="1:2">
      <c r="A7640" s="79"/>
      <c r="B7640" s="156"/>
    </row>
    <row r="7641" spans="1:2">
      <c r="A7641" s="79"/>
      <c r="B7641" s="156"/>
    </row>
    <row r="7642" spans="1:2">
      <c r="A7642" s="79"/>
      <c r="B7642" s="156"/>
    </row>
    <row r="7643" spans="1:2">
      <c r="A7643" s="79"/>
      <c r="B7643" s="156"/>
    </row>
    <row r="7644" spans="1:2">
      <c r="A7644" s="79"/>
      <c r="B7644" s="156"/>
    </row>
    <row r="7645" spans="1:2">
      <c r="A7645" s="79"/>
      <c r="B7645" s="156"/>
    </row>
    <row r="7646" spans="1:2">
      <c r="A7646" s="79"/>
      <c r="B7646" s="156"/>
    </row>
    <row r="7647" spans="1:2">
      <c r="A7647" s="79"/>
      <c r="B7647" s="156"/>
    </row>
    <row r="7648" spans="1:2">
      <c r="A7648" s="79"/>
      <c r="B7648" s="156"/>
    </row>
    <row r="7649" spans="1:2">
      <c r="A7649" s="79"/>
      <c r="B7649" s="156"/>
    </row>
    <row r="7650" spans="1:2">
      <c r="A7650" s="79"/>
      <c r="B7650" s="156"/>
    </row>
    <row r="7651" spans="1:2">
      <c r="A7651" s="79"/>
      <c r="B7651" s="156"/>
    </row>
    <row r="7652" spans="1:2">
      <c r="A7652" s="79"/>
      <c r="B7652" s="156"/>
    </row>
    <row r="7653" spans="1:2">
      <c r="A7653" s="79"/>
      <c r="B7653" s="156"/>
    </row>
    <row r="7654" spans="1:2">
      <c r="A7654" s="79"/>
      <c r="B7654" s="156"/>
    </row>
    <row r="7655" spans="1:2">
      <c r="A7655" s="79"/>
      <c r="B7655" s="156"/>
    </row>
    <row r="7656" spans="1:2">
      <c r="A7656" s="79"/>
      <c r="B7656" s="156"/>
    </row>
    <row r="7657" spans="1:2">
      <c r="A7657" s="79"/>
      <c r="B7657" s="156"/>
    </row>
    <row r="7658" spans="1:2">
      <c r="A7658" s="79"/>
      <c r="B7658" s="156"/>
    </row>
    <row r="7659" spans="1:2">
      <c r="A7659" s="79"/>
      <c r="B7659" s="156"/>
    </row>
    <row r="7660" spans="1:2">
      <c r="A7660" s="79"/>
      <c r="B7660" s="156"/>
    </row>
    <row r="7661" spans="1:2">
      <c r="A7661" s="79"/>
      <c r="B7661" s="156"/>
    </row>
    <row r="7662" spans="1:2">
      <c r="A7662" s="79"/>
      <c r="B7662" s="156"/>
    </row>
    <row r="7663" spans="1:2">
      <c r="A7663" s="79"/>
      <c r="B7663" s="156"/>
    </row>
    <row r="7664" spans="1:2">
      <c r="A7664" s="79"/>
      <c r="B7664" s="156"/>
    </row>
    <row r="7665" spans="1:2">
      <c r="A7665" s="79"/>
      <c r="B7665" s="156"/>
    </row>
    <row r="7666" spans="1:2">
      <c r="A7666" s="79"/>
      <c r="B7666" s="156"/>
    </row>
    <row r="7667" spans="1:2">
      <c r="A7667" s="79"/>
      <c r="B7667" s="156"/>
    </row>
    <row r="7668" spans="1:2">
      <c r="A7668" s="79"/>
      <c r="B7668" s="156"/>
    </row>
    <row r="7669" spans="1:2">
      <c r="A7669" s="79"/>
      <c r="B7669" s="156"/>
    </row>
    <row r="7670" spans="1:2">
      <c r="A7670" s="79"/>
      <c r="B7670" s="156"/>
    </row>
    <row r="7671" spans="1:2">
      <c r="A7671" s="79"/>
      <c r="B7671" s="156"/>
    </row>
    <row r="7672" spans="1:2">
      <c r="A7672" s="79"/>
      <c r="B7672" s="156"/>
    </row>
    <row r="7673" spans="1:2">
      <c r="A7673" s="79"/>
      <c r="B7673" s="156"/>
    </row>
    <row r="7674" spans="1:2">
      <c r="A7674" s="79"/>
      <c r="B7674" s="156"/>
    </row>
    <row r="7675" spans="1:2">
      <c r="A7675" s="79"/>
      <c r="B7675" s="156"/>
    </row>
    <row r="7676" spans="1:2">
      <c r="A7676" s="79"/>
      <c r="B7676" s="156"/>
    </row>
    <row r="7677" spans="1:2">
      <c r="A7677" s="79"/>
      <c r="B7677" s="156"/>
    </row>
    <row r="7678" spans="1:2">
      <c r="A7678" s="79"/>
      <c r="B7678" s="156"/>
    </row>
    <row r="7679" spans="1:2">
      <c r="A7679" s="79"/>
      <c r="B7679" s="156"/>
    </row>
    <row r="7680" spans="1:2">
      <c r="A7680" s="79"/>
      <c r="B7680" s="156"/>
    </row>
    <row r="7681" spans="1:2">
      <c r="A7681" s="79"/>
      <c r="B7681" s="156"/>
    </row>
    <row r="7682" spans="1:2">
      <c r="A7682" s="79"/>
      <c r="B7682" s="156"/>
    </row>
    <row r="7683" spans="1:2">
      <c r="A7683" s="79"/>
      <c r="B7683" s="156"/>
    </row>
    <row r="7684" spans="1:2">
      <c r="A7684" s="79"/>
      <c r="B7684" s="156"/>
    </row>
    <row r="7685" spans="1:2">
      <c r="A7685" s="79"/>
      <c r="B7685" s="156"/>
    </row>
    <row r="7686" spans="1:2">
      <c r="A7686" s="79"/>
      <c r="B7686" s="156"/>
    </row>
    <row r="7687" spans="1:2">
      <c r="A7687" s="79"/>
      <c r="B7687" s="156"/>
    </row>
    <row r="7688" spans="1:2">
      <c r="A7688" s="79"/>
      <c r="B7688" s="156"/>
    </row>
    <row r="7689" spans="1:2">
      <c r="A7689" s="79"/>
      <c r="B7689" s="156"/>
    </row>
    <row r="7690" spans="1:2">
      <c r="A7690" s="79"/>
      <c r="B7690" s="156"/>
    </row>
    <row r="7691" spans="1:2">
      <c r="A7691" s="79"/>
      <c r="B7691" s="156"/>
    </row>
    <row r="7692" spans="1:2">
      <c r="A7692" s="79"/>
      <c r="B7692" s="156"/>
    </row>
    <row r="7693" spans="1:2">
      <c r="A7693" s="79"/>
      <c r="B7693" s="156"/>
    </row>
    <row r="7694" spans="1:2">
      <c r="A7694" s="79"/>
      <c r="B7694" s="156"/>
    </row>
    <row r="7695" spans="1:2">
      <c r="A7695" s="79"/>
      <c r="B7695" s="156"/>
    </row>
    <row r="7696" spans="1:2">
      <c r="A7696" s="79"/>
      <c r="B7696" s="156"/>
    </row>
    <row r="7697" spans="1:2">
      <c r="A7697" s="79"/>
      <c r="B7697" s="156"/>
    </row>
    <row r="7698" spans="1:2">
      <c r="A7698" s="79"/>
      <c r="B7698" s="156"/>
    </row>
    <row r="7699" spans="1:2">
      <c r="A7699" s="79"/>
      <c r="B7699" s="156"/>
    </row>
    <row r="7700" spans="1:2">
      <c r="A7700" s="79"/>
      <c r="B7700" s="156"/>
    </row>
    <row r="7701" spans="1:2">
      <c r="A7701" s="79"/>
      <c r="B7701" s="156"/>
    </row>
    <row r="7702" spans="1:2">
      <c r="A7702" s="79"/>
      <c r="B7702" s="156"/>
    </row>
    <row r="7703" spans="1:2">
      <c r="A7703" s="79"/>
      <c r="B7703" s="156"/>
    </row>
    <row r="7704" spans="1:2">
      <c r="A7704" s="79"/>
      <c r="B7704" s="156"/>
    </row>
    <row r="7705" spans="1:2">
      <c r="A7705" s="79"/>
      <c r="B7705" s="156"/>
    </row>
    <row r="7706" spans="1:2">
      <c r="A7706" s="79"/>
      <c r="B7706" s="156"/>
    </row>
    <row r="7707" spans="1:2">
      <c r="A7707" s="79"/>
      <c r="B7707" s="156"/>
    </row>
    <row r="7708" spans="1:2">
      <c r="A7708" s="79"/>
      <c r="B7708" s="156"/>
    </row>
    <row r="7709" spans="1:2">
      <c r="A7709" s="79"/>
      <c r="B7709" s="156"/>
    </row>
    <row r="7710" spans="1:2">
      <c r="A7710" s="79"/>
      <c r="B7710" s="156"/>
    </row>
    <row r="7711" spans="1:2">
      <c r="A7711" s="79"/>
      <c r="B7711" s="156"/>
    </row>
    <row r="7712" spans="1:2">
      <c r="A7712" s="79"/>
      <c r="B7712" s="156"/>
    </row>
    <row r="7713" spans="1:2">
      <c r="A7713" s="79"/>
      <c r="B7713" s="156"/>
    </row>
    <row r="7714" spans="1:2">
      <c r="A7714" s="79"/>
      <c r="B7714" s="156"/>
    </row>
    <row r="7715" spans="1:2">
      <c r="A7715" s="79"/>
      <c r="B7715" s="156"/>
    </row>
    <row r="7716" spans="1:2">
      <c r="A7716" s="79"/>
      <c r="B7716" s="156"/>
    </row>
    <row r="7717" spans="1:2">
      <c r="A7717" s="79"/>
      <c r="B7717" s="156"/>
    </row>
    <row r="7718" spans="1:2">
      <c r="A7718" s="79"/>
      <c r="B7718" s="156"/>
    </row>
    <row r="7719" spans="1:2">
      <c r="A7719" s="79"/>
      <c r="B7719" s="156"/>
    </row>
    <row r="7720" spans="1:2">
      <c r="A7720" s="79"/>
      <c r="B7720" s="156"/>
    </row>
    <row r="7721" spans="1:2">
      <c r="A7721" s="79"/>
      <c r="B7721" s="156"/>
    </row>
    <row r="7722" spans="1:2">
      <c r="A7722" s="79"/>
      <c r="B7722" s="156"/>
    </row>
    <row r="7723" spans="1:2">
      <c r="A7723" s="79"/>
      <c r="B7723" s="156"/>
    </row>
    <row r="7724" spans="1:2">
      <c r="A7724" s="79"/>
      <c r="B7724" s="156"/>
    </row>
    <row r="7725" spans="1:2">
      <c r="A7725" s="79"/>
      <c r="B7725" s="156"/>
    </row>
    <row r="7726" spans="1:2">
      <c r="A7726" s="79"/>
      <c r="B7726" s="156"/>
    </row>
    <row r="7727" spans="1:2">
      <c r="A7727" s="79"/>
      <c r="B7727" s="156"/>
    </row>
    <row r="7728" spans="1:2">
      <c r="A7728" s="79"/>
      <c r="B7728" s="156"/>
    </row>
    <row r="7729" spans="1:2">
      <c r="A7729" s="79"/>
      <c r="B7729" s="156"/>
    </row>
    <row r="7730" spans="1:2">
      <c r="A7730" s="79"/>
      <c r="B7730" s="156"/>
    </row>
    <row r="7731" spans="1:2">
      <c r="A7731" s="79"/>
      <c r="B7731" s="156"/>
    </row>
    <row r="7732" spans="1:2">
      <c r="A7732" s="79"/>
      <c r="B7732" s="156"/>
    </row>
    <row r="7733" spans="1:2">
      <c r="A7733" s="79"/>
      <c r="B7733" s="156"/>
    </row>
    <row r="7734" spans="1:2">
      <c r="A7734" s="79"/>
      <c r="B7734" s="156"/>
    </row>
    <row r="7735" spans="1:2">
      <c r="A7735" s="79"/>
      <c r="B7735" s="156"/>
    </row>
    <row r="7736" spans="1:2">
      <c r="A7736" s="79"/>
      <c r="B7736" s="156"/>
    </row>
    <row r="7737" spans="1:2">
      <c r="A7737" s="79"/>
      <c r="B7737" s="156"/>
    </row>
    <row r="7738" spans="1:2">
      <c r="A7738" s="79"/>
      <c r="B7738" s="156"/>
    </row>
    <row r="7739" spans="1:2">
      <c r="A7739" s="79"/>
      <c r="B7739" s="156"/>
    </row>
    <row r="7740" spans="1:2">
      <c r="A7740" s="79"/>
      <c r="B7740" s="156"/>
    </row>
    <row r="7741" spans="1:2">
      <c r="A7741" s="79"/>
      <c r="B7741" s="156"/>
    </row>
    <row r="7742" spans="1:2">
      <c r="A7742" s="79"/>
      <c r="B7742" s="156"/>
    </row>
    <row r="7743" spans="1:2">
      <c r="A7743" s="79"/>
      <c r="B7743" s="156"/>
    </row>
    <row r="7744" spans="1:2">
      <c r="A7744" s="79"/>
      <c r="B7744" s="156"/>
    </row>
    <row r="7745" spans="1:2">
      <c r="A7745" s="79"/>
      <c r="B7745" s="156"/>
    </row>
    <row r="7746" spans="1:2">
      <c r="A7746" s="79"/>
      <c r="B7746" s="156"/>
    </row>
    <row r="7747" spans="1:2">
      <c r="A7747" s="79"/>
      <c r="B7747" s="156"/>
    </row>
    <row r="7748" spans="1:2">
      <c r="A7748" s="79"/>
      <c r="B7748" s="156"/>
    </row>
    <row r="7749" spans="1:2">
      <c r="A7749" s="79"/>
      <c r="B7749" s="156"/>
    </row>
    <row r="7750" spans="1:2">
      <c r="A7750" s="79"/>
      <c r="B7750" s="156"/>
    </row>
    <row r="7751" spans="1:2">
      <c r="A7751" s="79"/>
      <c r="B7751" s="156"/>
    </row>
    <row r="7752" spans="1:2">
      <c r="A7752" s="79"/>
      <c r="B7752" s="156"/>
    </row>
    <row r="7753" spans="1:2">
      <c r="A7753" s="79"/>
      <c r="B7753" s="156"/>
    </row>
    <row r="7754" spans="1:2">
      <c r="A7754" s="79"/>
      <c r="B7754" s="156"/>
    </row>
    <row r="7755" spans="1:2">
      <c r="A7755" s="79"/>
      <c r="B7755" s="156"/>
    </row>
    <row r="7756" spans="1:2">
      <c r="A7756" s="79"/>
      <c r="B7756" s="156"/>
    </row>
    <row r="7757" spans="1:2">
      <c r="A7757" s="79"/>
      <c r="B7757" s="156"/>
    </row>
    <row r="7758" spans="1:2">
      <c r="A7758" s="79"/>
      <c r="B7758" s="156"/>
    </row>
    <row r="7759" spans="1:2">
      <c r="A7759" s="79"/>
      <c r="B7759" s="156"/>
    </row>
    <row r="7760" spans="1:2">
      <c r="A7760" s="79"/>
      <c r="B7760" s="156"/>
    </row>
    <row r="7761" spans="1:2">
      <c r="A7761" s="79"/>
      <c r="B7761" s="156"/>
    </row>
    <row r="7762" spans="1:2">
      <c r="A7762" s="79"/>
      <c r="B7762" s="156"/>
    </row>
    <row r="7763" spans="1:2">
      <c r="A7763" s="79"/>
      <c r="B7763" s="156"/>
    </row>
    <row r="7764" spans="1:2">
      <c r="A7764" s="79"/>
      <c r="B7764" s="156"/>
    </row>
    <row r="7765" spans="1:2">
      <c r="A7765" s="79"/>
      <c r="B7765" s="156"/>
    </row>
    <row r="7766" spans="1:2">
      <c r="A7766" s="79"/>
      <c r="B7766" s="156"/>
    </row>
    <row r="7767" spans="1:2">
      <c r="A7767" s="79"/>
      <c r="B7767" s="156"/>
    </row>
    <row r="7768" spans="1:2">
      <c r="A7768" s="79"/>
      <c r="B7768" s="156"/>
    </row>
    <row r="7769" spans="1:2">
      <c r="A7769" s="79"/>
      <c r="B7769" s="156"/>
    </row>
    <row r="7770" spans="1:2">
      <c r="A7770" s="79"/>
      <c r="B7770" s="156"/>
    </row>
    <row r="7771" spans="1:2">
      <c r="A7771" s="79"/>
      <c r="B7771" s="156"/>
    </row>
    <row r="7772" spans="1:2">
      <c r="A7772" s="79"/>
      <c r="B7772" s="156"/>
    </row>
    <row r="7773" spans="1:2">
      <c r="A7773" s="79"/>
      <c r="B7773" s="156"/>
    </row>
    <row r="7774" spans="1:2">
      <c r="A7774" s="79"/>
      <c r="B7774" s="156"/>
    </row>
    <row r="7775" spans="1:2">
      <c r="A7775" s="79"/>
      <c r="B7775" s="156"/>
    </row>
    <row r="7776" spans="1:2">
      <c r="A7776" s="79"/>
      <c r="B7776" s="156"/>
    </row>
    <row r="7777" spans="1:2">
      <c r="A7777" s="79"/>
      <c r="B7777" s="156"/>
    </row>
    <row r="7778" spans="1:2">
      <c r="A7778" s="79"/>
      <c r="B7778" s="156"/>
    </row>
    <row r="7779" spans="1:2">
      <c r="A7779" s="79"/>
      <c r="B7779" s="156"/>
    </row>
    <row r="7780" spans="1:2">
      <c r="A7780" s="79"/>
      <c r="B7780" s="156"/>
    </row>
    <row r="7781" spans="1:2">
      <c r="A7781" s="79"/>
      <c r="B7781" s="156"/>
    </row>
    <row r="7782" spans="1:2">
      <c r="A7782" s="79"/>
      <c r="B7782" s="156"/>
    </row>
    <row r="7783" spans="1:2">
      <c r="A7783" s="79"/>
      <c r="B7783" s="156"/>
    </row>
    <row r="7784" spans="1:2">
      <c r="A7784" s="79"/>
      <c r="B7784" s="156"/>
    </row>
    <row r="7785" spans="1:2">
      <c r="A7785" s="79"/>
      <c r="B7785" s="156"/>
    </row>
    <row r="7786" spans="1:2">
      <c r="A7786" s="79"/>
      <c r="B7786" s="156"/>
    </row>
    <row r="7787" spans="1:2">
      <c r="A7787" s="79"/>
      <c r="B7787" s="156"/>
    </row>
    <row r="7788" spans="1:2">
      <c r="A7788" s="79"/>
      <c r="B7788" s="156"/>
    </row>
    <row r="7789" spans="1:2">
      <c r="A7789" s="79"/>
      <c r="B7789" s="156"/>
    </row>
    <row r="7790" spans="1:2">
      <c r="A7790" s="79"/>
      <c r="B7790" s="156"/>
    </row>
    <row r="7791" spans="1:2">
      <c r="A7791" s="79"/>
      <c r="B7791" s="156"/>
    </row>
    <row r="7792" spans="1:2">
      <c r="A7792" s="79"/>
      <c r="B7792" s="156"/>
    </row>
    <row r="7793" spans="1:2">
      <c r="A7793" s="79"/>
      <c r="B7793" s="156"/>
    </row>
    <row r="7794" spans="1:2">
      <c r="A7794" s="79"/>
      <c r="B7794" s="156"/>
    </row>
    <row r="7795" spans="1:2">
      <c r="A7795" s="79"/>
      <c r="B7795" s="156"/>
    </row>
    <row r="7796" spans="1:2">
      <c r="A7796" s="79"/>
      <c r="B7796" s="156"/>
    </row>
    <row r="7797" spans="1:2">
      <c r="A7797" s="79"/>
      <c r="B7797" s="156"/>
    </row>
    <row r="7798" spans="1:2">
      <c r="A7798" s="79"/>
      <c r="B7798" s="156"/>
    </row>
    <row r="7799" spans="1:2">
      <c r="A7799" s="79"/>
      <c r="B7799" s="156"/>
    </row>
    <row r="7800" spans="1:2">
      <c r="A7800" s="79"/>
      <c r="B7800" s="156"/>
    </row>
    <row r="7801" spans="1:2">
      <c r="A7801" s="79"/>
      <c r="B7801" s="156"/>
    </row>
    <row r="7802" spans="1:2">
      <c r="A7802" s="79"/>
      <c r="B7802" s="156"/>
    </row>
    <row r="7803" spans="1:2">
      <c r="A7803" s="79"/>
      <c r="B7803" s="156"/>
    </row>
    <row r="7804" spans="1:2">
      <c r="A7804" s="79"/>
      <c r="B7804" s="156"/>
    </row>
    <row r="7805" spans="1:2">
      <c r="A7805" s="79"/>
      <c r="B7805" s="156"/>
    </row>
    <row r="7806" spans="1:2">
      <c r="A7806" s="79"/>
      <c r="B7806" s="156"/>
    </row>
    <row r="7807" spans="1:2">
      <c r="A7807" s="79"/>
      <c r="B7807" s="156"/>
    </row>
    <row r="7808" spans="1:2">
      <c r="A7808" s="79"/>
      <c r="B7808" s="156"/>
    </row>
    <row r="7809" spans="1:2">
      <c r="A7809" s="79"/>
      <c r="B7809" s="156"/>
    </row>
    <row r="7810" spans="1:2">
      <c r="A7810" s="79"/>
      <c r="B7810" s="156"/>
    </row>
    <row r="7811" spans="1:2">
      <c r="A7811" s="79"/>
      <c r="B7811" s="156"/>
    </row>
    <row r="7812" spans="1:2">
      <c r="A7812" s="79"/>
      <c r="B7812" s="156"/>
    </row>
    <row r="7813" spans="1:2">
      <c r="A7813" s="79"/>
      <c r="B7813" s="156"/>
    </row>
    <row r="7814" spans="1:2">
      <c r="A7814" s="79"/>
      <c r="B7814" s="156"/>
    </row>
    <row r="7815" spans="1:2">
      <c r="A7815" s="79"/>
      <c r="B7815" s="156"/>
    </row>
    <row r="7816" spans="1:2">
      <c r="A7816" s="79"/>
      <c r="B7816" s="156"/>
    </row>
    <row r="7817" spans="1:2">
      <c r="A7817" s="79"/>
      <c r="B7817" s="156"/>
    </row>
    <row r="7818" spans="1:2">
      <c r="A7818" s="79"/>
      <c r="B7818" s="156"/>
    </row>
    <row r="7819" spans="1:2">
      <c r="A7819" s="79"/>
      <c r="B7819" s="156"/>
    </row>
    <row r="7820" spans="1:2">
      <c r="A7820" s="79"/>
      <c r="B7820" s="156"/>
    </row>
    <row r="7821" spans="1:2">
      <c r="A7821" s="79"/>
      <c r="B7821" s="156"/>
    </row>
    <row r="7822" spans="1:2">
      <c r="A7822" s="79"/>
      <c r="B7822" s="156"/>
    </row>
    <row r="7823" spans="1:2">
      <c r="A7823" s="79"/>
      <c r="B7823" s="156"/>
    </row>
    <row r="7824" spans="1:2">
      <c r="A7824" s="79"/>
      <c r="B7824" s="156"/>
    </row>
    <row r="7825" spans="1:2">
      <c r="A7825" s="79"/>
      <c r="B7825" s="156"/>
    </row>
    <row r="7826" spans="1:2">
      <c r="A7826" s="79"/>
      <c r="B7826" s="156"/>
    </row>
    <row r="7827" spans="1:2">
      <c r="A7827" s="79"/>
      <c r="B7827" s="156"/>
    </row>
    <row r="7828" spans="1:2">
      <c r="A7828" s="79"/>
      <c r="B7828" s="156"/>
    </row>
    <row r="7829" spans="1:2">
      <c r="A7829" s="79"/>
      <c r="B7829" s="156"/>
    </row>
    <row r="7830" spans="1:2">
      <c r="A7830" s="79"/>
      <c r="B7830" s="156"/>
    </row>
    <row r="7831" spans="1:2">
      <c r="A7831" s="79"/>
      <c r="B7831" s="156"/>
    </row>
    <row r="7832" spans="1:2">
      <c r="A7832" s="79"/>
      <c r="B7832" s="156"/>
    </row>
    <row r="7833" spans="1:2">
      <c r="A7833" s="79"/>
      <c r="B7833" s="156"/>
    </row>
    <row r="7834" spans="1:2">
      <c r="A7834" s="79"/>
      <c r="B7834" s="156"/>
    </row>
    <row r="7835" spans="1:2">
      <c r="A7835" s="79"/>
      <c r="B7835" s="156"/>
    </row>
    <row r="7836" spans="1:2">
      <c r="A7836" s="79"/>
      <c r="B7836" s="156"/>
    </row>
    <row r="7837" spans="1:2">
      <c r="A7837" s="79"/>
      <c r="B7837" s="156"/>
    </row>
    <row r="7838" spans="1:2">
      <c r="A7838" s="79"/>
      <c r="B7838" s="156"/>
    </row>
    <row r="7839" spans="1:2">
      <c r="A7839" s="79"/>
      <c r="B7839" s="156"/>
    </row>
    <row r="7840" spans="1:2">
      <c r="A7840" s="79"/>
      <c r="B7840" s="156"/>
    </row>
    <row r="7841" spans="1:2">
      <c r="A7841" s="79"/>
      <c r="B7841" s="156"/>
    </row>
    <row r="7842" spans="1:2">
      <c r="A7842" s="79"/>
      <c r="B7842" s="156"/>
    </row>
    <row r="7843" spans="1:2">
      <c r="A7843" s="79"/>
      <c r="B7843" s="156"/>
    </row>
    <row r="7844" spans="1:2">
      <c r="A7844" s="79"/>
      <c r="B7844" s="156"/>
    </row>
    <row r="7845" spans="1:2">
      <c r="A7845" s="79"/>
      <c r="B7845" s="156"/>
    </row>
    <row r="7846" spans="1:2">
      <c r="A7846" s="79"/>
      <c r="B7846" s="156"/>
    </row>
    <row r="7847" spans="1:2">
      <c r="A7847" s="79"/>
      <c r="B7847" s="156"/>
    </row>
    <row r="7848" spans="1:2">
      <c r="A7848" s="79"/>
      <c r="B7848" s="156"/>
    </row>
    <row r="7849" spans="1:2">
      <c r="A7849" s="79"/>
      <c r="B7849" s="156"/>
    </row>
    <row r="7850" spans="1:2">
      <c r="A7850" s="79"/>
      <c r="B7850" s="156"/>
    </row>
    <row r="7851" spans="1:2">
      <c r="A7851" s="79"/>
      <c r="B7851" s="156"/>
    </row>
    <row r="7852" spans="1:2">
      <c r="A7852" s="79"/>
      <c r="B7852" s="156"/>
    </row>
    <row r="7853" spans="1:2">
      <c r="A7853" s="79"/>
      <c r="B7853" s="156"/>
    </row>
    <row r="7854" spans="1:2">
      <c r="A7854" s="79"/>
      <c r="B7854" s="156"/>
    </row>
    <row r="7855" spans="1:2">
      <c r="A7855" s="79"/>
      <c r="B7855" s="156"/>
    </row>
    <row r="7856" spans="1:2">
      <c r="A7856" s="79"/>
      <c r="B7856" s="156"/>
    </row>
    <row r="7857" spans="1:2">
      <c r="A7857" s="79"/>
      <c r="B7857" s="156"/>
    </row>
    <row r="7858" spans="1:2">
      <c r="A7858" s="79"/>
      <c r="B7858" s="156"/>
    </row>
    <row r="7859" spans="1:2">
      <c r="A7859" s="79"/>
      <c r="B7859" s="156"/>
    </row>
    <row r="7860" spans="1:2">
      <c r="A7860" s="79"/>
      <c r="B7860" s="156"/>
    </row>
    <row r="7861" spans="1:2">
      <c r="A7861" s="79"/>
      <c r="B7861" s="156"/>
    </row>
    <row r="7862" spans="1:2">
      <c r="A7862" s="79"/>
      <c r="B7862" s="156"/>
    </row>
    <row r="7863" spans="1:2">
      <c r="A7863" s="79"/>
      <c r="B7863" s="156"/>
    </row>
    <row r="7864" spans="1:2">
      <c r="A7864" s="79"/>
      <c r="B7864" s="156"/>
    </row>
    <row r="7865" spans="1:2">
      <c r="A7865" s="79"/>
      <c r="B7865" s="156"/>
    </row>
    <row r="7866" spans="1:2">
      <c r="A7866" s="79"/>
      <c r="B7866" s="156"/>
    </row>
    <row r="7867" spans="1:2">
      <c r="A7867" s="79"/>
      <c r="B7867" s="156"/>
    </row>
    <row r="7868" spans="1:2">
      <c r="A7868" s="79"/>
      <c r="B7868" s="156"/>
    </row>
    <row r="7869" spans="1:2">
      <c r="A7869" s="79"/>
      <c r="B7869" s="156"/>
    </row>
    <row r="7870" spans="1:2">
      <c r="A7870" s="79"/>
      <c r="B7870" s="156"/>
    </row>
    <row r="7871" spans="1:2">
      <c r="A7871" s="79"/>
      <c r="B7871" s="156"/>
    </row>
    <row r="7872" spans="1:2">
      <c r="A7872" s="79"/>
      <c r="B7872" s="156"/>
    </row>
    <row r="7873" spans="1:2">
      <c r="A7873" s="79"/>
      <c r="B7873" s="156"/>
    </row>
    <row r="7874" spans="1:2">
      <c r="A7874" s="79"/>
      <c r="B7874" s="156"/>
    </row>
    <row r="7875" spans="1:2">
      <c r="A7875" s="79"/>
      <c r="B7875" s="156"/>
    </row>
    <row r="7876" spans="1:2">
      <c r="A7876" s="79"/>
      <c r="B7876" s="156"/>
    </row>
    <row r="7877" spans="1:2">
      <c r="A7877" s="79"/>
      <c r="B7877" s="156"/>
    </row>
    <row r="7878" spans="1:2">
      <c r="A7878" s="79"/>
      <c r="B7878" s="156"/>
    </row>
    <row r="7879" spans="1:2">
      <c r="A7879" s="79"/>
      <c r="B7879" s="156"/>
    </row>
    <row r="7880" spans="1:2">
      <c r="A7880" s="79"/>
      <c r="B7880" s="156"/>
    </row>
    <row r="7881" spans="1:2">
      <c r="A7881" s="79"/>
      <c r="B7881" s="156"/>
    </row>
    <row r="7882" spans="1:2">
      <c r="A7882" s="79"/>
      <c r="B7882" s="156"/>
    </row>
    <row r="7883" spans="1:2">
      <c r="A7883" s="79"/>
      <c r="B7883" s="156"/>
    </row>
    <row r="7884" spans="1:2">
      <c r="A7884" s="79"/>
      <c r="B7884" s="156"/>
    </row>
    <row r="7885" spans="1:2">
      <c r="A7885" s="79"/>
      <c r="B7885" s="156"/>
    </row>
    <row r="7886" spans="1:2">
      <c r="A7886" s="79"/>
      <c r="B7886" s="156"/>
    </row>
    <row r="7887" spans="1:2">
      <c r="A7887" s="79"/>
      <c r="B7887" s="156"/>
    </row>
    <row r="7888" spans="1:2">
      <c r="A7888" s="79"/>
      <c r="B7888" s="156"/>
    </row>
    <row r="7889" spans="1:2">
      <c r="A7889" s="79"/>
      <c r="B7889" s="156"/>
    </row>
    <row r="7890" spans="1:2">
      <c r="A7890" s="79"/>
      <c r="B7890" s="156"/>
    </row>
    <row r="7891" spans="1:2">
      <c r="A7891" s="79"/>
      <c r="B7891" s="156"/>
    </row>
    <row r="7892" spans="1:2">
      <c r="A7892" s="79"/>
      <c r="B7892" s="156"/>
    </row>
    <row r="7893" spans="1:2">
      <c r="A7893" s="79"/>
      <c r="B7893" s="156"/>
    </row>
    <row r="7894" spans="1:2">
      <c r="A7894" s="79"/>
      <c r="B7894" s="156"/>
    </row>
    <row r="7895" spans="1:2">
      <c r="A7895" s="79"/>
      <c r="B7895" s="156"/>
    </row>
    <row r="7896" spans="1:2">
      <c r="A7896" s="79"/>
      <c r="B7896" s="156"/>
    </row>
    <row r="7897" spans="1:2">
      <c r="A7897" s="79"/>
      <c r="B7897" s="156"/>
    </row>
    <row r="7898" spans="1:2">
      <c r="A7898" s="79"/>
      <c r="B7898" s="156"/>
    </row>
    <row r="7899" spans="1:2">
      <c r="A7899" s="79"/>
      <c r="B7899" s="156"/>
    </row>
    <row r="7900" spans="1:2">
      <c r="A7900" s="79"/>
      <c r="B7900" s="156"/>
    </row>
    <row r="7901" spans="1:2">
      <c r="A7901" s="79"/>
      <c r="B7901" s="156"/>
    </row>
    <row r="7902" spans="1:2">
      <c r="A7902" s="79"/>
      <c r="B7902" s="156"/>
    </row>
    <row r="7903" spans="1:2">
      <c r="A7903" s="79"/>
      <c r="B7903" s="156"/>
    </row>
    <row r="7904" spans="1:2">
      <c r="A7904" s="79"/>
      <c r="B7904" s="156"/>
    </row>
    <row r="7905" spans="1:2">
      <c r="A7905" s="79"/>
      <c r="B7905" s="156"/>
    </row>
    <row r="7906" spans="1:2">
      <c r="A7906" s="79"/>
      <c r="B7906" s="156"/>
    </row>
    <row r="7907" spans="1:2">
      <c r="A7907" s="79"/>
      <c r="B7907" s="156"/>
    </row>
    <row r="7908" spans="1:2">
      <c r="A7908" s="79"/>
      <c r="B7908" s="156"/>
    </row>
    <row r="7909" spans="1:2">
      <c r="A7909" s="79"/>
      <c r="B7909" s="156"/>
    </row>
    <row r="7910" spans="1:2">
      <c r="A7910" s="79"/>
      <c r="B7910" s="156"/>
    </row>
    <row r="7911" spans="1:2">
      <c r="A7911" s="79"/>
      <c r="B7911" s="156"/>
    </row>
    <row r="7912" spans="1:2">
      <c r="A7912" s="79"/>
      <c r="B7912" s="156"/>
    </row>
    <row r="7913" spans="1:2">
      <c r="A7913" s="79"/>
      <c r="B7913" s="156"/>
    </row>
    <row r="7914" spans="1:2">
      <c r="A7914" s="79"/>
      <c r="B7914" s="156"/>
    </row>
    <row r="7915" spans="1:2">
      <c r="A7915" s="79"/>
      <c r="B7915" s="156"/>
    </row>
    <row r="7916" spans="1:2">
      <c r="A7916" s="79"/>
      <c r="B7916" s="156"/>
    </row>
    <row r="7917" spans="1:2">
      <c r="A7917" s="79"/>
      <c r="B7917" s="156"/>
    </row>
    <row r="7918" spans="1:2">
      <c r="A7918" s="79"/>
      <c r="B7918" s="156"/>
    </row>
    <row r="7919" spans="1:2">
      <c r="A7919" s="79"/>
      <c r="B7919" s="156"/>
    </row>
    <row r="7920" spans="1:2">
      <c r="A7920" s="79"/>
      <c r="B7920" s="156"/>
    </row>
    <row r="7921" spans="1:2">
      <c r="A7921" s="79"/>
      <c r="B7921" s="156"/>
    </row>
    <row r="7922" spans="1:2">
      <c r="A7922" s="79"/>
      <c r="B7922" s="156"/>
    </row>
    <row r="7923" spans="1:2">
      <c r="A7923" s="79"/>
      <c r="B7923" s="156"/>
    </row>
    <row r="7924" spans="1:2">
      <c r="A7924" s="79"/>
      <c r="B7924" s="156"/>
    </row>
    <row r="7925" spans="1:2">
      <c r="A7925" s="79"/>
      <c r="B7925" s="156"/>
    </row>
    <row r="7926" spans="1:2">
      <c r="A7926" s="79"/>
      <c r="B7926" s="156"/>
    </row>
    <row r="7927" spans="1:2">
      <c r="A7927" s="79"/>
      <c r="B7927" s="156"/>
    </row>
    <row r="7928" spans="1:2">
      <c r="A7928" s="79"/>
      <c r="B7928" s="156"/>
    </row>
    <row r="7929" spans="1:2">
      <c r="A7929" s="79"/>
      <c r="B7929" s="156"/>
    </row>
    <row r="7930" spans="1:2">
      <c r="A7930" s="79"/>
      <c r="B7930" s="156"/>
    </row>
    <row r="7931" spans="1:2">
      <c r="A7931" s="79"/>
      <c r="B7931" s="156"/>
    </row>
    <row r="7932" spans="1:2">
      <c r="A7932" s="79"/>
      <c r="B7932" s="156"/>
    </row>
    <row r="7933" spans="1:2">
      <c r="A7933" s="79"/>
      <c r="B7933" s="156"/>
    </row>
    <row r="7934" spans="1:2">
      <c r="A7934" s="79"/>
      <c r="B7934" s="156"/>
    </row>
    <row r="7935" spans="1:2">
      <c r="A7935" s="79"/>
      <c r="B7935" s="156"/>
    </row>
    <row r="7936" spans="1:2">
      <c r="A7936" s="79"/>
      <c r="B7936" s="156"/>
    </row>
    <row r="7937" spans="1:2">
      <c r="A7937" s="79"/>
      <c r="B7937" s="156"/>
    </row>
    <row r="7938" spans="1:2">
      <c r="A7938" s="79"/>
      <c r="B7938" s="156"/>
    </row>
    <row r="7939" spans="1:2">
      <c r="A7939" s="79"/>
      <c r="B7939" s="156"/>
    </row>
    <row r="7940" spans="1:2">
      <c r="A7940" s="79"/>
      <c r="B7940" s="156"/>
    </row>
    <row r="7941" spans="1:2">
      <c r="A7941" s="79"/>
      <c r="B7941" s="156"/>
    </row>
    <row r="7942" spans="1:2">
      <c r="A7942" s="79"/>
      <c r="B7942" s="156"/>
    </row>
    <row r="7943" spans="1:2">
      <c r="A7943" s="79"/>
      <c r="B7943" s="156"/>
    </row>
    <row r="7944" spans="1:2">
      <c r="A7944" s="79"/>
      <c r="B7944" s="156"/>
    </row>
    <row r="7945" spans="1:2">
      <c r="A7945" s="79"/>
      <c r="B7945" s="156"/>
    </row>
    <row r="7946" spans="1:2">
      <c r="A7946" s="79"/>
      <c r="B7946" s="156"/>
    </row>
    <row r="7947" spans="1:2">
      <c r="A7947" s="79"/>
      <c r="B7947" s="156"/>
    </row>
    <row r="7948" spans="1:2">
      <c r="A7948" s="79"/>
      <c r="B7948" s="156"/>
    </row>
    <row r="7949" spans="1:2">
      <c r="A7949" s="79"/>
      <c r="B7949" s="156"/>
    </row>
    <row r="7950" spans="1:2">
      <c r="A7950" s="79"/>
      <c r="B7950" s="156"/>
    </row>
    <row r="7951" spans="1:2">
      <c r="A7951" s="79"/>
      <c r="B7951" s="156"/>
    </row>
    <row r="7952" spans="1:2">
      <c r="A7952" s="79"/>
      <c r="B7952" s="156"/>
    </row>
    <row r="7953" spans="1:2">
      <c r="A7953" s="79"/>
      <c r="B7953" s="156"/>
    </row>
    <row r="7954" spans="1:2">
      <c r="A7954" s="79"/>
      <c r="B7954" s="156"/>
    </row>
    <row r="7955" spans="1:2">
      <c r="A7955" s="79"/>
      <c r="B7955" s="156"/>
    </row>
    <row r="7956" spans="1:2">
      <c r="A7956" s="79"/>
      <c r="B7956" s="156"/>
    </row>
    <row r="7957" spans="1:2">
      <c r="A7957" s="79"/>
      <c r="B7957" s="156"/>
    </row>
    <row r="7958" spans="1:2">
      <c r="A7958" s="79"/>
      <c r="B7958" s="156"/>
    </row>
    <row r="7959" spans="1:2">
      <c r="A7959" s="79"/>
      <c r="B7959" s="156"/>
    </row>
    <row r="7960" spans="1:2">
      <c r="A7960" s="79"/>
      <c r="B7960" s="156"/>
    </row>
    <row r="7961" spans="1:2">
      <c r="A7961" s="79"/>
      <c r="B7961" s="156"/>
    </row>
    <row r="7962" spans="1:2">
      <c r="A7962" s="79"/>
      <c r="B7962" s="156"/>
    </row>
    <row r="7963" spans="1:2">
      <c r="A7963" s="79"/>
      <c r="B7963" s="156"/>
    </row>
    <row r="7964" spans="1:2">
      <c r="A7964" s="79"/>
      <c r="B7964" s="156"/>
    </row>
    <row r="7965" spans="1:2">
      <c r="A7965" s="79"/>
      <c r="B7965" s="156"/>
    </row>
    <row r="7966" spans="1:2">
      <c r="A7966" s="79"/>
      <c r="B7966" s="156"/>
    </row>
    <row r="7967" spans="1:2">
      <c r="A7967" s="79"/>
      <c r="B7967" s="156"/>
    </row>
    <row r="7968" spans="1:2">
      <c r="A7968" s="79"/>
      <c r="B7968" s="156"/>
    </row>
    <row r="7969" spans="1:2">
      <c r="A7969" s="79"/>
      <c r="B7969" s="156"/>
    </row>
    <row r="7970" spans="1:2">
      <c r="A7970" s="79"/>
      <c r="B7970" s="156"/>
    </row>
    <row r="7971" spans="1:2">
      <c r="A7971" s="79"/>
      <c r="B7971" s="156"/>
    </row>
    <row r="7972" spans="1:2">
      <c r="A7972" s="79"/>
      <c r="B7972" s="156"/>
    </row>
    <row r="7973" spans="1:2">
      <c r="A7973" s="79"/>
      <c r="B7973" s="156"/>
    </row>
    <row r="7974" spans="1:2">
      <c r="A7974" s="79"/>
      <c r="B7974" s="156"/>
    </row>
    <row r="7975" spans="1:2">
      <c r="A7975" s="79"/>
      <c r="B7975" s="156"/>
    </row>
    <row r="7976" spans="1:2">
      <c r="A7976" s="79"/>
      <c r="B7976" s="156"/>
    </row>
    <row r="7977" spans="1:2">
      <c r="A7977" s="79"/>
      <c r="B7977" s="156"/>
    </row>
    <row r="7978" spans="1:2">
      <c r="A7978" s="79"/>
      <c r="B7978" s="156"/>
    </row>
    <row r="7979" spans="1:2">
      <c r="A7979" s="79"/>
      <c r="B7979" s="156"/>
    </row>
    <row r="7980" spans="1:2">
      <c r="A7980" s="79"/>
      <c r="B7980" s="156"/>
    </row>
    <row r="7981" spans="1:2">
      <c r="A7981" s="79"/>
      <c r="B7981" s="156"/>
    </row>
    <row r="7982" spans="1:2">
      <c r="A7982" s="79"/>
      <c r="B7982" s="156"/>
    </row>
    <row r="7983" spans="1:2">
      <c r="A7983" s="79"/>
      <c r="B7983" s="156"/>
    </row>
    <row r="7984" spans="1:2">
      <c r="A7984" s="79"/>
      <c r="B7984" s="156"/>
    </row>
    <row r="7985" spans="1:2">
      <c r="A7985" s="79"/>
      <c r="B7985" s="156"/>
    </row>
    <row r="7986" spans="1:2">
      <c r="A7986" s="79"/>
      <c r="B7986" s="156"/>
    </row>
    <row r="7987" spans="1:2">
      <c r="A7987" s="79"/>
      <c r="B7987" s="156"/>
    </row>
    <row r="7988" spans="1:2">
      <c r="A7988" s="79"/>
      <c r="B7988" s="156"/>
    </row>
    <row r="7989" spans="1:2">
      <c r="A7989" s="79"/>
      <c r="B7989" s="156"/>
    </row>
    <row r="7990" spans="1:2">
      <c r="A7990" s="79"/>
      <c r="B7990" s="156"/>
    </row>
    <row r="7991" spans="1:2">
      <c r="A7991" s="79"/>
      <c r="B7991" s="156"/>
    </row>
    <row r="7992" spans="1:2">
      <c r="A7992" s="79"/>
      <c r="B7992" s="156"/>
    </row>
    <row r="7993" spans="1:2">
      <c r="A7993" s="79"/>
      <c r="B7993" s="156"/>
    </row>
    <row r="7994" spans="1:2">
      <c r="A7994" s="79"/>
      <c r="B7994" s="156"/>
    </row>
    <row r="7995" spans="1:2">
      <c r="A7995" s="79"/>
      <c r="B7995" s="156"/>
    </row>
    <row r="7996" spans="1:2">
      <c r="A7996" s="79"/>
      <c r="B7996" s="156"/>
    </row>
    <row r="7997" spans="1:2">
      <c r="A7997" s="79"/>
      <c r="B7997" s="156"/>
    </row>
    <row r="7998" spans="1:2">
      <c r="A7998" s="79"/>
      <c r="B7998" s="156"/>
    </row>
    <row r="7999" spans="1:2">
      <c r="A7999" s="79"/>
      <c r="B7999" s="156"/>
    </row>
    <row r="8000" spans="1:2">
      <c r="A8000" s="79"/>
      <c r="B8000" s="156"/>
    </row>
    <row r="8001" spans="1:2">
      <c r="A8001" s="79"/>
      <c r="B8001" s="156"/>
    </row>
    <row r="8002" spans="1:2">
      <c r="A8002" s="79"/>
      <c r="B8002" s="156"/>
    </row>
    <row r="8003" spans="1:2">
      <c r="A8003" s="79"/>
      <c r="B8003" s="156"/>
    </row>
    <row r="8004" spans="1:2">
      <c r="A8004" s="79"/>
      <c r="B8004" s="156"/>
    </row>
    <row r="8005" spans="1:2">
      <c r="A8005" s="79"/>
      <c r="B8005" s="156"/>
    </row>
    <row r="8006" spans="1:2">
      <c r="A8006" s="79"/>
      <c r="B8006" s="156"/>
    </row>
    <row r="8007" spans="1:2">
      <c r="A8007" s="79"/>
      <c r="B8007" s="156"/>
    </row>
    <row r="8008" spans="1:2">
      <c r="A8008" s="79"/>
      <c r="B8008" s="156"/>
    </row>
    <row r="8009" spans="1:2">
      <c r="A8009" s="79"/>
      <c r="B8009" s="156"/>
    </row>
    <row r="8010" spans="1:2">
      <c r="A8010" s="79"/>
      <c r="B8010" s="156"/>
    </row>
    <row r="8011" spans="1:2">
      <c r="A8011" s="79"/>
      <c r="B8011" s="156"/>
    </row>
    <row r="8012" spans="1:2">
      <c r="A8012" s="79"/>
      <c r="B8012" s="156"/>
    </row>
    <row r="8013" spans="1:2">
      <c r="A8013" s="79"/>
      <c r="B8013" s="156"/>
    </row>
    <row r="8014" spans="1:2">
      <c r="A8014" s="79"/>
      <c r="B8014" s="156"/>
    </row>
    <row r="8015" spans="1:2">
      <c r="A8015" s="79"/>
      <c r="B8015" s="156"/>
    </row>
    <row r="8016" spans="1:2">
      <c r="A8016" s="79"/>
      <c r="B8016" s="156"/>
    </row>
    <row r="8017" spans="1:2">
      <c r="A8017" s="79"/>
      <c r="B8017" s="156"/>
    </row>
    <row r="8018" spans="1:2">
      <c r="A8018" s="79"/>
      <c r="B8018" s="156"/>
    </row>
    <row r="8019" spans="1:2">
      <c r="A8019" s="79"/>
      <c r="B8019" s="156"/>
    </row>
    <row r="8020" spans="1:2">
      <c r="A8020" s="79"/>
      <c r="B8020" s="156"/>
    </row>
    <row r="8021" spans="1:2">
      <c r="A8021" s="79"/>
      <c r="B8021" s="156"/>
    </row>
    <row r="8022" spans="1:2">
      <c r="A8022" s="79"/>
      <c r="B8022" s="156"/>
    </row>
    <row r="8023" spans="1:2">
      <c r="A8023" s="79"/>
      <c r="B8023" s="156"/>
    </row>
    <row r="8024" spans="1:2">
      <c r="A8024" s="79"/>
      <c r="B8024" s="156"/>
    </row>
    <row r="8025" spans="1:2">
      <c r="A8025" s="79"/>
      <c r="B8025" s="156"/>
    </row>
    <row r="8026" spans="1:2">
      <c r="A8026" s="79"/>
      <c r="B8026" s="156"/>
    </row>
    <row r="8027" spans="1:2">
      <c r="A8027" s="79"/>
      <c r="B8027" s="156"/>
    </row>
    <row r="8028" spans="1:2">
      <c r="A8028" s="79"/>
      <c r="B8028" s="156"/>
    </row>
    <row r="8029" spans="1:2">
      <c r="A8029" s="79"/>
      <c r="B8029" s="156"/>
    </row>
    <row r="8030" spans="1:2">
      <c r="A8030" s="79"/>
      <c r="B8030" s="156"/>
    </row>
    <row r="8031" spans="1:2">
      <c r="A8031" s="79"/>
      <c r="B8031" s="156"/>
    </row>
    <row r="8032" spans="1:2">
      <c r="A8032" s="79"/>
      <c r="B8032" s="156"/>
    </row>
    <row r="8033" spans="1:2">
      <c r="A8033" s="79"/>
      <c r="B8033" s="156"/>
    </row>
    <row r="8034" spans="1:2">
      <c r="A8034" s="79"/>
      <c r="B8034" s="156"/>
    </row>
    <row r="8035" spans="1:2">
      <c r="A8035" s="79"/>
      <c r="B8035" s="156"/>
    </row>
    <row r="8036" spans="1:2">
      <c r="A8036" s="79"/>
      <c r="B8036" s="156"/>
    </row>
    <row r="8037" spans="1:2">
      <c r="A8037" s="79"/>
      <c r="B8037" s="156"/>
    </row>
    <row r="8038" spans="1:2">
      <c r="A8038" s="79"/>
      <c r="B8038" s="156"/>
    </row>
    <row r="8039" spans="1:2">
      <c r="A8039" s="79"/>
      <c r="B8039" s="156"/>
    </row>
    <row r="8040" spans="1:2">
      <c r="A8040" s="79"/>
      <c r="B8040" s="156"/>
    </row>
    <row r="8041" spans="1:2">
      <c r="A8041" s="79"/>
      <c r="B8041" s="156"/>
    </row>
    <row r="8042" spans="1:2">
      <c r="A8042" s="79"/>
      <c r="B8042" s="156"/>
    </row>
    <row r="8043" spans="1:2">
      <c r="A8043" s="79"/>
      <c r="B8043" s="156"/>
    </row>
    <row r="8044" spans="1:2">
      <c r="A8044" s="79"/>
      <c r="B8044" s="156"/>
    </row>
    <row r="8045" spans="1:2">
      <c r="A8045" s="79"/>
      <c r="B8045" s="156"/>
    </row>
    <row r="8046" spans="1:2">
      <c r="A8046" s="79"/>
      <c r="B8046" s="156"/>
    </row>
    <row r="8047" spans="1:2">
      <c r="A8047" s="79"/>
      <c r="B8047" s="156"/>
    </row>
    <row r="8048" spans="1:2">
      <c r="A8048" s="79"/>
      <c r="B8048" s="156"/>
    </row>
    <row r="8049" spans="1:2">
      <c r="A8049" s="79"/>
      <c r="B8049" s="156"/>
    </row>
    <row r="8050" spans="1:2">
      <c r="A8050" s="79"/>
      <c r="B8050" s="156"/>
    </row>
    <row r="8051" spans="1:2">
      <c r="A8051" s="79"/>
      <c r="B8051" s="156"/>
    </row>
    <row r="8052" spans="1:2">
      <c r="A8052" s="79"/>
      <c r="B8052" s="156"/>
    </row>
    <row r="8053" spans="1:2">
      <c r="A8053" s="79"/>
      <c r="B8053" s="156"/>
    </row>
    <row r="8054" spans="1:2">
      <c r="A8054" s="79"/>
      <c r="B8054" s="156"/>
    </row>
    <row r="8055" spans="1:2">
      <c r="A8055" s="79"/>
      <c r="B8055" s="156"/>
    </row>
    <row r="8056" spans="1:2">
      <c r="A8056" s="79"/>
      <c r="B8056" s="156"/>
    </row>
    <row r="8057" spans="1:2">
      <c r="A8057" s="79"/>
      <c r="B8057" s="156"/>
    </row>
    <row r="8058" spans="1:2">
      <c r="A8058" s="79"/>
      <c r="B8058" s="156"/>
    </row>
    <row r="8059" spans="1:2">
      <c r="A8059" s="79"/>
      <c r="B8059" s="156"/>
    </row>
    <row r="8060" spans="1:2">
      <c r="A8060" s="79"/>
      <c r="B8060" s="156"/>
    </row>
    <row r="8061" spans="1:2">
      <c r="A8061" s="79"/>
      <c r="B8061" s="156"/>
    </row>
    <row r="8062" spans="1:2">
      <c r="A8062" s="79"/>
      <c r="B8062" s="156"/>
    </row>
    <row r="8063" spans="1:2">
      <c r="A8063" s="79"/>
      <c r="B8063" s="156"/>
    </row>
    <row r="8064" spans="1:2">
      <c r="A8064" s="79"/>
      <c r="B8064" s="156"/>
    </row>
    <row r="8065" spans="1:2">
      <c r="A8065" s="79"/>
      <c r="B8065" s="156"/>
    </row>
    <row r="8066" spans="1:2">
      <c r="A8066" s="79"/>
      <c r="B8066" s="156"/>
    </row>
    <row r="8067" spans="1:2">
      <c r="A8067" s="79"/>
      <c r="B8067" s="156"/>
    </row>
    <row r="8068" spans="1:2">
      <c r="A8068" s="79"/>
      <c r="B8068" s="156"/>
    </row>
    <row r="8069" spans="1:2">
      <c r="A8069" s="79"/>
      <c r="B8069" s="156"/>
    </row>
    <row r="8070" spans="1:2">
      <c r="A8070" s="79"/>
      <c r="B8070" s="156"/>
    </row>
    <row r="8071" spans="1:2">
      <c r="A8071" s="79"/>
      <c r="B8071" s="156"/>
    </row>
    <row r="8072" spans="1:2">
      <c r="A8072" s="79"/>
      <c r="B8072" s="156"/>
    </row>
    <row r="8073" spans="1:2">
      <c r="A8073" s="79"/>
      <c r="B8073" s="156"/>
    </row>
    <row r="8074" spans="1:2">
      <c r="A8074" s="79"/>
      <c r="B8074" s="156"/>
    </row>
    <row r="8075" spans="1:2">
      <c r="A8075" s="79"/>
      <c r="B8075" s="156"/>
    </row>
    <row r="8076" spans="1:2">
      <c r="A8076" s="79"/>
      <c r="B8076" s="156"/>
    </row>
    <row r="8077" spans="1:2">
      <c r="A8077" s="79"/>
      <c r="B8077" s="156"/>
    </row>
    <row r="8078" spans="1:2">
      <c r="A8078" s="79"/>
      <c r="B8078" s="156"/>
    </row>
    <row r="8079" spans="1:2">
      <c r="A8079" s="79"/>
      <c r="B8079" s="156"/>
    </row>
    <row r="8080" spans="1:2">
      <c r="A8080" s="79"/>
      <c r="B8080" s="156"/>
    </row>
    <row r="8081" spans="1:2">
      <c r="A8081" s="79"/>
      <c r="B8081" s="156"/>
    </row>
    <row r="8082" spans="1:2">
      <c r="A8082" s="79"/>
      <c r="B8082" s="156"/>
    </row>
    <row r="8083" spans="1:2">
      <c r="A8083" s="79"/>
      <c r="B8083" s="156"/>
    </row>
    <row r="8084" spans="1:2">
      <c r="A8084" s="79"/>
      <c r="B8084" s="156"/>
    </row>
    <row r="8085" spans="1:2">
      <c r="A8085" s="79"/>
      <c r="B8085" s="156"/>
    </row>
    <row r="8086" spans="1:2">
      <c r="A8086" s="79"/>
      <c r="B8086" s="156"/>
    </row>
    <row r="8087" spans="1:2">
      <c r="A8087" s="79"/>
      <c r="B8087" s="156"/>
    </row>
    <row r="8088" spans="1:2">
      <c r="A8088" s="79"/>
      <c r="B8088" s="156"/>
    </row>
    <row r="8089" spans="1:2">
      <c r="A8089" s="79"/>
      <c r="B8089" s="156"/>
    </row>
    <row r="8090" spans="1:2">
      <c r="A8090" s="79"/>
      <c r="B8090" s="156"/>
    </row>
    <row r="8091" spans="1:2">
      <c r="A8091" s="79"/>
      <c r="B8091" s="156"/>
    </row>
    <row r="8092" spans="1:2">
      <c r="A8092" s="79"/>
      <c r="B8092" s="156"/>
    </row>
    <row r="8093" spans="1:2">
      <c r="A8093" s="79"/>
      <c r="B8093" s="156"/>
    </row>
    <row r="8094" spans="1:2">
      <c r="A8094" s="79"/>
      <c r="B8094" s="156"/>
    </row>
    <row r="8095" spans="1:2">
      <c r="A8095" s="79"/>
      <c r="B8095" s="156"/>
    </row>
    <row r="8096" spans="1:2">
      <c r="A8096" s="79"/>
      <c r="B8096" s="156"/>
    </row>
    <row r="8097" spans="1:2">
      <c r="A8097" s="79"/>
      <c r="B8097" s="156"/>
    </row>
    <row r="8098" spans="1:2">
      <c r="A8098" s="79"/>
      <c r="B8098" s="156"/>
    </row>
    <row r="8099" spans="1:2">
      <c r="A8099" s="79"/>
      <c r="B8099" s="156"/>
    </row>
    <row r="8100" spans="1:2">
      <c r="A8100" s="79"/>
      <c r="B8100" s="156"/>
    </row>
    <row r="8101" spans="1:2">
      <c r="A8101" s="79"/>
      <c r="B8101" s="156"/>
    </row>
    <row r="8102" spans="1:2">
      <c r="A8102" s="79"/>
      <c r="B8102" s="156"/>
    </row>
    <row r="8103" spans="1:2">
      <c r="A8103" s="79"/>
      <c r="B8103" s="156"/>
    </row>
    <row r="8104" spans="1:2">
      <c r="A8104" s="79"/>
      <c r="B8104" s="156"/>
    </row>
    <row r="8105" spans="1:2">
      <c r="A8105" s="79"/>
      <c r="B8105" s="156"/>
    </row>
    <row r="8106" spans="1:2">
      <c r="A8106" s="79"/>
      <c r="B8106" s="156"/>
    </row>
    <row r="8107" spans="1:2">
      <c r="A8107" s="79"/>
      <c r="B8107" s="156"/>
    </row>
    <row r="8108" spans="1:2">
      <c r="A8108" s="79"/>
      <c r="B8108" s="156"/>
    </row>
    <row r="8109" spans="1:2">
      <c r="A8109" s="79"/>
      <c r="B8109" s="156"/>
    </row>
    <row r="8110" spans="1:2">
      <c r="A8110" s="79"/>
      <c r="B8110" s="156"/>
    </row>
    <row r="8111" spans="1:2">
      <c r="A8111" s="79"/>
      <c r="B8111" s="156"/>
    </row>
    <row r="8112" spans="1:2">
      <c r="A8112" s="79"/>
      <c r="B8112" s="156"/>
    </row>
    <row r="8113" spans="1:2">
      <c r="A8113" s="79"/>
      <c r="B8113" s="156"/>
    </row>
    <row r="8114" spans="1:2">
      <c r="A8114" s="79"/>
      <c r="B8114" s="156"/>
    </row>
    <row r="8115" spans="1:2">
      <c r="A8115" s="79"/>
      <c r="B8115" s="156"/>
    </row>
    <row r="8116" spans="1:2">
      <c r="A8116" s="79"/>
      <c r="B8116" s="156"/>
    </row>
    <row r="8117" spans="1:2">
      <c r="A8117" s="79"/>
      <c r="B8117" s="156"/>
    </row>
    <row r="8118" spans="1:2">
      <c r="A8118" s="79"/>
      <c r="B8118" s="156"/>
    </row>
    <row r="8119" spans="1:2">
      <c r="A8119" s="79"/>
      <c r="B8119" s="156"/>
    </row>
    <row r="8120" spans="1:2">
      <c r="A8120" s="79"/>
      <c r="B8120" s="156"/>
    </row>
    <row r="8121" spans="1:2">
      <c r="A8121" s="79"/>
      <c r="B8121" s="156"/>
    </row>
    <row r="8122" spans="1:2">
      <c r="A8122" s="79"/>
      <c r="B8122" s="156"/>
    </row>
    <row r="8123" spans="1:2">
      <c r="A8123" s="79"/>
      <c r="B8123" s="156"/>
    </row>
    <row r="8124" spans="1:2">
      <c r="A8124" s="79"/>
      <c r="B8124" s="156"/>
    </row>
    <row r="8125" spans="1:2">
      <c r="A8125" s="79"/>
      <c r="B8125" s="156"/>
    </row>
    <row r="8126" spans="1:2">
      <c r="A8126" s="79"/>
      <c r="B8126" s="156"/>
    </row>
    <row r="8127" spans="1:2">
      <c r="A8127" s="79"/>
      <c r="B8127" s="156"/>
    </row>
    <row r="8128" spans="1:2">
      <c r="A8128" s="79"/>
      <c r="B8128" s="156"/>
    </row>
    <row r="8129" spans="1:2">
      <c r="A8129" s="79"/>
      <c r="B8129" s="156"/>
    </row>
    <row r="8130" spans="1:2">
      <c r="A8130" s="79"/>
      <c r="B8130" s="156"/>
    </row>
    <row r="8131" spans="1:2">
      <c r="A8131" s="79"/>
      <c r="B8131" s="156"/>
    </row>
    <row r="8132" spans="1:2">
      <c r="A8132" s="79"/>
      <c r="B8132" s="156"/>
    </row>
    <row r="8133" spans="1:2">
      <c r="A8133" s="79"/>
      <c r="B8133" s="156"/>
    </row>
    <row r="8134" spans="1:2">
      <c r="A8134" s="79"/>
      <c r="B8134" s="156"/>
    </row>
    <row r="8135" spans="1:2">
      <c r="A8135" s="79"/>
      <c r="B8135" s="156"/>
    </row>
    <row r="8136" spans="1:2">
      <c r="A8136" s="79"/>
      <c r="B8136" s="156"/>
    </row>
    <row r="8137" spans="1:2">
      <c r="A8137" s="79"/>
      <c r="B8137" s="156"/>
    </row>
    <row r="8138" spans="1:2">
      <c r="A8138" s="79"/>
      <c r="B8138" s="156"/>
    </row>
    <row r="8139" spans="1:2">
      <c r="A8139" s="79"/>
      <c r="B8139" s="156"/>
    </row>
    <row r="8140" spans="1:2">
      <c r="A8140" s="79"/>
      <c r="B8140" s="156"/>
    </row>
    <row r="8141" spans="1:2">
      <c r="A8141" s="79"/>
      <c r="B8141" s="156"/>
    </row>
    <row r="8142" spans="1:2">
      <c r="A8142" s="79"/>
      <c r="B8142" s="156"/>
    </row>
    <row r="8143" spans="1:2">
      <c r="A8143" s="79"/>
      <c r="B8143" s="156"/>
    </row>
    <row r="8144" spans="1:2">
      <c r="A8144" s="79"/>
      <c r="B8144" s="156"/>
    </row>
    <row r="8145" spans="1:2">
      <c r="A8145" s="79"/>
      <c r="B8145" s="156"/>
    </row>
    <row r="8146" spans="1:2">
      <c r="A8146" s="79"/>
      <c r="B8146" s="156"/>
    </row>
    <row r="8147" spans="1:2">
      <c r="A8147" s="79"/>
      <c r="B8147" s="156"/>
    </row>
    <row r="8148" spans="1:2">
      <c r="A8148" s="79"/>
      <c r="B8148" s="156"/>
    </row>
    <row r="8149" spans="1:2">
      <c r="A8149" s="79"/>
      <c r="B8149" s="156"/>
    </row>
    <row r="8150" spans="1:2">
      <c r="A8150" s="79"/>
      <c r="B8150" s="156"/>
    </row>
    <row r="8151" spans="1:2">
      <c r="A8151" s="79"/>
      <c r="B8151" s="156"/>
    </row>
    <row r="8152" spans="1:2">
      <c r="A8152" s="79"/>
      <c r="B8152" s="156"/>
    </row>
    <row r="8153" spans="1:2">
      <c r="A8153" s="79"/>
      <c r="B8153" s="156"/>
    </row>
    <row r="8154" spans="1:2">
      <c r="A8154" s="79"/>
      <c r="B8154" s="156"/>
    </row>
    <row r="8155" spans="1:2">
      <c r="A8155" s="79"/>
      <c r="B8155" s="156"/>
    </row>
    <row r="8156" spans="1:2">
      <c r="A8156" s="79"/>
      <c r="B8156" s="156"/>
    </row>
    <row r="8157" spans="1:2">
      <c r="A8157" s="79"/>
      <c r="B8157" s="156"/>
    </row>
    <row r="8158" spans="1:2">
      <c r="A8158" s="79"/>
      <c r="B8158" s="156"/>
    </row>
    <row r="8159" spans="1:2">
      <c r="A8159" s="79"/>
      <c r="B8159" s="156"/>
    </row>
    <row r="8160" spans="1:2">
      <c r="A8160" s="79"/>
      <c r="B8160" s="156"/>
    </row>
    <row r="8161" spans="1:2">
      <c r="A8161" s="79"/>
      <c r="B8161" s="156"/>
    </row>
    <row r="8162" spans="1:2">
      <c r="A8162" s="79"/>
      <c r="B8162" s="156"/>
    </row>
    <row r="8163" spans="1:2">
      <c r="A8163" s="79"/>
      <c r="B8163" s="156"/>
    </row>
    <row r="8164" spans="1:2">
      <c r="A8164" s="79"/>
      <c r="B8164" s="156"/>
    </row>
    <row r="8165" spans="1:2">
      <c r="A8165" s="79"/>
      <c r="B8165" s="156"/>
    </row>
    <row r="8166" spans="1:2">
      <c r="A8166" s="79"/>
      <c r="B8166" s="156"/>
    </row>
    <row r="8167" spans="1:2">
      <c r="A8167" s="79"/>
      <c r="B8167" s="156"/>
    </row>
    <row r="8168" spans="1:2">
      <c r="A8168" s="79"/>
      <c r="B8168" s="156"/>
    </row>
    <row r="8169" spans="1:2">
      <c r="A8169" s="79"/>
      <c r="B8169" s="156"/>
    </row>
    <row r="8170" spans="1:2">
      <c r="A8170" s="79"/>
      <c r="B8170" s="156"/>
    </row>
    <row r="8171" spans="1:2">
      <c r="A8171" s="79"/>
      <c r="B8171" s="156"/>
    </row>
    <row r="8172" spans="1:2">
      <c r="A8172" s="79"/>
      <c r="B8172" s="156"/>
    </row>
    <row r="8173" spans="1:2">
      <c r="A8173" s="79"/>
      <c r="B8173" s="156"/>
    </row>
    <row r="8174" spans="1:2">
      <c r="A8174" s="79"/>
      <c r="B8174" s="156"/>
    </row>
    <row r="8175" spans="1:2">
      <c r="A8175" s="79"/>
      <c r="B8175" s="156"/>
    </row>
    <row r="8176" spans="1:2">
      <c r="A8176" s="79"/>
      <c r="B8176" s="156"/>
    </row>
    <row r="8177" spans="1:2">
      <c r="A8177" s="79"/>
      <c r="B8177" s="156"/>
    </row>
    <row r="8178" spans="1:2">
      <c r="A8178" s="79"/>
      <c r="B8178" s="156"/>
    </row>
    <row r="8179" spans="1:2">
      <c r="A8179" s="79"/>
      <c r="B8179" s="156"/>
    </row>
    <row r="8180" spans="1:2">
      <c r="A8180" s="79"/>
      <c r="B8180" s="156"/>
    </row>
    <row r="8181" spans="1:2">
      <c r="A8181" s="79"/>
      <c r="B8181" s="156"/>
    </row>
    <row r="8182" spans="1:2">
      <c r="A8182" s="79"/>
      <c r="B8182" s="156"/>
    </row>
    <row r="8183" spans="1:2">
      <c r="A8183" s="79"/>
      <c r="B8183" s="156"/>
    </row>
    <row r="8184" spans="1:2">
      <c r="A8184" s="79"/>
      <c r="B8184" s="156"/>
    </row>
    <row r="8185" spans="1:2">
      <c r="A8185" s="79"/>
      <c r="B8185" s="156"/>
    </row>
    <row r="8186" spans="1:2">
      <c r="A8186" s="79"/>
      <c r="B8186" s="156"/>
    </row>
    <row r="8187" spans="1:2">
      <c r="A8187" s="79"/>
      <c r="B8187" s="156"/>
    </row>
    <row r="8188" spans="1:2">
      <c r="A8188" s="79"/>
      <c r="B8188" s="156"/>
    </row>
    <row r="8189" spans="1:2">
      <c r="A8189" s="79"/>
      <c r="B8189" s="156"/>
    </row>
    <row r="8190" spans="1:2">
      <c r="A8190" s="79"/>
      <c r="B8190" s="156"/>
    </row>
    <row r="8191" spans="1:2">
      <c r="A8191" s="79"/>
      <c r="B8191" s="156"/>
    </row>
    <row r="8192" spans="1:2">
      <c r="A8192" s="79"/>
      <c r="B8192" s="156"/>
    </row>
    <row r="8193" spans="1:2">
      <c r="A8193" s="79"/>
      <c r="B8193" s="156"/>
    </row>
    <row r="8194" spans="1:2">
      <c r="A8194" s="79"/>
      <c r="B8194" s="156"/>
    </row>
    <row r="8195" spans="1:2">
      <c r="A8195" s="79"/>
      <c r="B8195" s="156"/>
    </row>
    <row r="8196" spans="1:2">
      <c r="A8196" s="79"/>
      <c r="B8196" s="156"/>
    </row>
    <row r="8197" spans="1:2">
      <c r="A8197" s="79"/>
      <c r="B8197" s="156"/>
    </row>
    <row r="8198" spans="1:2">
      <c r="A8198" s="79"/>
      <c r="B8198" s="156"/>
    </row>
    <row r="8199" spans="1:2">
      <c r="A8199" s="79"/>
      <c r="B8199" s="156"/>
    </row>
    <row r="8200" spans="1:2">
      <c r="A8200" s="79"/>
      <c r="B8200" s="156"/>
    </row>
    <row r="8201" spans="1:2">
      <c r="A8201" s="79"/>
      <c r="B8201" s="156"/>
    </row>
    <row r="8202" spans="1:2">
      <c r="A8202" s="79"/>
      <c r="B8202" s="156"/>
    </row>
    <row r="8203" spans="1:2">
      <c r="A8203" s="79"/>
      <c r="B8203" s="156"/>
    </row>
    <row r="8204" spans="1:2">
      <c r="A8204" s="79"/>
      <c r="B8204" s="156"/>
    </row>
    <row r="8205" spans="1:2">
      <c r="A8205" s="79"/>
      <c r="B8205" s="156"/>
    </row>
    <row r="8206" spans="1:2">
      <c r="A8206" s="79"/>
      <c r="B8206" s="156"/>
    </row>
    <row r="8207" spans="1:2">
      <c r="A8207" s="79"/>
      <c r="B8207" s="156"/>
    </row>
    <row r="8208" spans="1:2">
      <c r="A8208" s="79"/>
      <c r="B8208" s="156"/>
    </row>
    <row r="8209" spans="1:2">
      <c r="A8209" s="79"/>
      <c r="B8209" s="156"/>
    </row>
    <row r="8210" spans="1:2">
      <c r="A8210" s="79"/>
      <c r="B8210" s="156"/>
    </row>
    <row r="8211" spans="1:2">
      <c r="A8211" s="79"/>
      <c r="B8211" s="156"/>
    </row>
    <row r="8212" spans="1:2">
      <c r="A8212" s="79"/>
      <c r="B8212" s="156"/>
    </row>
    <row r="8213" spans="1:2">
      <c r="A8213" s="79"/>
      <c r="B8213" s="156"/>
    </row>
    <row r="8214" spans="1:2">
      <c r="A8214" s="79"/>
      <c r="B8214" s="156"/>
    </row>
    <row r="8215" spans="1:2">
      <c r="A8215" s="79"/>
      <c r="B8215" s="156"/>
    </row>
    <row r="8216" spans="1:2">
      <c r="A8216" s="79"/>
      <c r="B8216" s="156"/>
    </row>
    <row r="8217" spans="1:2">
      <c r="A8217" s="79"/>
      <c r="B8217" s="156"/>
    </row>
    <row r="8218" spans="1:2">
      <c r="A8218" s="79"/>
      <c r="B8218" s="156"/>
    </row>
    <row r="8219" spans="1:2">
      <c r="A8219" s="79"/>
      <c r="B8219" s="156"/>
    </row>
    <row r="8220" spans="1:2">
      <c r="A8220" s="79"/>
      <c r="B8220" s="156"/>
    </row>
    <row r="8221" spans="1:2">
      <c r="A8221" s="79"/>
      <c r="B8221" s="156"/>
    </row>
    <row r="8222" spans="1:2">
      <c r="A8222" s="79"/>
      <c r="B8222" s="156"/>
    </row>
    <row r="8223" spans="1:2">
      <c r="A8223" s="79"/>
      <c r="B8223" s="156"/>
    </row>
    <row r="8224" spans="1:2">
      <c r="A8224" s="79"/>
      <c r="B8224" s="156"/>
    </row>
    <row r="8225" spans="1:2">
      <c r="A8225" s="79"/>
      <c r="B8225" s="156"/>
    </row>
    <row r="8226" spans="1:2">
      <c r="A8226" s="79"/>
      <c r="B8226" s="156"/>
    </row>
    <row r="8227" spans="1:2">
      <c r="A8227" s="79"/>
      <c r="B8227" s="156"/>
    </row>
    <row r="8228" spans="1:2">
      <c r="A8228" s="79"/>
      <c r="B8228" s="156"/>
    </row>
    <row r="8229" spans="1:2">
      <c r="A8229" s="79"/>
      <c r="B8229" s="156"/>
    </row>
    <row r="8230" spans="1:2">
      <c r="A8230" s="79"/>
      <c r="B8230" s="156"/>
    </row>
    <row r="8231" spans="1:2">
      <c r="A8231" s="79"/>
      <c r="B8231" s="156"/>
    </row>
    <row r="8232" spans="1:2">
      <c r="A8232" s="79"/>
      <c r="B8232" s="156"/>
    </row>
    <row r="8233" spans="1:2">
      <c r="A8233" s="79"/>
      <c r="B8233" s="156"/>
    </row>
    <row r="8234" spans="1:2">
      <c r="A8234" s="79"/>
      <c r="B8234" s="156"/>
    </row>
    <row r="8235" spans="1:2">
      <c r="A8235" s="79"/>
      <c r="B8235" s="156"/>
    </row>
    <row r="8236" spans="1:2">
      <c r="A8236" s="79"/>
      <c r="B8236" s="156"/>
    </row>
    <row r="8237" spans="1:2">
      <c r="A8237" s="79"/>
      <c r="B8237" s="156"/>
    </row>
    <row r="8238" spans="1:2">
      <c r="A8238" s="79"/>
      <c r="B8238" s="156"/>
    </row>
    <row r="8239" spans="1:2">
      <c r="A8239" s="79"/>
      <c r="B8239" s="156"/>
    </row>
    <row r="8240" spans="1:2">
      <c r="A8240" s="79"/>
      <c r="B8240" s="156"/>
    </row>
    <row r="8241" spans="1:2">
      <c r="A8241" s="79"/>
      <c r="B8241" s="156"/>
    </row>
    <row r="8242" spans="1:2">
      <c r="A8242" s="79"/>
      <c r="B8242" s="156"/>
    </row>
    <row r="8243" spans="1:2">
      <c r="A8243" s="79"/>
      <c r="B8243" s="156"/>
    </row>
    <row r="8244" spans="1:2">
      <c r="A8244" s="79"/>
      <c r="B8244" s="156"/>
    </row>
    <row r="8245" spans="1:2">
      <c r="A8245" s="79"/>
      <c r="B8245" s="156"/>
    </row>
    <row r="8246" spans="1:2">
      <c r="A8246" s="79"/>
      <c r="B8246" s="156"/>
    </row>
    <row r="8247" spans="1:2">
      <c r="A8247" s="79"/>
      <c r="B8247" s="156"/>
    </row>
    <row r="8248" spans="1:2">
      <c r="A8248" s="79"/>
      <c r="B8248" s="156"/>
    </row>
    <row r="8249" spans="1:2">
      <c r="A8249" s="79"/>
      <c r="B8249" s="156"/>
    </row>
    <row r="8250" spans="1:2">
      <c r="A8250" s="79"/>
      <c r="B8250" s="156"/>
    </row>
    <row r="8251" spans="1:2">
      <c r="A8251" s="79"/>
      <c r="B8251" s="156"/>
    </row>
    <row r="8252" spans="1:2">
      <c r="A8252" s="79"/>
      <c r="B8252" s="156"/>
    </row>
    <row r="8253" spans="1:2">
      <c r="A8253" s="79"/>
      <c r="B8253" s="156"/>
    </row>
    <row r="8254" spans="1:2">
      <c r="A8254" s="79"/>
      <c r="B8254" s="156"/>
    </row>
    <row r="8255" spans="1:2">
      <c r="A8255" s="79"/>
      <c r="B8255" s="156"/>
    </row>
    <row r="8256" spans="1:2">
      <c r="A8256" s="79"/>
      <c r="B8256" s="156"/>
    </row>
    <row r="8257" spans="1:2">
      <c r="A8257" s="79"/>
      <c r="B8257" s="156"/>
    </row>
    <row r="8258" spans="1:2">
      <c r="A8258" s="79"/>
      <c r="B8258" s="156"/>
    </row>
    <row r="8259" spans="1:2">
      <c r="A8259" s="79"/>
      <c r="B8259" s="156"/>
    </row>
    <row r="8260" spans="1:2">
      <c r="A8260" s="79"/>
      <c r="B8260" s="156"/>
    </row>
    <row r="8261" spans="1:2">
      <c r="A8261" s="79"/>
      <c r="B8261" s="156"/>
    </row>
    <row r="8262" spans="1:2">
      <c r="A8262" s="79"/>
      <c r="B8262" s="156"/>
    </row>
    <row r="8263" spans="1:2">
      <c r="A8263" s="79"/>
      <c r="B8263" s="156"/>
    </row>
    <row r="8264" spans="1:2">
      <c r="A8264" s="79"/>
      <c r="B8264" s="156"/>
    </row>
    <row r="8265" spans="1:2">
      <c r="A8265" s="79"/>
      <c r="B8265" s="156"/>
    </row>
    <row r="8266" spans="1:2">
      <c r="A8266" s="79"/>
      <c r="B8266" s="156"/>
    </row>
    <row r="8267" spans="1:2">
      <c r="A8267" s="79"/>
      <c r="B8267" s="156"/>
    </row>
    <row r="8268" spans="1:2">
      <c r="A8268" s="79"/>
      <c r="B8268" s="156"/>
    </row>
    <row r="8269" spans="1:2">
      <c r="A8269" s="79"/>
      <c r="B8269" s="156"/>
    </row>
    <row r="8270" spans="1:2">
      <c r="A8270" s="79"/>
      <c r="B8270" s="156"/>
    </row>
    <row r="8271" spans="1:2">
      <c r="A8271" s="79"/>
      <c r="B8271" s="156"/>
    </row>
    <row r="8272" spans="1:2">
      <c r="A8272" s="79"/>
      <c r="B8272" s="156"/>
    </row>
    <row r="8273" spans="1:2">
      <c r="A8273" s="79"/>
      <c r="B8273" s="156"/>
    </row>
    <row r="8274" spans="1:2">
      <c r="A8274" s="79"/>
      <c r="B8274" s="156"/>
    </row>
    <row r="8275" spans="1:2">
      <c r="A8275" s="79"/>
      <c r="B8275" s="156"/>
    </row>
    <row r="8276" spans="1:2">
      <c r="A8276" s="79"/>
      <c r="B8276" s="156"/>
    </row>
    <row r="8277" spans="1:2">
      <c r="A8277" s="79"/>
      <c r="B8277" s="156"/>
    </row>
    <row r="8278" spans="1:2">
      <c r="A8278" s="79"/>
      <c r="B8278" s="156"/>
    </row>
    <row r="8279" spans="1:2">
      <c r="A8279" s="79"/>
      <c r="B8279" s="156"/>
    </row>
    <row r="8280" spans="1:2">
      <c r="A8280" s="79"/>
      <c r="B8280" s="156"/>
    </row>
    <row r="8281" spans="1:2">
      <c r="A8281" s="79"/>
      <c r="B8281" s="156"/>
    </row>
    <row r="8282" spans="1:2">
      <c r="A8282" s="79"/>
      <c r="B8282" s="156"/>
    </row>
    <row r="8283" spans="1:2">
      <c r="A8283" s="79"/>
      <c r="B8283" s="156"/>
    </row>
    <row r="8284" spans="1:2">
      <c r="A8284" s="79"/>
      <c r="B8284" s="156"/>
    </row>
    <row r="8285" spans="1:2">
      <c r="A8285" s="79"/>
      <c r="B8285" s="156"/>
    </row>
    <row r="8286" spans="1:2">
      <c r="A8286" s="79"/>
      <c r="B8286" s="156"/>
    </row>
    <row r="8287" spans="1:2">
      <c r="A8287" s="79"/>
      <c r="B8287" s="156"/>
    </row>
    <row r="8288" spans="1:2">
      <c r="A8288" s="79"/>
      <c r="B8288" s="156"/>
    </row>
    <row r="8289" spans="1:2">
      <c r="A8289" s="79"/>
      <c r="B8289" s="156"/>
    </row>
    <row r="8290" spans="1:2">
      <c r="A8290" s="79"/>
      <c r="B8290" s="156"/>
    </row>
    <row r="8291" spans="1:2">
      <c r="A8291" s="79"/>
      <c r="B8291" s="156"/>
    </row>
    <row r="8292" spans="1:2">
      <c r="A8292" s="79"/>
      <c r="B8292" s="156"/>
    </row>
    <row r="8293" spans="1:2">
      <c r="A8293" s="79"/>
      <c r="B8293" s="156"/>
    </row>
    <row r="8294" spans="1:2">
      <c r="A8294" s="79"/>
      <c r="B8294" s="156"/>
    </row>
    <row r="8295" spans="1:2">
      <c r="A8295" s="79"/>
      <c r="B8295" s="156"/>
    </row>
    <row r="8296" spans="1:2">
      <c r="A8296" s="79"/>
      <c r="B8296" s="156"/>
    </row>
    <row r="8297" spans="1:2">
      <c r="A8297" s="79"/>
      <c r="B8297" s="156"/>
    </row>
    <row r="8298" spans="1:2">
      <c r="A8298" s="79"/>
      <c r="B8298" s="156"/>
    </row>
    <row r="8299" spans="1:2">
      <c r="A8299" s="79"/>
      <c r="B8299" s="156"/>
    </row>
    <row r="8300" spans="1:2">
      <c r="A8300" s="79"/>
      <c r="B8300" s="156"/>
    </row>
    <row r="8301" spans="1:2">
      <c r="A8301" s="79"/>
      <c r="B8301" s="156"/>
    </row>
    <row r="8302" spans="1:2">
      <c r="A8302" s="79"/>
      <c r="B8302" s="156"/>
    </row>
    <row r="8303" spans="1:2">
      <c r="A8303" s="79"/>
      <c r="B8303" s="156"/>
    </row>
    <row r="8304" spans="1:2">
      <c r="A8304" s="79"/>
      <c r="B8304" s="156"/>
    </row>
    <row r="8305" spans="1:2">
      <c r="A8305" s="79"/>
      <c r="B8305" s="156"/>
    </row>
    <row r="8306" spans="1:2">
      <c r="A8306" s="79"/>
      <c r="B8306" s="156"/>
    </row>
    <row r="8307" spans="1:2">
      <c r="A8307" s="79"/>
      <c r="B8307" s="156"/>
    </row>
    <row r="8308" spans="1:2">
      <c r="A8308" s="79"/>
      <c r="B8308" s="156"/>
    </row>
    <row r="8309" spans="1:2">
      <c r="A8309" s="79"/>
      <c r="B8309" s="156"/>
    </row>
    <row r="8310" spans="1:2">
      <c r="A8310" s="79"/>
      <c r="B8310" s="156"/>
    </row>
    <row r="8311" spans="1:2">
      <c r="A8311" s="79"/>
      <c r="B8311" s="156"/>
    </row>
    <row r="8312" spans="1:2">
      <c r="A8312" s="79"/>
      <c r="B8312" s="156"/>
    </row>
    <row r="8313" spans="1:2">
      <c r="A8313" s="79"/>
      <c r="B8313" s="156"/>
    </row>
    <row r="8314" spans="1:2">
      <c r="A8314" s="79"/>
      <c r="B8314" s="156"/>
    </row>
    <row r="8315" spans="1:2">
      <c r="A8315" s="79"/>
      <c r="B8315" s="156"/>
    </row>
    <row r="8316" spans="1:2">
      <c r="A8316" s="79"/>
      <c r="B8316" s="156"/>
    </row>
    <row r="8317" spans="1:2">
      <c r="A8317" s="79"/>
      <c r="B8317" s="156"/>
    </row>
    <row r="8318" spans="1:2">
      <c r="A8318" s="79"/>
      <c r="B8318" s="156"/>
    </row>
    <row r="8319" spans="1:2">
      <c r="A8319" s="79"/>
      <c r="B8319" s="156"/>
    </row>
    <row r="8320" spans="1:2">
      <c r="A8320" s="79"/>
      <c r="B8320" s="156"/>
    </row>
    <row r="8321" spans="1:2">
      <c r="A8321" s="79"/>
      <c r="B8321" s="156"/>
    </row>
    <row r="8322" spans="1:2">
      <c r="A8322" s="79"/>
      <c r="B8322" s="156"/>
    </row>
    <row r="8323" spans="1:2">
      <c r="A8323" s="79"/>
      <c r="B8323" s="156"/>
    </row>
    <row r="8324" spans="1:2">
      <c r="A8324" s="79"/>
      <c r="B8324" s="156"/>
    </row>
    <row r="8325" spans="1:2">
      <c r="A8325" s="79"/>
      <c r="B8325" s="156"/>
    </row>
    <row r="8326" spans="1:2">
      <c r="A8326" s="79"/>
      <c r="B8326" s="156"/>
    </row>
    <row r="8327" spans="1:2">
      <c r="A8327" s="79"/>
      <c r="B8327" s="156"/>
    </row>
    <row r="8328" spans="1:2">
      <c r="A8328" s="79"/>
      <c r="B8328" s="156"/>
    </row>
    <row r="8329" spans="1:2">
      <c r="A8329" s="79"/>
      <c r="B8329" s="156"/>
    </row>
    <row r="8330" spans="1:2">
      <c r="A8330" s="79"/>
      <c r="B8330" s="156"/>
    </row>
    <row r="8331" spans="1:2">
      <c r="A8331" s="79"/>
      <c r="B8331" s="156"/>
    </row>
    <row r="8332" spans="1:2">
      <c r="A8332" s="79"/>
      <c r="B8332" s="156"/>
    </row>
    <row r="8333" spans="1:2">
      <c r="A8333" s="79"/>
      <c r="B8333" s="156"/>
    </row>
    <row r="8334" spans="1:2">
      <c r="A8334" s="79"/>
      <c r="B8334" s="156"/>
    </row>
    <row r="8335" spans="1:2">
      <c r="A8335" s="79"/>
      <c r="B8335" s="156"/>
    </row>
    <row r="8336" spans="1:2">
      <c r="A8336" s="79"/>
      <c r="B8336" s="156"/>
    </row>
    <row r="8337" spans="1:2">
      <c r="A8337" s="79"/>
      <c r="B8337" s="156"/>
    </row>
    <row r="8338" spans="1:2">
      <c r="A8338" s="79"/>
      <c r="B8338" s="156"/>
    </row>
    <row r="8339" spans="1:2">
      <c r="A8339" s="79"/>
      <c r="B8339" s="156"/>
    </row>
    <row r="8340" spans="1:2">
      <c r="A8340" s="79"/>
      <c r="B8340" s="156"/>
    </row>
    <row r="8341" spans="1:2">
      <c r="A8341" s="79"/>
      <c r="B8341" s="156"/>
    </row>
    <row r="8342" spans="1:2">
      <c r="A8342" s="79"/>
      <c r="B8342" s="156"/>
    </row>
    <row r="8343" spans="1:2">
      <c r="A8343" s="79"/>
      <c r="B8343" s="156"/>
    </row>
    <row r="8344" spans="1:2">
      <c r="A8344" s="79"/>
      <c r="B8344" s="156"/>
    </row>
    <row r="8345" spans="1:2">
      <c r="A8345" s="79"/>
      <c r="B8345" s="156"/>
    </row>
    <row r="8346" spans="1:2">
      <c r="A8346" s="79"/>
      <c r="B8346" s="156"/>
    </row>
    <row r="8347" spans="1:2">
      <c r="A8347" s="79"/>
      <c r="B8347" s="156"/>
    </row>
    <row r="8348" spans="1:2">
      <c r="A8348" s="79"/>
      <c r="B8348" s="156"/>
    </row>
    <row r="8349" spans="1:2">
      <c r="A8349" s="79"/>
      <c r="B8349" s="156"/>
    </row>
    <row r="8350" spans="1:2">
      <c r="A8350" s="79"/>
      <c r="B8350" s="156"/>
    </row>
    <row r="8351" spans="1:2">
      <c r="A8351" s="79"/>
      <c r="B8351" s="156"/>
    </row>
    <row r="8352" spans="1:2">
      <c r="A8352" s="79"/>
      <c r="B8352" s="156"/>
    </row>
    <row r="8353" spans="1:2">
      <c r="A8353" s="79"/>
      <c r="B8353" s="156"/>
    </row>
    <row r="8354" spans="1:2">
      <c r="A8354" s="79"/>
      <c r="B8354" s="156"/>
    </row>
    <row r="8355" spans="1:2">
      <c r="A8355" s="79"/>
      <c r="B8355" s="156"/>
    </row>
    <row r="8356" spans="1:2">
      <c r="A8356" s="79"/>
      <c r="B8356" s="156"/>
    </row>
    <row r="8357" spans="1:2">
      <c r="A8357" s="79"/>
      <c r="B8357" s="156"/>
    </row>
    <row r="8358" spans="1:2">
      <c r="A8358" s="79"/>
      <c r="B8358" s="156"/>
    </row>
    <row r="8359" spans="1:2">
      <c r="A8359" s="79"/>
      <c r="B8359" s="156"/>
    </row>
    <row r="8360" spans="1:2">
      <c r="A8360" s="79"/>
      <c r="B8360" s="156"/>
    </row>
    <row r="8361" spans="1:2">
      <c r="A8361" s="79"/>
      <c r="B8361" s="156"/>
    </row>
    <row r="8362" spans="1:2">
      <c r="A8362" s="79"/>
      <c r="B8362" s="156"/>
    </row>
    <row r="8363" spans="1:2">
      <c r="A8363" s="79"/>
      <c r="B8363" s="156"/>
    </row>
    <row r="8364" spans="1:2">
      <c r="A8364" s="79"/>
      <c r="B8364" s="156"/>
    </row>
    <row r="8365" spans="1:2">
      <c r="A8365" s="79"/>
      <c r="B8365" s="156"/>
    </row>
    <row r="8366" spans="1:2">
      <c r="A8366" s="79"/>
      <c r="B8366" s="156"/>
    </row>
    <row r="8367" spans="1:2">
      <c r="A8367" s="79"/>
      <c r="B8367" s="156"/>
    </row>
    <row r="8368" spans="1:2">
      <c r="A8368" s="79"/>
      <c r="B8368" s="156"/>
    </row>
    <row r="8369" spans="1:2">
      <c r="A8369" s="79"/>
      <c r="B8369" s="156"/>
    </row>
    <row r="8370" spans="1:2">
      <c r="A8370" s="79"/>
      <c r="B8370" s="156"/>
    </row>
    <row r="8371" spans="1:2">
      <c r="A8371" s="79"/>
      <c r="B8371" s="156"/>
    </row>
    <row r="8372" spans="1:2">
      <c r="A8372" s="79"/>
      <c r="B8372" s="156"/>
    </row>
    <row r="8373" spans="1:2">
      <c r="A8373" s="79"/>
      <c r="B8373" s="156"/>
    </row>
    <row r="8374" spans="1:2">
      <c r="A8374" s="79"/>
      <c r="B8374" s="156"/>
    </row>
    <row r="8375" spans="1:2">
      <c r="A8375" s="79"/>
      <c r="B8375" s="156"/>
    </row>
    <row r="8376" spans="1:2">
      <c r="A8376" s="79"/>
      <c r="B8376" s="156"/>
    </row>
    <row r="8377" spans="1:2">
      <c r="A8377" s="79"/>
      <c r="B8377" s="156"/>
    </row>
    <row r="8378" spans="1:2">
      <c r="A8378" s="79"/>
      <c r="B8378" s="156"/>
    </row>
    <row r="8379" spans="1:2">
      <c r="A8379" s="79"/>
      <c r="B8379" s="156"/>
    </row>
    <row r="8380" spans="1:2">
      <c r="A8380" s="79"/>
      <c r="B8380" s="156"/>
    </row>
    <row r="8381" spans="1:2">
      <c r="A8381" s="79"/>
      <c r="B8381" s="156"/>
    </row>
    <row r="8382" spans="1:2">
      <c r="A8382" s="79"/>
      <c r="B8382" s="156"/>
    </row>
    <row r="8383" spans="1:2">
      <c r="A8383" s="79"/>
      <c r="B8383" s="156"/>
    </row>
    <row r="8384" spans="1:2">
      <c r="A8384" s="79"/>
      <c r="B8384" s="156"/>
    </row>
    <row r="8385" spans="1:2">
      <c r="A8385" s="79"/>
      <c r="B8385" s="156"/>
    </row>
    <row r="8386" spans="1:2">
      <c r="A8386" s="79"/>
      <c r="B8386" s="156"/>
    </row>
    <row r="8387" spans="1:2">
      <c r="A8387" s="79"/>
      <c r="B8387" s="156"/>
    </row>
    <row r="8388" spans="1:2">
      <c r="A8388" s="79"/>
      <c r="B8388" s="156"/>
    </row>
    <row r="8389" spans="1:2">
      <c r="A8389" s="79"/>
      <c r="B8389" s="156"/>
    </row>
    <row r="8390" spans="1:2">
      <c r="A8390" s="79"/>
      <c r="B8390" s="156"/>
    </row>
    <row r="8391" spans="1:2">
      <c r="A8391" s="79"/>
      <c r="B8391" s="156"/>
    </row>
    <row r="8392" spans="1:2">
      <c r="A8392" s="79"/>
      <c r="B8392" s="156"/>
    </row>
    <row r="8393" spans="1:2">
      <c r="A8393" s="79"/>
      <c r="B8393" s="156"/>
    </row>
    <row r="8394" spans="1:2">
      <c r="A8394" s="79"/>
      <c r="B8394" s="156"/>
    </row>
    <row r="8395" spans="1:2">
      <c r="A8395" s="79"/>
      <c r="B8395" s="156"/>
    </row>
    <row r="8396" spans="1:2">
      <c r="A8396" s="79"/>
      <c r="B8396" s="156"/>
    </row>
    <row r="8397" spans="1:2">
      <c r="A8397" s="79"/>
      <c r="B8397" s="156"/>
    </row>
    <row r="8398" spans="1:2">
      <c r="A8398" s="79"/>
      <c r="B8398" s="156"/>
    </row>
    <row r="8399" spans="1:2">
      <c r="A8399" s="79"/>
      <c r="B8399" s="156"/>
    </row>
    <row r="8400" spans="1:2">
      <c r="A8400" s="79"/>
      <c r="B8400" s="156"/>
    </row>
    <row r="8401" spans="1:2">
      <c r="A8401" s="79"/>
      <c r="B8401" s="156"/>
    </row>
    <row r="8402" spans="1:2">
      <c r="A8402" s="79"/>
      <c r="B8402" s="156"/>
    </row>
    <row r="8403" spans="1:2">
      <c r="A8403" s="79"/>
      <c r="B8403" s="156"/>
    </row>
    <row r="8404" spans="1:2">
      <c r="A8404" s="79"/>
      <c r="B8404" s="156"/>
    </row>
    <row r="8405" spans="1:2">
      <c r="A8405" s="79"/>
      <c r="B8405" s="156"/>
    </row>
    <row r="8406" spans="1:2">
      <c r="A8406" s="79"/>
      <c r="B8406" s="156"/>
    </row>
    <row r="8407" spans="1:2">
      <c r="A8407" s="79"/>
      <c r="B8407" s="156"/>
    </row>
    <row r="8408" spans="1:2">
      <c r="A8408" s="79"/>
      <c r="B8408" s="156"/>
    </row>
    <row r="8409" spans="1:2">
      <c r="A8409" s="79"/>
      <c r="B8409" s="156"/>
    </row>
    <row r="8410" spans="1:2">
      <c r="A8410" s="79"/>
      <c r="B8410" s="156"/>
    </row>
    <row r="8411" spans="1:2">
      <c r="A8411" s="79"/>
      <c r="B8411" s="156"/>
    </row>
    <row r="8412" spans="1:2">
      <c r="A8412" s="79"/>
      <c r="B8412" s="156"/>
    </row>
    <row r="8413" spans="1:2">
      <c r="A8413" s="79"/>
      <c r="B8413" s="156"/>
    </row>
    <row r="8414" spans="1:2">
      <c r="A8414" s="79"/>
      <c r="B8414" s="156"/>
    </row>
    <row r="8415" spans="1:2">
      <c r="A8415" s="79"/>
      <c r="B8415" s="156"/>
    </row>
    <row r="8416" spans="1:2">
      <c r="A8416" s="79"/>
      <c r="B8416" s="156"/>
    </row>
    <row r="8417" spans="1:2">
      <c r="A8417" s="79"/>
      <c r="B8417" s="156"/>
    </row>
    <row r="8418" spans="1:2">
      <c r="A8418" s="79"/>
      <c r="B8418" s="156"/>
    </row>
    <row r="8419" spans="1:2">
      <c r="A8419" s="79"/>
      <c r="B8419" s="156"/>
    </row>
    <row r="8420" spans="1:2">
      <c r="A8420" s="79"/>
      <c r="B8420" s="156"/>
    </row>
    <row r="8421" spans="1:2">
      <c r="A8421" s="79"/>
      <c r="B8421" s="156"/>
    </row>
    <row r="8422" spans="1:2">
      <c r="A8422" s="79"/>
      <c r="B8422" s="156"/>
    </row>
    <row r="8423" spans="1:2">
      <c r="A8423" s="79"/>
      <c r="B8423" s="156"/>
    </row>
    <row r="8424" spans="1:2">
      <c r="A8424" s="79"/>
      <c r="B8424" s="156"/>
    </row>
    <row r="8425" spans="1:2">
      <c r="A8425" s="79"/>
      <c r="B8425" s="156"/>
    </row>
    <row r="8426" spans="1:2">
      <c r="A8426" s="79"/>
      <c r="B8426" s="156"/>
    </row>
    <row r="8427" spans="1:2">
      <c r="A8427" s="79"/>
      <c r="B8427" s="156"/>
    </row>
    <row r="8428" spans="1:2">
      <c r="A8428" s="79"/>
      <c r="B8428" s="156"/>
    </row>
    <row r="8429" spans="1:2">
      <c r="A8429" s="79"/>
      <c r="B8429" s="156"/>
    </row>
    <row r="8430" spans="1:2">
      <c r="A8430" s="79"/>
      <c r="B8430" s="156"/>
    </row>
    <row r="8431" spans="1:2">
      <c r="A8431" s="79"/>
      <c r="B8431" s="156"/>
    </row>
    <row r="8432" spans="1:2">
      <c r="A8432" s="79"/>
      <c r="B8432" s="156"/>
    </row>
    <row r="8433" spans="1:2">
      <c r="A8433" s="79"/>
      <c r="B8433" s="156"/>
    </row>
    <row r="8434" spans="1:2">
      <c r="A8434" s="79"/>
      <c r="B8434" s="156"/>
    </row>
    <row r="8435" spans="1:2">
      <c r="A8435" s="79"/>
      <c r="B8435" s="156"/>
    </row>
    <row r="8436" spans="1:2">
      <c r="A8436" s="79"/>
      <c r="B8436" s="156"/>
    </row>
    <row r="8437" spans="1:2">
      <c r="A8437" s="79"/>
      <c r="B8437" s="156"/>
    </row>
    <row r="8438" spans="1:2">
      <c r="A8438" s="79"/>
      <c r="B8438" s="156"/>
    </row>
    <row r="8439" spans="1:2">
      <c r="A8439" s="79"/>
      <c r="B8439" s="156"/>
    </row>
    <row r="8440" spans="1:2">
      <c r="A8440" s="79"/>
      <c r="B8440" s="156"/>
    </row>
    <row r="8441" spans="1:2">
      <c r="A8441" s="79"/>
      <c r="B8441" s="156"/>
    </row>
    <row r="8442" spans="1:2">
      <c r="A8442" s="79"/>
      <c r="B8442" s="156"/>
    </row>
    <row r="8443" spans="1:2">
      <c r="A8443" s="79"/>
      <c r="B8443" s="156"/>
    </row>
    <row r="8444" spans="1:2">
      <c r="A8444" s="79"/>
      <c r="B8444" s="156"/>
    </row>
    <row r="8445" spans="1:2">
      <c r="A8445" s="79"/>
      <c r="B8445" s="156"/>
    </row>
    <row r="8446" spans="1:2">
      <c r="A8446" s="79"/>
      <c r="B8446" s="156"/>
    </row>
    <row r="8447" spans="1:2">
      <c r="A8447" s="79"/>
      <c r="B8447" s="156"/>
    </row>
    <row r="8448" spans="1:2">
      <c r="A8448" s="79"/>
      <c r="B8448" s="156"/>
    </row>
    <row r="8449" spans="1:2">
      <c r="A8449" s="79"/>
      <c r="B8449" s="156"/>
    </row>
    <row r="8450" spans="1:2">
      <c r="A8450" s="79"/>
      <c r="B8450" s="156"/>
    </row>
    <row r="8451" spans="1:2">
      <c r="A8451" s="79"/>
      <c r="B8451" s="156"/>
    </row>
    <row r="8452" spans="1:2">
      <c r="A8452" s="79"/>
      <c r="B8452" s="156"/>
    </row>
    <row r="8453" spans="1:2">
      <c r="A8453" s="79"/>
      <c r="B8453" s="156"/>
    </row>
    <row r="8454" spans="1:2">
      <c r="A8454" s="79"/>
      <c r="B8454" s="156"/>
    </row>
    <row r="8455" spans="1:2">
      <c r="A8455" s="79"/>
      <c r="B8455" s="156"/>
    </row>
    <row r="8456" spans="1:2">
      <c r="A8456" s="79"/>
      <c r="B8456" s="156"/>
    </row>
    <row r="8457" spans="1:2">
      <c r="A8457" s="79"/>
      <c r="B8457" s="156"/>
    </row>
    <row r="8458" spans="1:2">
      <c r="A8458" s="79"/>
      <c r="B8458" s="156"/>
    </row>
    <row r="8459" spans="1:2">
      <c r="A8459" s="79"/>
      <c r="B8459" s="156"/>
    </row>
    <row r="8460" spans="1:2">
      <c r="A8460" s="79"/>
      <c r="B8460" s="156"/>
    </row>
    <row r="8461" spans="1:2">
      <c r="A8461" s="79"/>
      <c r="B8461" s="156"/>
    </row>
    <row r="8462" spans="1:2">
      <c r="A8462" s="79"/>
      <c r="B8462" s="156"/>
    </row>
    <row r="8463" spans="1:2">
      <c r="A8463" s="79"/>
      <c r="B8463" s="156"/>
    </row>
    <row r="8464" spans="1:2">
      <c r="A8464" s="79"/>
      <c r="B8464" s="156"/>
    </row>
    <row r="8465" spans="1:2">
      <c r="A8465" s="79"/>
      <c r="B8465" s="156"/>
    </row>
    <row r="8466" spans="1:2">
      <c r="A8466" s="79"/>
      <c r="B8466" s="156"/>
    </row>
    <row r="8467" spans="1:2">
      <c r="A8467" s="79"/>
      <c r="B8467" s="156"/>
    </row>
    <row r="8468" spans="1:2">
      <c r="A8468" s="79"/>
      <c r="B8468" s="156"/>
    </row>
    <row r="8469" spans="1:2">
      <c r="A8469" s="79"/>
      <c r="B8469" s="156"/>
    </row>
    <row r="8470" spans="1:2">
      <c r="A8470" s="79"/>
      <c r="B8470" s="156"/>
    </row>
    <row r="8471" spans="1:2">
      <c r="A8471" s="79"/>
      <c r="B8471" s="156"/>
    </row>
    <row r="8472" spans="1:2">
      <c r="A8472" s="79"/>
      <c r="B8472" s="156"/>
    </row>
    <row r="8473" spans="1:2">
      <c r="A8473" s="79"/>
      <c r="B8473" s="156"/>
    </row>
    <row r="8474" spans="1:2">
      <c r="A8474" s="79"/>
      <c r="B8474" s="156"/>
    </row>
    <row r="8475" spans="1:2">
      <c r="A8475" s="79"/>
      <c r="B8475" s="156"/>
    </row>
    <row r="8476" spans="1:2">
      <c r="A8476" s="79"/>
      <c r="B8476" s="156"/>
    </row>
    <row r="8477" spans="1:2">
      <c r="A8477" s="79"/>
      <c r="B8477" s="156"/>
    </row>
    <row r="8478" spans="1:2">
      <c r="A8478" s="79"/>
      <c r="B8478" s="156"/>
    </row>
    <row r="8479" spans="1:2">
      <c r="A8479" s="79"/>
      <c r="B8479" s="156"/>
    </row>
    <row r="8480" spans="1:2">
      <c r="A8480" s="79"/>
      <c r="B8480" s="156"/>
    </row>
    <row r="8481" spans="1:2">
      <c r="A8481" s="79"/>
      <c r="B8481" s="156"/>
    </row>
    <row r="8482" spans="1:2">
      <c r="A8482" s="79"/>
      <c r="B8482" s="156"/>
    </row>
    <row r="8483" spans="1:2">
      <c r="A8483" s="79"/>
      <c r="B8483" s="156"/>
    </row>
    <row r="8484" spans="1:2">
      <c r="A8484" s="79"/>
      <c r="B8484" s="156"/>
    </row>
    <row r="8485" spans="1:2">
      <c r="A8485" s="79"/>
      <c r="B8485" s="156"/>
    </row>
    <row r="8486" spans="1:2">
      <c r="A8486" s="79"/>
      <c r="B8486" s="156"/>
    </row>
    <row r="8487" spans="1:2">
      <c r="A8487" s="79"/>
      <c r="B8487" s="156"/>
    </row>
    <row r="8488" spans="1:2">
      <c r="A8488" s="79"/>
      <c r="B8488" s="156"/>
    </row>
    <row r="8489" spans="1:2">
      <c r="A8489" s="79"/>
      <c r="B8489" s="156"/>
    </row>
    <row r="8490" spans="1:2">
      <c r="A8490" s="79"/>
      <c r="B8490" s="156"/>
    </row>
    <row r="8491" spans="1:2">
      <c r="A8491" s="79"/>
      <c r="B8491" s="156"/>
    </row>
    <row r="8492" spans="1:2">
      <c r="A8492" s="79"/>
      <c r="B8492" s="156"/>
    </row>
    <row r="8493" spans="1:2">
      <c r="A8493" s="79"/>
      <c r="B8493" s="156"/>
    </row>
    <row r="8494" spans="1:2">
      <c r="A8494" s="79"/>
      <c r="B8494" s="156"/>
    </row>
    <row r="8495" spans="1:2">
      <c r="A8495" s="79"/>
      <c r="B8495" s="156"/>
    </row>
    <row r="8496" spans="1:2">
      <c r="A8496" s="79"/>
      <c r="B8496" s="156"/>
    </row>
    <row r="8497" spans="1:2">
      <c r="A8497" s="79"/>
      <c r="B8497" s="156"/>
    </row>
    <row r="8498" spans="1:2">
      <c r="A8498" s="79"/>
      <c r="B8498" s="156"/>
    </row>
    <row r="8499" spans="1:2">
      <c r="A8499" s="79"/>
      <c r="B8499" s="156"/>
    </row>
    <row r="8500" spans="1:2">
      <c r="A8500" s="79"/>
      <c r="B8500" s="156"/>
    </row>
    <row r="8501" spans="1:2">
      <c r="A8501" s="79"/>
      <c r="B8501" s="156"/>
    </row>
    <row r="8502" spans="1:2">
      <c r="A8502" s="79"/>
      <c r="B8502" s="156"/>
    </row>
    <row r="8503" spans="1:2">
      <c r="A8503" s="79"/>
      <c r="B8503" s="156"/>
    </row>
    <row r="8504" spans="1:2">
      <c r="A8504" s="79"/>
      <c r="B8504" s="156"/>
    </row>
    <row r="8505" spans="1:2">
      <c r="A8505" s="79"/>
      <c r="B8505" s="156"/>
    </row>
    <row r="8506" spans="1:2">
      <c r="A8506" s="79"/>
      <c r="B8506" s="156"/>
    </row>
    <row r="8507" spans="1:2">
      <c r="A8507" s="79"/>
      <c r="B8507" s="156"/>
    </row>
    <row r="8508" spans="1:2">
      <c r="A8508" s="79"/>
      <c r="B8508" s="156"/>
    </row>
    <row r="8509" spans="1:2">
      <c r="A8509" s="79"/>
      <c r="B8509" s="156"/>
    </row>
    <row r="8510" spans="1:2">
      <c r="A8510" s="79"/>
      <c r="B8510" s="156"/>
    </row>
    <row r="8511" spans="1:2">
      <c r="A8511" s="79"/>
      <c r="B8511" s="156"/>
    </row>
    <row r="8512" spans="1:2">
      <c r="A8512" s="79"/>
      <c r="B8512" s="156"/>
    </row>
    <row r="8513" spans="1:2">
      <c r="A8513" s="79"/>
      <c r="B8513" s="156"/>
    </row>
    <row r="8514" spans="1:2">
      <c r="A8514" s="79"/>
      <c r="B8514" s="156"/>
    </row>
    <row r="8515" spans="1:2">
      <c r="A8515" s="79"/>
      <c r="B8515" s="156"/>
    </row>
    <row r="8516" spans="1:2">
      <c r="A8516" s="79"/>
      <c r="B8516" s="156"/>
    </row>
    <row r="8517" spans="1:2">
      <c r="A8517" s="79"/>
      <c r="B8517" s="156"/>
    </row>
    <row r="8518" spans="1:2">
      <c r="A8518" s="79"/>
      <c r="B8518" s="156"/>
    </row>
    <row r="8519" spans="1:2">
      <c r="A8519" s="79"/>
      <c r="B8519" s="156"/>
    </row>
    <row r="8520" spans="1:2">
      <c r="A8520" s="79"/>
      <c r="B8520" s="156"/>
    </row>
    <row r="8521" spans="1:2">
      <c r="A8521" s="79"/>
      <c r="B8521" s="156"/>
    </row>
    <row r="8522" spans="1:2">
      <c r="A8522" s="79"/>
      <c r="B8522" s="156"/>
    </row>
    <row r="8523" spans="1:2">
      <c r="A8523" s="79"/>
      <c r="B8523" s="156"/>
    </row>
    <row r="8524" spans="1:2">
      <c r="A8524" s="79"/>
      <c r="B8524" s="156"/>
    </row>
    <row r="8525" spans="1:2">
      <c r="A8525" s="79"/>
      <c r="B8525" s="156"/>
    </row>
    <row r="8526" spans="1:2">
      <c r="A8526" s="79"/>
      <c r="B8526" s="156"/>
    </row>
    <row r="8527" spans="1:2">
      <c r="A8527" s="79"/>
      <c r="B8527" s="156"/>
    </row>
    <row r="8528" spans="1:2">
      <c r="A8528" s="79"/>
      <c r="B8528" s="156"/>
    </row>
    <row r="8529" spans="1:2">
      <c r="A8529" s="79"/>
      <c r="B8529" s="156"/>
    </row>
    <row r="8530" spans="1:2">
      <c r="A8530" s="79"/>
      <c r="B8530" s="156"/>
    </row>
    <row r="8531" spans="1:2">
      <c r="A8531" s="79"/>
      <c r="B8531" s="156"/>
    </row>
    <row r="8532" spans="1:2">
      <c r="A8532" s="79"/>
      <c r="B8532" s="156"/>
    </row>
    <row r="8533" spans="1:2">
      <c r="A8533" s="79"/>
      <c r="B8533" s="156"/>
    </row>
    <row r="8534" spans="1:2">
      <c r="A8534" s="79"/>
      <c r="B8534" s="156"/>
    </row>
    <row r="8535" spans="1:2">
      <c r="A8535" s="79"/>
      <c r="B8535" s="156"/>
    </row>
    <row r="8536" spans="1:2">
      <c r="A8536" s="79"/>
      <c r="B8536" s="156"/>
    </row>
    <row r="8537" spans="1:2">
      <c r="A8537" s="79"/>
      <c r="B8537" s="156"/>
    </row>
    <row r="8538" spans="1:2">
      <c r="A8538" s="79"/>
      <c r="B8538" s="156"/>
    </row>
    <row r="8539" spans="1:2">
      <c r="A8539" s="79"/>
      <c r="B8539" s="156"/>
    </row>
    <row r="8540" spans="1:2">
      <c r="A8540" s="79"/>
      <c r="B8540" s="156"/>
    </row>
    <row r="8541" spans="1:2">
      <c r="A8541" s="79"/>
      <c r="B8541" s="156"/>
    </row>
    <row r="8542" spans="1:2">
      <c r="A8542" s="79"/>
      <c r="B8542" s="156"/>
    </row>
    <row r="8543" spans="1:2">
      <c r="A8543" s="79"/>
      <c r="B8543" s="156"/>
    </row>
    <row r="8544" spans="1:2">
      <c r="A8544" s="79"/>
      <c r="B8544" s="156"/>
    </row>
    <row r="8545" spans="1:2">
      <c r="A8545" s="79"/>
      <c r="B8545" s="156"/>
    </row>
    <row r="8546" spans="1:2">
      <c r="A8546" s="79"/>
      <c r="B8546" s="156"/>
    </row>
    <row r="8547" spans="1:2">
      <c r="A8547" s="79"/>
      <c r="B8547" s="156"/>
    </row>
    <row r="8548" spans="1:2">
      <c r="A8548" s="79"/>
      <c r="B8548" s="156"/>
    </row>
    <row r="8549" spans="1:2">
      <c r="A8549" s="79"/>
      <c r="B8549" s="156"/>
    </row>
    <row r="8550" spans="1:2">
      <c r="A8550" s="79"/>
      <c r="B8550" s="156"/>
    </row>
    <row r="8551" spans="1:2">
      <c r="A8551" s="79"/>
      <c r="B8551" s="156"/>
    </row>
    <row r="8552" spans="1:2">
      <c r="A8552" s="79"/>
      <c r="B8552" s="156"/>
    </row>
    <row r="8553" spans="1:2">
      <c r="A8553" s="79"/>
      <c r="B8553" s="156"/>
    </row>
    <row r="8554" spans="1:2">
      <c r="A8554" s="79"/>
      <c r="B8554" s="156"/>
    </row>
    <row r="8555" spans="1:2">
      <c r="A8555" s="79"/>
      <c r="B8555" s="156"/>
    </row>
    <row r="8556" spans="1:2">
      <c r="A8556" s="79"/>
      <c r="B8556" s="156"/>
    </row>
    <row r="8557" spans="1:2">
      <c r="A8557" s="79"/>
      <c r="B8557" s="156"/>
    </row>
    <row r="8558" spans="1:2">
      <c r="A8558" s="79"/>
      <c r="B8558" s="156"/>
    </row>
    <row r="8559" spans="1:2">
      <c r="A8559" s="79"/>
      <c r="B8559" s="156"/>
    </row>
    <row r="8560" spans="1:2">
      <c r="A8560" s="79"/>
      <c r="B8560" s="156"/>
    </row>
    <row r="8561" spans="1:2">
      <c r="A8561" s="79"/>
      <c r="B8561" s="156"/>
    </row>
    <row r="8562" spans="1:2">
      <c r="A8562" s="79"/>
      <c r="B8562" s="156"/>
    </row>
    <row r="8563" spans="1:2">
      <c r="A8563" s="79"/>
      <c r="B8563" s="156"/>
    </row>
    <row r="8564" spans="1:2">
      <c r="A8564" s="79"/>
      <c r="B8564" s="156"/>
    </row>
    <row r="8565" spans="1:2">
      <c r="A8565" s="79"/>
      <c r="B8565" s="156"/>
    </row>
    <row r="8566" spans="1:2">
      <c r="A8566" s="79"/>
      <c r="B8566" s="156"/>
    </row>
    <row r="8567" spans="1:2">
      <c r="A8567" s="79"/>
      <c r="B8567" s="156"/>
    </row>
    <row r="8568" spans="1:2">
      <c r="A8568" s="79"/>
      <c r="B8568" s="156"/>
    </row>
    <row r="8569" spans="1:2">
      <c r="A8569" s="79"/>
      <c r="B8569" s="156"/>
    </row>
    <row r="8570" spans="1:2">
      <c r="A8570" s="79"/>
      <c r="B8570" s="156"/>
    </row>
    <row r="8571" spans="1:2">
      <c r="A8571" s="79"/>
      <c r="B8571" s="156"/>
    </row>
    <row r="8572" spans="1:2">
      <c r="A8572" s="79"/>
      <c r="B8572" s="156"/>
    </row>
    <row r="8573" spans="1:2">
      <c r="A8573" s="79"/>
      <c r="B8573" s="156"/>
    </row>
    <row r="8574" spans="1:2">
      <c r="A8574" s="79"/>
      <c r="B8574" s="156"/>
    </row>
    <row r="8575" spans="1:2">
      <c r="A8575" s="79"/>
      <c r="B8575" s="156"/>
    </row>
    <row r="8576" spans="1:2">
      <c r="A8576" s="79"/>
      <c r="B8576" s="156"/>
    </row>
    <row r="8577" spans="1:2">
      <c r="A8577" s="79"/>
      <c r="B8577" s="156"/>
    </row>
    <row r="8578" spans="1:2">
      <c r="A8578" s="79"/>
      <c r="B8578" s="156"/>
    </row>
    <row r="8579" spans="1:2">
      <c r="A8579" s="79"/>
      <c r="B8579" s="156"/>
    </row>
    <row r="8580" spans="1:2">
      <c r="A8580" s="79"/>
      <c r="B8580" s="156"/>
    </row>
    <row r="8581" spans="1:2">
      <c r="A8581" s="79"/>
      <c r="B8581" s="156"/>
    </row>
    <row r="8582" spans="1:2">
      <c r="A8582" s="79"/>
      <c r="B8582" s="156"/>
    </row>
    <row r="8583" spans="1:2">
      <c r="A8583" s="79"/>
      <c r="B8583" s="156"/>
    </row>
    <row r="8584" spans="1:2">
      <c r="A8584" s="79"/>
      <c r="B8584" s="156"/>
    </row>
    <row r="8585" spans="1:2">
      <c r="A8585" s="79"/>
      <c r="B8585" s="156"/>
    </row>
    <row r="8586" spans="1:2">
      <c r="A8586" s="79"/>
      <c r="B8586" s="156"/>
    </row>
    <row r="8587" spans="1:2">
      <c r="A8587" s="79"/>
      <c r="B8587" s="156"/>
    </row>
    <row r="8588" spans="1:2">
      <c r="A8588" s="79"/>
      <c r="B8588" s="156"/>
    </row>
    <row r="8589" spans="1:2">
      <c r="A8589" s="79"/>
      <c r="B8589" s="156"/>
    </row>
    <row r="8590" spans="1:2">
      <c r="A8590" s="79"/>
      <c r="B8590" s="156"/>
    </row>
    <row r="8591" spans="1:2">
      <c r="A8591" s="79"/>
      <c r="B8591" s="156"/>
    </row>
    <row r="8592" spans="1:2">
      <c r="A8592" s="79"/>
      <c r="B8592" s="156"/>
    </row>
    <row r="8593" spans="1:2">
      <c r="A8593" s="79"/>
      <c r="B8593" s="156"/>
    </row>
    <row r="8594" spans="1:2">
      <c r="A8594" s="79"/>
      <c r="B8594" s="156"/>
    </row>
    <row r="8595" spans="1:2">
      <c r="A8595" s="79"/>
      <c r="B8595" s="156"/>
    </row>
    <row r="8596" spans="1:2">
      <c r="A8596" s="79"/>
      <c r="B8596" s="156"/>
    </row>
    <row r="8597" spans="1:2">
      <c r="A8597" s="79"/>
      <c r="B8597" s="156"/>
    </row>
    <row r="8598" spans="1:2">
      <c r="A8598" s="79"/>
      <c r="B8598" s="156"/>
    </row>
    <row r="8599" spans="1:2">
      <c r="A8599" s="79"/>
      <c r="B8599" s="156"/>
    </row>
    <row r="8600" spans="1:2">
      <c r="A8600" s="79"/>
      <c r="B8600" s="156"/>
    </row>
    <row r="8601" spans="1:2">
      <c r="A8601" s="79"/>
      <c r="B8601" s="156"/>
    </row>
    <row r="8602" spans="1:2">
      <c r="A8602" s="79"/>
      <c r="B8602" s="156"/>
    </row>
    <row r="8603" spans="1:2">
      <c r="A8603" s="79"/>
      <c r="B8603" s="156"/>
    </row>
    <row r="8604" spans="1:2">
      <c r="A8604" s="79"/>
      <c r="B8604" s="156"/>
    </row>
    <row r="8605" spans="1:2">
      <c r="A8605" s="79"/>
      <c r="B8605" s="156"/>
    </row>
    <row r="8606" spans="1:2">
      <c r="A8606" s="79"/>
      <c r="B8606" s="156"/>
    </row>
    <row r="8607" spans="1:2">
      <c r="A8607" s="79"/>
      <c r="B8607" s="156"/>
    </row>
    <row r="8608" spans="1:2">
      <c r="A8608" s="79"/>
      <c r="B8608" s="156"/>
    </row>
    <row r="8609" spans="1:2">
      <c r="A8609" s="79"/>
      <c r="B8609" s="156"/>
    </row>
    <row r="8610" spans="1:2">
      <c r="A8610" s="79"/>
      <c r="B8610" s="156"/>
    </row>
    <row r="8611" spans="1:2">
      <c r="A8611" s="79"/>
      <c r="B8611" s="156"/>
    </row>
    <row r="8612" spans="1:2">
      <c r="A8612" s="79"/>
      <c r="B8612" s="156"/>
    </row>
    <row r="8613" spans="1:2">
      <c r="A8613" s="79"/>
      <c r="B8613" s="156"/>
    </row>
    <row r="8614" spans="1:2">
      <c r="A8614" s="79"/>
      <c r="B8614" s="156"/>
    </row>
    <row r="8615" spans="1:2">
      <c r="A8615" s="79"/>
      <c r="B8615" s="156"/>
    </row>
    <row r="8616" spans="1:2">
      <c r="A8616" s="79"/>
      <c r="B8616" s="156"/>
    </row>
    <row r="8617" spans="1:2">
      <c r="A8617" s="79"/>
      <c r="B8617" s="156"/>
    </row>
    <row r="8618" spans="1:2">
      <c r="A8618" s="79"/>
      <c r="B8618" s="156"/>
    </row>
    <row r="8619" spans="1:2">
      <c r="A8619" s="79"/>
      <c r="B8619" s="156"/>
    </row>
    <row r="8620" spans="1:2">
      <c r="A8620" s="79"/>
      <c r="B8620" s="156"/>
    </row>
    <row r="8621" spans="1:2">
      <c r="A8621" s="79"/>
      <c r="B8621" s="156"/>
    </row>
    <row r="8622" spans="1:2">
      <c r="A8622" s="79"/>
      <c r="B8622" s="156"/>
    </row>
    <row r="8623" spans="1:2">
      <c r="A8623" s="79"/>
      <c r="B8623" s="156"/>
    </row>
    <row r="8624" spans="1:2">
      <c r="A8624" s="79"/>
      <c r="B8624" s="156"/>
    </row>
    <row r="8625" spans="1:2">
      <c r="A8625" s="79"/>
      <c r="B8625" s="156"/>
    </row>
    <row r="8626" spans="1:2">
      <c r="A8626" s="79"/>
      <c r="B8626" s="156"/>
    </row>
    <row r="8627" spans="1:2">
      <c r="A8627" s="79"/>
      <c r="B8627" s="156"/>
    </row>
    <row r="8628" spans="1:2">
      <c r="A8628" s="79"/>
      <c r="B8628" s="156"/>
    </row>
    <row r="8629" spans="1:2">
      <c r="A8629" s="79"/>
      <c r="B8629" s="156"/>
    </row>
    <row r="8630" spans="1:2">
      <c r="A8630" s="79"/>
      <c r="B8630" s="156"/>
    </row>
    <row r="8631" spans="1:2">
      <c r="A8631" s="79"/>
      <c r="B8631" s="156"/>
    </row>
    <row r="8632" spans="1:2">
      <c r="A8632" s="79"/>
      <c r="B8632" s="156"/>
    </row>
    <row r="8633" spans="1:2">
      <c r="A8633" s="79"/>
      <c r="B8633" s="156"/>
    </row>
    <row r="8634" spans="1:2">
      <c r="A8634" s="79"/>
      <c r="B8634" s="156"/>
    </row>
    <row r="8635" spans="1:2">
      <c r="A8635" s="79"/>
      <c r="B8635" s="156"/>
    </row>
    <row r="8636" spans="1:2">
      <c r="A8636" s="79"/>
      <c r="B8636" s="156"/>
    </row>
    <row r="8637" spans="1:2">
      <c r="A8637" s="79"/>
      <c r="B8637" s="156"/>
    </row>
    <row r="8638" spans="1:2">
      <c r="A8638" s="79"/>
      <c r="B8638" s="156"/>
    </row>
    <row r="8639" spans="1:2">
      <c r="A8639" s="79"/>
      <c r="B8639" s="156"/>
    </row>
    <row r="8640" spans="1:2">
      <c r="A8640" s="79"/>
      <c r="B8640" s="156"/>
    </row>
    <row r="8641" spans="1:2">
      <c r="A8641" s="79"/>
      <c r="B8641" s="156"/>
    </row>
    <row r="8642" spans="1:2">
      <c r="A8642" s="79"/>
      <c r="B8642" s="156"/>
    </row>
    <row r="8643" spans="1:2">
      <c r="A8643" s="79"/>
      <c r="B8643" s="156"/>
    </row>
    <row r="8644" spans="1:2">
      <c r="A8644" s="79"/>
      <c r="B8644" s="156"/>
    </row>
    <row r="8645" spans="1:2">
      <c r="A8645" s="79"/>
      <c r="B8645" s="156"/>
    </row>
    <row r="8646" spans="1:2">
      <c r="A8646" s="79"/>
      <c r="B8646" s="156"/>
    </row>
    <row r="8647" spans="1:2">
      <c r="A8647" s="79"/>
      <c r="B8647" s="156"/>
    </row>
    <row r="8648" spans="1:2">
      <c r="A8648" s="79"/>
      <c r="B8648" s="156"/>
    </row>
    <row r="8649" spans="1:2">
      <c r="A8649" s="79"/>
      <c r="B8649" s="156"/>
    </row>
    <row r="8650" spans="1:2">
      <c r="A8650" s="79"/>
      <c r="B8650" s="156"/>
    </row>
    <row r="8651" spans="1:2">
      <c r="A8651" s="79"/>
      <c r="B8651" s="156"/>
    </row>
    <row r="8652" spans="1:2">
      <c r="A8652" s="79"/>
      <c r="B8652" s="156"/>
    </row>
    <row r="8653" spans="1:2">
      <c r="A8653" s="79"/>
      <c r="B8653" s="156"/>
    </row>
    <row r="8654" spans="1:2">
      <c r="A8654" s="79"/>
      <c r="B8654" s="156"/>
    </row>
    <row r="8655" spans="1:2">
      <c r="A8655" s="79"/>
      <c r="B8655" s="156"/>
    </row>
    <row r="8656" spans="1:2">
      <c r="A8656" s="79"/>
      <c r="B8656" s="156"/>
    </row>
    <row r="8657" spans="1:2">
      <c r="A8657" s="79"/>
      <c r="B8657" s="156"/>
    </row>
    <row r="8658" spans="1:2">
      <c r="A8658" s="79"/>
      <c r="B8658" s="156"/>
    </row>
    <row r="8659" spans="1:2">
      <c r="A8659" s="79"/>
      <c r="B8659" s="156"/>
    </row>
    <row r="8660" spans="1:2">
      <c r="A8660" s="79"/>
      <c r="B8660" s="156"/>
    </row>
    <row r="8661" spans="1:2">
      <c r="A8661" s="79"/>
      <c r="B8661" s="156"/>
    </row>
    <row r="8662" spans="1:2">
      <c r="A8662" s="79"/>
      <c r="B8662" s="156"/>
    </row>
    <row r="8663" spans="1:2">
      <c r="A8663" s="79"/>
      <c r="B8663" s="156"/>
    </row>
    <row r="8664" spans="1:2">
      <c r="A8664" s="79"/>
      <c r="B8664" s="156"/>
    </row>
    <row r="8665" spans="1:2">
      <c r="A8665" s="79"/>
      <c r="B8665" s="156"/>
    </row>
    <row r="8666" spans="1:2">
      <c r="A8666" s="79"/>
      <c r="B8666" s="156"/>
    </row>
    <row r="8667" spans="1:2">
      <c r="A8667" s="79"/>
      <c r="B8667" s="156"/>
    </row>
    <row r="8668" spans="1:2">
      <c r="A8668" s="79"/>
      <c r="B8668" s="156"/>
    </row>
    <row r="8669" spans="1:2">
      <c r="A8669" s="79"/>
      <c r="B8669" s="156"/>
    </row>
    <row r="8670" spans="1:2">
      <c r="A8670" s="79"/>
      <c r="B8670" s="156"/>
    </row>
    <row r="8671" spans="1:2">
      <c r="A8671" s="79"/>
      <c r="B8671" s="156"/>
    </row>
    <row r="8672" spans="1:2">
      <c r="A8672" s="79"/>
      <c r="B8672" s="156"/>
    </row>
    <row r="8673" spans="1:2">
      <c r="A8673" s="79"/>
      <c r="B8673" s="156"/>
    </row>
    <row r="8674" spans="1:2">
      <c r="A8674" s="79"/>
      <c r="B8674" s="156"/>
    </row>
    <row r="8675" spans="1:2">
      <c r="A8675" s="79"/>
      <c r="B8675" s="156"/>
    </row>
    <row r="8676" spans="1:2">
      <c r="A8676" s="79"/>
      <c r="B8676" s="156"/>
    </row>
    <row r="8677" spans="1:2">
      <c r="A8677" s="79"/>
      <c r="B8677" s="156"/>
    </row>
    <row r="8678" spans="1:2">
      <c r="A8678" s="79"/>
      <c r="B8678" s="156"/>
    </row>
    <row r="8679" spans="1:2">
      <c r="A8679" s="79"/>
      <c r="B8679" s="156"/>
    </row>
    <row r="8680" spans="1:2">
      <c r="A8680" s="79"/>
      <c r="B8680" s="156"/>
    </row>
    <row r="8681" spans="1:2">
      <c r="A8681" s="79"/>
      <c r="B8681" s="156"/>
    </row>
    <row r="8682" spans="1:2">
      <c r="A8682" s="79"/>
      <c r="B8682" s="156"/>
    </row>
    <row r="8683" spans="1:2">
      <c r="A8683" s="79"/>
      <c r="B8683" s="156"/>
    </row>
    <row r="8684" spans="1:2">
      <c r="A8684" s="79"/>
      <c r="B8684" s="156"/>
    </row>
    <row r="8685" spans="1:2">
      <c r="A8685" s="79"/>
      <c r="B8685" s="156"/>
    </row>
    <row r="8686" spans="1:2">
      <c r="A8686" s="79"/>
      <c r="B8686" s="156"/>
    </row>
    <row r="8687" spans="1:2">
      <c r="A8687" s="79"/>
      <c r="B8687" s="156"/>
    </row>
    <row r="8688" spans="1:2">
      <c r="A8688" s="79"/>
      <c r="B8688" s="156"/>
    </row>
    <row r="8689" spans="1:2">
      <c r="A8689" s="79"/>
      <c r="B8689" s="156"/>
    </row>
    <row r="8690" spans="1:2">
      <c r="A8690" s="79"/>
      <c r="B8690" s="156"/>
    </row>
    <row r="8691" spans="1:2">
      <c r="A8691" s="79"/>
      <c r="B8691" s="156"/>
    </row>
    <row r="8692" spans="1:2">
      <c r="A8692" s="79"/>
      <c r="B8692" s="156"/>
    </row>
    <row r="8693" spans="1:2">
      <c r="A8693" s="79"/>
      <c r="B8693" s="156"/>
    </row>
    <row r="8694" spans="1:2">
      <c r="A8694" s="79"/>
      <c r="B8694" s="156"/>
    </row>
    <row r="8695" spans="1:2">
      <c r="A8695" s="79"/>
      <c r="B8695" s="156"/>
    </row>
    <row r="8696" spans="1:2">
      <c r="A8696" s="79"/>
      <c r="B8696" s="156"/>
    </row>
    <row r="8697" spans="1:2">
      <c r="A8697" s="79"/>
      <c r="B8697" s="156"/>
    </row>
    <row r="8698" spans="1:2">
      <c r="A8698" s="79"/>
      <c r="B8698" s="156"/>
    </row>
    <row r="8699" spans="1:2">
      <c r="A8699" s="79"/>
      <c r="B8699" s="156"/>
    </row>
    <row r="8700" spans="1:2">
      <c r="A8700" s="79"/>
      <c r="B8700" s="156"/>
    </row>
    <row r="8701" spans="1:2">
      <c r="A8701" s="79"/>
      <c r="B8701" s="156"/>
    </row>
    <row r="8702" spans="1:2">
      <c r="A8702" s="79"/>
      <c r="B8702" s="156"/>
    </row>
    <row r="8703" spans="1:2">
      <c r="A8703" s="79"/>
      <c r="B8703" s="156"/>
    </row>
    <row r="8704" spans="1:2">
      <c r="A8704" s="79"/>
      <c r="B8704" s="156"/>
    </row>
    <row r="8705" spans="1:2">
      <c r="A8705" s="79"/>
      <c r="B8705" s="156"/>
    </row>
    <row r="8706" spans="1:2">
      <c r="A8706" s="79"/>
      <c r="B8706" s="156"/>
    </row>
    <row r="8707" spans="1:2">
      <c r="A8707" s="79"/>
      <c r="B8707" s="156"/>
    </row>
    <row r="8708" spans="1:2">
      <c r="A8708" s="79"/>
      <c r="B8708" s="156"/>
    </row>
    <row r="8709" spans="1:2">
      <c r="A8709" s="79"/>
      <c r="B8709" s="156"/>
    </row>
    <row r="8710" spans="1:2">
      <c r="A8710" s="79"/>
      <c r="B8710" s="156"/>
    </row>
    <row r="8711" spans="1:2">
      <c r="A8711" s="79"/>
      <c r="B8711" s="156"/>
    </row>
    <row r="8712" spans="1:2">
      <c r="A8712" s="79"/>
      <c r="B8712" s="156"/>
    </row>
    <row r="8713" spans="1:2">
      <c r="A8713" s="79"/>
      <c r="B8713" s="156"/>
    </row>
    <row r="8714" spans="1:2">
      <c r="A8714" s="79"/>
      <c r="B8714" s="156"/>
    </row>
    <row r="8715" spans="1:2">
      <c r="A8715" s="79"/>
      <c r="B8715" s="156"/>
    </row>
    <row r="8716" spans="1:2">
      <c r="A8716" s="79"/>
      <c r="B8716" s="156"/>
    </row>
    <row r="8717" spans="1:2">
      <c r="A8717" s="79"/>
      <c r="B8717" s="156"/>
    </row>
    <row r="8718" spans="1:2">
      <c r="A8718" s="79"/>
      <c r="B8718" s="156"/>
    </row>
    <row r="8719" spans="1:2">
      <c r="A8719" s="79"/>
      <c r="B8719" s="156"/>
    </row>
    <row r="8720" spans="1:2">
      <c r="A8720" s="79"/>
      <c r="B8720" s="156"/>
    </row>
    <row r="8721" spans="1:2">
      <c r="A8721" s="79"/>
      <c r="B8721" s="156"/>
    </row>
    <row r="8722" spans="1:2">
      <c r="A8722" s="79"/>
      <c r="B8722" s="156"/>
    </row>
    <row r="8723" spans="1:2">
      <c r="A8723" s="79"/>
      <c r="B8723" s="156"/>
    </row>
    <row r="8724" spans="1:2">
      <c r="A8724" s="79"/>
      <c r="B8724" s="156"/>
    </row>
    <row r="8725" spans="1:2">
      <c r="A8725" s="79"/>
      <c r="B8725" s="156"/>
    </row>
    <row r="8726" spans="1:2">
      <c r="A8726" s="79"/>
      <c r="B8726" s="156"/>
    </row>
    <row r="8727" spans="1:2">
      <c r="A8727" s="79"/>
      <c r="B8727" s="156"/>
    </row>
    <row r="8728" spans="1:2">
      <c r="A8728" s="79"/>
      <c r="B8728" s="156"/>
    </row>
    <row r="8729" spans="1:2">
      <c r="A8729" s="79"/>
      <c r="B8729" s="156"/>
    </row>
    <row r="8730" spans="1:2">
      <c r="A8730" s="79"/>
      <c r="B8730" s="156"/>
    </row>
    <row r="8731" spans="1:2">
      <c r="A8731" s="79"/>
      <c r="B8731" s="156"/>
    </row>
    <row r="8732" spans="1:2">
      <c r="A8732" s="79"/>
      <c r="B8732" s="156"/>
    </row>
    <row r="8733" spans="1:2">
      <c r="A8733" s="79"/>
      <c r="B8733" s="156"/>
    </row>
    <row r="8734" spans="1:2">
      <c r="A8734" s="79"/>
      <c r="B8734" s="156"/>
    </row>
    <row r="8735" spans="1:2">
      <c r="A8735" s="79"/>
      <c r="B8735" s="156"/>
    </row>
    <row r="8736" spans="1:2">
      <c r="A8736" s="79"/>
      <c r="B8736" s="156"/>
    </row>
    <row r="8737" spans="1:2">
      <c r="A8737" s="79"/>
      <c r="B8737" s="156"/>
    </row>
    <row r="8738" spans="1:2">
      <c r="A8738" s="79"/>
      <c r="B8738" s="156"/>
    </row>
    <row r="8739" spans="1:2">
      <c r="A8739" s="79"/>
      <c r="B8739" s="156"/>
    </row>
    <row r="8740" spans="1:2">
      <c r="A8740" s="79"/>
      <c r="B8740" s="156"/>
    </row>
    <row r="8741" spans="1:2">
      <c r="A8741" s="79"/>
      <c r="B8741" s="156"/>
    </row>
    <row r="8742" spans="1:2">
      <c r="A8742" s="79"/>
      <c r="B8742" s="156"/>
    </row>
    <row r="8743" spans="1:2">
      <c r="A8743" s="79"/>
      <c r="B8743" s="156"/>
    </row>
    <row r="8744" spans="1:2">
      <c r="A8744" s="79"/>
      <c r="B8744" s="156"/>
    </row>
    <row r="8745" spans="1:2">
      <c r="A8745" s="79"/>
      <c r="B8745" s="156"/>
    </row>
    <row r="8746" spans="1:2">
      <c r="A8746" s="79"/>
      <c r="B8746" s="156"/>
    </row>
    <row r="8747" spans="1:2">
      <c r="A8747" s="79"/>
      <c r="B8747" s="156"/>
    </row>
    <row r="8748" spans="1:2">
      <c r="A8748" s="79"/>
      <c r="B8748" s="156"/>
    </row>
    <row r="8749" spans="1:2">
      <c r="A8749" s="79"/>
      <c r="B8749" s="156"/>
    </row>
    <row r="8750" spans="1:2">
      <c r="A8750" s="79"/>
      <c r="B8750" s="156"/>
    </row>
    <row r="8751" spans="1:2">
      <c r="A8751" s="79"/>
      <c r="B8751" s="156"/>
    </row>
    <row r="8752" spans="1:2">
      <c r="A8752" s="79"/>
      <c r="B8752" s="156"/>
    </row>
    <row r="8753" spans="1:2">
      <c r="A8753" s="79"/>
      <c r="B8753" s="156"/>
    </row>
    <row r="8754" spans="1:2">
      <c r="A8754" s="79"/>
      <c r="B8754" s="156"/>
    </row>
    <row r="8755" spans="1:2">
      <c r="A8755" s="79"/>
      <c r="B8755" s="156"/>
    </row>
    <row r="8756" spans="1:2">
      <c r="A8756" s="79"/>
      <c r="B8756" s="156"/>
    </row>
    <row r="8757" spans="1:2">
      <c r="A8757" s="79"/>
      <c r="B8757" s="156"/>
    </row>
    <row r="8758" spans="1:2">
      <c r="A8758" s="79"/>
      <c r="B8758" s="156"/>
    </row>
    <row r="8759" spans="1:2">
      <c r="A8759" s="79"/>
      <c r="B8759" s="156"/>
    </row>
    <row r="8760" spans="1:2">
      <c r="A8760" s="79"/>
      <c r="B8760" s="156"/>
    </row>
    <row r="8761" spans="1:2">
      <c r="A8761" s="79"/>
      <c r="B8761" s="156"/>
    </row>
    <row r="8762" spans="1:2">
      <c r="A8762" s="79"/>
      <c r="B8762" s="156"/>
    </row>
    <row r="8763" spans="1:2">
      <c r="A8763" s="79"/>
      <c r="B8763" s="156"/>
    </row>
    <row r="8764" spans="1:2">
      <c r="A8764" s="79"/>
      <c r="B8764" s="156"/>
    </row>
    <row r="8765" spans="1:2">
      <c r="A8765" s="79"/>
      <c r="B8765" s="156"/>
    </row>
    <row r="8766" spans="1:2">
      <c r="A8766" s="79"/>
      <c r="B8766" s="156"/>
    </row>
    <row r="8767" spans="1:2">
      <c r="A8767" s="79"/>
      <c r="B8767" s="156"/>
    </row>
    <row r="8768" spans="1:2">
      <c r="A8768" s="79"/>
      <c r="B8768" s="156"/>
    </row>
    <row r="8769" spans="1:2">
      <c r="A8769" s="79"/>
      <c r="B8769" s="156"/>
    </row>
    <row r="8770" spans="1:2">
      <c r="A8770" s="79"/>
      <c r="B8770" s="156"/>
    </row>
    <row r="8771" spans="1:2">
      <c r="A8771" s="79"/>
      <c r="B8771" s="156"/>
    </row>
    <row r="8772" spans="1:2">
      <c r="A8772" s="79"/>
      <c r="B8772" s="156"/>
    </row>
    <row r="8773" spans="1:2">
      <c r="A8773" s="79"/>
      <c r="B8773" s="156"/>
    </row>
    <row r="8774" spans="1:2">
      <c r="A8774" s="79"/>
      <c r="B8774" s="156"/>
    </row>
    <row r="8775" spans="1:2">
      <c r="A8775" s="79"/>
      <c r="B8775" s="156"/>
    </row>
    <row r="8776" spans="1:2">
      <c r="A8776" s="79"/>
      <c r="B8776" s="156"/>
    </row>
    <row r="8777" spans="1:2">
      <c r="A8777" s="79"/>
      <c r="B8777" s="156"/>
    </row>
    <row r="8778" spans="1:2">
      <c r="A8778" s="79"/>
      <c r="B8778" s="156"/>
    </row>
    <row r="8779" spans="1:2">
      <c r="A8779" s="79"/>
      <c r="B8779" s="156"/>
    </row>
    <row r="8780" spans="1:2">
      <c r="A8780" s="79"/>
      <c r="B8780" s="156"/>
    </row>
    <row r="8781" spans="1:2">
      <c r="A8781" s="79"/>
      <c r="B8781" s="156"/>
    </row>
    <row r="8782" spans="1:2">
      <c r="A8782" s="79"/>
      <c r="B8782" s="156"/>
    </row>
    <row r="8783" spans="1:2">
      <c r="A8783" s="79"/>
      <c r="B8783" s="156"/>
    </row>
    <row r="8784" spans="1:2">
      <c r="A8784" s="79"/>
      <c r="B8784" s="156"/>
    </row>
    <row r="8785" spans="1:2">
      <c r="A8785" s="79"/>
      <c r="B8785" s="156"/>
    </row>
    <row r="8786" spans="1:2">
      <c r="A8786" s="79"/>
      <c r="B8786" s="156"/>
    </row>
    <row r="8787" spans="1:2">
      <c r="A8787" s="79"/>
      <c r="B8787" s="156"/>
    </row>
    <row r="8788" spans="1:2">
      <c r="A8788" s="79"/>
      <c r="B8788" s="156"/>
    </row>
    <row r="8789" spans="1:2">
      <c r="A8789" s="79"/>
      <c r="B8789" s="156"/>
    </row>
    <row r="8790" spans="1:2">
      <c r="A8790" s="79"/>
      <c r="B8790" s="156"/>
    </row>
    <row r="8791" spans="1:2">
      <c r="A8791" s="79"/>
      <c r="B8791" s="156"/>
    </row>
    <row r="8792" spans="1:2">
      <c r="A8792" s="79"/>
      <c r="B8792" s="156"/>
    </row>
    <row r="8793" spans="1:2">
      <c r="A8793" s="79"/>
      <c r="B8793" s="156"/>
    </row>
    <row r="8794" spans="1:2">
      <c r="A8794" s="79"/>
      <c r="B8794" s="156"/>
    </row>
    <row r="8795" spans="1:2">
      <c r="A8795" s="79"/>
      <c r="B8795" s="156"/>
    </row>
    <row r="8796" spans="1:2">
      <c r="A8796" s="79"/>
      <c r="B8796" s="156"/>
    </row>
    <row r="8797" spans="1:2">
      <c r="A8797" s="79"/>
      <c r="B8797" s="156"/>
    </row>
    <row r="8798" spans="1:2">
      <c r="A8798" s="79"/>
      <c r="B8798" s="156"/>
    </row>
    <row r="8799" spans="1:2">
      <c r="A8799" s="79"/>
      <c r="B8799" s="156"/>
    </row>
    <row r="8800" spans="1:2">
      <c r="A8800" s="79"/>
      <c r="B8800" s="156"/>
    </row>
    <row r="8801" spans="1:2">
      <c r="A8801" s="79"/>
      <c r="B8801" s="156"/>
    </row>
    <row r="8802" spans="1:2">
      <c r="A8802" s="79"/>
      <c r="B8802" s="156"/>
    </row>
    <row r="8803" spans="1:2">
      <c r="A8803" s="79"/>
      <c r="B8803" s="156"/>
    </row>
    <row r="8804" spans="1:2">
      <c r="A8804" s="79"/>
      <c r="B8804" s="156"/>
    </row>
    <row r="8805" spans="1:2">
      <c r="A8805" s="79"/>
      <c r="B8805" s="156"/>
    </row>
    <row r="8806" spans="1:2">
      <c r="A8806" s="79"/>
      <c r="B8806" s="156"/>
    </row>
    <row r="8807" spans="1:2">
      <c r="A8807" s="79"/>
      <c r="B8807" s="156"/>
    </row>
    <row r="8808" spans="1:2">
      <c r="A8808" s="79"/>
      <c r="B8808" s="156"/>
    </row>
    <row r="8809" spans="1:2">
      <c r="A8809" s="79"/>
      <c r="B8809" s="156"/>
    </row>
    <row r="8810" spans="1:2">
      <c r="A8810" s="79"/>
      <c r="B8810" s="156"/>
    </row>
    <row r="8811" spans="1:2">
      <c r="A8811" s="79"/>
      <c r="B8811" s="156"/>
    </row>
    <row r="8812" spans="1:2">
      <c r="A8812" s="79"/>
      <c r="B8812" s="156"/>
    </row>
    <row r="8813" spans="1:2">
      <c r="A8813" s="79"/>
      <c r="B8813" s="156"/>
    </row>
    <row r="8814" spans="1:2">
      <c r="A8814" s="79"/>
      <c r="B8814" s="156"/>
    </row>
    <row r="8815" spans="1:2">
      <c r="A8815" s="79"/>
      <c r="B8815" s="156"/>
    </row>
    <row r="8816" spans="1:2">
      <c r="A8816" s="79"/>
      <c r="B8816" s="156"/>
    </row>
    <row r="8817" spans="1:2">
      <c r="A8817" s="79"/>
      <c r="B8817" s="156"/>
    </row>
    <row r="8818" spans="1:2">
      <c r="A8818" s="79"/>
      <c r="B8818" s="156"/>
    </row>
    <row r="8819" spans="1:2">
      <c r="A8819" s="79"/>
      <c r="B8819" s="156"/>
    </row>
    <row r="8820" spans="1:2">
      <c r="A8820" s="79"/>
      <c r="B8820" s="156"/>
    </row>
    <row r="8821" spans="1:2">
      <c r="A8821" s="79"/>
      <c r="B8821" s="156"/>
    </row>
    <row r="8822" spans="1:2">
      <c r="A8822" s="79"/>
      <c r="B8822" s="156"/>
    </row>
    <row r="8823" spans="1:2">
      <c r="A8823" s="79"/>
      <c r="B8823" s="156"/>
    </row>
    <row r="8824" spans="1:2">
      <c r="A8824" s="79"/>
      <c r="B8824" s="156"/>
    </row>
    <row r="8825" spans="1:2">
      <c r="A8825" s="79"/>
      <c r="B8825" s="156"/>
    </row>
    <row r="8826" spans="1:2">
      <c r="A8826" s="79"/>
      <c r="B8826" s="156"/>
    </row>
    <row r="8827" spans="1:2">
      <c r="A8827" s="79"/>
      <c r="B8827" s="156"/>
    </row>
    <row r="8828" spans="1:2">
      <c r="A8828" s="79"/>
      <c r="B8828" s="156"/>
    </row>
    <row r="8829" spans="1:2">
      <c r="A8829" s="79"/>
      <c r="B8829" s="156"/>
    </row>
    <row r="8830" spans="1:2">
      <c r="A8830" s="79"/>
      <c r="B8830" s="156"/>
    </row>
    <row r="8831" spans="1:2">
      <c r="A8831" s="79"/>
      <c r="B8831" s="156"/>
    </row>
    <row r="8832" spans="1:2">
      <c r="A8832" s="79"/>
      <c r="B8832" s="156"/>
    </row>
    <row r="8833" spans="1:2">
      <c r="A8833" s="79"/>
      <c r="B8833" s="156"/>
    </row>
    <row r="8834" spans="1:2">
      <c r="A8834" s="79"/>
      <c r="B8834" s="156"/>
    </row>
    <row r="8835" spans="1:2">
      <c r="A8835" s="79"/>
      <c r="B8835" s="156"/>
    </row>
    <row r="8836" spans="1:2">
      <c r="A8836" s="79"/>
      <c r="B8836" s="156"/>
    </row>
    <row r="8837" spans="1:2">
      <c r="A8837" s="79"/>
      <c r="B8837" s="156"/>
    </row>
    <row r="8838" spans="1:2">
      <c r="A8838" s="79"/>
      <c r="B8838" s="156"/>
    </row>
    <row r="8839" spans="1:2">
      <c r="A8839" s="79"/>
      <c r="B8839" s="156"/>
    </row>
    <row r="8840" spans="1:2">
      <c r="A8840" s="79"/>
      <c r="B8840" s="156"/>
    </row>
    <row r="8841" spans="1:2">
      <c r="A8841" s="79"/>
      <c r="B8841" s="156"/>
    </row>
    <row r="8842" spans="1:2">
      <c r="A8842" s="79"/>
      <c r="B8842" s="156"/>
    </row>
    <row r="8843" spans="1:2">
      <c r="A8843" s="79"/>
      <c r="B8843" s="156"/>
    </row>
    <row r="8844" spans="1:2">
      <c r="A8844" s="79"/>
      <c r="B8844" s="156"/>
    </row>
    <row r="8845" spans="1:2">
      <c r="A8845" s="79"/>
      <c r="B8845" s="156"/>
    </row>
    <row r="8846" spans="1:2">
      <c r="A8846" s="79"/>
      <c r="B8846" s="156"/>
    </row>
    <row r="8847" spans="1:2">
      <c r="A8847" s="79"/>
      <c r="B8847" s="156"/>
    </row>
    <row r="8848" spans="1:2">
      <c r="A8848" s="79"/>
      <c r="B8848" s="156"/>
    </row>
    <row r="8849" spans="1:2">
      <c r="A8849" s="79"/>
      <c r="B8849" s="156"/>
    </row>
    <row r="8850" spans="1:2">
      <c r="A8850" s="79"/>
      <c r="B8850" s="156"/>
    </row>
    <row r="8851" spans="1:2">
      <c r="A8851" s="79"/>
      <c r="B8851" s="156"/>
    </row>
    <row r="8852" spans="1:2">
      <c r="A8852" s="79"/>
      <c r="B8852" s="156"/>
    </row>
    <row r="8853" spans="1:2">
      <c r="A8853" s="79"/>
      <c r="B8853" s="156"/>
    </row>
    <row r="8854" spans="1:2">
      <c r="A8854" s="79"/>
      <c r="B8854" s="156"/>
    </row>
    <row r="8855" spans="1:2">
      <c r="A8855" s="79"/>
      <c r="B8855" s="156"/>
    </row>
    <row r="8856" spans="1:2">
      <c r="A8856" s="79"/>
      <c r="B8856" s="156"/>
    </row>
    <row r="8857" spans="1:2">
      <c r="A8857" s="79"/>
      <c r="B8857" s="156"/>
    </row>
    <row r="8858" spans="1:2">
      <c r="A8858" s="79"/>
      <c r="B8858" s="156"/>
    </row>
    <row r="8859" spans="1:2">
      <c r="A8859" s="79"/>
      <c r="B8859" s="156"/>
    </row>
    <row r="8860" spans="1:2">
      <c r="A8860" s="79"/>
      <c r="B8860" s="156"/>
    </row>
    <row r="8861" spans="1:2">
      <c r="A8861" s="79"/>
      <c r="B8861" s="156"/>
    </row>
    <row r="8862" spans="1:2">
      <c r="A8862" s="79"/>
      <c r="B8862" s="156"/>
    </row>
    <row r="8863" spans="1:2">
      <c r="A8863" s="79"/>
      <c r="B8863" s="156"/>
    </row>
    <row r="8864" spans="1:2">
      <c r="A8864" s="79"/>
      <c r="B8864" s="156"/>
    </row>
    <row r="8865" spans="1:2">
      <c r="A8865" s="79"/>
      <c r="B8865" s="156"/>
    </row>
    <row r="8866" spans="1:2">
      <c r="A8866" s="79"/>
      <c r="B8866" s="156"/>
    </row>
    <row r="8867" spans="1:2">
      <c r="A8867" s="79"/>
      <c r="B8867" s="156"/>
    </row>
    <row r="8868" spans="1:2">
      <c r="A8868" s="79"/>
      <c r="B8868" s="156"/>
    </row>
    <row r="8869" spans="1:2">
      <c r="A8869" s="79"/>
      <c r="B8869" s="156"/>
    </row>
    <row r="8870" spans="1:2">
      <c r="A8870" s="79"/>
      <c r="B8870" s="156"/>
    </row>
    <row r="8871" spans="1:2">
      <c r="A8871" s="79"/>
      <c r="B8871" s="156"/>
    </row>
    <row r="8872" spans="1:2">
      <c r="A8872" s="79"/>
      <c r="B8872" s="156"/>
    </row>
    <row r="8873" spans="1:2">
      <c r="A8873" s="79"/>
      <c r="B8873" s="156"/>
    </row>
    <row r="8874" spans="1:2">
      <c r="A8874" s="79"/>
      <c r="B8874" s="156"/>
    </row>
    <row r="8875" spans="1:2">
      <c r="A8875" s="79"/>
      <c r="B8875" s="156"/>
    </row>
    <row r="8876" spans="1:2">
      <c r="A8876" s="79"/>
      <c r="B8876" s="156"/>
    </row>
    <row r="8877" spans="1:2">
      <c r="A8877" s="79"/>
      <c r="B8877" s="156"/>
    </row>
    <row r="8878" spans="1:2">
      <c r="A8878" s="79"/>
      <c r="B8878" s="156"/>
    </row>
    <row r="8879" spans="1:2">
      <c r="A8879" s="79"/>
      <c r="B8879" s="156"/>
    </row>
    <row r="8880" spans="1:2">
      <c r="A8880" s="79"/>
      <c r="B8880" s="156"/>
    </row>
    <row r="8881" spans="1:2">
      <c r="A8881" s="79"/>
      <c r="B8881" s="156"/>
    </row>
    <row r="8882" spans="1:2">
      <c r="A8882" s="79"/>
      <c r="B8882" s="156"/>
    </row>
    <row r="8883" spans="1:2">
      <c r="A8883" s="79"/>
      <c r="B8883" s="156"/>
    </row>
    <row r="8884" spans="1:2">
      <c r="A8884" s="79"/>
      <c r="B8884" s="156"/>
    </row>
    <row r="8885" spans="1:2">
      <c r="A8885" s="79"/>
      <c r="B8885" s="156"/>
    </row>
    <row r="8886" spans="1:2">
      <c r="A8886" s="79"/>
      <c r="B8886" s="156"/>
    </row>
    <row r="8887" spans="1:2">
      <c r="A8887" s="79"/>
      <c r="B8887" s="156"/>
    </row>
    <row r="8888" spans="1:2">
      <c r="A8888" s="79"/>
      <c r="B8888" s="156"/>
    </row>
    <row r="8889" spans="1:2">
      <c r="A8889" s="79"/>
      <c r="B8889" s="156"/>
    </row>
    <row r="8890" spans="1:2">
      <c r="A8890" s="79"/>
      <c r="B8890" s="156"/>
    </row>
    <row r="8891" spans="1:2">
      <c r="A8891" s="79"/>
      <c r="B8891" s="156"/>
    </row>
    <row r="8892" spans="1:2">
      <c r="A8892" s="79"/>
      <c r="B8892" s="156"/>
    </row>
    <row r="8893" spans="1:2">
      <c r="A8893" s="79"/>
      <c r="B8893" s="156"/>
    </row>
    <row r="8894" spans="1:2">
      <c r="A8894" s="79"/>
      <c r="B8894" s="156"/>
    </row>
    <row r="8895" spans="1:2">
      <c r="A8895" s="79"/>
      <c r="B8895" s="156"/>
    </row>
    <row r="8896" spans="1:2">
      <c r="A8896" s="79"/>
      <c r="B8896" s="156"/>
    </row>
    <row r="8897" spans="1:2">
      <c r="A8897" s="79"/>
      <c r="B8897" s="156"/>
    </row>
    <row r="8898" spans="1:2">
      <c r="A8898" s="79"/>
      <c r="B8898" s="156"/>
    </row>
    <row r="8899" spans="1:2">
      <c r="A8899" s="79"/>
      <c r="B8899" s="156"/>
    </row>
    <row r="8900" spans="1:2">
      <c r="A8900" s="79"/>
      <c r="B8900" s="156"/>
    </row>
    <row r="8901" spans="1:2">
      <c r="A8901" s="79"/>
      <c r="B8901" s="156"/>
    </row>
    <row r="8902" spans="1:2">
      <c r="A8902" s="79"/>
      <c r="B8902" s="156"/>
    </row>
    <row r="8903" spans="1:2">
      <c r="A8903" s="79"/>
      <c r="B8903" s="156"/>
    </row>
    <row r="8904" spans="1:2">
      <c r="A8904" s="79"/>
      <c r="B8904" s="156"/>
    </row>
    <row r="8905" spans="1:2">
      <c r="A8905" s="79"/>
      <c r="B8905" s="156"/>
    </row>
    <row r="8906" spans="1:2">
      <c r="A8906" s="79"/>
      <c r="B8906" s="156"/>
    </row>
    <row r="8907" spans="1:2">
      <c r="A8907" s="79"/>
      <c r="B8907" s="156"/>
    </row>
    <row r="8908" spans="1:2">
      <c r="A8908" s="79"/>
      <c r="B8908" s="156"/>
    </row>
    <row r="8909" spans="1:2">
      <c r="A8909" s="79"/>
      <c r="B8909" s="156"/>
    </row>
    <row r="8910" spans="1:2">
      <c r="A8910" s="79"/>
      <c r="B8910" s="156"/>
    </row>
    <row r="8911" spans="1:2">
      <c r="A8911" s="79"/>
      <c r="B8911" s="156"/>
    </row>
    <row r="8912" spans="1:2">
      <c r="A8912" s="79"/>
      <c r="B8912" s="156"/>
    </row>
    <row r="8913" spans="1:2">
      <c r="A8913" s="79"/>
      <c r="B8913" s="156"/>
    </row>
    <row r="8914" spans="1:2">
      <c r="A8914" s="79"/>
      <c r="B8914" s="156"/>
    </row>
    <row r="8915" spans="1:2">
      <c r="A8915" s="79"/>
      <c r="B8915" s="156"/>
    </row>
    <row r="8916" spans="1:2">
      <c r="A8916" s="79"/>
      <c r="B8916" s="156"/>
    </row>
    <row r="8917" spans="1:2">
      <c r="A8917" s="79"/>
      <c r="B8917" s="156"/>
    </row>
    <row r="8918" spans="1:2">
      <c r="A8918" s="79"/>
      <c r="B8918" s="156"/>
    </row>
    <row r="8919" spans="1:2">
      <c r="A8919" s="79"/>
      <c r="B8919" s="156"/>
    </row>
    <row r="8920" spans="1:2">
      <c r="A8920" s="79"/>
      <c r="B8920" s="156"/>
    </row>
    <row r="8921" spans="1:2">
      <c r="A8921" s="79"/>
      <c r="B8921" s="156"/>
    </row>
    <row r="8922" spans="1:2">
      <c r="A8922" s="79"/>
      <c r="B8922" s="156"/>
    </row>
    <row r="8923" spans="1:2">
      <c r="A8923" s="79"/>
      <c r="B8923" s="156"/>
    </row>
    <row r="8924" spans="1:2">
      <c r="A8924" s="79"/>
      <c r="B8924" s="156"/>
    </row>
    <row r="8925" spans="1:2">
      <c r="A8925" s="79"/>
      <c r="B8925" s="156"/>
    </row>
    <row r="8926" spans="1:2">
      <c r="A8926" s="79"/>
      <c r="B8926" s="156"/>
    </row>
    <row r="8927" spans="1:2">
      <c r="A8927" s="79"/>
      <c r="B8927" s="156"/>
    </row>
    <row r="8928" spans="1:2">
      <c r="A8928" s="79"/>
      <c r="B8928" s="156"/>
    </row>
    <row r="8929" spans="1:2">
      <c r="A8929" s="79"/>
      <c r="B8929" s="156"/>
    </row>
    <row r="8930" spans="1:2">
      <c r="A8930" s="79"/>
      <c r="B8930" s="156"/>
    </row>
    <row r="8931" spans="1:2">
      <c r="A8931" s="79"/>
      <c r="B8931" s="156"/>
    </row>
    <row r="8932" spans="1:2">
      <c r="A8932" s="79"/>
      <c r="B8932" s="156"/>
    </row>
    <row r="8933" spans="1:2">
      <c r="A8933" s="79"/>
      <c r="B8933" s="156"/>
    </row>
    <row r="8934" spans="1:2">
      <c r="A8934" s="79"/>
      <c r="B8934" s="156"/>
    </row>
    <row r="8935" spans="1:2">
      <c r="A8935" s="79"/>
      <c r="B8935" s="156"/>
    </row>
    <row r="8936" spans="1:2">
      <c r="A8936" s="79"/>
      <c r="B8936" s="156"/>
    </row>
    <row r="8937" spans="1:2">
      <c r="A8937" s="79"/>
      <c r="B8937" s="156"/>
    </row>
    <row r="8938" spans="1:2">
      <c r="A8938" s="79"/>
      <c r="B8938" s="156"/>
    </row>
    <row r="8939" spans="1:2">
      <c r="A8939" s="79"/>
      <c r="B8939" s="156"/>
    </row>
    <row r="8940" spans="1:2">
      <c r="A8940" s="79"/>
      <c r="B8940" s="156"/>
    </row>
    <row r="8941" spans="1:2">
      <c r="A8941" s="79"/>
      <c r="B8941" s="156"/>
    </row>
    <row r="8942" spans="1:2">
      <c r="A8942" s="79"/>
      <c r="B8942" s="156"/>
    </row>
    <row r="8943" spans="1:2">
      <c r="A8943" s="79"/>
      <c r="B8943" s="156"/>
    </row>
    <row r="8944" spans="1:2">
      <c r="A8944" s="79"/>
      <c r="B8944" s="156"/>
    </row>
    <row r="8945" spans="1:2">
      <c r="A8945" s="79"/>
      <c r="B8945" s="156"/>
    </row>
    <row r="8946" spans="1:2">
      <c r="A8946" s="79"/>
      <c r="B8946" s="156"/>
    </row>
    <row r="8947" spans="1:2">
      <c r="A8947" s="79"/>
      <c r="B8947" s="156"/>
    </row>
    <row r="8948" spans="1:2">
      <c r="A8948" s="79"/>
      <c r="B8948" s="156"/>
    </row>
    <row r="8949" spans="1:2">
      <c r="A8949" s="79"/>
      <c r="B8949" s="156"/>
    </row>
    <row r="8950" spans="1:2">
      <c r="A8950" s="79"/>
      <c r="B8950" s="156"/>
    </row>
    <row r="8951" spans="1:2">
      <c r="A8951" s="79"/>
      <c r="B8951" s="156"/>
    </row>
    <row r="8952" spans="1:2">
      <c r="A8952" s="79"/>
      <c r="B8952" s="156"/>
    </row>
    <row r="8953" spans="1:2">
      <c r="A8953" s="79"/>
      <c r="B8953" s="156"/>
    </row>
    <row r="8954" spans="1:2">
      <c r="A8954" s="79"/>
      <c r="B8954" s="156"/>
    </row>
    <row r="8955" spans="1:2">
      <c r="A8955" s="79"/>
      <c r="B8955" s="156"/>
    </row>
    <row r="8956" spans="1:2">
      <c r="A8956" s="79"/>
      <c r="B8956" s="156"/>
    </row>
    <row r="8957" spans="1:2">
      <c r="A8957" s="79"/>
      <c r="B8957" s="156"/>
    </row>
    <row r="8958" spans="1:2">
      <c r="A8958" s="79"/>
      <c r="B8958" s="156"/>
    </row>
    <row r="8959" spans="1:2">
      <c r="A8959" s="79"/>
      <c r="B8959" s="156"/>
    </row>
    <row r="8960" spans="1:2">
      <c r="A8960" s="79"/>
      <c r="B8960" s="156"/>
    </row>
    <row r="8961" spans="1:2">
      <c r="A8961" s="79"/>
      <c r="B8961" s="156"/>
    </row>
    <row r="8962" spans="1:2">
      <c r="A8962" s="79"/>
      <c r="B8962" s="156"/>
    </row>
    <row r="8963" spans="1:2">
      <c r="A8963" s="79"/>
      <c r="B8963" s="156"/>
    </row>
    <row r="8964" spans="1:2">
      <c r="A8964" s="79"/>
      <c r="B8964" s="156"/>
    </row>
    <row r="8965" spans="1:2">
      <c r="A8965" s="79"/>
      <c r="B8965" s="156"/>
    </row>
    <row r="8966" spans="1:2">
      <c r="A8966" s="79"/>
      <c r="B8966" s="156"/>
    </row>
    <row r="8967" spans="1:2">
      <c r="A8967" s="79"/>
      <c r="B8967" s="156"/>
    </row>
    <row r="8968" spans="1:2">
      <c r="A8968" s="79"/>
      <c r="B8968" s="156"/>
    </row>
    <row r="8969" spans="1:2">
      <c r="A8969" s="79"/>
      <c r="B8969" s="156"/>
    </row>
    <row r="8970" spans="1:2">
      <c r="A8970" s="79"/>
      <c r="B8970" s="156"/>
    </row>
    <row r="8971" spans="1:2">
      <c r="A8971" s="79"/>
      <c r="B8971" s="156"/>
    </row>
    <row r="8972" spans="1:2">
      <c r="A8972" s="79"/>
      <c r="B8972" s="156"/>
    </row>
    <row r="8973" spans="1:2">
      <c r="A8973" s="79"/>
      <c r="B8973" s="156"/>
    </row>
    <row r="8974" spans="1:2">
      <c r="A8974" s="79"/>
      <c r="B8974" s="156"/>
    </row>
    <row r="8975" spans="1:2">
      <c r="A8975" s="79"/>
      <c r="B8975" s="156"/>
    </row>
    <row r="8976" spans="1:2">
      <c r="A8976" s="79"/>
      <c r="B8976" s="156"/>
    </row>
    <row r="8977" spans="1:2">
      <c r="A8977" s="79"/>
      <c r="B8977" s="156"/>
    </row>
    <row r="8978" spans="1:2">
      <c r="A8978" s="79"/>
      <c r="B8978" s="156"/>
    </row>
    <row r="8979" spans="1:2">
      <c r="A8979" s="79"/>
      <c r="B8979" s="156"/>
    </row>
    <row r="8980" spans="1:2">
      <c r="A8980" s="79"/>
      <c r="B8980" s="156"/>
    </row>
    <row r="8981" spans="1:2">
      <c r="A8981" s="79"/>
      <c r="B8981" s="156"/>
    </row>
    <row r="8982" spans="1:2">
      <c r="A8982" s="79"/>
      <c r="B8982" s="156"/>
    </row>
    <row r="8983" spans="1:2">
      <c r="A8983" s="79"/>
      <c r="B8983" s="156"/>
    </row>
    <row r="8984" spans="1:2">
      <c r="A8984" s="79"/>
      <c r="B8984" s="156"/>
    </row>
    <row r="8985" spans="1:2">
      <c r="A8985" s="79"/>
      <c r="B8985" s="156"/>
    </row>
    <row r="8986" spans="1:2">
      <c r="A8986" s="79"/>
      <c r="B8986" s="156"/>
    </row>
    <row r="8987" spans="1:2">
      <c r="A8987" s="79"/>
      <c r="B8987" s="156"/>
    </row>
    <row r="8988" spans="1:2">
      <c r="A8988" s="79"/>
      <c r="B8988" s="156"/>
    </row>
    <row r="8989" spans="1:2">
      <c r="A8989" s="79"/>
      <c r="B8989" s="156"/>
    </row>
    <row r="8990" spans="1:2">
      <c r="A8990" s="79"/>
      <c r="B8990" s="156"/>
    </row>
    <row r="8991" spans="1:2">
      <c r="A8991" s="79"/>
      <c r="B8991" s="156"/>
    </row>
    <row r="8992" spans="1:2">
      <c r="A8992" s="79"/>
      <c r="B8992" s="156"/>
    </row>
    <row r="8993" spans="1:2">
      <c r="A8993" s="79"/>
      <c r="B8993" s="156"/>
    </row>
    <row r="8994" spans="1:2">
      <c r="A8994" s="79"/>
      <c r="B8994" s="156"/>
    </row>
    <row r="8995" spans="1:2">
      <c r="A8995" s="79"/>
      <c r="B8995" s="156"/>
    </row>
    <row r="8996" spans="1:2">
      <c r="A8996" s="79"/>
      <c r="B8996" s="156"/>
    </row>
    <row r="8997" spans="1:2">
      <c r="A8997" s="79"/>
      <c r="B8997" s="156"/>
    </row>
    <row r="8998" spans="1:2">
      <c r="A8998" s="79"/>
      <c r="B8998" s="156"/>
    </row>
    <row r="8999" spans="1:2">
      <c r="A8999" s="79"/>
      <c r="B8999" s="156"/>
    </row>
    <row r="9000" spans="1:2">
      <c r="A9000" s="79"/>
      <c r="B9000" s="156"/>
    </row>
    <row r="9001" spans="1:2">
      <c r="A9001" s="79"/>
      <c r="B9001" s="156"/>
    </row>
    <row r="9002" spans="1:2">
      <c r="A9002" s="79"/>
      <c r="B9002" s="156"/>
    </row>
    <row r="9003" spans="1:2">
      <c r="A9003" s="79"/>
      <c r="B9003" s="156"/>
    </row>
    <row r="9004" spans="1:2">
      <c r="A9004" s="79"/>
      <c r="B9004" s="156"/>
    </row>
    <row r="9005" spans="1:2">
      <c r="A9005" s="79"/>
      <c r="B9005" s="156"/>
    </row>
    <row r="9006" spans="1:2">
      <c r="A9006" s="79"/>
      <c r="B9006" s="156"/>
    </row>
    <row r="9007" spans="1:2">
      <c r="A9007" s="79"/>
      <c r="B9007" s="156"/>
    </row>
    <row r="9008" spans="1:2">
      <c r="A9008" s="79"/>
      <c r="B9008" s="156"/>
    </row>
    <row r="9009" spans="1:2">
      <c r="A9009" s="79"/>
      <c r="B9009" s="156"/>
    </row>
    <row r="9010" spans="1:2">
      <c r="A9010" s="79"/>
      <c r="B9010" s="156"/>
    </row>
    <row r="9011" spans="1:2">
      <c r="A9011" s="79"/>
      <c r="B9011" s="156"/>
    </row>
    <row r="9012" spans="1:2">
      <c r="A9012" s="79"/>
      <c r="B9012" s="156"/>
    </row>
    <row r="9013" spans="1:2">
      <c r="A9013" s="79"/>
      <c r="B9013" s="156"/>
    </row>
    <row r="9014" spans="1:2">
      <c r="A9014" s="79"/>
      <c r="B9014" s="156"/>
    </row>
    <row r="9015" spans="1:2">
      <c r="A9015" s="79"/>
      <c r="B9015" s="156"/>
    </row>
    <row r="9016" spans="1:2">
      <c r="A9016" s="79"/>
      <c r="B9016" s="156"/>
    </row>
    <row r="9017" spans="1:2">
      <c r="A9017" s="79"/>
      <c r="B9017" s="156"/>
    </row>
    <row r="9018" spans="1:2">
      <c r="A9018" s="79"/>
      <c r="B9018" s="156"/>
    </row>
    <row r="9019" spans="1:2">
      <c r="A9019" s="79"/>
      <c r="B9019" s="156"/>
    </row>
    <row r="9020" spans="1:2">
      <c r="A9020" s="79"/>
      <c r="B9020" s="156"/>
    </row>
    <row r="9021" spans="1:2">
      <c r="A9021" s="79"/>
      <c r="B9021" s="156"/>
    </row>
    <row r="9022" spans="1:2">
      <c r="A9022" s="79"/>
      <c r="B9022" s="156"/>
    </row>
    <row r="9023" spans="1:2">
      <c r="A9023" s="79"/>
      <c r="B9023" s="156"/>
    </row>
    <row r="9024" spans="1:2">
      <c r="A9024" s="79"/>
      <c r="B9024" s="156"/>
    </row>
    <row r="9025" spans="1:2">
      <c r="A9025" s="79"/>
      <c r="B9025" s="156"/>
    </row>
    <row r="9026" spans="1:2">
      <c r="A9026" s="79"/>
      <c r="B9026" s="156"/>
    </row>
    <row r="9027" spans="1:2">
      <c r="A9027" s="79"/>
      <c r="B9027" s="156"/>
    </row>
    <row r="9028" spans="1:2">
      <c r="A9028" s="79"/>
      <c r="B9028" s="156"/>
    </row>
    <row r="9029" spans="1:2">
      <c r="A9029" s="79"/>
      <c r="B9029" s="156"/>
    </row>
    <row r="9030" spans="1:2">
      <c r="A9030" s="79"/>
      <c r="B9030" s="156"/>
    </row>
    <row r="9031" spans="1:2">
      <c r="A9031" s="79"/>
      <c r="B9031" s="156"/>
    </row>
    <row r="9032" spans="1:2">
      <c r="A9032" s="79"/>
      <c r="B9032" s="156"/>
    </row>
    <row r="9033" spans="1:2">
      <c r="A9033" s="79"/>
      <c r="B9033" s="156"/>
    </row>
    <row r="9034" spans="1:2">
      <c r="A9034" s="79"/>
      <c r="B9034" s="156"/>
    </row>
    <row r="9035" spans="1:2">
      <c r="A9035" s="79"/>
      <c r="B9035" s="156"/>
    </row>
    <row r="9036" spans="1:2">
      <c r="A9036" s="79"/>
      <c r="B9036" s="156"/>
    </row>
    <row r="9037" spans="1:2">
      <c r="A9037" s="79"/>
      <c r="B9037" s="156"/>
    </row>
    <row r="9038" spans="1:2">
      <c r="A9038" s="79"/>
      <c r="B9038" s="156"/>
    </row>
    <row r="9039" spans="1:2">
      <c r="A9039" s="79"/>
      <c r="B9039" s="156"/>
    </row>
    <row r="9040" spans="1:2">
      <c r="A9040" s="79"/>
      <c r="B9040" s="156"/>
    </row>
    <row r="9041" spans="1:2">
      <c r="A9041" s="79"/>
      <c r="B9041" s="156"/>
    </row>
    <row r="9042" spans="1:2">
      <c r="A9042" s="79"/>
      <c r="B9042" s="156"/>
    </row>
    <row r="9043" spans="1:2">
      <c r="A9043" s="79"/>
      <c r="B9043" s="156"/>
    </row>
    <row r="9044" spans="1:2">
      <c r="A9044" s="79"/>
      <c r="B9044" s="156"/>
    </row>
    <row r="9045" spans="1:2">
      <c r="A9045" s="79"/>
      <c r="B9045" s="156"/>
    </row>
    <row r="9046" spans="1:2">
      <c r="A9046" s="79"/>
      <c r="B9046" s="156"/>
    </row>
    <row r="9047" spans="1:2">
      <c r="A9047" s="79"/>
      <c r="B9047" s="156"/>
    </row>
    <row r="9048" spans="1:2">
      <c r="A9048" s="79"/>
      <c r="B9048" s="156"/>
    </row>
    <row r="9049" spans="1:2">
      <c r="A9049" s="79"/>
      <c r="B9049" s="156"/>
    </row>
    <row r="9050" spans="1:2">
      <c r="A9050" s="79"/>
      <c r="B9050" s="156"/>
    </row>
    <row r="9051" spans="1:2">
      <c r="A9051" s="79"/>
      <c r="B9051" s="156"/>
    </row>
    <row r="9052" spans="1:2">
      <c r="A9052" s="79"/>
      <c r="B9052" s="156"/>
    </row>
    <row r="9053" spans="1:2">
      <c r="A9053" s="79"/>
      <c r="B9053" s="156"/>
    </row>
    <row r="9054" spans="1:2">
      <c r="A9054" s="79"/>
      <c r="B9054" s="156"/>
    </row>
    <row r="9055" spans="1:2">
      <c r="A9055" s="79"/>
      <c r="B9055" s="156"/>
    </row>
    <row r="9056" spans="1:2">
      <c r="A9056" s="79"/>
      <c r="B9056" s="156"/>
    </row>
    <row r="9057" spans="1:2">
      <c r="A9057" s="79"/>
      <c r="B9057" s="156"/>
    </row>
    <row r="9058" spans="1:2">
      <c r="A9058" s="79"/>
      <c r="B9058" s="156"/>
    </row>
    <row r="9059" spans="1:2">
      <c r="A9059" s="79"/>
      <c r="B9059" s="156"/>
    </row>
    <row r="9060" spans="1:2">
      <c r="A9060" s="79"/>
      <c r="B9060" s="156"/>
    </row>
    <row r="9061" spans="1:2">
      <c r="A9061" s="79"/>
      <c r="B9061" s="156"/>
    </row>
    <row r="9062" spans="1:2">
      <c r="A9062" s="79"/>
      <c r="B9062" s="156"/>
    </row>
    <row r="9063" spans="1:2">
      <c r="A9063" s="79"/>
      <c r="B9063" s="156"/>
    </row>
    <row r="9064" spans="1:2">
      <c r="A9064" s="79"/>
      <c r="B9064" s="156"/>
    </row>
    <row r="9065" spans="1:2">
      <c r="A9065" s="79"/>
      <c r="B9065" s="156"/>
    </row>
    <row r="9066" spans="1:2">
      <c r="A9066" s="79"/>
      <c r="B9066" s="156"/>
    </row>
    <row r="9067" spans="1:2">
      <c r="A9067" s="79"/>
      <c r="B9067" s="156"/>
    </row>
    <row r="9068" spans="1:2">
      <c r="A9068" s="79"/>
      <c r="B9068" s="156"/>
    </row>
    <row r="9069" spans="1:2">
      <c r="A9069" s="79"/>
      <c r="B9069" s="156"/>
    </row>
    <row r="9070" spans="1:2">
      <c r="A9070" s="79"/>
      <c r="B9070" s="156"/>
    </row>
    <row r="9071" spans="1:2">
      <c r="A9071" s="79"/>
      <c r="B9071" s="156"/>
    </row>
    <row r="9072" spans="1:2">
      <c r="A9072" s="79"/>
      <c r="B9072" s="156"/>
    </row>
    <row r="9073" spans="1:2">
      <c r="A9073" s="79"/>
      <c r="B9073" s="156"/>
    </row>
    <row r="9074" spans="1:2">
      <c r="A9074" s="79"/>
      <c r="B9074" s="156"/>
    </row>
    <row r="9075" spans="1:2">
      <c r="A9075" s="79"/>
      <c r="B9075" s="156"/>
    </row>
    <row r="9076" spans="1:2">
      <c r="A9076" s="79"/>
      <c r="B9076" s="156"/>
    </row>
    <row r="9077" spans="1:2">
      <c r="A9077" s="79"/>
      <c r="B9077" s="156"/>
    </row>
    <row r="9078" spans="1:2">
      <c r="A9078" s="79"/>
      <c r="B9078" s="156"/>
    </row>
    <row r="9079" spans="1:2">
      <c r="A9079" s="79"/>
      <c r="B9079" s="156"/>
    </row>
    <row r="9080" spans="1:2">
      <c r="A9080" s="79"/>
      <c r="B9080" s="156"/>
    </row>
    <row r="9081" spans="1:2">
      <c r="A9081" s="79"/>
      <c r="B9081" s="156"/>
    </row>
    <row r="9082" spans="1:2">
      <c r="A9082" s="79"/>
      <c r="B9082" s="156"/>
    </row>
    <row r="9083" spans="1:2">
      <c r="A9083" s="79"/>
      <c r="B9083" s="156"/>
    </row>
    <row r="9084" spans="1:2">
      <c r="A9084" s="79"/>
      <c r="B9084" s="156"/>
    </row>
    <row r="9085" spans="1:2">
      <c r="A9085" s="79"/>
      <c r="B9085" s="156"/>
    </row>
    <row r="9086" spans="1:2">
      <c r="A9086" s="79"/>
      <c r="B9086" s="156"/>
    </row>
    <row r="9087" spans="1:2">
      <c r="A9087" s="79"/>
      <c r="B9087" s="156"/>
    </row>
    <row r="9088" spans="1:2">
      <c r="A9088" s="79"/>
      <c r="B9088" s="156"/>
    </row>
    <row r="9089" spans="1:2">
      <c r="A9089" s="79"/>
      <c r="B9089" s="156"/>
    </row>
    <row r="9090" spans="1:2">
      <c r="A9090" s="79"/>
      <c r="B9090" s="156"/>
    </row>
    <row r="9091" spans="1:2">
      <c r="A9091" s="79"/>
      <c r="B9091" s="156"/>
    </row>
    <row r="9092" spans="1:2">
      <c r="A9092" s="79"/>
      <c r="B9092" s="156"/>
    </row>
    <row r="9093" spans="1:2">
      <c r="A9093" s="79"/>
      <c r="B9093" s="156"/>
    </row>
    <row r="9094" spans="1:2">
      <c r="A9094" s="79"/>
      <c r="B9094" s="156"/>
    </row>
    <row r="9095" spans="1:2">
      <c r="A9095" s="79"/>
      <c r="B9095" s="156"/>
    </row>
    <row r="9096" spans="1:2">
      <c r="A9096" s="79"/>
      <c r="B9096" s="156"/>
    </row>
    <row r="9097" spans="1:2">
      <c r="A9097" s="79"/>
      <c r="B9097" s="156"/>
    </row>
    <row r="9098" spans="1:2">
      <c r="A9098" s="79"/>
      <c r="B9098" s="156"/>
    </row>
    <row r="9099" spans="1:2">
      <c r="A9099" s="79"/>
      <c r="B9099" s="156"/>
    </row>
    <row r="9100" spans="1:2">
      <c r="A9100" s="79"/>
      <c r="B9100" s="156"/>
    </row>
    <row r="9101" spans="1:2">
      <c r="A9101" s="79"/>
      <c r="B9101" s="156"/>
    </row>
    <row r="9102" spans="1:2">
      <c r="A9102" s="79"/>
      <c r="B9102" s="156"/>
    </row>
    <row r="9103" spans="1:2">
      <c r="A9103" s="79"/>
      <c r="B9103" s="156"/>
    </row>
    <row r="9104" spans="1:2">
      <c r="A9104" s="79"/>
      <c r="B9104" s="156"/>
    </row>
    <row r="9105" spans="1:2">
      <c r="A9105" s="79"/>
      <c r="B9105" s="156"/>
    </row>
    <row r="9106" spans="1:2">
      <c r="A9106" s="79"/>
      <c r="B9106" s="156"/>
    </row>
    <row r="9107" spans="1:2">
      <c r="A9107" s="79"/>
      <c r="B9107" s="156"/>
    </row>
    <row r="9108" spans="1:2">
      <c r="A9108" s="79"/>
      <c r="B9108" s="156"/>
    </row>
    <row r="9109" spans="1:2">
      <c r="A9109" s="79"/>
      <c r="B9109" s="156"/>
    </row>
    <row r="9110" spans="1:2">
      <c r="A9110" s="79"/>
      <c r="B9110" s="156"/>
    </row>
    <row r="9111" spans="1:2">
      <c r="A9111" s="79"/>
      <c r="B9111" s="156"/>
    </row>
    <row r="9112" spans="1:2">
      <c r="A9112" s="79"/>
      <c r="B9112" s="156"/>
    </row>
    <row r="9113" spans="1:2">
      <c r="A9113" s="79"/>
      <c r="B9113" s="156"/>
    </row>
    <row r="9114" spans="1:2">
      <c r="A9114" s="79"/>
      <c r="B9114" s="156"/>
    </row>
    <row r="9115" spans="1:2">
      <c r="A9115" s="79"/>
      <c r="B9115" s="156"/>
    </row>
    <row r="9116" spans="1:2">
      <c r="A9116" s="79"/>
      <c r="B9116" s="156"/>
    </row>
    <row r="9117" spans="1:2">
      <c r="A9117" s="79"/>
      <c r="B9117" s="156"/>
    </row>
    <row r="9118" spans="1:2">
      <c r="A9118" s="79"/>
      <c r="B9118" s="156"/>
    </row>
    <row r="9119" spans="1:2">
      <c r="A9119" s="79"/>
      <c r="B9119" s="156"/>
    </row>
    <row r="9120" spans="1:2">
      <c r="A9120" s="79"/>
      <c r="B9120" s="156"/>
    </row>
    <row r="9121" spans="1:2">
      <c r="A9121" s="79"/>
      <c r="B9121" s="156"/>
    </row>
    <row r="9122" spans="1:2">
      <c r="A9122" s="79"/>
      <c r="B9122" s="156"/>
    </row>
    <row r="9123" spans="1:2">
      <c r="A9123" s="79"/>
      <c r="B9123" s="156"/>
    </row>
    <row r="9124" spans="1:2">
      <c r="A9124" s="79"/>
      <c r="B9124" s="156"/>
    </row>
    <row r="9125" spans="1:2">
      <c r="A9125" s="79"/>
      <c r="B9125" s="156"/>
    </row>
    <row r="9126" spans="1:2">
      <c r="A9126" s="79"/>
      <c r="B9126" s="156"/>
    </row>
    <row r="9127" spans="1:2">
      <c r="A9127" s="79"/>
      <c r="B9127" s="156"/>
    </row>
    <row r="9128" spans="1:2">
      <c r="A9128" s="79"/>
      <c r="B9128" s="156"/>
    </row>
    <row r="9129" spans="1:2">
      <c r="A9129" s="79"/>
      <c r="B9129" s="156"/>
    </row>
    <row r="9130" spans="1:2">
      <c r="A9130" s="79"/>
      <c r="B9130" s="156"/>
    </row>
    <row r="9131" spans="1:2">
      <c r="A9131" s="79"/>
      <c r="B9131" s="156"/>
    </row>
    <row r="9132" spans="1:2">
      <c r="A9132" s="79"/>
      <c r="B9132" s="156"/>
    </row>
    <row r="9133" spans="1:2">
      <c r="A9133" s="79"/>
      <c r="B9133" s="156"/>
    </row>
    <row r="9134" spans="1:2">
      <c r="A9134" s="79"/>
      <c r="B9134" s="156"/>
    </row>
    <row r="9135" spans="1:2">
      <c r="A9135" s="79"/>
      <c r="B9135" s="156"/>
    </row>
    <row r="9136" spans="1:2">
      <c r="A9136" s="79"/>
      <c r="B9136" s="156"/>
    </row>
    <row r="9137" spans="1:2">
      <c r="A9137" s="79"/>
      <c r="B9137" s="156"/>
    </row>
    <row r="9138" spans="1:2">
      <c r="A9138" s="79"/>
      <c r="B9138" s="156"/>
    </row>
    <row r="9139" spans="1:2">
      <c r="A9139" s="79"/>
      <c r="B9139" s="156"/>
    </row>
    <row r="9140" spans="1:2">
      <c r="A9140" s="79"/>
      <c r="B9140" s="156"/>
    </row>
    <row r="9141" spans="1:2">
      <c r="A9141" s="79"/>
      <c r="B9141" s="156"/>
    </row>
    <row r="9142" spans="1:2">
      <c r="A9142" s="79"/>
      <c r="B9142" s="156"/>
    </row>
    <row r="9143" spans="1:2">
      <c r="A9143" s="79"/>
      <c r="B9143" s="156"/>
    </row>
    <row r="9144" spans="1:2">
      <c r="A9144" s="79"/>
      <c r="B9144" s="156"/>
    </row>
    <row r="9145" spans="1:2">
      <c r="A9145" s="79"/>
      <c r="B9145" s="156"/>
    </row>
    <row r="9146" spans="1:2">
      <c r="A9146" s="79"/>
      <c r="B9146" s="156"/>
    </row>
    <row r="9147" spans="1:2">
      <c r="A9147" s="79"/>
      <c r="B9147" s="156"/>
    </row>
    <row r="9148" spans="1:2">
      <c r="A9148" s="79"/>
      <c r="B9148" s="156"/>
    </row>
    <row r="9149" spans="1:2">
      <c r="A9149" s="79"/>
      <c r="B9149" s="156"/>
    </row>
    <row r="9150" spans="1:2">
      <c r="A9150" s="79"/>
      <c r="B9150" s="156"/>
    </row>
    <row r="9151" spans="1:2">
      <c r="A9151" s="79"/>
      <c r="B9151" s="156"/>
    </row>
    <row r="9152" spans="1:2">
      <c r="A9152" s="79"/>
      <c r="B9152" s="156"/>
    </row>
    <row r="9153" spans="1:2">
      <c r="A9153" s="79"/>
      <c r="B9153" s="156"/>
    </row>
    <row r="9154" spans="1:2">
      <c r="A9154" s="79"/>
      <c r="B9154" s="156"/>
    </row>
    <row r="9155" spans="1:2">
      <c r="A9155" s="79"/>
      <c r="B9155" s="156"/>
    </row>
    <row r="9156" spans="1:2">
      <c r="A9156" s="79"/>
      <c r="B9156" s="156"/>
    </row>
    <row r="9157" spans="1:2">
      <c r="A9157" s="79"/>
      <c r="B9157" s="156"/>
    </row>
    <row r="9158" spans="1:2">
      <c r="A9158" s="79"/>
      <c r="B9158" s="156"/>
    </row>
    <row r="9159" spans="1:2">
      <c r="A9159" s="79"/>
      <c r="B9159" s="156"/>
    </row>
    <row r="9160" spans="1:2">
      <c r="A9160" s="79"/>
      <c r="B9160" s="156"/>
    </row>
    <row r="9161" spans="1:2">
      <c r="A9161" s="79"/>
      <c r="B9161" s="156"/>
    </row>
    <row r="9162" spans="1:2">
      <c r="A9162" s="79"/>
      <c r="B9162" s="156"/>
    </row>
    <row r="9163" spans="1:2">
      <c r="A9163" s="79"/>
      <c r="B9163" s="156"/>
    </row>
    <row r="9164" spans="1:2">
      <c r="A9164" s="79"/>
      <c r="B9164" s="156"/>
    </row>
    <row r="9165" spans="1:2">
      <c r="A9165" s="79"/>
      <c r="B9165" s="156"/>
    </row>
    <row r="9166" spans="1:2">
      <c r="A9166" s="79"/>
      <c r="B9166" s="156"/>
    </row>
    <row r="9167" spans="1:2">
      <c r="A9167" s="79"/>
      <c r="B9167" s="156"/>
    </row>
    <row r="9168" spans="1:2">
      <c r="A9168" s="79"/>
      <c r="B9168" s="156"/>
    </row>
    <row r="9169" spans="1:2">
      <c r="A9169" s="79"/>
      <c r="B9169" s="156"/>
    </row>
    <row r="9170" spans="1:2">
      <c r="A9170" s="79"/>
      <c r="B9170" s="156"/>
    </row>
    <row r="9171" spans="1:2">
      <c r="A9171" s="79"/>
      <c r="B9171" s="156"/>
    </row>
    <row r="9172" spans="1:2">
      <c r="A9172" s="79"/>
      <c r="B9172" s="156"/>
    </row>
    <row r="9173" spans="1:2">
      <c r="A9173" s="79"/>
      <c r="B9173" s="156"/>
    </row>
    <row r="9174" spans="1:2">
      <c r="A9174" s="79"/>
      <c r="B9174" s="156"/>
    </row>
    <row r="9175" spans="1:2">
      <c r="A9175" s="79"/>
      <c r="B9175" s="156"/>
    </row>
    <row r="9176" spans="1:2">
      <c r="A9176" s="79"/>
      <c r="B9176" s="156"/>
    </row>
    <row r="9177" spans="1:2">
      <c r="A9177" s="79"/>
      <c r="B9177" s="156"/>
    </row>
    <row r="9178" spans="1:2">
      <c r="A9178" s="79"/>
      <c r="B9178" s="156"/>
    </row>
    <row r="9179" spans="1:2">
      <c r="A9179" s="79"/>
      <c r="B9179" s="156"/>
    </row>
    <row r="9180" spans="1:2">
      <c r="A9180" s="79"/>
      <c r="B9180" s="156"/>
    </row>
    <row r="9181" spans="1:2">
      <c r="A9181" s="79"/>
      <c r="B9181" s="156"/>
    </row>
    <row r="9182" spans="1:2">
      <c r="A9182" s="79"/>
      <c r="B9182" s="156"/>
    </row>
    <row r="9183" spans="1:2">
      <c r="A9183" s="79"/>
      <c r="B9183" s="156"/>
    </row>
    <row r="9184" spans="1:2">
      <c r="A9184" s="79"/>
      <c r="B9184" s="156"/>
    </row>
    <row r="9185" spans="1:2">
      <c r="A9185" s="79"/>
      <c r="B9185" s="156"/>
    </row>
    <row r="9186" spans="1:2">
      <c r="A9186" s="79"/>
      <c r="B9186" s="156"/>
    </row>
    <row r="9187" spans="1:2">
      <c r="A9187" s="79"/>
      <c r="B9187" s="156"/>
    </row>
    <row r="9188" spans="1:2">
      <c r="A9188" s="79"/>
      <c r="B9188" s="156"/>
    </row>
    <row r="9189" spans="1:2">
      <c r="A9189" s="79"/>
      <c r="B9189" s="156"/>
    </row>
    <row r="9190" spans="1:2">
      <c r="A9190" s="79"/>
      <c r="B9190" s="156"/>
    </row>
    <row r="9191" spans="1:2">
      <c r="A9191" s="79"/>
      <c r="B9191" s="156"/>
    </row>
    <row r="9192" spans="1:2">
      <c r="A9192" s="79"/>
      <c r="B9192" s="156"/>
    </row>
    <row r="9193" spans="1:2">
      <c r="A9193" s="79"/>
      <c r="B9193" s="156"/>
    </row>
    <row r="9194" spans="1:2">
      <c r="A9194" s="79"/>
      <c r="B9194" s="156"/>
    </row>
    <row r="9195" spans="1:2">
      <c r="A9195" s="79"/>
      <c r="B9195" s="156"/>
    </row>
    <row r="9196" spans="1:2">
      <c r="A9196" s="79"/>
      <c r="B9196" s="156"/>
    </row>
    <row r="9197" spans="1:2">
      <c r="A9197" s="79"/>
      <c r="B9197" s="156"/>
    </row>
    <row r="9198" spans="1:2">
      <c r="A9198" s="79"/>
      <c r="B9198" s="156"/>
    </row>
    <row r="9199" spans="1:2">
      <c r="A9199" s="79"/>
      <c r="B9199" s="156"/>
    </row>
    <row r="9200" spans="1:2">
      <c r="A9200" s="79"/>
      <c r="B9200" s="156"/>
    </row>
    <row r="9201" spans="1:2">
      <c r="A9201" s="79"/>
      <c r="B9201" s="156"/>
    </row>
    <row r="9202" spans="1:2">
      <c r="A9202" s="79"/>
      <c r="B9202" s="156"/>
    </row>
    <row r="9203" spans="1:2">
      <c r="A9203" s="79"/>
      <c r="B9203" s="156"/>
    </row>
    <row r="9204" spans="1:2">
      <c r="A9204" s="79"/>
      <c r="B9204" s="156"/>
    </row>
    <row r="9205" spans="1:2">
      <c r="A9205" s="79"/>
      <c r="B9205" s="156"/>
    </row>
    <row r="9206" spans="1:2">
      <c r="A9206" s="79"/>
      <c r="B9206" s="156"/>
    </row>
    <row r="9207" spans="1:2">
      <c r="A9207" s="79"/>
      <c r="B9207" s="156"/>
    </row>
    <row r="9208" spans="1:2">
      <c r="A9208" s="79"/>
      <c r="B9208" s="156"/>
    </row>
    <row r="9209" spans="1:2">
      <c r="A9209" s="79"/>
      <c r="B9209" s="156"/>
    </row>
    <row r="9210" spans="1:2">
      <c r="A9210" s="79"/>
      <c r="B9210" s="156"/>
    </row>
    <row r="9211" spans="1:2">
      <c r="A9211" s="79"/>
      <c r="B9211" s="156"/>
    </row>
    <row r="9212" spans="1:2">
      <c r="A9212" s="79"/>
      <c r="B9212" s="156"/>
    </row>
    <row r="9213" spans="1:2">
      <c r="A9213" s="79"/>
      <c r="B9213" s="156"/>
    </row>
    <row r="9214" spans="1:2">
      <c r="A9214" s="79"/>
      <c r="B9214" s="156"/>
    </row>
    <row r="9215" spans="1:2">
      <c r="A9215" s="79"/>
      <c r="B9215" s="156"/>
    </row>
    <row r="9216" spans="1:2">
      <c r="A9216" s="79"/>
      <c r="B9216" s="156"/>
    </row>
    <row r="9217" spans="1:2">
      <c r="A9217" s="79"/>
      <c r="B9217" s="156"/>
    </row>
    <row r="9218" spans="1:2">
      <c r="A9218" s="79"/>
      <c r="B9218" s="156"/>
    </row>
    <row r="9219" spans="1:2">
      <c r="A9219" s="79"/>
      <c r="B9219" s="156"/>
    </row>
    <row r="9220" spans="1:2">
      <c r="A9220" s="79"/>
      <c r="B9220" s="156"/>
    </row>
    <row r="9221" spans="1:2">
      <c r="A9221" s="79"/>
      <c r="B9221" s="156"/>
    </row>
    <row r="9222" spans="1:2">
      <c r="A9222" s="79"/>
      <c r="B9222" s="156"/>
    </row>
    <row r="9223" spans="1:2">
      <c r="A9223" s="79"/>
      <c r="B9223" s="156"/>
    </row>
    <row r="9224" spans="1:2">
      <c r="A9224" s="79"/>
      <c r="B9224" s="156"/>
    </row>
    <row r="9225" spans="1:2">
      <c r="A9225" s="79"/>
      <c r="B9225" s="156"/>
    </row>
    <row r="9226" spans="1:2">
      <c r="A9226" s="79"/>
      <c r="B9226" s="156"/>
    </row>
    <row r="9227" spans="1:2">
      <c r="A9227" s="79"/>
      <c r="B9227" s="156"/>
    </row>
    <row r="9228" spans="1:2">
      <c r="A9228" s="79"/>
      <c r="B9228" s="156"/>
    </row>
    <row r="9229" spans="1:2">
      <c r="A9229" s="79"/>
      <c r="B9229" s="156"/>
    </row>
    <row r="9230" spans="1:2">
      <c r="A9230" s="79"/>
      <c r="B9230" s="156"/>
    </row>
    <row r="9231" spans="1:2">
      <c r="A9231" s="79"/>
      <c r="B9231" s="156"/>
    </row>
    <row r="9232" spans="1:2">
      <c r="A9232" s="79"/>
      <c r="B9232" s="156"/>
    </row>
    <row r="9233" spans="1:2">
      <c r="A9233" s="79"/>
      <c r="B9233" s="156"/>
    </row>
    <row r="9234" spans="1:2">
      <c r="A9234" s="79"/>
      <c r="B9234" s="156"/>
    </row>
    <row r="9235" spans="1:2">
      <c r="A9235" s="79"/>
      <c r="B9235" s="156"/>
    </row>
    <row r="9236" spans="1:2">
      <c r="A9236" s="79"/>
      <c r="B9236" s="156"/>
    </row>
    <row r="9237" spans="1:2">
      <c r="A9237" s="79"/>
      <c r="B9237" s="156"/>
    </row>
    <row r="9238" spans="1:2">
      <c r="A9238" s="79"/>
      <c r="B9238" s="156"/>
    </row>
    <row r="9239" spans="1:2">
      <c r="A9239" s="79"/>
      <c r="B9239" s="156"/>
    </row>
    <row r="9240" spans="1:2">
      <c r="A9240" s="79"/>
      <c r="B9240" s="156"/>
    </row>
    <row r="9241" spans="1:2">
      <c r="A9241" s="79"/>
      <c r="B9241" s="156"/>
    </row>
    <row r="9242" spans="1:2">
      <c r="A9242" s="79"/>
      <c r="B9242" s="156"/>
    </row>
    <row r="9243" spans="1:2">
      <c r="A9243" s="79"/>
      <c r="B9243" s="156"/>
    </row>
    <row r="9244" spans="1:2">
      <c r="A9244" s="79"/>
      <c r="B9244" s="156"/>
    </row>
    <row r="9245" spans="1:2">
      <c r="A9245" s="79"/>
      <c r="B9245" s="156"/>
    </row>
    <row r="9246" spans="1:2">
      <c r="A9246" s="79"/>
      <c r="B9246" s="156"/>
    </row>
    <row r="9247" spans="1:2">
      <c r="A9247" s="79"/>
      <c r="B9247" s="156"/>
    </row>
    <row r="9248" spans="1:2">
      <c r="A9248" s="79"/>
      <c r="B9248" s="156"/>
    </row>
    <row r="9249" spans="1:2">
      <c r="A9249" s="79"/>
      <c r="B9249" s="156"/>
    </row>
    <row r="9250" spans="1:2">
      <c r="A9250" s="79"/>
      <c r="B9250" s="156"/>
    </row>
    <row r="9251" spans="1:2">
      <c r="A9251" s="79"/>
      <c r="B9251" s="156"/>
    </row>
    <row r="9252" spans="1:2">
      <c r="A9252" s="79"/>
      <c r="B9252" s="156"/>
    </row>
    <row r="9253" spans="1:2">
      <c r="A9253" s="79"/>
      <c r="B9253" s="156"/>
    </row>
    <row r="9254" spans="1:2">
      <c r="A9254" s="79"/>
      <c r="B9254" s="156"/>
    </row>
    <row r="9255" spans="1:2">
      <c r="A9255" s="79"/>
      <c r="B9255" s="156"/>
    </row>
    <row r="9256" spans="1:2">
      <c r="A9256" s="79"/>
      <c r="B9256" s="156"/>
    </row>
    <row r="9257" spans="1:2">
      <c r="A9257" s="79"/>
      <c r="B9257" s="156"/>
    </row>
    <row r="9258" spans="1:2">
      <c r="A9258" s="79"/>
      <c r="B9258" s="156"/>
    </row>
    <row r="9259" spans="1:2">
      <c r="A9259" s="79"/>
      <c r="B9259" s="156"/>
    </row>
    <row r="9260" spans="1:2">
      <c r="A9260" s="79"/>
      <c r="B9260" s="156"/>
    </row>
    <row r="9261" spans="1:2">
      <c r="A9261" s="79"/>
      <c r="B9261" s="156"/>
    </row>
    <row r="9262" spans="1:2">
      <c r="A9262" s="79"/>
      <c r="B9262" s="156"/>
    </row>
    <row r="9263" spans="1:2">
      <c r="A9263" s="79"/>
      <c r="B9263" s="156"/>
    </row>
    <row r="9264" spans="1:2">
      <c r="A9264" s="79"/>
      <c r="B9264" s="156"/>
    </row>
    <row r="9265" spans="1:2">
      <c r="A9265" s="79"/>
      <c r="B9265" s="156"/>
    </row>
    <row r="9266" spans="1:2">
      <c r="A9266" s="79"/>
      <c r="B9266" s="156"/>
    </row>
    <row r="9267" spans="1:2">
      <c r="A9267" s="79"/>
      <c r="B9267" s="156"/>
    </row>
    <row r="9268" spans="1:2">
      <c r="A9268" s="79"/>
      <c r="B9268" s="156"/>
    </row>
    <row r="9269" spans="1:2">
      <c r="A9269" s="79"/>
      <c r="B9269" s="156"/>
    </row>
    <row r="9270" spans="1:2">
      <c r="A9270" s="79"/>
      <c r="B9270" s="156"/>
    </row>
    <row r="9271" spans="1:2">
      <c r="A9271" s="79"/>
      <c r="B9271" s="156"/>
    </row>
    <row r="9272" spans="1:2">
      <c r="A9272" s="79"/>
      <c r="B9272" s="156"/>
    </row>
    <row r="9273" spans="1:2">
      <c r="A9273" s="79"/>
      <c r="B9273" s="156"/>
    </row>
    <row r="9274" spans="1:2">
      <c r="A9274" s="79"/>
      <c r="B9274" s="156"/>
    </row>
    <row r="9275" spans="1:2">
      <c r="A9275" s="79"/>
      <c r="B9275" s="156"/>
    </row>
    <row r="9276" spans="1:2">
      <c r="A9276" s="79"/>
      <c r="B9276" s="156"/>
    </row>
    <row r="9277" spans="1:2">
      <c r="A9277" s="79"/>
      <c r="B9277" s="156"/>
    </row>
    <row r="9278" spans="1:2">
      <c r="A9278" s="79"/>
      <c r="B9278" s="156"/>
    </row>
    <row r="9279" spans="1:2">
      <c r="A9279" s="79"/>
      <c r="B9279" s="156"/>
    </row>
    <row r="9280" spans="1:2">
      <c r="A9280" s="79"/>
      <c r="B9280" s="156"/>
    </row>
    <row r="9281" spans="1:2">
      <c r="A9281" s="79"/>
      <c r="B9281" s="156"/>
    </row>
    <row r="9282" spans="1:2">
      <c r="A9282" s="79"/>
      <c r="B9282" s="156"/>
    </row>
    <row r="9283" spans="1:2">
      <c r="A9283" s="79"/>
      <c r="B9283" s="156"/>
    </row>
    <row r="9284" spans="1:2">
      <c r="A9284" s="79"/>
      <c r="B9284" s="156"/>
    </row>
    <row r="9285" spans="1:2">
      <c r="A9285" s="79"/>
      <c r="B9285" s="156"/>
    </row>
    <row r="9286" spans="1:2">
      <c r="A9286" s="79"/>
      <c r="B9286" s="156"/>
    </row>
    <row r="9287" spans="1:2">
      <c r="A9287" s="79"/>
      <c r="B9287" s="156"/>
    </row>
    <row r="9288" spans="1:2">
      <c r="A9288" s="79"/>
      <c r="B9288" s="156"/>
    </row>
    <row r="9289" spans="1:2">
      <c r="A9289" s="79"/>
      <c r="B9289" s="156"/>
    </row>
    <row r="9290" spans="1:2">
      <c r="A9290" s="79"/>
      <c r="B9290" s="156"/>
    </row>
    <row r="9291" spans="1:2">
      <c r="A9291" s="79"/>
      <c r="B9291" s="156"/>
    </row>
    <row r="9292" spans="1:2">
      <c r="A9292" s="79"/>
      <c r="B9292" s="156"/>
    </row>
    <row r="9293" spans="1:2">
      <c r="A9293" s="79"/>
      <c r="B9293" s="156"/>
    </row>
    <row r="9294" spans="1:2">
      <c r="A9294" s="79"/>
      <c r="B9294" s="156"/>
    </row>
    <row r="9295" spans="1:2">
      <c r="A9295" s="79"/>
      <c r="B9295" s="156"/>
    </row>
    <row r="9296" spans="1:2">
      <c r="A9296" s="79"/>
      <c r="B9296" s="156"/>
    </row>
    <row r="9297" spans="1:2">
      <c r="A9297" s="79"/>
      <c r="B9297" s="156"/>
    </row>
    <row r="9298" spans="1:2">
      <c r="A9298" s="79"/>
      <c r="B9298" s="156"/>
    </row>
    <row r="9299" spans="1:2">
      <c r="A9299" s="79"/>
      <c r="B9299" s="156"/>
    </row>
    <row r="9300" spans="1:2">
      <c r="A9300" s="79"/>
      <c r="B9300" s="156"/>
    </row>
    <row r="9301" spans="1:2">
      <c r="A9301" s="79"/>
      <c r="B9301" s="156"/>
    </row>
    <row r="9302" spans="1:2">
      <c r="A9302" s="79"/>
      <c r="B9302" s="156"/>
    </row>
    <row r="9303" spans="1:2">
      <c r="A9303" s="79"/>
      <c r="B9303" s="156"/>
    </row>
    <row r="9304" spans="1:2">
      <c r="A9304" s="79"/>
      <c r="B9304" s="156"/>
    </row>
    <row r="9305" spans="1:2">
      <c r="A9305" s="79"/>
      <c r="B9305" s="156"/>
    </row>
    <row r="9306" spans="1:2">
      <c r="A9306" s="79"/>
      <c r="B9306" s="156"/>
    </row>
    <row r="9307" spans="1:2">
      <c r="A9307" s="79"/>
      <c r="B9307" s="156"/>
    </row>
    <row r="9308" spans="1:2">
      <c r="A9308" s="79"/>
      <c r="B9308" s="156"/>
    </row>
    <row r="9309" spans="1:2">
      <c r="A9309" s="79"/>
      <c r="B9309" s="156"/>
    </row>
    <row r="9310" spans="1:2">
      <c r="A9310" s="79"/>
      <c r="B9310" s="156"/>
    </row>
    <row r="9311" spans="1:2">
      <c r="A9311" s="79"/>
      <c r="B9311" s="156"/>
    </row>
    <row r="9312" spans="1:2">
      <c r="A9312" s="79"/>
      <c r="B9312" s="156"/>
    </row>
    <row r="9313" spans="1:2">
      <c r="A9313" s="79"/>
      <c r="B9313" s="156"/>
    </row>
    <row r="9314" spans="1:2">
      <c r="A9314" s="79"/>
      <c r="B9314" s="156"/>
    </row>
    <row r="9315" spans="1:2">
      <c r="A9315" s="79"/>
      <c r="B9315" s="156"/>
    </row>
    <row r="9316" spans="1:2">
      <c r="A9316" s="79"/>
      <c r="B9316" s="156"/>
    </row>
    <row r="9317" spans="1:2">
      <c r="A9317" s="79"/>
      <c r="B9317" s="156"/>
    </row>
    <row r="9318" spans="1:2">
      <c r="A9318" s="79"/>
      <c r="B9318" s="156"/>
    </row>
    <row r="9319" spans="1:2">
      <c r="A9319" s="79"/>
      <c r="B9319" s="156"/>
    </row>
    <row r="9320" spans="1:2">
      <c r="A9320" s="79"/>
      <c r="B9320" s="156"/>
    </row>
    <row r="9321" spans="1:2">
      <c r="A9321" s="79"/>
      <c r="B9321" s="156"/>
    </row>
    <row r="9322" spans="1:2">
      <c r="A9322" s="79"/>
      <c r="B9322" s="156"/>
    </row>
    <row r="9323" spans="1:2">
      <c r="A9323" s="79"/>
      <c r="B9323" s="156"/>
    </row>
    <row r="9324" spans="1:2">
      <c r="A9324" s="79"/>
      <c r="B9324" s="156"/>
    </row>
    <row r="9325" spans="1:2">
      <c r="A9325" s="79"/>
      <c r="B9325" s="156"/>
    </row>
    <row r="9326" spans="1:2">
      <c r="A9326" s="79"/>
      <c r="B9326" s="156"/>
    </row>
    <row r="9327" spans="1:2">
      <c r="A9327" s="79"/>
      <c r="B9327" s="156"/>
    </row>
    <row r="9328" spans="1:2">
      <c r="A9328" s="79"/>
      <c r="B9328" s="156"/>
    </row>
    <row r="9329" spans="1:2">
      <c r="A9329" s="79"/>
      <c r="B9329" s="156"/>
    </row>
    <row r="9330" spans="1:2">
      <c r="A9330" s="79"/>
      <c r="B9330" s="156"/>
    </row>
    <row r="9331" spans="1:2">
      <c r="A9331" s="79"/>
      <c r="B9331" s="156"/>
    </row>
    <row r="9332" spans="1:2">
      <c r="A9332" s="79"/>
      <c r="B9332" s="156"/>
    </row>
    <row r="9333" spans="1:2">
      <c r="A9333" s="79"/>
      <c r="B9333" s="156"/>
    </row>
    <row r="9334" spans="1:2">
      <c r="A9334" s="79"/>
      <c r="B9334" s="156"/>
    </row>
    <row r="9335" spans="1:2">
      <c r="A9335" s="79"/>
      <c r="B9335" s="156"/>
    </row>
    <row r="9336" spans="1:2">
      <c r="A9336" s="79"/>
      <c r="B9336" s="156"/>
    </row>
    <row r="9337" spans="1:2">
      <c r="A9337" s="79"/>
      <c r="B9337" s="156"/>
    </row>
    <row r="9338" spans="1:2">
      <c r="A9338" s="79"/>
      <c r="B9338" s="156"/>
    </row>
    <row r="9339" spans="1:2">
      <c r="A9339" s="79"/>
      <c r="B9339" s="156"/>
    </row>
    <row r="9340" spans="1:2">
      <c r="A9340" s="79"/>
      <c r="B9340" s="156"/>
    </row>
    <row r="9341" spans="1:2">
      <c r="A9341" s="79"/>
      <c r="B9341" s="156"/>
    </row>
    <row r="9342" spans="1:2">
      <c r="A9342" s="79"/>
      <c r="B9342" s="156"/>
    </row>
    <row r="9343" spans="1:2">
      <c r="A9343" s="79"/>
      <c r="B9343" s="156"/>
    </row>
    <row r="9344" spans="1:2">
      <c r="A9344" s="79"/>
      <c r="B9344" s="156"/>
    </row>
    <row r="9345" spans="1:2">
      <c r="A9345" s="79"/>
      <c r="B9345" s="156"/>
    </row>
    <row r="9346" spans="1:2">
      <c r="A9346" s="79"/>
      <c r="B9346" s="156"/>
    </row>
    <row r="9347" spans="1:2">
      <c r="A9347" s="79"/>
      <c r="B9347" s="156"/>
    </row>
    <row r="9348" spans="1:2">
      <c r="A9348" s="79"/>
      <c r="B9348" s="156"/>
    </row>
    <row r="9349" spans="1:2">
      <c r="A9349" s="79"/>
      <c r="B9349" s="156"/>
    </row>
    <row r="9350" spans="1:2">
      <c r="A9350" s="79"/>
      <c r="B9350" s="156"/>
    </row>
    <row r="9351" spans="1:2">
      <c r="A9351" s="79"/>
      <c r="B9351" s="156"/>
    </row>
    <row r="9352" spans="1:2">
      <c r="A9352" s="79"/>
      <c r="B9352" s="156"/>
    </row>
    <row r="9353" spans="1:2">
      <c r="A9353" s="79"/>
      <c r="B9353" s="156"/>
    </row>
    <row r="9354" spans="1:2">
      <c r="A9354" s="79"/>
      <c r="B9354" s="156"/>
    </row>
    <row r="9355" spans="1:2">
      <c r="A9355" s="79"/>
      <c r="B9355" s="156"/>
    </row>
    <row r="9356" spans="1:2">
      <c r="A9356" s="79"/>
      <c r="B9356" s="156"/>
    </row>
    <row r="9357" spans="1:2">
      <c r="A9357" s="79"/>
      <c r="B9357" s="156"/>
    </row>
    <row r="9358" spans="1:2">
      <c r="A9358" s="79"/>
      <c r="B9358" s="156"/>
    </row>
    <row r="9359" spans="1:2">
      <c r="A9359" s="79"/>
      <c r="B9359" s="156"/>
    </row>
    <row r="9360" spans="1:2">
      <c r="A9360" s="79"/>
      <c r="B9360" s="156"/>
    </row>
    <row r="9361" spans="1:2">
      <c r="A9361" s="79"/>
      <c r="B9361" s="156"/>
    </row>
    <row r="9362" spans="1:2">
      <c r="A9362" s="79"/>
      <c r="B9362" s="156"/>
    </row>
    <row r="9363" spans="1:2">
      <c r="A9363" s="79"/>
      <c r="B9363" s="156"/>
    </row>
    <row r="9364" spans="1:2">
      <c r="A9364" s="79"/>
      <c r="B9364" s="156"/>
    </row>
    <row r="9365" spans="1:2">
      <c r="A9365" s="79"/>
      <c r="B9365" s="156"/>
    </row>
    <row r="9366" spans="1:2">
      <c r="A9366" s="79"/>
      <c r="B9366" s="156"/>
    </row>
    <row r="9367" spans="1:2">
      <c r="A9367" s="79"/>
      <c r="B9367" s="156"/>
    </row>
    <row r="9368" spans="1:2">
      <c r="A9368" s="79"/>
      <c r="B9368" s="156"/>
    </row>
    <row r="9369" spans="1:2">
      <c r="A9369" s="79"/>
      <c r="B9369" s="156"/>
    </row>
    <row r="9370" spans="1:2">
      <c r="A9370" s="79"/>
      <c r="B9370" s="156"/>
    </row>
    <row r="9371" spans="1:2">
      <c r="A9371" s="79"/>
      <c r="B9371" s="156"/>
    </row>
    <row r="9372" spans="1:2">
      <c r="A9372" s="79"/>
      <c r="B9372" s="156"/>
    </row>
    <row r="9373" spans="1:2">
      <c r="A9373" s="79"/>
      <c r="B9373" s="156"/>
    </row>
    <row r="9374" spans="1:2">
      <c r="A9374" s="79"/>
      <c r="B9374" s="156"/>
    </row>
    <row r="9375" spans="1:2">
      <c r="A9375" s="79"/>
      <c r="B9375" s="156"/>
    </row>
    <row r="9376" spans="1:2">
      <c r="A9376" s="79"/>
      <c r="B9376" s="156"/>
    </row>
    <row r="9377" spans="1:2">
      <c r="A9377" s="79"/>
      <c r="B9377" s="156"/>
    </row>
    <row r="9378" spans="1:2">
      <c r="A9378" s="79"/>
      <c r="B9378" s="156"/>
    </row>
    <row r="9379" spans="1:2">
      <c r="A9379" s="79"/>
      <c r="B9379" s="156"/>
    </row>
    <row r="9380" spans="1:2">
      <c r="A9380" s="79"/>
      <c r="B9380" s="156"/>
    </row>
    <row r="9381" spans="1:2">
      <c r="A9381" s="79"/>
      <c r="B9381" s="156"/>
    </row>
    <row r="9382" spans="1:2">
      <c r="A9382" s="79"/>
      <c r="B9382" s="156"/>
    </row>
    <row r="9383" spans="1:2">
      <c r="A9383" s="79"/>
      <c r="B9383" s="156"/>
    </row>
    <row r="9384" spans="1:2">
      <c r="A9384" s="79"/>
      <c r="B9384" s="156"/>
    </row>
    <row r="9385" spans="1:2">
      <c r="A9385" s="79"/>
      <c r="B9385" s="156"/>
    </row>
    <row r="9386" spans="1:2">
      <c r="A9386" s="79"/>
      <c r="B9386" s="156"/>
    </row>
    <row r="9387" spans="1:2">
      <c r="A9387" s="79"/>
      <c r="B9387" s="156"/>
    </row>
    <row r="9388" spans="1:2">
      <c r="A9388" s="79"/>
      <c r="B9388" s="156"/>
    </row>
    <row r="9389" spans="1:2">
      <c r="A9389" s="79"/>
      <c r="B9389" s="156"/>
    </row>
    <row r="9390" spans="1:2">
      <c r="A9390" s="79"/>
      <c r="B9390" s="156"/>
    </row>
    <row r="9391" spans="1:2">
      <c r="A9391" s="79"/>
      <c r="B9391" s="156"/>
    </row>
    <row r="9392" spans="1:2">
      <c r="A9392" s="79"/>
      <c r="B9392" s="156"/>
    </row>
    <row r="9393" spans="1:2">
      <c r="A9393" s="79"/>
      <c r="B9393" s="156"/>
    </row>
    <row r="9394" spans="1:2">
      <c r="A9394" s="79"/>
      <c r="B9394" s="156"/>
    </row>
    <row r="9395" spans="1:2">
      <c r="A9395" s="79"/>
      <c r="B9395" s="156"/>
    </row>
    <row r="9396" spans="1:2">
      <c r="A9396" s="79"/>
      <c r="B9396" s="156"/>
    </row>
    <row r="9397" spans="1:2">
      <c r="A9397" s="79"/>
      <c r="B9397" s="156"/>
    </row>
    <row r="9398" spans="1:2">
      <c r="A9398" s="79"/>
      <c r="B9398" s="156"/>
    </row>
    <row r="9399" spans="1:2">
      <c r="A9399" s="79"/>
      <c r="B9399" s="156"/>
    </row>
    <row r="9400" spans="1:2">
      <c r="A9400" s="79"/>
      <c r="B9400" s="156"/>
    </row>
    <row r="9401" spans="1:2">
      <c r="A9401" s="79"/>
      <c r="B9401" s="156"/>
    </row>
    <row r="9402" spans="1:2">
      <c r="A9402" s="79"/>
      <c r="B9402" s="156"/>
    </row>
    <row r="9403" spans="1:2">
      <c r="A9403" s="79"/>
      <c r="B9403" s="156"/>
    </row>
    <row r="9404" spans="1:2">
      <c r="A9404" s="79"/>
      <c r="B9404" s="156"/>
    </row>
    <row r="9405" spans="1:2">
      <c r="A9405" s="79"/>
      <c r="B9405" s="156"/>
    </row>
    <row r="9406" spans="1:2">
      <c r="A9406" s="79"/>
      <c r="B9406" s="156"/>
    </row>
    <row r="9407" spans="1:2">
      <c r="A9407" s="79"/>
      <c r="B9407" s="156"/>
    </row>
    <row r="9408" spans="1:2">
      <c r="A9408" s="79"/>
      <c r="B9408" s="156"/>
    </row>
    <row r="9409" spans="1:2">
      <c r="A9409" s="79"/>
      <c r="B9409" s="156"/>
    </row>
    <row r="9410" spans="1:2">
      <c r="A9410" s="79"/>
      <c r="B9410" s="156"/>
    </row>
    <row r="9411" spans="1:2">
      <c r="A9411" s="79"/>
      <c r="B9411" s="156"/>
    </row>
    <row r="9412" spans="1:2">
      <c r="A9412" s="79"/>
      <c r="B9412" s="156"/>
    </row>
    <row r="9413" spans="1:2">
      <c r="A9413" s="79"/>
      <c r="B9413" s="156"/>
    </row>
    <row r="9414" spans="1:2">
      <c r="A9414" s="79"/>
      <c r="B9414" s="156"/>
    </row>
    <row r="9415" spans="1:2">
      <c r="A9415" s="79"/>
      <c r="B9415" s="156"/>
    </row>
    <row r="9416" spans="1:2">
      <c r="A9416" s="79"/>
      <c r="B9416" s="156"/>
    </row>
    <row r="9417" spans="1:2">
      <c r="A9417" s="79"/>
      <c r="B9417" s="156"/>
    </row>
    <row r="9418" spans="1:2">
      <c r="A9418" s="79"/>
      <c r="B9418" s="156"/>
    </row>
    <row r="9419" spans="1:2">
      <c r="A9419" s="79"/>
      <c r="B9419" s="156"/>
    </row>
    <row r="9420" spans="1:2">
      <c r="A9420" s="79"/>
      <c r="B9420" s="156"/>
    </row>
    <row r="9421" spans="1:2">
      <c r="A9421" s="79"/>
      <c r="B9421" s="156"/>
    </row>
    <row r="9422" spans="1:2">
      <c r="A9422" s="79"/>
      <c r="B9422" s="156"/>
    </row>
    <row r="9423" spans="1:2">
      <c r="A9423" s="79"/>
      <c r="B9423" s="156"/>
    </row>
    <row r="9424" spans="1:2">
      <c r="A9424" s="79"/>
      <c r="B9424" s="156"/>
    </row>
    <row r="9425" spans="1:2">
      <c r="A9425" s="79"/>
      <c r="B9425" s="156"/>
    </row>
    <row r="9426" spans="1:2">
      <c r="A9426" s="79"/>
      <c r="B9426" s="156"/>
    </row>
    <row r="9427" spans="1:2">
      <c r="A9427" s="79"/>
      <c r="B9427" s="156"/>
    </row>
    <row r="9428" spans="1:2">
      <c r="A9428" s="79"/>
      <c r="B9428" s="156"/>
    </row>
    <row r="9429" spans="1:2">
      <c r="A9429" s="79"/>
      <c r="B9429" s="156"/>
    </row>
    <row r="9430" spans="1:2">
      <c r="A9430" s="79"/>
      <c r="B9430" s="156"/>
    </row>
    <row r="9431" spans="1:2">
      <c r="A9431" s="79"/>
      <c r="B9431" s="156"/>
    </row>
    <row r="9432" spans="1:2">
      <c r="A9432" s="79"/>
      <c r="B9432" s="156"/>
    </row>
    <row r="9433" spans="1:2">
      <c r="A9433" s="79"/>
      <c r="B9433" s="156"/>
    </row>
    <row r="9434" spans="1:2">
      <c r="A9434" s="79"/>
      <c r="B9434" s="156"/>
    </row>
    <row r="9435" spans="1:2">
      <c r="A9435" s="79"/>
      <c r="B9435" s="156"/>
    </row>
    <row r="9436" spans="1:2">
      <c r="A9436" s="79"/>
      <c r="B9436" s="156"/>
    </row>
    <row r="9437" spans="1:2">
      <c r="A9437" s="79"/>
      <c r="B9437" s="156"/>
    </row>
    <row r="9438" spans="1:2">
      <c r="A9438" s="79"/>
      <c r="B9438" s="156"/>
    </row>
    <row r="9439" spans="1:2">
      <c r="A9439" s="79"/>
      <c r="B9439" s="156"/>
    </row>
    <row r="9440" spans="1:2">
      <c r="A9440" s="79"/>
      <c r="B9440" s="156"/>
    </row>
    <row r="9441" spans="1:2">
      <c r="A9441" s="79"/>
      <c r="B9441" s="156"/>
    </row>
    <row r="9442" spans="1:2">
      <c r="A9442" s="79"/>
      <c r="B9442" s="156"/>
    </row>
    <row r="9443" spans="1:2">
      <c r="A9443" s="79"/>
      <c r="B9443" s="156"/>
    </row>
    <row r="9444" spans="1:2">
      <c r="A9444" s="79"/>
      <c r="B9444" s="156"/>
    </row>
    <row r="9445" spans="1:2">
      <c r="A9445" s="79"/>
      <c r="B9445" s="156"/>
    </row>
    <row r="9446" spans="1:2">
      <c r="A9446" s="79"/>
      <c r="B9446" s="156"/>
    </row>
    <row r="9447" spans="1:2">
      <c r="A9447" s="79"/>
      <c r="B9447" s="156"/>
    </row>
    <row r="9448" spans="1:2">
      <c r="A9448" s="79"/>
      <c r="B9448" s="156"/>
    </row>
    <row r="9449" spans="1:2">
      <c r="A9449" s="79"/>
      <c r="B9449" s="156"/>
    </row>
    <row r="9450" spans="1:2">
      <c r="A9450" s="79"/>
      <c r="B9450" s="156"/>
    </row>
    <row r="9451" spans="1:2">
      <c r="A9451" s="79"/>
      <c r="B9451" s="156"/>
    </row>
    <row r="9452" spans="1:2">
      <c r="A9452" s="79"/>
      <c r="B9452" s="156"/>
    </row>
    <row r="9453" spans="1:2">
      <c r="A9453" s="79"/>
      <c r="B9453" s="156"/>
    </row>
    <row r="9454" spans="1:2">
      <c r="A9454" s="79"/>
      <c r="B9454" s="156"/>
    </row>
    <row r="9455" spans="1:2">
      <c r="A9455" s="79"/>
      <c r="B9455" s="156"/>
    </row>
    <row r="9456" spans="1:2">
      <c r="A9456" s="79"/>
      <c r="B9456" s="156"/>
    </row>
    <row r="9457" spans="1:2">
      <c r="A9457" s="79"/>
      <c r="B9457" s="156"/>
    </row>
    <row r="9458" spans="1:2">
      <c r="A9458" s="79"/>
      <c r="B9458" s="156"/>
    </row>
    <row r="9459" spans="1:2">
      <c r="A9459" s="79"/>
      <c r="B9459" s="156"/>
    </row>
    <row r="9460" spans="1:2">
      <c r="A9460" s="79"/>
      <c r="B9460" s="156"/>
    </row>
    <row r="9461" spans="1:2">
      <c r="A9461" s="79"/>
      <c r="B9461" s="156"/>
    </row>
    <row r="9462" spans="1:2">
      <c r="A9462" s="79"/>
      <c r="B9462" s="156"/>
    </row>
    <row r="9463" spans="1:2">
      <c r="A9463" s="79"/>
      <c r="B9463" s="156"/>
    </row>
    <row r="9464" spans="1:2">
      <c r="A9464" s="79"/>
      <c r="B9464" s="156"/>
    </row>
    <row r="9465" spans="1:2">
      <c r="A9465" s="79"/>
      <c r="B9465" s="156"/>
    </row>
    <row r="9466" spans="1:2">
      <c r="A9466" s="79"/>
      <c r="B9466" s="156"/>
    </row>
    <row r="9467" spans="1:2">
      <c r="A9467" s="79"/>
      <c r="B9467" s="156"/>
    </row>
    <row r="9468" spans="1:2">
      <c r="A9468" s="79"/>
      <c r="B9468" s="156"/>
    </row>
    <row r="9469" spans="1:2">
      <c r="A9469" s="79"/>
      <c r="B9469" s="156"/>
    </row>
    <row r="9470" spans="1:2">
      <c r="A9470" s="79"/>
      <c r="B9470" s="156"/>
    </row>
    <row r="9471" spans="1:2">
      <c r="A9471" s="79"/>
      <c r="B9471" s="156"/>
    </row>
    <row r="9472" spans="1:2">
      <c r="A9472" s="79"/>
      <c r="B9472" s="156"/>
    </row>
    <row r="9473" spans="1:2">
      <c r="A9473" s="79"/>
      <c r="B9473" s="156"/>
    </row>
    <row r="9474" spans="1:2">
      <c r="A9474" s="79"/>
      <c r="B9474" s="156"/>
    </row>
    <row r="9475" spans="1:2">
      <c r="A9475" s="79"/>
      <c r="B9475" s="156"/>
    </row>
    <row r="9476" spans="1:2">
      <c r="A9476" s="79"/>
      <c r="B9476" s="156"/>
    </row>
    <row r="9477" spans="1:2">
      <c r="A9477" s="79"/>
      <c r="B9477" s="156"/>
    </row>
    <row r="9478" spans="1:2">
      <c r="A9478" s="79"/>
      <c r="B9478" s="156"/>
    </row>
    <row r="9479" spans="1:2">
      <c r="A9479" s="79"/>
      <c r="B9479" s="156"/>
    </row>
    <row r="9480" spans="1:2">
      <c r="A9480" s="79"/>
      <c r="B9480" s="156"/>
    </row>
    <row r="9481" spans="1:2">
      <c r="A9481" s="79"/>
      <c r="B9481" s="156"/>
    </row>
    <row r="9482" spans="1:2">
      <c r="A9482" s="79"/>
      <c r="B9482" s="156"/>
    </row>
    <row r="9483" spans="1:2">
      <c r="A9483" s="79"/>
      <c r="B9483" s="156"/>
    </row>
    <row r="9484" spans="1:2">
      <c r="A9484" s="79"/>
      <c r="B9484" s="156"/>
    </row>
    <row r="9485" spans="1:2">
      <c r="A9485" s="79"/>
      <c r="B9485" s="156"/>
    </row>
    <row r="9486" spans="1:2">
      <c r="A9486" s="79"/>
      <c r="B9486" s="156"/>
    </row>
    <row r="9487" spans="1:2">
      <c r="A9487" s="79"/>
      <c r="B9487" s="156"/>
    </row>
    <row r="9488" spans="1:2">
      <c r="A9488" s="79"/>
      <c r="B9488" s="156"/>
    </row>
    <row r="9489" spans="1:2">
      <c r="A9489" s="79"/>
      <c r="B9489" s="156"/>
    </row>
    <row r="9490" spans="1:2">
      <c r="A9490" s="79"/>
      <c r="B9490" s="156"/>
    </row>
    <row r="9491" spans="1:2">
      <c r="A9491" s="79"/>
      <c r="B9491" s="156"/>
    </row>
    <row r="9492" spans="1:2">
      <c r="A9492" s="79"/>
      <c r="B9492" s="156"/>
    </row>
    <row r="9493" spans="1:2">
      <c r="A9493" s="79"/>
      <c r="B9493" s="156"/>
    </row>
    <row r="9494" spans="1:2">
      <c r="A9494" s="79"/>
      <c r="B9494" s="156"/>
    </row>
    <row r="9495" spans="1:2">
      <c r="A9495" s="79"/>
      <c r="B9495" s="156"/>
    </row>
    <row r="9496" spans="1:2">
      <c r="A9496" s="79"/>
      <c r="B9496" s="156"/>
    </row>
    <row r="9497" spans="1:2">
      <c r="A9497" s="79"/>
      <c r="B9497" s="156"/>
    </row>
    <row r="9498" spans="1:2">
      <c r="A9498" s="79"/>
      <c r="B9498" s="156"/>
    </row>
    <row r="9499" spans="1:2">
      <c r="A9499" s="79"/>
      <c r="B9499" s="156"/>
    </row>
    <row r="9500" spans="1:2">
      <c r="A9500" s="79"/>
      <c r="B9500" s="156"/>
    </row>
    <row r="9501" spans="1:2">
      <c r="A9501" s="79"/>
      <c r="B9501" s="156"/>
    </row>
    <row r="9502" spans="1:2">
      <c r="A9502" s="79"/>
      <c r="B9502" s="156"/>
    </row>
    <row r="9503" spans="1:2">
      <c r="A9503" s="79"/>
      <c r="B9503" s="156"/>
    </row>
    <row r="9504" spans="1:2">
      <c r="A9504" s="79"/>
      <c r="B9504" s="156"/>
    </row>
    <row r="9505" spans="1:2">
      <c r="A9505" s="79"/>
      <c r="B9505" s="156"/>
    </row>
    <row r="9506" spans="1:2">
      <c r="A9506" s="79"/>
      <c r="B9506" s="156"/>
    </row>
    <row r="9507" spans="1:2">
      <c r="A9507" s="79"/>
      <c r="B9507" s="156"/>
    </row>
    <row r="9508" spans="1:2">
      <c r="A9508" s="79"/>
      <c r="B9508" s="156"/>
    </row>
    <row r="9509" spans="1:2">
      <c r="A9509" s="79"/>
      <c r="B9509" s="156"/>
    </row>
    <row r="9510" spans="1:2">
      <c r="A9510" s="79"/>
      <c r="B9510" s="156"/>
    </row>
    <row r="9511" spans="1:2">
      <c r="A9511" s="79"/>
      <c r="B9511" s="156"/>
    </row>
    <row r="9512" spans="1:2">
      <c r="A9512" s="79"/>
      <c r="B9512" s="156"/>
    </row>
    <row r="9513" spans="1:2">
      <c r="A9513" s="79"/>
      <c r="B9513" s="156"/>
    </row>
    <row r="9514" spans="1:2">
      <c r="A9514" s="79"/>
      <c r="B9514" s="156"/>
    </row>
    <row r="9515" spans="1:2">
      <c r="A9515" s="79"/>
      <c r="B9515" s="156"/>
    </row>
    <row r="9516" spans="1:2">
      <c r="A9516" s="79"/>
      <c r="B9516" s="156"/>
    </row>
    <row r="9517" spans="1:2">
      <c r="A9517" s="79"/>
      <c r="B9517" s="156"/>
    </row>
    <row r="9518" spans="1:2">
      <c r="A9518" s="79"/>
      <c r="B9518" s="156"/>
    </row>
    <row r="9519" spans="1:2">
      <c r="A9519" s="79"/>
      <c r="B9519" s="156"/>
    </row>
    <row r="9520" spans="1:2">
      <c r="A9520" s="79"/>
      <c r="B9520" s="156"/>
    </row>
    <row r="9521" spans="1:2">
      <c r="A9521" s="79"/>
      <c r="B9521" s="156"/>
    </row>
    <row r="9522" spans="1:2">
      <c r="A9522" s="79"/>
      <c r="B9522" s="156"/>
    </row>
    <row r="9523" spans="1:2">
      <c r="A9523" s="79"/>
      <c r="B9523" s="156"/>
    </row>
    <row r="9524" spans="1:2">
      <c r="A9524" s="79"/>
      <c r="B9524" s="156"/>
    </row>
    <row r="9525" spans="1:2">
      <c r="A9525" s="79"/>
      <c r="B9525" s="156"/>
    </row>
    <row r="9526" spans="1:2">
      <c r="A9526" s="79"/>
      <c r="B9526" s="156"/>
    </row>
    <row r="9527" spans="1:2">
      <c r="A9527" s="79"/>
      <c r="B9527" s="156"/>
    </row>
    <row r="9528" spans="1:2">
      <c r="A9528" s="79"/>
      <c r="B9528" s="156"/>
    </row>
    <row r="9529" spans="1:2">
      <c r="A9529" s="79"/>
      <c r="B9529" s="156"/>
    </row>
    <row r="9530" spans="1:2">
      <c r="A9530" s="79"/>
      <c r="B9530" s="156"/>
    </row>
    <row r="9531" spans="1:2">
      <c r="A9531" s="79"/>
      <c r="B9531" s="156"/>
    </row>
    <row r="9532" spans="1:2">
      <c r="A9532" s="79"/>
      <c r="B9532" s="156"/>
    </row>
    <row r="9533" spans="1:2">
      <c r="A9533" s="79"/>
      <c r="B9533" s="156"/>
    </row>
    <row r="9534" spans="1:2">
      <c r="A9534" s="79"/>
      <c r="B9534" s="156"/>
    </row>
    <row r="9535" spans="1:2">
      <c r="A9535" s="79"/>
      <c r="B9535" s="156"/>
    </row>
    <row r="9536" spans="1:2">
      <c r="A9536" s="79"/>
      <c r="B9536" s="156"/>
    </row>
    <row r="9537" spans="1:2">
      <c r="A9537" s="79"/>
      <c r="B9537" s="156"/>
    </row>
    <row r="9538" spans="1:2">
      <c r="A9538" s="79"/>
      <c r="B9538" s="156"/>
    </row>
    <row r="9539" spans="1:2">
      <c r="A9539" s="79"/>
      <c r="B9539" s="156"/>
    </row>
    <row r="9540" spans="1:2">
      <c r="A9540" s="79"/>
      <c r="B9540" s="156"/>
    </row>
    <row r="9541" spans="1:2">
      <c r="A9541" s="79"/>
      <c r="B9541" s="156"/>
    </row>
    <row r="9542" spans="1:2">
      <c r="A9542" s="79"/>
      <c r="B9542" s="156"/>
    </row>
    <row r="9543" spans="1:2">
      <c r="A9543" s="79"/>
      <c r="B9543" s="156"/>
    </row>
    <row r="9544" spans="1:2">
      <c r="A9544" s="79"/>
      <c r="B9544" s="156"/>
    </row>
    <row r="9545" spans="1:2">
      <c r="A9545" s="79"/>
      <c r="B9545" s="156"/>
    </row>
    <row r="9546" spans="1:2">
      <c r="A9546" s="79"/>
      <c r="B9546" s="156"/>
    </row>
    <row r="9547" spans="1:2">
      <c r="A9547" s="79"/>
      <c r="B9547" s="156"/>
    </row>
    <row r="9548" spans="1:2">
      <c r="A9548" s="79"/>
      <c r="B9548" s="156"/>
    </row>
    <row r="9549" spans="1:2">
      <c r="A9549" s="79"/>
      <c r="B9549" s="156"/>
    </row>
    <row r="9550" spans="1:2">
      <c r="A9550" s="79"/>
      <c r="B9550" s="156"/>
    </row>
    <row r="9551" spans="1:2">
      <c r="A9551" s="79"/>
      <c r="B9551" s="156"/>
    </row>
    <row r="9552" spans="1:2">
      <c r="A9552" s="79"/>
      <c r="B9552" s="156"/>
    </row>
    <row r="9553" spans="1:2">
      <c r="A9553" s="79"/>
      <c r="B9553" s="156"/>
    </row>
    <row r="9554" spans="1:2">
      <c r="A9554" s="79"/>
      <c r="B9554" s="156"/>
    </row>
    <row r="9555" spans="1:2">
      <c r="A9555" s="79"/>
      <c r="B9555" s="156"/>
    </row>
    <row r="9556" spans="1:2">
      <c r="A9556" s="79"/>
      <c r="B9556" s="156"/>
    </row>
    <row r="9557" spans="1:2">
      <c r="A9557" s="79"/>
      <c r="B9557" s="156"/>
    </row>
    <row r="9558" spans="1:2">
      <c r="A9558" s="79"/>
      <c r="B9558" s="156"/>
    </row>
    <row r="9559" spans="1:2">
      <c r="A9559" s="79"/>
      <c r="B9559" s="156"/>
    </row>
    <row r="9560" spans="1:2">
      <c r="A9560" s="79"/>
      <c r="B9560" s="156"/>
    </row>
    <row r="9561" spans="1:2">
      <c r="A9561" s="79"/>
      <c r="B9561" s="156"/>
    </row>
    <row r="9562" spans="1:2">
      <c r="A9562" s="79"/>
      <c r="B9562" s="156"/>
    </row>
    <row r="9563" spans="1:2">
      <c r="A9563" s="79"/>
      <c r="B9563" s="156"/>
    </row>
    <row r="9564" spans="1:2">
      <c r="A9564" s="79"/>
      <c r="B9564" s="156"/>
    </row>
    <row r="9565" spans="1:2">
      <c r="A9565" s="79"/>
      <c r="B9565" s="156"/>
    </row>
    <row r="9566" spans="1:2">
      <c r="A9566" s="79"/>
      <c r="B9566" s="156"/>
    </row>
    <row r="9567" spans="1:2">
      <c r="A9567" s="79"/>
      <c r="B9567" s="156"/>
    </row>
    <row r="9568" spans="1:2">
      <c r="A9568" s="79"/>
      <c r="B9568" s="156"/>
    </row>
    <row r="9569" spans="1:2">
      <c r="A9569" s="79"/>
      <c r="B9569" s="156"/>
    </row>
    <row r="9570" spans="1:2">
      <c r="A9570" s="79"/>
      <c r="B9570" s="156"/>
    </row>
    <row r="9571" spans="1:2">
      <c r="A9571" s="79"/>
      <c r="B9571" s="156"/>
    </row>
    <row r="9572" spans="1:2">
      <c r="A9572" s="79"/>
      <c r="B9572" s="156"/>
    </row>
    <row r="9573" spans="1:2">
      <c r="A9573" s="79"/>
      <c r="B9573" s="156"/>
    </row>
    <row r="9574" spans="1:2">
      <c r="A9574" s="79"/>
      <c r="B9574" s="156"/>
    </row>
    <row r="9575" spans="1:2">
      <c r="A9575" s="79"/>
      <c r="B9575" s="156"/>
    </row>
    <row r="9576" spans="1:2">
      <c r="A9576" s="79"/>
      <c r="B9576" s="156"/>
    </row>
    <row r="9577" spans="1:2">
      <c r="A9577" s="79"/>
      <c r="B9577" s="156"/>
    </row>
    <row r="9578" spans="1:2">
      <c r="A9578" s="79"/>
      <c r="B9578" s="156"/>
    </row>
    <row r="9579" spans="1:2">
      <c r="A9579" s="79"/>
      <c r="B9579" s="156"/>
    </row>
    <row r="9580" spans="1:2">
      <c r="A9580" s="79"/>
      <c r="B9580" s="156"/>
    </row>
    <row r="9581" spans="1:2">
      <c r="A9581" s="79"/>
      <c r="B9581" s="156"/>
    </row>
    <row r="9582" spans="1:2">
      <c r="A9582" s="79"/>
      <c r="B9582" s="156"/>
    </row>
    <row r="9583" spans="1:2">
      <c r="A9583" s="79"/>
      <c r="B9583" s="156"/>
    </row>
    <row r="9584" spans="1:2">
      <c r="A9584" s="79"/>
      <c r="B9584" s="156"/>
    </row>
    <row r="9585" spans="1:2">
      <c r="A9585" s="79"/>
      <c r="B9585" s="156"/>
    </row>
    <row r="9586" spans="1:2">
      <c r="A9586" s="79"/>
      <c r="B9586" s="156"/>
    </row>
    <row r="9587" spans="1:2">
      <c r="A9587" s="79"/>
      <c r="B9587" s="156"/>
    </row>
    <row r="9588" spans="1:2">
      <c r="A9588" s="79"/>
      <c r="B9588" s="156"/>
    </row>
    <row r="9589" spans="1:2">
      <c r="A9589" s="79"/>
      <c r="B9589" s="156"/>
    </row>
    <row r="9590" spans="1:2">
      <c r="A9590" s="79"/>
      <c r="B9590" s="156"/>
    </row>
    <row r="9591" spans="1:2">
      <c r="A9591" s="79"/>
      <c r="B9591" s="156"/>
    </row>
    <row r="9592" spans="1:2">
      <c r="A9592" s="79"/>
      <c r="B9592" s="156"/>
    </row>
    <row r="9593" spans="1:2">
      <c r="A9593" s="79"/>
      <c r="B9593" s="156"/>
    </row>
    <row r="9594" spans="1:2">
      <c r="A9594" s="79"/>
      <c r="B9594" s="156"/>
    </row>
    <row r="9595" spans="1:2">
      <c r="A9595" s="79"/>
      <c r="B9595" s="156"/>
    </row>
    <row r="9596" spans="1:2">
      <c r="A9596" s="79"/>
      <c r="B9596" s="156"/>
    </row>
    <row r="9597" spans="1:2">
      <c r="A9597" s="79"/>
      <c r="B9597" s="156"/>
    </row>
    <row r="9598" spans="1:2">
      <c r="A9598" s="79"/>
      <c r="B9598" s="156"/>
    </row>
    <row r="9599" spans="1:2">
      <c r="A9599" s="79"/>
      <c r="B9599" s="156"/>
    </row>
    <row r="9600" spans="1:2">
      <c r="A9600" s="79"/>
      <c r="B9600" s="156"/>
    </row>
    <row r="9601" spans="1:2">
      <c r="A9601" s="79"/>
      <c r="B9601" s="156"/>
    </row>
    <row r="9602" spans="1:2">
      <c r="A9602" s="79"/>
      <c r="B9602" s="156"/>
    </row>
    <row r="9603" spans="1:2">
      <c r="A9603" s="79"/>
      <c r="B9603" s="156"/>
    </row>
    <row r="9604" spans="1:2">
      <c r="A9604" s="79"/>
      <c r="B9604" s="156"/>
    </row>
    <row r="9605" spans="1:2">
      <c r="A9605" s="79"/>
      <c r="B9605" s="156"/>
    </row>
    <row r="9606" spans="1:2">
      <c r="A9606" s="79"/>
      <c r="B9606" s="156"/>
    </row>
    <row r="9607" spans="1:2">
      <c r="A9607" s="79"/>
      <c r="B9607" s="156"/>
    </row>
    <row r="9608" spans="1:2">
      <c r="A9608" s="79"/>
      <c r="B9608" s="156"/>
    </row>
    <row r="9609" spans="1:2">
      <c r="A9609" s="79"/>
      <c r="B9609" s="156"/>
    </row>
    <row r="9610" spans="1:2">
      <c r="A9610" s="79"/>
      <c r="B9610" s="156"/>
    </row>
    <row r="9611" spans="1:2">
      <c r="A9611" s="79"/>
      <c r="B9611" s="156"/>
    </row>
    <row r="9612" spans="1:2">
      <c r="A9612" s="79"/>
      <c r="B9612" s="156"/>
    </row>
    <row r="9613" spans="1:2">
      <c r="A9613" s="79"/>
      <c r="B9613" s="156"/>
    </row>
    <row r="9614" spans="1:2">
      <c r="A9614" s="79"/>
      <c r="B9614" s="156"/>
    </row>
    <row r="9615" spans="1:2">
      <c r="A9615" s="79"/>
      <c r="B9615" s="156"/>
    </row>
    <row r="9616" spans="1:2">
      <c r="A9616" s="79"/>
      <c r="B9616" s="156"/>
    </row>
    <row r="9617" spans="1:2">
      <c r="A9617" s="79"/>
      <c r="B9617" s="156"/>
    </row>
    <row r="9618" spans="1:2">
      <c r="A9618" s="79"/>
      <c r="B9618" s="156"/>
    </row>
    <row r="9619" spans="1:2">
      <c r="A9619" s="79"/>
      <c r="B9619" s="156"/>
    </row>
    <row r="9620" spans="1:2">
      <c r="A9620" s="79"/>
      <c r="B9620" s="156"/>
    </row>
    <row r="9621" spans="1:2">
      <c r="A9621" s="79"/>
      <c r="B9621" s="156"/>
    </row>
    <row r="9622" spans="1:2">
      <c r="A9622" s="79"/>
      <c r="B9622" s="156"/>
    </row>
    <row r="9623" spans="1:2">
      <c r="A9623" s="79"/>
      <c r="B9623" s="156"/>
    </row>
    <row r="9624" spans="1:2">
      <c r="A9624" s="79"/>
      <c r="B9624" s="156"/>
    </row>
    <row r="9625" spans="1:2">
      <c r="A9625" s="79"/>
      <c r="B9625" s="156"/>
    </row>
    <row r="9626" spans="1:2">
      <c r="A9626" s="79"/>
      <c r="B9626" s="156"/>
    </row>
    <row r="9627" spans="1:2">
      <c r="A9627" s="79"/>
      <c r="B9627" s="156"/>
    </row>
    <row r="9628" spans="1:2">
      <c r="A9628" s="79"/>
      <c r="B9628" s="156"/>
    </row>
    <row r="9629" spans="1:2">
      <c r="A9629" s="79"/>
      <c r="B9629" s="156"/>
    </row>
    <row r="9630" spans="1:2">
      <c r="A9630" s="79"/>
      <c r="B9630" s="156"/>
    </row>
    <row r="9631" spans="1:2">
      <c r="A9631" s="79"/>
      <c r="B9631" s="156"/>
    </row>
    <row r="9632" spans="1:2">
      <c r="A9632" s="79"/>
      <c r="B9632" s="156"/>
    </row>
    <row r="9633" spans="1:2">
      <c r="A9633" s="79"/>
      <c r="B9633" s="156"/>
    </row>
    <row r="9634" spans="1:2">
      <c r="A9634" s="79"/>
      <c r="B9634" s="156"/>
    </row>
    <row r="9635" spans="1:2">
      <c r="A9635" s="79"/>
      <c r="B9635" s="156"/>
    </row>
    <row r="9636" spans="1:2">
      <c r="A9636" s="79"/>
      <c r="B9636" s="156"/>
    </row>
    <row r="9637" spans="1:2">
      <c r="A9637" s="79"/>
      <c r="B9637" s="156"/>
    </row>
    <row r="9638" spans="1:2">
      <c r="A9638" s="79"/>
      <c r="B9638" s="156"/>
    </row>
    <row r="9639" spans="1:2">
      <c r="A9639" s="79"/>
      <c r="B9639" s="156"/>
    </row>
    <row r="9640" spans="1:2">
      <c r="A9640" s="79"/>
      <c r="B9640" s="156"/>
    </row>
    <row r="9641" spans="1:2">
      <c r="A9641" s="79"/>
      <c r="B9641" s="156"/>
    </row>
    <row r="9642" spans="1:2">
      <c r="A9642" s="79"/>
      <c r="B9642" s="156"/>
    </row>
    <row r="9643" spans="1:2">
      <c r="A9643" s="79"/>
      <c r="B9643" s="156"/>
    </row>
    <row r="9644" spans="1:2">
      <c r="A9644" s="79"/>
      <c r="B9644" s="156"/>
    </row>
    <row r="9645" spans="1:2">
      <c r="A9645" s="79"/>
      <c r="B9645" s="156"/>
    </row>
    <row r="9646" spans="1:2">
      <c r="A9646" s="79"/>
      <c r="B9646" s="156"/>
    </row>
    <row r="9647" spans="1:2">
      <c r="A9647" s="79"/>
      <c r="B9647" s="156"/>
    </row>
    <row r="9648" spans="1:2">
      <c r="A9648" s="79"/>
      <c r="B9648" s="156"/>
    </row>
    <row r="9649" spans="1:2">
      <c r="A9649" s="79"/>
      <c r="B9649" s="156"/>
    </row>
    <row r="9650" spans="1:2">
      <c r="A9650" s="79"/>
      <c r="B9650" s="156"/>
    </row>
    <row r="9651" spans="1:2">
      <c r="A9651" s="79"/>
      <c r="B9651" s="156"/>
    </row>
    <row r="9652" spans="1:2">
      <c r="A9652" s="79"/>
      <c r="B9652" s="156"/>
    </row>
    <row r="9653" spans="1:2">
      <c r="A9653" s="79"/>
      <c r="B9653" s="156"/>
    </row>
    <row r="9654" spans="1:2">
      <c r="A9654" s="79"/>
      <c r="B9654" s="156"/>
    </row>
    <row r="9655" spans="1:2">
      <c r="A9655" s="79"/>
      <c r="B9655" s="156"/>
    </row>
    <row r="9656" spans="1:2">
      <c r="A9656" s="79"/>
      <c r="B9656" s="156"/>
    </row>
    <row r="9657" spans="1:2">
      <c r="A9657" s="79"/>
      <c r="B9657" s="156"/>
    </row>
    <row r="9658" spans="1:2">
      <c r="A9658" s="79"/>
      <c r="B9658" s="156"/>
    </row>
    <row r="9659" spans="1:2">
      <c r="A9659" s="79"/>
      <c r="B9659" s="156"/>
    </row>
    <row r="9660" spans="1:2">
      <c r="A9660" s="79"/>
      <c r="B9660" s="156"/>
    </row>
    <row r="9661" spans="1:2">
      <c r="A9661" s="79"/>
      <c r="B9661" s="156"/>
    </row>
    <row r="9662" spans="1:2">
      <c r="A9662" s="79"/>
      <c r="B9662" s="156"/>
    </row>
    <row r="9663" spans="1:2">
      <c r="A9663" s="79"/>
      <c r="B9663" s="156"/>
    </row>
    <row r="9664" spans="1:2">
      <c r="A9664" s="79"/>
      <c r="B9664" s="156"/>
    </row>
    <row r="9665" spans="1:2">
      <c r="A9665" s="79"/>
      <c r="B9665" s="156"/>
    </row>
    <row r="9666" spans="1:2">
      <c r="A9666" s="79"/>
      <c r="B9666" s="156"/>
    </row>
    <row r="9667" spans="1:2">
      <c r="A9667" s="79"/>
      <c r="B9667" s="156"/>
    </row>
    <row r="9668" spans="1:2">
      <c r="A9668" s="79"/>
      <c r="B9668" s="156"/>
    </row>
    <row r="9669" spans="1:2">
      <c r="A9669" s="79"/>
      <c r="B9669" s="156"/>
    </row>
    <row r="9670" spans="1:2">
      <c r="A9670" s="79"/>
      <c r="B9670" s="156"/>
    </row>
    <row r="9671" spans="1:2">
      <c r="A9671" s="79"/>
      <c r="B9671" s="156"/>
    </row>
    <row r="9672" spans="1:2">
      <c r="A9672" s="79"/>
      <c r="B9672" s="156"/>
    </row>
    <row r="9673" spans="1:2">
      <c r="A9673" s="79"/>
      <c r="B9673" s="156"/>
    </row>
    <row r="9674" spans="1:2">
      <c r="A9674" s="79"/>
      <c r="B9674" s="156"/>
    </row>
    <row r="9675" spans="1:2">
      <c r="A9675" s="79"/>
      <c r="B9675" s="156"/>
    </row>
    <row r="9676" spans="1:2">
      <c r="A9676" s="79"/>
      <c r="B9676" s="156"/>
    </row>
    <row r="9677" spans="1:2">
      <c r="A9677" s="79"/>
      <c r="B9677" s="156"/>
    </row>
    <row r="9678" spans="1:2">
      <c r="A9678" s="79"/>
      <c r="B9678" s="156"/>
    </row>
    <row r="9679" spans="1:2">
      <c r="A9679" s="79"/>
      <c r="B9679" s="156"/>
    </row>
    <row r="9680" spans="1:2">
      <c r="A9680" s="79"/>
      <c r="B9680" s="156"/>
    </row>
    <row r="9681" spans="1:2">
      <c r="A9681" s="79"/>
      <c r="B9681" s="156"/>
    </row>
    <row r="9682" spans="1:2">
      <c r="A9682" s="79"/>
      <c r="B9682" s="156"/>
    </row>
    <row r="9683" spans="1:2">
      <c r="A9683" s="79"/>
      <c r="B9683" s="156"/>
    </row>
    <row r="9684" spans="1:2">
      <c r="A9684" s="79"/>
      <c r="B9684" s="156"/>
    </row>
    <row r="9685" spans="1:2">
      <c r="A9685" s="79"/>
      <c r="B9685" s="156"/>
    </row>
    <row r="9686" spans="1:2">
      <c r="A9686" s="79"/>
      <c r="B9686" s="156"/>
    </row>
    <row r="9687" spans="1:2">
      <c r="A9687" s="79"/>
      <c r="B9687" s="156"/>
    </row>
    <row r="9688" spans="1:2">
      <c r="A9688" s="79"/>
      <c r="B9688" s="156"/>
    </row>
    <row r="9689" spans="1:2">
      <c r="A9689" s="79"/>
      <c r="B9689" s="156"/>
    </row>
    <row r="9690" spans="1:2">
      <c r="A9690" s="79"/>
      <c r="B9690" s="156"/>
    </row>
    <row r="9691" spans="1:2">
      <c r="A9691" s="79"/>
      <c r="B9691" s="156"/>
    </row>
    <row r="9692" spans="1:2">
      <c r="A9692" s="79"/>
      <c r="B9692" s="156"/>
    </row>
    <row r="9693" spans="1:2">
      <c r="A9693" s="79"/>
      <c r="B9693" s="156"/>
    </row>
    <row r="9694" spans="1:2">
      <c r="A9694" s="79"/>
      <c r="B9694" s="156"/>
    </row>
    <row r="9695" spans="1:2">
      <c r="A9695" s="79"/>
      <c r="B9695" s="156"/>
    </row>
    <row r="9696" spans="1:2">
      <c r="A9696" s="79"/>
      <c r="B9696" s="156"/>
    </row>
    <row r="9697" spans="1:2">
      <c r="A9697" s="79"/>
      <c r="B9697" s="156"/>
    </row>
    <row r="9698" spans="1:2">
      <c r="A9698" s="79"/>
      <c r="B9698" s="156"/>
    </row>
    <row r="9699" spans="1:2">
      <c r="A9699" s="79"/>
      <c r="B9699" s="156"/>
    </row>
    <row r="9700" spans="1:2">
      <c r="A9700" s="79"/>
      <c r="B9700" s="156"/>
    </row>
    <row r="9701" spans="1:2">
      <c r="A9701" s="79"/>
      <c r="B9701" s="156"/>
    </row>
    <row r="9702" spans="1:2">
      <c r="A9702" s="79"/>
      <c r="B9702" s="156"/>
    </row>
    <row r="9703" spans="1:2">
      <c r="A9703" s="79"/>
      <c r="B9703" s="156"/>
    </row>
    <row r="9704" spans="1:2">
      <c r="A9704" s="79"/>
      <c r="B9704" s="156"/>
    </row>
    <row r="9705" spans="1:2">
      <c r="A9705" s="79"/>
      <c r="B9705" s="156"/>
    </row>
    <row r="9706" spans="1:2">
      <c r="A9706" s="79"/>
      <c r="B9706" s="156"/>
    </row>
    <row r="9707" spans="1:2">
      <c r="A9707" s="79"/>
      <c r="B9707" s="156"/>
    </row>
    <row r="9708" spans="1:2">
      <c r="A9708" s="79"/>
      <c r="B9708" s="156"/>
    </row>
    <row r="9709" spans="1:2">
      <c r="A9709" s="79"/>
      <c r="B9709" s="156"/>
    </row>
    <row r="9710" spans="1:2">
      <c r="A9710" s="79"/>
      <c r="B9710" s="156"/>
    </row>
    <row r="9711" spans="1:2">
      <c r="A9711" s="79"/>
      <c r="B9711" s="156"/>
    </row>
    <row r="9712" spans="1:2">
      <c r="A9712" s="79"/>
      <c r="B9712" s="156"/>
    </row>
    <row r="9713" spans="1:2">
      <c r="A9713" s="79"/>
      <c r="B9713" s="156"/>
    </row>
    <row r="9714" spans="1:2">
      <c r="A9714" s="79"/>
      <c r="B9714" s="156"/>
    </row>
    <row r="9715" spans="1:2">
      <c r="A9715" s="79"/>
      <c r="B9715" s="156"/>
    </row>
    <row r="9716" spans="1:2">
      <c r="A9716" s="79"/>
      <c r="B9716" s="156"/>
    </row>
    <row r="9717" spans="1:2">
      <c r="A9717" s="79"/>
      <c r="B9717" s="156"/>
    </row>
    <row r="9718" spans="1:2">
      <c r="A9718" s="79"/>
      <c r="B9718" s="156"/>
    </row>
    <row r="9719" spans="1:2">
      <c r="A9719" s="79"/>
      <c r="B9719" s="156"/>
    </row>
    <row r="9720" spans="1:2">
      <c r="A9720" s="79"/>
      <c r="B9720" s="156"/>
    </row>
    <row r="9721" spans="1:2">
      <c r="A9721" s="79"/>
      <c r="B9721" s="156"/>
    </row>
    <row r="9722" spans="1:2">
      <c r="A9722" s="79"/>
      <c r="B9722" s="156"/>
    </row>
    <row r="9723" spans="1:2">
      <c r="A9723" s="79"/>
      <c r="B9723" s="156"/>
    </row>
    <row r="9724" spans="1:2">
      <c r="A9724" s="79"/>
      <c r="B9724" s="156"/>
    </row>
    <row r="9725" spans="1:2">
      <c r="A9725" s="79"/>
      <c r="B9725" s="156"/>
    </row>
    <row r="9726" spans="1:2">
      <c r="A9726" s="79"/>
      <c r="B9726" s="156"/>
    </row>
    <row r="9727" spans="1:2">
      <c r="A9727" s="79"/>
      <c r="B9727" s="156"/>
    </row>
    <row r="9728" spans="1:2">
      <c r="A9728" s="79"/>
      <c r="B9728" s="156"/>
    </row>
    <row r="9729" spans="1:2">
      <c r="A9729" s="79"/>
      <c r="B9729" s="156"/>
    </row>
    <row r="9730" spans="1:2">
      <c r="A9730" s="79"/>
      <c r="B9730" s="156"/>
    </row>
    <row r="9731" spans="1:2">
      <c r="A9731" s="79"/>
      <c r="B9731" s="156"/>
    </row>
    <row r="9732" spans="1:2">
      <c r="A9732" s="79"/>
      <c r="B9732" s="156"/>
    </row>
    <row r="9733" spans="1:2">
      <c r="A9733" s="79"/>
      <c r="B9733" s="156"/>
    </row>
    <row r="9734" spans="1:2">
      <c r="A9734" s="79"/>
      <c r="B9734" s="156"/>
    </row>
    <row r="9735" spans="1:2">
      <c r="A9735" s="79"/>
      <c r="B9735" s="156"/>
    </row>
    <row r="9736" spans="1:2">
      <c r="A9736" s="79"/>
      <c r="B9736" s="156"/>
    </row>
    <row r="9737" spans="1:2">
      <c r="A9737" s="79"/>
      <c r="B9737" s="156"/>
    </row>
    <row r="9738" spans="1:2">
      <c r="A9738" s="79"/>
      <c r="B9738" s="156"/>
    </row>
    <row r="9739" spans="1:2">
      <c r="A9739" s="79"/>
      <c r="B9739" s="156"/>
    </row>
    <row r="9740" spans="1:2">
      <c r="A9740" s="79"/>
      <c r="B9740" s="156"/>
    </row>
    <row r="9741" spans="1:2">
      <c r="A9741" s="79"/>
      <c r="B9741" s="156"/>
    </row>
    <row r="9742" spans="1:2">
      <c r="A9742" s="79"/>
      <c r="B9742" s="156"/>
    </row>
    <row r="9743" spans="1:2">
      <c r="A9743" s="79"/>
      <c r="B9743" s="156"/>
    </row>
    <row r="9744" spans="1:2">
      <c r="A9744" s="79"/>
      <c r="B9744" s="156"/>
    </row>
    <row r="9745" spans="1:2">
      <c r="A9745" s="79"/>
      <c r="B9745" s="156"/>
    </row>
    <row r="9746" spans="1:2">
      <c r="A9746" s="79"/>
      <c r="B9746" s="156"/>
    </row>
    <row r="9747" spans="1:2">
      <c r="A9747" s="79"/>
      <c r="B9747" s="156"/>
    </row>
    <row r="9748" spans="1:2">
      <c r="A9748" s="79"/>
      <c r="B9748" s="156"/>
    </row>
    <row r="9749" spans="1:2">
      <c r="A9749" s="79"/>
      <c r="B9749" s="156"/>
    </row>
    <row r="9750" spans="1:2">
      <c r="A9750" s="79"/>
      <c r="B9750" s="156"/>
    </row>
    <row r="9751" spans="1:2">
      <c r="A9751" s="79"/>
      <c r="B9751" s="156"/>
    </row>
    <row r="9752" spans="1:2">
      <c r="A9752" s="79"/>
      <c r="B9752" s="156"/>
    </row>
    <row r="9753" spans="1:2">
      <c r="A9753" s="79"/>
      <c r="B9753" s="156"/>
    </row>
    <row r="9754" spans="1:2">
      <c r="A9754" s="79"/>
      <c r="B9754" s="156"/>
    </row>
    <row r="9755" spans="1:2">
      <c r="A9755" s="79"/>
      <c r="B9755" s="156"/>
    </row>
    <row r="9756" spans="1:2">
      <c r="A9756" s="79"/>
      <c r="B9756" s="156"/>
    </row>
    <row r="9757" spans="1:2">
      <c r="A9757" s="79"/>
      <c r="B9757" s="156"/>
    </row>
    <row r="9758" spans="1:2">
      <c r="A9758" s="79"/>
      <c r="B9758" s="156"/>
    </row>
    <row r="9759" spans="1:2">
      <c r="A9759" s="79"/>
      <c r="B9759" s="156"/>
    </row>
    <row r="9760" spans="1:2">
      <c r="A9760" s="79"/>
      <c r="B9760" s="156"/>
    </row>
    <row r="9761" spans="1:2">
      <c r="A9761" s="79"/>
      <c r="B9761" s="156"/>
    </row>
    <row r="9762" spans="1:2">
      <c r="A9762" s="79"/>
      <c r="B9762" s="156"/>
    </row>
    <row r="9763" spans="1:2">
      <c r="A9763" s="79"/>
      <c r="B9763" s="156"/>
    </row>
    <row r="9764" spans="1:2">
      <c r="A9764" s="79"/>
      <c r="B9764" s="156"/>
    </row>
    <row r="9765" spans="1:2">
      <c r="A9765" s="79"/>
      <c r="B9765" s="156"/>
    </row>
    <row r="9766" spans="1:2">
      <c r="A9766" s="79"/>
      <c r="B9766" s="156"/>
    </row>
    <row r="9767" spans="1:2">
      <c r="A9767" s="79"/>
      <c r="B9767" s="156"/>
    </row>
    <row r="9768" spans="1:2">
      <c r="A9768" s="79"/>
      <c r="B9768" s="156"/>
    </row>
    <row r="9769" spans="1:2">
      <c r="A9769" s="79"/>
      <c r="B9769" s="156"/>
    </row>
    <row r="9770" spans="1:2">
      <c r="A9770" s="79"/>
      <c r="B9770" s="156"/>
    </row>
    <row r="9771" spans="1:2">
      <c r="A9771" s="79"/>
      <c r="B9771" s="156"/>
    </row>
    <row r="9772" spans="1:2">
      <c r="A9772" s="79"/>
      <c r="B9772" s="156"/>
    </row>
    <row r="9773" spans="1:2">
      <c r="A9773" s="79"/>
      <c r="B9773" s="156"/>
    </row>
    <row r="9774" spans="1:2">
      <c r="A9774" s="79"/>
      <c r="B9774" s="156"/>
    </row>
    <row r="9775" spans="1:2">
      <c r="A9775" s="79"/>
      <c r="B9775" s="156"/>
    </row>
    <row r="9776" spans="1:2">
      <c r="A9776" s="79"/>
      <c r="B9776" s="156"/>
    </row>
    <row r="9777" spans="1:2">
      <c r="A9777" s="79"/>
      <c r="B9777" s="156"/>
    </row>
    <row r="9778" spans="1:2">
      <c r="A9778" s="79"/>
      <c r="B9778" s="156"/>
    </row>
    <row r="9779" spans="1:2">
      <c r="A9779" s="79"/>
      <c r="B9779" s="156"/>
    </row>
    <row r="9780" spans="1:2">
      <c r="A9780" s="79"/>
      <c r="B9780" s="156"/>
    </row>
    <row r="9781" spans="1:2">
      <c r="A9781" s="79"/>
      <c r="B9781" s="156"/>
    </row>
    <row r="9782" spans="1:2">
      <c r="A9782" s="79"/>
      <c r="B9782" s="156"/>
    </row>
    <row r="9783" spans="1:2">
      <c r="A9783" s="79"/>
      <c r="B9783" s="156"/>
    </row>
    <row r="9784" spans="1:2">
      <c r="A9784" s="79"/>
      <c r="B9784" s="156"/>
    </row>
    <row r="9785" spans="1:2">
      <c r="A9785" s="79"/>
      <c r="B9785" s="156"/>
    </row>
    <row r="9786" spans="1:2">
      <c r="A9786" s="79"/>
      <c r="B9786" s="156"/>
    </row>
    <row r="9787" spans="1:2">
      <c r="A9787" s="79"/>
      <c r="B9787" s="156"/>
    </row>
    <row r="9788" spans="1:2">
      <c r="A9788" s="79"/>
      <c r="B9788" s="156"/>
    </row>
    <row r="9789" spans="1:2">
      <c r="A9789" s="79"/>
      <c r="B9789" s="156"/>
    </row>
    <row r="9790" spans="1:2">
      <c r="A9790" s="79"/>
      <c r="B9790" s="156"/>
    </row>
    <row r="9791" spans="1:2">
      <c r="A9791" s="79"/>
      <c r="B9791" s="156"/>
    </row>
    <row r="9792" spans="1:2">
      <c r="A9792" s="79"/>
      <c r="B9792" s="156"/>
    </row>
    <row r="9793" spans="1:2">
      <c r="A9793" s="79"/>
      <c r="B9793" s="156"/>
    </row>
    <row r="9794" spans="1:2">
      <c r="A9794" s="79"/>
      <c r="B9794" s="156"/>
    </row>
    <row r="9795" spans="1:2">
      <c r="A9795" s="79"/>
      <c r="B9795" s="156"/>
    </row>
    <row r="9796" spans="1:2">
      <c r="A9796" s="79"/>
      <c r="B9796" s="156"/>
    </row>
    <row r="9797" spans="1:2">
      <c r="A9797" s="79"/>
      <c r="B9797" s="156"/>
    </row>
    <row r="9798" spans="1:2">
      <c r="A9798" s="79"/>
      <c r="B9798" s="156"/>
    </row>
    <row r="9799" spans="1:2">
      <c r="A9799" s="79"/>
      <c r="B9799" s="156"/>
    </row>
    <row r="9800" spans="1:2">
      <c r="A9800" s="79"/>
      <c r="B9800" s="156"/>
    </row>
    <row r="9801" spans="1:2">
      <c r="A9801" s="79"/>
      <c r="B9801" s="156"/>
    </row>
    <row r="9802" spans="1:2">
      <c r="A9802" s="79"/>
      <c r="B9802" s="156"/>
    </row>
    <row r="9803" spans="1:2">
      <c r="A9803" s="79"/>
      <c r="B9803" s="156"/>
    </row>
    <row r="9804" spans="1:2">
      <c r="A9804" s="79"/>
      <c r="B9804" s="156"/>
    </row>
    <row r="9805" spans="1:2">
      <c r="A9805" s="79"/>
      <c r="B9805" s="156"/>
    </row>
    <row r="9806" spans="1:2">
      <c r="A9806" s="79"/>
      <c r="B9806" s="156"/>
    </row>
    <row r="9807" spans="1:2">
      <c r="A9807" s="79"/>
      <c r="B9807" s="156"/>
    </row>
    <row r="9808" spans="1:2">
      <c r="A9808" s="79"/>
      <c r="B9808" s="156"/>
    </row>
    <row r="9809" spans="1:2">
      <c r="A9809" s="79"/>
      <c r="B9809" s="156"/>
    </row>
    <row r="9810" spans="1:2">
      <c r="A9810" s="79"/>
      <c r="B9810" s="156"/>
    </row>
    <row r="9811" spans="1:2">
      <c r="A9811" s="79"/>
      <c r="B9811" s="156"/>
    </row>
    <row r="9812" spans="1:2">
      <c r="A9812" s="79"/>
      <c r="B9812" s="156"/>
    </row>
    <row r="9813" spans="1:2">
      <c r="A9813" s="79"/>
      <c r="B9813" s="156"/>
    </row>
    <row r="9814" spans="1:2">
      <c r="A9814" s="79"/>
      <c r="B9814" s="156"/>
    </row>
    <row r="9815" spans="1:2">
      <c r="A9815" s="79"/>
      <c r="B9815" s="156"/>
    </row>
    <row r="9816" spans="1:2">
      <c r="A9816" s="79"/>
      <c r="B9816" s="156"/>
    </row>
    <row r="9817" spans="1:2">
      <c r="A9817" s="79"/>
      <c r="B9817" s="156"/>
    </row>
    <row r="9818" spans="1:2">
      <c r="A9818" s="79"/>
      <c r="B9818" s="156"/>
    </row>
    <row r="9819" spans="1:2">
      <c r="A9819" s="79"/>
      <c r="B9819" s="156"/>
    </row>
    <row r="9820" spans="1:2">
      <c r="A9820" s="79"/>
      <c r="B9820" s="156"/>
    </row>
    <row r="9821" spans="1:2">
      <c r="A9821" s="79"/>
      <c r="B9821" s="156"/>
    </row>
    <row r="9822" spans="1:2">
      <c r="A9822" s="79"/>
      <c r="B9822" s="156"/>
    </row>
    <row r="9823" spans="1:2">
      <c r="A9823" s="79"/>
      <c r="B9823" s="156"/>
    </row>
    <row r="9824" spans="1:2">
      <c r="A9824" s="79"/>
      <c r="B9824" s="156"/>
    </row>
    <row r="9825" spans="1:2">
      <c r="A9825" s="79"/>
      <c r="B9825" s="156"/>
    </row>
    <row r="9826" spans="1:2">
      <c r="A9826" s="79"/>
      <c r="B9826" s="156"/>
    </row>
    <row r="9827" spans="1:2">
      <c r="A9827" s="79"/>
      <c r="B9827" s="156"/>
    </row>
    <row r="9828" spans="1:2">
      <c r="A9828" s="79"/>
      <c r="B9828" s="156"/>
    </row>
    <row r="9829" spans="1:2">
      <c r="A9829" s="79"/>
      <c r="B9829" s="156"/>
    </row>
    <row r="9830" spans="1:2">
      <c r="A9830" s="79"/>
      <c r="B9830" s="156"/>
    </row>
    <row r="9831" spans="1:2">
      <c r="A9831" s="79"/>
      <c r="B9831" s="156"/>
    </row>
    <row r="9832" spans="1:2">
      <c r="A9832" s="79"/>
      <c r="B9832" s="156"/>
    </row>
    <row r="9833" spans="1:2">
      <c r="A9833" s="79"/>
      <c r="B9833" s="156"/>
    </row>
    <row r="9834" spans="1:2">
      <c r="A9834" s="79"/>
      <c r="B9834" s="156"/>
    </row>
    <row r="9835" spans="1:2">
      <c r="A9835" s="79"/>
      <c r="B9835" s="156"/>
    </row>
    <row r="9836" spans="1:2">
      <c r="A9836" s="79"/>
      <c r="B9836" s="156"/>
    </row>
    <row r="9837" spans="1:2">
      <c r="A9837" s="79"/>
      <c r="B9837" s="156"/>
    </row>
    <row r="9838" spans="1:2">
      <c r="A9838" s="79"/>
      <c r="B9838" s="156"/>
    </row>
    <row r="9839" spans="1:2">
      <c r="A9839" s="79"/>
      <c r="B9839" s="156"/>
    </row>
    <row r="9840" spans="1:2">
      <c r="A9840" s="79"/>
      <c r="B9840" s="156"/>
    </row>
    <row r="9841" spans="1:2">
      <c r="A9841" s="79"/>
      <c r="B9841" s="156"/>
    </row>
    <row r="9842" spans="1:2">
      <c r="A9842" s="79"/>
      <c r="B9842" s="156"/>
    </row>
    <row r="9843" spans="1:2">
      <c r="A9843" s="79"/>
      <c r="B9843" s="156"/>
    </row>
    <row r="9844" spans="1:2">
      <c r="A9844" s="79"/>
      <c r="B9844" s="156"/>
    </row>
    <row r="9845" spans="1:2">
      <c r="A9845" s="79"/>
      <c r="B9845" s="156"/>
    </row>
    <row r="9846" spans="1:2">
      <c r="A9846" s="79"/>
      <c r="B9846" s="156"/>
    </row>
    <row r="9847" spans="1:2">
      <c r="A9847" s="79"/>
      <c r="B9847" s="156"/>
    </row>
    <row r="9848" spans="1:2">
      <c r="A9848" s="79"/>
      <c r="B9848" s="156"/>
    </row>
    <row r="9849" spans="1:2">
      <c r="A9849" s="79"/>
      <c r="B9849" s="156"/>
    </row>
    <row r="9850" spans="1:2">
      <c r="A9850" s="79"/>
      <c r="B9850" s="156"/>
    </row>
    <row r="9851" spans="1:2">
      <c r="A9851" s="79"/>
      <c r="B9851" s="156"/>
    </row>
    <row r="9852" spans="1:2">
      <c r="A9852" s="79"/>
      <c r="B9852" s="156"/>
    </row>
    <row r="9853" spans="1:2">
      <c r="A9853" s="79"/>
      <c r="B9853" s="156"/>
    </row>
    <row r="9854" spans="1:2">
      <c r="A9854" s="79"/>
      <c r="B9854" s="156"/>
    </row>
    <row r="9855" spans="1:2">
      <c r="A9855" s="79"/>
      <c r="B9855" s="156"/>
    </row>
    <row r="9856" spans="1:2">
      <c r="A9856" s="79"/>
      <c r="B9856" s="156"/>
    </row>
    <row r="9857" spans="1:2">
      <c r="A9857" s="79"/>
      <c r="B9857" s="156"/>
    </row>
    <row r="9858" spans="1:2">
      <c r="A9858" s="79"/>
      <c r="B9858" s="156"/>
    </row>
    <row r="9859" spans="1:2">
      <c r="A9859" s="79"/>
      <c r="B9859" s="156"/>
    </row>
    <row r="9860" spans="1:2">
      <c r="A9860" s="79"/>
      <c r="B9860" s="156"/>
    </row>
    <row r="9861" spans="1:2">
      <c r="A9861" s="79"/>
      <c r="B9861" s="156"/>
    </row>
    <row r="9862" spans="1:2">
      <c r="A9862" s="79"/>
      <c r="B9862" s="156"/>
    </row>
    <row r="9863" spans="1:2">
      <c r="A9863" s="79"/>
      <c r="B9863" s="156"/>
    </row>
    <row r="9864" spans="1:2">
      <c r="A9864" s="79"/>
      <c r="B9864" s="156"/>
    </row>
    <row r="9865" spans="1:2">
      <c r="A9865" s="79"/>
      <c r="B9865" s="156"/>
    </row>
    <row r="9866" spans="1:2">
      <c r="A9866" s="79"/>
      <c r="B9866" s="156"/>
    </row>
    <row r="9867" spans="1:2">
      <c r="A9867" s="79"/>
      <c r="B9867" s="156"/>
    </row>
    <row r="9868" spans="1:2">
      <c r="A9868" s="79"/>
      <c r="B9868" s="156"/>
    </row>
    <row r="9869" spans="1:2">
      <c r="A9869" s="79"/>
      <c r="B9869" s="156"/>
    </row>
    <row r="9870" spans="1:2">
      <c r="A9870" s="79"/>
      <c r="B9870" s="156"/>
    </row>
    <row r="9871" spans="1:2">
      <c r="A9871" s="79"/>
      <c r="B9871" s="156"/>
    </row>
    <row r="9872" spans="1:2">
      <c r="A9872" s="79"/>
      <c r="B9872" s="156"/>
    </row>
    <row r="9873" spans="1:2">
      <c r="A9873" s="79"/>
      <c r="B9873" s="156"/>
    </row>
    <row r="9874" spans="1:2">
      <c r="A9874" s="79"/>
      <c r="B9874" s="156"/>
    </row>
    <row r="9875" spans="1:2">
      <c r="A9875" s="79"/>
      <c r="B9875" s="156"/>
    </row>
    <row r="9876" spans="1:2">
      <c r="A9876" s="79"/>
      <c r="B9876" s="156"/>
    </row>
    <row r="9877" spans="1:2">
      <c r="A9877" s="79"/>
      <c r="B9877" s="156"/>
    </row>
    <row r="9878" spans="1:2">
      <c r="A9878" s="79"/>
      <c r="B9878" s="156"/>
    </row>
    <row r="9879" spans="1:2">
      <c r="A9879" s="79"/>
      <c r="B9879" s="156"/>
    </row>
    <row r="9880" spans="1:2">
      <c r="A9880" s="79"/>
      <c r="B9880" s="156"/>
    </row>
    <row r="9881" spans="1:2">
      <c r="A9881" s="79"/>
      <c r="B9881" s="156"/>
    </row>
    <row r="9882" spans="1:2">
      <c r="A9882" s="79"/>
      <c r="B9882" s="156"/>
    </row>
    <row r="9883" spans="1:2">
      <c r="A9883" s="79"/>
      <c r="B9883" s="156"/>
    </row>
    <row r="9884" spans="1:2">
      <c r="A9884" s="79"/>
      <c r="B9884" s="156"/>
    </row>
    <row r="9885" spans="1:2">
      <c r="A9885" s="79"/>
      <c r="B9885" s="156"/>
    </row>
    <row r="9886" spans="1:2">
      <c r="A9886" s="79"/>
      <c r="B9886" s="156"/>
    </row>
    <row r="9887" spans="1:2">
      <c r="A9887" s="79"/>
      <c r="B9887" s="156"/>
    </row>
    <row r="9888" spans="1:2">
      <c r="A9888" s="79"/>
      <c r="B9888" s="156"/>
    </row>
    <row r="9889" spans="1:2">
      <c r="A9889" s="79"/>
      <c r="B9889" s="156"/>
    </row>
    <row r="9890" spans="1:2">
      <c r="A9890" s="79"/>
      <c r="B9890" s="156"/>
    </row>
    <row r="9891" spans="1:2">
      <c r="A9891" s="79"/>
      <c r="B9891" s="156"/>
    </row>
    <row r="9892" spans="1:2">
      <c r="A9892" s="79"/>
      <c r="B9892" s="156"/>
    </row>
    <row r="9893" spans="1:2">
      <c r="A9893" s="79"/>
      <c r="B9893" s="156"/>
    </row>
    <row r="9894" spans="1:2">
      <c r="A9894" s="79"/>
      <c r="B9894" s="156"/>
    </row>
    <row r="9895" spans="1:2">
      <c r="A9895" s="79"/>
      <c r="B9895" s="156"/>
    </row>
    <row r="9896" spans="1:2">
      <c r="A9896" s="79"/>
      <c r="B9896" s="156"/>
    </row>
    <row r="9897" spans="1:2">
      <c r="A9897" s="79"/>
      <c r="B9897" s="156"/>
    </row>
    <row r="9898" spans="1:2">
      <c r="A9898" s="79"/>
      <c r="B9898" s="156"/>
    </row>
    <row r="9899" spans="1:2">
      <c r="A9899" s="79"/>
      <c r="B9899" s="156"/>
    </row>
    <row r="9900" spans="1:2">
      <c r="A9900" s="79"/>
      <c r="B9900" s="156"/>
    </row>
    <row r="9901" spans="1:2">
      <c r="A9901" s="79"/>
      <c r="B9901" s="156"/>
    </row>
    <row r="9902" spans="1:2">
      <c r="A9902" s="79"/>
      <c r="B9902" s="156"/>
    </row>
    <row r="9903" spans="1:2">
      <c r="A9903" s="79"/>
      <c r="B9903" s="156"/>
    </row>
    <row r="9904" spans="1:2">
      <c r="A9904" s="79"/>
      <c r="B9904" s="156"/>
    </row>
    <row r="9905" spans="1:2">
      <c r="A9905" s="79"/>
      <c r="B9905" s="156"/>
    </row>
    <row r="9906" spans="1:2">
      <c r="A9906" s="79"/>
      <c r="B9906" s="156"/>
    </row>
    <row r="9907" spans="1:2">
      <c r="A9907" s="79"/>
      <c r="B9907" s="156"/>
    </row>
    <row r="9908" spans="1:2">
      <c r="A9908" s="79"/>
      <c r="B9908" s="156"/>
    </row>
    <row r="9909" spans="1:2">
      <c r="A9909" s="79"/>
      <c r="B9909" s="156"/>
    </row>
    <row r="9910" spans="1:2">
      <c r="A9910" s="79"/>
      <c r="B9910" s="156"/>
    </row>
    <row r="9911" spans="1:2">
      <c r="A9911" s="79"/>
      <c r="B9911" s="156"/>
    </row>
    <row r="9912" spans="1:2">
      <c r="A9912" s="79"/>
      <c r="B9912" s="156"/>
    </row>
    <row r="9913" spans="1:2">
      <c r="A9913" s="79"/>
      <c r="B9913" s="156"/>
    </row>
    <row r="9914" spans="1:2">
      <c r="A9914" s="79"/>
      <c r="B9914" s="156"/>
    </row>
    <row r="9915" spans="1:2">
      <c r="A9915" s="79"/>
      <c r="B9915" s="156"/>
    </row>
    <row r="9916" spans="1:2">
      <c r="A9916" s="79"/>
      <c r="B9916" s="156"/>
    </row>
    <row r="9917" spans="1:2">
      <c r="A9917" s="79"/>
      <c r="B9917" s="156"/>
    </row>
    <row r="9918" spans="1:2">
      <c r="A9918" s="79"/>
      <c r="B9918" s="156"/>
    </row>
    <row r="9919" spans="1:2">
      <c r="A9919" s="79"/>
      <c r="B9919" s="156"/>
    </row>
    <row r="9920" spans="1:2">
      <c r="A9920" s="79"/>
      <c r="B9920" s="156"/>
    </row>
    <row r="9921" spans="1:2">
      <c r="A9921" s="79"/>
      <c r="B9921" s="156"/>
    </row>
    <row r="9922" spans="1:2">
      <c r="A9922" s="79"/>
      <c r="B9922" s="156"/>
    </row>
    <row r="9923" spans="1:2">
      <c r="A9923" s="79"/>
      <c r="B9923" s="156"/>
    </row>
    <row r="9924" spans="1:2">
      <c r="A9924" s="79"/>
      <c r="B9924" s="156"/>
    </row>
    <row r="9925" spans="1:2">
      <c r="A9925" s="79"/>
      <c r="B9925" s="156"/>
    </row>
    <row r="9926" spans="1:2">
      <c r="A9926" s="79"/>
      <c r="B9926" s="156"/>
    </row>
    <row r="9927" spans="1:2">
      <c r="A9927" s="79"/>
      <c r="B9927" s="156"/>
    </row>
    <row r="9928" spans="1:2">
      <c r="A9928" s="79"/>
      <c r="B9928" s="156"/>
    </row>
    <row r="9929" spans="1:2">
      <c r="A9929" s="79"/>
      <c r="B9929" s="156"/>
    </row>
    <row r="9930" spans="1:2">
      <c r="A9930" s="79"/>
      <c r="B9930" s="156"/>
    </row>
    <row r="9931" spans="1:2">
      <c r="A9931" s="79"/>
      <c r="B9931" s="156"/>
    </row>
    <row r="9932" spans="1:2">
      <c r="A9932" s="79"/>
      <c r="B9932" s="156"/>
    </row>
    <row r="9933" spans="1:2">
      <c r="A9933" s="79"/>
      <c r="B9933" s="156"/>
    </row>
    <row r="9934" spans="1:2">
      <c r="A9934" s="79"/>
      <c r="B9934" s="156"/>
    </row>
    <row r="9935" spans="1:2">
      <c r="A9935" s="79"/>
      <c r="B9935" s="156"/>
    </row>
    <row r="9936" spans="1:2">
      <c r="A9936" s="79"/>
      <c r="B9936" s="156"/>
    </row>
    <row r="9937" spans="1:2">
      <c r="A9937" s="79"/>
      <c r="B9937" s="156"/>
    </row>
    <row r="9938" spans="1:2">
      <c r="A9938" s="79"/>
      <c r="B9938" s="156"/>
    </row>
    <row r="9939" spans="1:2">
      <c r="A9939" s="79"/>
      <c r="B9939" s="156"/>
    </row>
    <row r="9940" spans="1:2">
      <c r="A9940" s="79"/>
      <c r="B9940" s="156"/>
    </row>
    <row r="9941" spans="1:2">
      <c r="A9941" s="79"/>
      <c r="B9941" s="156"/>
    </row>
    <row r="9942" spans="1:2">
      <c r="A9942" s="79"/>
      <c r="B9942" s="156"/>
    </row>
    <row r="9943" spans="1:2">
      <c r="A9943" s="79"/>
      <c r="B9943" s="156"/>
    </row>
    <row r="9944" spans="1:2">
      <c r="A9944" s="79"/>
      <c r="B9944" s="156"/>
    </row>
    <row r="9945" spans="1:2">
      <c r="A9945" s="79"/>
      <c r="B9945" s="156"/>
    </row>
    <row r="9946" spans="1:2">
      <c r="A9946" s="79"/>
      <c r="B9946" s="156"/>
    </row>
    <row r="9947" spans="1:2">
      <c r="A9947" s="79"/>
      <c r="B9947" s="156"/>
    </row>
    <row r="9948" spans="1:2">
      <c r="A9948" s="79"/>
      <c r="B9948" s="156"/>
    </row>
    <row r="9949" spans="1:2">
      <c r="A9949" s="79"/>
      <c r="B9949" s="156"/>
    </row>
    <row r="9950" spans="1:2">
      <c r="A9950" s="79"/>
      <c r="B9950" s="156"/>
    </row>
    <row r="9951" spans="1:2">
      <c r="A9951" s="79"/>
      <c r="B9951" s="156"/>
    </row>
    <row r="9952" spans="1:2">
      <c r="A9952" s="79"/>
      <c r="B9952" s="156"/>
    </row>
    <row r="9953" spans="1:2">
      <c r="A9953" s="79"/>
      <c r="B9953" s="156"/>
    </row>
    <row r="9954" spans="1:2">
      <c r="A9954" s="79"/>
      <c r="B9954" s="156"/>
    </row>
    <row r="9955" spans="1:2">
      <c r="A9955" s="79"/>
      <c r="B9955" s="156"/>
    </row>
    <row r="9956" spans="1:2">
      <c r="A9956" s="79"/>
      <c r="B9956" s="156"/>
    </row>
    <row r="9957" spans="1:2">
      <c r="A9957" s="79"/>
      <c r="B9957" s="156"/>
    </row>
    <row r="9958" spans="1:2">
      <c r="A9958" s="79"/>
      <c r="B9958" s="156"/>
    </row>
    <row r="9959" spans="1:2">
      <c r="A9959" s="79"/>
      <c r="B9959" s="156"/>
    </row>
    <row r="9960" spans="1:2">
      <c r="A9960" s="79"/>
      <c r="B9960" s="156"/>
    </row>
    <row r="9961" spans="1:2">
      <c r="A9961" s="79"/>
      <c r="B9961" s="156"/>
    </row>
    <row r="9962" spans="1:2">
      <c r="A9962" s="79"/>
      <c r="B9962" s="156"/>
    </row>
    <row r="9963" spans="1:2">
      <c r="A9963" s="79"/>
      <c r="B9963" s="156"/>
    </row>
    <row r="9964" spans="1:2">
      <c r="A9964" s="79"/>
      <c r="B9964" s="156"/>
    </row>
    <row r="9965" spans="1:2">
      <c r="A9965" s="79"/>
      <c r="B9965" s="156"/>
    </row>
    <row r="9966" spans="1:2">
      <c r="A9966" s="79"/>
      <c r="B9966" s="156"/>
    </row>
    <row r="9967" spans="1:2">
      <c r="A9967" s="79"/>
      <c r="B9967" s="156"/>
    </row>
    <row r="9968" spans="1:2">
      <c r="A9968" s="79"/>
      <c r="B9968" s="156"/>
    </row>
    <row r="9969" spans="1:2">
      <c r="A9969" s="79"/>
      <c r="B9969" s="156"/>
    </row>
    <row r="9970" spans="1:2">
      <c r="A9970" s="79"/>
      <c r="B9970" s="156"/>
    </row>
    <row r="9971" spans="1:2">
      <c r="A9971" s="79"/>
      <c r="B9971" s="156"/>
    </row>
    <row r="9972" spans="1:2">
      <c r="A9972" s="79"/>
      <c r="B9972" s="156"/>
    </row>
    <row r="9973" spans="1:2">
      <c r="A9973" s="79"/>
      <c r="B9973" s="156"/>
    </row>
    <row r="9974" spans="1:2">
      <c r="A9974" s="79"/>
      <c r="B9974" s="156"/>
    </row>
    <row r="9975" spans="1:2">
      <c r="A9975" s="79"/>
      <c r="B9975" s="156"/>
    </row>
    <row r="9976" spans="1:2">
      <c r="A9976" s="79"/>
      <c r="B9976" s="156"/>
    </row>
    <row r="9977" spans="1:2">
      <c r="A9977" s="79"/>
      <c r="B9977" s="156"/>
    </row>
    <row r="9978" spans="1:2">
      <c r="A9978" s="79"/>
      <c r="B9978" s="156"/>
    </row>
    <row r="9979" spans="1:2">
      <c r="A9979" s="79"/>
      <c r="B9979" s="156"/>
    </row>
    <row r="9980" spans="1:2">
      <c r="A9980" s="79"/>
      <c r="B9980" s="156"/>
    </row>
    <row r="9981" spans="1:2">
      <c r="A9981" s="79"/>
      <c r="B9981" s="156"/>
    </row>
    <row r="9982" spans="1:2">
      <c r="A9982" s="79"/>
      <c r="B9982" s="156"/>
    </row>
    <row r="9983" spans="1:2">
      <c r="A9983" s="79"/>
      <c r="B9983" s="156"/>
    </row>
    <row r="9984" spans="1:2">
      <c r="A9984" s="79"/>
      <c r="B9984" s="156"/>
    </row>
    <row r="9985" spans="1:2">
      <c r="A9985" s="79"/>
      <c r="B9985" s="156"/>
    </row>
    <row r="9986" spans="1:2">
      <c r="A9986" s="79"/>
      <c r="B9986" s="156"/>
    </row>
    <row r="9987" spans="1:2">
      <c r="A9987" s="79"/>
      <c r="B9987" s="156"/>
    </row>
    <row r="9988" spans="1:2">
      <c r="A9988" s="79"/>
      <c r="B9988" s="156"/>
    </row>
    <row r="9989" spans="1:2">
      <c r="A9989" s="79"/>
      <c r="B9989" s="156"/>
    </row>
    <row r="9990" spans="1:2">
      <c r="A9990" s="79"/>
      <c r="B9990" s="156"/>
    </row>
    <row r="9991" spans="1:2">
      <c r="A9991" s="79"/>
      <c r="B9991" s="156"/>
    </row>
    <row r="9992" spans="1:2">
      <c r="A9992" s="79"/>
      <c r="B9992" s="156"/>
    </row>
    <row r="9993" spans="1:2">
      <c r="A9993" s="79"/>
      <c r="B9993" s="156"/>
    </row>
    <row r="9994" spans="1:2">
      <c r="A9994" s="79"/>
      <c r="B9994" s="156"/>
    </row>
    <row r="9995" spans="1:2">
      <c r="A9995" s="79"/>
      <c r="B9995" s="156"/>
    </row>
    <row r="9996" spans="1:2">
      <c r="A9996" s="79"/>
      <c r="B9996" s="156"/>
    </row>
    <row r="9997" spans="1:2">
      <c r="A9997" s="79"/>
      <c r="B9997" s="156"/>
    </row>
    <row r="9998" spans="1:2">
      <c r="A9998" s="79"/>
      <c r="B9998" s="156"/>
    </row>
    <row r="9999" spans="1:2">
      <c r="A9999" s="79"/>
      <c r="B9999" s="156"/>
    </row>
    <row r="10000" spans="1:2">
      <c r="A10000" s="79"/>
      <c r="B10000" s="156"/>
    </row>
    <row r="10001" spans="1:2">
      <c r="A10001" s="79"/>
      <c r="B10001" s="156"/>
    </row>
    <row r="10002" spans="1:2">
      <c r="A10002" s="79"/>
      <c r="B10002" s="156"/>
    </row>
    <row r="10003" spans="1:2">
      <c r="A10003" s="79"/>
      <c r="B10003" s="156"/>
    </row>
    <row r="10004" spans="1:2">
      <c r="A10004" s="79"/>
      <c r="B10004" s="156"/>
    </row>
    <row r="10005" spans="1:2">
      <c r="A10005" s="79"/>
      <c r="B10005" s="156"/>
    </row>
    <row r="10006" spans="1:2">
      <c r="A10006" s="79"/>
      <c r="B10006" s="156"/>
    </row>
    <row r="10007" spans="1:2">
      <c r="A10007" s="79"/>
      <c r="B10007" s="156"/>
    </row>
    <row r="10008" spans="1:2">
      <c r="A10008" s="79"/>
      <c r="B10008" s="156"/>
    </row>
    <row r="10009" spans="1:2">
      <c r="A10009" s="79"/>
      <c r="B10009" s="156"/>
    </row>
    <row r="10010" spans="1:2">
      <c r="A10010" s="79"/>
      <c r="B10010" s="156"/>
    </row>
    <row r="10011" spans="1:2">
      <c r="A10011" s="79"/>
      <c r="B10011" s="156"/>
    </row>
    <row r="10012" spans="1:2">
      <c r="A10012" s="79"/>
      <c r="B10012" s="156"/>
    </row>
    <row r="10013" spans="1:2">
      <c r="A10013" s="79"/>
      <c r="B10013" s="156"/>
    </row>
    <row r="10014" spans="1:2">
      <c r="A10014" s="79"/>
      <c r="B10014" s="156"/>
    </row>
    <row r="10015" spans="1:2">
      <c r="A10015" s="79"/>
      <c r="B10015" s="156"/>
    </row>
    <row r="10016" spans="1:2">
      <c r="A10016" s="79"/>
      <c r="B10016" s="156"/>
    </row>
    <row r="10017" spans="1:2">
      <c r="A10017" s="79"/>
      <c r="B10017" s="156"/>
    </row>
    <row r="10018" spans="1:2">
      <c r="A10018" s="79"/>
      <c r="B10018" s="156"/>
    </row>
    <row r="10019" spans="1:2">
      <c r="A10019" s="79"/>
      <c r="B10019" s="156"/>
    </row>
    <row r="10020" spans="1:2">
      <c r="A10020" s="79"/>
      <c r="B10020" s="156"/>
    </row>
    <row r="10021" spans="1:2">
      <c r="A10021" s="79"/>
      <c r="B10021" s="156"/>
    </row>
    <row r="10022" spans="1:2">
      <c r="A10022" s="79"/>
      <c r="B10022" s="156"/>
    </row>
    <row r="10023" spans="1:2">
      <c r="A10023" s="79"/>
      <c r="B10023" s="156"/>
    </row>
    <row r="10024" spans="1:2">
      <c r="A10024" s="79"/>
      <c r="B10024" s="156"/>
    </row>
    <row r="10025" spans="1:2">
      <c r="A10025" s="79"/>
      <c r="B10025" s="156"/>
    </row>
    <row r="10026" spans="1:2">
      <c r="A10026" s="79"/>
      <c r="B10026" s="156"/>
    </row>
    <row r="10027" spans="1:2">
      <c r="A10027" s="79"/>
      <c r="B10027" s="156"/>
    </row>
    <row r="10028" spans="1:2">
      <c r="A10028" s="79"/>
      <c r="B10028" s="156"/>
    </row>
    <row r="10029" spans="1:2">
      <c r="A10029" s="79"/>
      <c r="B10029" s="156"/>
    </row>
    <row r="10030" spans="1:2">
      <c r="A10030" s="79"/>
      <c r="B10030" s="156"/>
    </row>
    <row r="10031" spans="1:2">
      <c r="A10031" s="79"/>
      <c r="B10031" s="156"/>
    </row>
    <row r="10032" spans="1:2">
      <c r="A10032" s="79"/>
      <c r="B10032" s="156"/>
    </row>
    <row r="10033" spans="1:2">
      <c r="A10033" s="79"/>
      <c r="B10033" s="156"/>
    </row>
    <row r="10034" spans="1:2">
      <c r="A10034" s="79"/>
      <c r="B10034" s="156"/>
    </row>
    <row r="10035" spans="1:2">
      <c r="A10035" s="79"/>
      <c r="B10035" s="156"/>
    </row>
    <row r="10036" spans="1:2">
      <c r="A10036" s="79"/>
      <c r="B10036" s="156"/>
    </row>
    <row r="10037" spans="1:2">
      <c r="A10037" s="79"/>
      <c r="B10037" s="156"/>
    </row>
    <row r="10038" spans="1:2">
      <c r="A10038" s="79"/>
      <c r="B10038" s="156"/>
    </row>
    <row r="10039" spans="1:2">
      <c r="A10039" s="79"/>
      <c r="B10039" s="156"/>
    </row>
    <row r="10040" spans="1:2">
      <c r="A10040" s="79"/>
      <c r="B10040" s="156"/>
    </row>
    <row r="10041" spans="1:2">
      <c r="A10041" s="79"/>
      <c r="B10041" s="156"/>
    </row>
    <row r="10042" spans="1:2">
      <c r="A10042" s="79"/>
      <c r="B10042" s="156"/>
    </row>
    <row r="10043" spans="1:2">
      <c r="A10043" s="79"/>
      <c r="B10043" s="156"/>
    </row>
    <row r="10044" spans="1:2">
      <c r="A10044" s="79"/>
      <c r="B10044" s="156"/>
    </row>
    <row r="10045" spans="1:2">
      <c r="A10045" s="79"/>
      <c r="B10045" s="156"/>
    </row>
    <row r="10046" spans="1:2">
      <c r="A10046" s="79"/>
      <c r="B10046" s="156"/>
    </row>
    <row r="10047" spans="1:2">
      <c r="A10047" s="79"/>
      <c r="B10047" s="156"/>
    </row>
    <row r="10048" spans="1:2">
      <c r="A10048" s="79"/>
      <c r="B10048" s="156"/>
    </row>
    <row r="10049" spans="1:2">
      <c r="A10049" s="79"/>
      <c r="B10049" s="156"/>
    </row>
    <row r="10050" spans="1:2">
      <c r="A10050" s="79"/>
      <c r="B10050" s="156"/>
    </row>
    <row r="10051" spans="1:2">
      <c r="A10051" s="79"/>
      <c r="B10051" s="156"/>
    </row>
    <row r="10052" spans="1:2">
      <c r="A10052" s="79"/>
      <c r="B10052" s="156"/>
    </row>
    <row r="10053" spans="1:2">
      <c r="A10053" s="79"/>
      <c r="B10053" s="156"/>
    </row>
    <row r="10054" spans="1:2">
      <c r="A10054" s="79"/>
      <c r="B10054" s="156"/>
    </row>
    <row r="10055" spans="1:2">
      <c r="A10055" s="79"/>
      <c r="B10055" s="156"/>
    </row>
    <row r="10056" spans="1:2">
      <c r="A10056" s="79"/>
      <c r="B10056" s="156"/>
    </row>
    <row r="10057" spans="1:2">
      <c r="A10057" s="79"/>
      <c r="B10057" s="156"/>
    </row>
    <row r="10058" spans="1:2">
      <c r="A10058" s="79"/>
      <c r="B10058" s="156"/>
    </row>
    <row r="10059" spans="1:2">
      <c r="A10059" s="79"/>
      <c r="B10059" s="156"/>
    </row>
    <row r="10060" spans="1:2">
      <c r="A10060" s="79"/>
      <c r="B10060" s="156"/>
    </row>
    <row r="10061" spans="1:2">
      <c r="A10061" s="79"/>
      <c r="B10061" s="156"/>
    </row>
    <row r="10062" spans="1:2">
      <c r="A10062" s="79"/>
      <c r="B10062" s="156"/>
    </row>
    <row r="10063" spans="1:2">
      <c r="A10063" s="79"/>
      <c r="B10063" s="156"/>
    </row>
    <row r="10064" spans="1:2">
      <c r="A10064" s="79"/>
      <c r="B10064" s="156"/>
    </row>
    <row r="10065" spans="1:2">
      <c r="A10065" s="79"/>
      <c r="B10065" s="156"/>
    </row>
    <row r="10066" spans="1:2">
      <c r="A10066" s="79"/>
      <c r="B10066" s="156"/>
    </row>
    <row r="10067" spans="1:2">
      <c r="A10067" s="79"/>
      <c r="B10067" s="156"/>
    </row>
    <row r="10068" spans="1:2">
      <c r="A10068" s="79"/>
      <c r="B10068" s="156"/>
    </row>
    <row r="10069" spans="1:2">
      <c r="A10069" s="79"/>
      <c r="B10069" s="156"/>
    </row>
    <row r="10070" spans="1:2">
      <c r="A10070" s="79"/>
      <c r="B10070" s="156"/>
    </row>
    <row r="10071" spans="1:2">
      <c r="A10071" s="79"/>
      <c r="B10071" s="156"/>
    </row>
    <row r="10072" spans="1:2">
      <c r="A10072" s="79"/>
      <c r="B10072" s="156"/>
    </row>
    <row r="10073" spans="1:2">
      <c r="A10073" s="79"/>
      <c r="B10073" s="156"/>
    </row>
    <row r="10074" spans="1:2">
      <c r="A10074" s="79"/>
      <c r="B10074" s="156"/>
    </row>
    <row r="10075" spans="1:2">
      <c r="A10075" s="79"/>
      <c r="B10075" s="156"/>
    </row>
    <row r="10076" spans="1:2">
      <c r="A10076" s="79"/>
      <c r="B10076" s="156"/>
    </row>
    <row r="10077" spans="1:2">
      <c r="A10077" s="79"/>
      <c r="B10077" s="156"/>
    </row>
    <row r="10078" spans="1:2">
      <c r="A10078" s="79"/>
      <c r="B10078" s="156"/>
    </row>
    <row r="10079" spans="1:2">
      <c r="A10079" s="79"/>
      <c r="B10079" s="156"/>
    </row>
    <row r="10080" spans="1:2">
      <c r="A10080" s="79"/>
      <c r="B10080" s="156"/>
    </row>
    <row r="10081" spans="1:2">
      <c r="A10081" s="79"/>
      <c r="B10081" s="156"/>
    </row>
    <row r="10082" spans="1:2">
      <c r="A10082" s="79"/>
      <c r="B10082" s="156"/>
    </row>
    <row r="10083" spans="1:2">
      <c r="A10083" s="79"/>
      <c r="B10083" s="156"/>
    </row>
    <row r="10084" spans="1:2">
      <c r="A10084" s="79"/>
      <c r="B10084" s="156"/>
    </row>
    <row r="10085" spans="1:2">
      <c r="A10085" s="79"/>
      <c r="B10085" s="156"/>
    </row>
    <row r="10086" spans="1:2">
      <c r="A10086" s="79"/>
      <c r="B10086" s="156"/>
    </row>
    <row r="10087" spans="1:2">
      <c r="A10087" s="79"/>
      <c r="B10087" s="156"/>
    </row>
    <row r="10088" spans="1:2">
      <c r="A10088" s="79"/>
      <c r="B10088" s="156"/>
    </row>
    <row r="10089" spans="1:2">
      <c r="A10089" s="79"/>
      <c r="B10089" s="156"/>
    </row>
    <row r="10090" spans="1:2">
      <c r="A10090" s="79"/>
      <c r="B10090" s="156"/>
    </row>
    <row r="10091" spans="1:2">
      <c r="A10091" s="79"/>
      <c r="B10091" s="156"/>
    </row>
    <row r="10092" spans="1:2">
      <c r="A10092" s="79"/>
      <c r="B10092" s="156"/>
    </row>
    <row r="10093" spans="1:2">
      <c r="A10093" s="79"/>
      <c r="B10093" s="156"/>
    </row>
    <row r="10094" spans="1:2">
      <c r="A10094" s="79"/>
      <c r="B10094" s="156"/>
    </row>
    <row r="10095" spans="1:2">
      <c r="A10095" s="79"/>
      <c r="B10095" s="156"/>
    </row>
    <row r="10096" spans="1:2">
      <c r="A10096" s="79"/>
      <c r="B10096" s="156"/>
    </row>
    <row r="10097" spans="1:2">
      <c r="A10097" s="79"/>
      <c r="B10097" s="156"/>
    </row>
    <row r="10098" spans="1:2">
      <c r="A10098" s="79"/>
      <c r="B10098" s="156"/>
    </row>
    <row r="10099" spans="1:2">
      <c r="A10099" s="79"/>
      <c r="B10099" s="156"/>
    </row>
    <row r="10100" spans="1:2">
      <c r="A10100" s="79"/>
      <c r="B10100" s="156"/>
    </row>
    <row r="10101" spans="1:2">
      <c r="A10101" s="79"/>
      <c r="B10101" s="156"/>
    </row>
    <row r="10102" spans="1:2">
      <c r="A10102" s="79"/>
      <c r="B10102" s="156"/>
    </row>
    <row r="10103" spans="1:2">
      <c r="A10103" s="79"/>
      <c r="B10103" s="156"/>
    </row>
    <row r="10104" spans="1:2">
      <c r="A10104" s="79"/>
      <c r="B10104" s="156"/>
    </row>
    <row r="10105" spans="1:2">
      <c r="A10105" s="79"/>
      <c r="B10105" s="156"/>
    </row>
    <row r="10106" spans="1:2">
      <c r="A10106" s="79"/>
      <c r="B10106" s="156"/>
    </row>
    <row r="10107" spans="1:2">
      <c r="A10107" s="79"/>
      <c r="B10107" s="156"/>
    </row>
    <row r="10108" spans="1:2">
      <c r="A10108" s="79"/>
      <c r="B10108" s="156"/>
    </row>
    <row r="10109" spans="1:2">
      <c r="A10109" s="79"/>
      <c r="B10109" s="156"/>
    </row>
    <row r="10110" spans="1:2">
      <c r="A10110" s="79"/>
      <c r="B10110" s="156"/>
    </row>
    <row r="10111" spans="1:2">
      <c r="A10111" s="79"/>
      <c r="B10111" s="156"/>
    </row>
    <row r="10112" spans="1:2">
      <c r="A10112" s="79"/>
      <c r="B10112" s="156"/>
    </row>
    <row r="10113" spans="1:2">
      <c r="A10113" s="79"/>
      <c r="B10113" s="156"/>
    </row>
    <row r="10114" spans="1:2">
      <c r="A10114" s="79"/>
      <c r="B10114" s="156"/>
    </row>
    <row r="10115" spans="1:2">
      <c r="A10115" s="79"/>
      <c r="B10115" s="156"/>
    </row>
    <row r="10116" spans="1:2">
      <c r="A10116" s="79"/>
      <c r="B10116" s="156"/>
    </row>
    <row r="10117" spans="1:2">
      <c r="A10117" s="79"/>
      <c r="B10117" s="156"/>
    </row>
    <row r="10118" spans="1:2">
      <c r="A10118" s="79"/>
      <c r="B10118" s="156"/>
    </row>
    <row r="10119" spans="1:2">
      <c r="A10119" s="79"/>
      <c r="B10119" s="156"/>
    </row>
    <row r="10120" spans="1:2">
      <c r="A10120" s="79"/>
      <c r="B10120" s="156"/>
    </row>
    <row r="10121" spans="1:2">
      <c r="A10121" s="79"/>
      <c r="B10121" s="156"/>
    </row>
    <row r="10122" spans="1:2">
      <c r="A10122" s="79"/>
      <c r="B10122" s="156"/>
    </row>
    <row r="10123" spans="1:2">
      <c r="A10123" s="79"/>
      <c r="B10123" s="156"/>
    </row>
    <row r="10124" spans="1:2">
      <c r="A10124" s="79"/>
      <c r="B10124" s="156"/>
    </row>
    <row r="10125" spans="1:2">
      <c r="A10125" s="79"/>
      <c r="B10125" s="156"/>
    </row>
    <row r="10126" spans="1:2">
      <c r="A10126" s="79"/>
      <c r="B10126" s="156"/>
    </row>
    <row r="10127" spans="1:2">
      <c r="A10127" s="79"/>
      <c r="B10127" s="156"/>
    </row>
    <row r="10128" spans="1:2">
      <c r="A10128" s="79"/>
      <c r="B10128" s="156"/>
    </row>
    <row r="10129" spans="1:2">
      <c r="A10129" s="79"/>
      <c r="B10129" s="156"/>
    </row>
    <row r="10130" spans="1:2">
      <c r="A10130" s="79"/>
      <c r="B10130" s="156"/>
    </row>
    <row r="10131" spans="1:2">
      <c r="A10131" s="79"/>
      <c r="B10131" s="156"/>
    </row>
    <row r="10132" spans="1:2">
      <c r="A10132" s="79"/>
      <c r="B10132" s="156"/>
    </row>
    <row r="10133" spans="1:2">
      <c r="A10133" s="79"/>
      <c r="B10133" s="156"/>
    </row>
    <row r="10134" spans="1:2">
      <c r="A10134" s="79"/>
      <c r="B10134" s="156"/>
    </row>
    <row r="10135" spans="1:2">
      <c r="A10135" s="79"/>
      <c r="B10135" s="156"/>
    </row>
    <row r="10136" spans="1:2">
      <c r="A10136" s="79"/>
      <c r="B10136" s="156"/>
    </row>
    <row r="10137" spans="1:2">
      <c r="A10137" s="79"/>
      <c r="B10137" s="156"/>
    </row>
    <row r="10138" spans="1:2">
      <c r="A10138" s="79"/>
      <c r="B10138" s="156"/>
    </row>
    <row r="10139" spans="1:2">
      <c r="A10139" s="79"/>
      <c r="B10139" s="156"/>
    </row>
    <row r="10140" spans="1:2">
      <c r="A10140" s="79"/>
      <c r="B10140" s="156"/>
    </row>
    <row r="10141" spans="1:2">
      <c r="A10141" s="79"/>
      <c r="B10141" s="156"/>
    </row>
    <row r="10142" spans="1:2">
      <c r="A10142" s="79"/>
      <c r="B10142" s="156"/>
    </row>
    <row r="10143" spans="1:2">
      <c r="A10143" s="79"/>
      <c r="B10143" s="156"/>
    </row>
    <row r="10144" spans="1:2">
      <c r="A10144" s="79"/>
      <c r="B10144" s="156"/>
    </row>
    <row r="10145" spans="1:2">
      <c r="A10145" s="79"/>
      <c r="B10145" s="156"/>
    </row>
    <row r="10146" spans="1:2">
      <c r="A10146" s="79"/>
      <c r="B10146" s="156"/>
    </row>
    <row r="10147" spans="1:2">
      <c r="A10147" s="79"/>
      <c r="B10147" s="156"/>
    </row>
    <row r="10148" spans="1:2">
      <c r="A10148" s="79"/>
      <c r="B10148" s="156"/>
    </row>
    <row r="10149" spans="1:2">
      <c r="A10149" s="79"/>
      <c r="B10149" s="156"/>
    </row>
    <row r="10150" spans="1:2">
      <c r="A10150" s="79"/>
      <c r="B10150" s="156"/>
    </row>
    <row r="10151" spans="1:2">
      <c r="A10151" s="79"/>
      <c r="B10151" s="156"/>
    </row>
    <row r="10152" spans="1:2">
      <c r="A10152" s="79"/>
      <c r="B10152" s="156"/>
    </row>
    <row r="10153" spans="1:2">
      <c r="A10153" s="79"/>
      <c r="B10153" s="156"/>
    </row>
    <row r="10154" spans="1:2">
      <c r="A10154" s="79"/>
      <c r="B10154" s="156"/>
    </row>
    <row r="10155" spans="1:2">
      <c r="A10155" s="79"/>
      <c r="B10155" s="156"/>
    </row>
    <row r="10156" spans="1:2">
      <c r="A10156" s="79"/>
      <c r="B10156" s="156"/>
    </row>
    <row r="10157" spans="1:2">
      <c r="A10157" s="79"/>
      <c r="B10157" s="156"/>
    </row>
    <row r="10158" spans="1:2">
      <c r="A10158" s="79"/>
      <c r="B10158" s="156"/>
    </row>
    <row r="10159" spans="1:2">
      <c r="A10159" s="79"/>
      <c r="B10159" s="156"/>
    </row>
    <row r="10160" spans="1:2">
      <c r="A10160" s="79"/>
      <c r="B10160" s="156"/>
    </row>
    <row r="10161" spans="1:2">
      <c r="A10161" s="79"/>
      <c r="B10161" s="156"/>
    </row>
    <row r="10162" spans="1:2">
      <c r="A10162" s="79"/>
      <c r="B10162" s="156"/>
    </row>
    <row r="10163" spans="1:2">
      <c r="A10163" s="79"/>
      <c r="B10163" s="156"/>
    </row>
    <row r="10164" spans="1:2">
      <c r="A10164" s="79"/>
      <c r="B10164" s="156"/>
    </row>
    <row r="10165" spans="1:2">
      <c r="A10165" s="79"/>
      <c r="B10165" s="156"/>
    </row>
    <row r="10166" spans="1:2">
      <c r="A10166" s="79"/>
      <c r="B10166" s="156"/>
    </row>
    <row r="10167" spans="1:2">
      <c r="A10167" s="79"/>
      <c r="B10167" s="156"/>
    </row>
    <row r="10168" spans="1:2">
      <c r="A10168" s="79"/>
      <c r="B10168" s="156"/>
    </row>
    <row r="10169" spans="1:2">
      <c r="A10169" s="79"/>
      <c r="B10169" s="156"/>
    </row>
    <row r="10170" spans="1:2">
      <c r="A10170" s="79"/>
      <c r="B10170" s="156"/>
    </row>
    <row r="10171" spans="1:2">
      <c r="A10171" s="79"/>
      <c r="B10171" s="156"/>
    </row>
    <row r="10172" spans="1:2">
      <c r="A10172" s="79"/>
      <c r="B10172" s="156"/>
    </row>
    <row r="10173" spans="1:2">
      <c r="A10173" s="79"/>
      <c r="B10173" s="156"/>
    </row>
    <row r="10174" spans="1:2">
      <c r="A10174" s="79"/>
      <c r="B10174" s="156"/>
    </row>
    <row r="10175" spans="1:2">
      <c r="A10175" s="79"/>
      <c r="B10175" s="156"/>
    </row>
    <row r="10176" spans="1:2">
      <c r="A10176" s="79"/>
      <c r="B10176" s="156"/>
    </row>
    <row r="10177" spans="1:2">
      <c r="A10177" s="79"/>
      <c r="B10177" s="156"/>
    </row>
    <row r="10178" spans="1:2">
      <c r="A10178" s="79"/>
      <c r="B10178" s="156"/>
    </row>
    <row r="10179" spans="1:2">
      <c r="A10179" s="79"/>
      <c r="B10179" s="156"/>
    </row>
    <row r="10180" spans="1:2">
      <c r="A10180" s="79"/>
      <c r="B10180" s="156"/>
    </row>
    <row r="10181" spans="1:2">
      <c r="A10181" s="79"/>
      <c r="B10181" s="156"/>
    </row>
    <row r="10182" spans="1:2">
      <c r="A10182" s="79"/>
      <c r="B10182" s="156"/>
    </row>
    <row r="10183" spans="1:2">
      <c r="A10183" s="79"/>
      <c r="B10183" s="156"/>
    </row>
    <row r="10184" spans="1:2">
      <c r="A10184" s="79"/>
      <c r="B10184" s="156"/>
    </row>
    <row r="10185" spans="1:2">
      <c r="A10185" s="79"/>
      <c r="B10185" s="156"/>
    </row>
    <row r="10186" spans="1:2">
      <c r="A10186" s="79"/>
      <c r="B10186" s="156"/>
    </row>
    <row r="10187" spans="1:2">
      <c r="A10187" s="79"/>
      <c r="B10187" s="156"/>
    </row>
    <row r="10188" spans="1:2">
      <c r="A10188" s="79"/>
      <c r="B10188" s="156"/>
    </row>
    <row r="10189" spans="1:2">
      <c r="A10189" s="79"/>
      <c r="B10189" s="156"/>
    </row>
    <row r="10190" spans="1:2">
      <c r="A10190" s="79"/>
      <c r="B10190" s="156"/>
    </row>
    <row r="10191" spans="1:2">
      <c r="A10191" s="79"/>
      <c r="B10191" s="156"/>
    </row>
    <row r="10192" spans="1:2">
      <c r="A10192" s="79"/>
      <c r="B10192" s="156"/>
    </row>
    <row r="10193" spans="1:2">
      <c r="A10193" s="79"/>
      <c r="B10193" s="156"/>
    </row>
    <row r="10194" spans="1:2">
      <c r="A10194" s="79"/>
      <c r="B10194" s="156"/>
    </row>
    <row r="10195" spans="1:2">
      <c r="A10195" s="79"/>
      <c r="B10195" s="156"/>
    </row>
    <row r="10196" spans="1:2">
      <c r="A10196" s="79"/>
      <c r="B10196" s="156"/>
    </row>
    <row r="10197" spans="1:2">
      <c r="A10197" s="79"/>
      <c r="B10197" s="156"/>
    </row>
    <row r="10198" spans="1:2">
      <c r="A10198" s="79"/>
      <c r="B10198" s="156"/>
    </row>
    <row r="10199" spans="1:2">
      <c r="A10199" s="79"/>
      <c r="B10199" s="156"/>
    </row>
    <row r="10200" spans="1:2">
      <c r="A10200" s="79"/>
      <c r="B10200" s="156"/>
    </row>
    <row r="10201" spans="1:2">
      <c r="A10201" s="79"/>
      <c r="B10201" s="156"/>
    </row>
    <row r="10202" spans="1:2">
      <c r="A10202" s="79"/>
      <c r="B10202" s="156"/>
    </row>
    <row r="10203" spans="1:2">
      <c r="A10203" s="79"/>
      <c r="B10203" s="156"/>
    </row>
    <row r="10204" spans="1:2">
      <c r="A10204" s="79"/>
      <c r="B10204" s="156"/>
    </row>
    <row r="10205" spans="1:2">
      <c r="A10205" s="79"/>
      <c r="B10205" s="156"/>
    </row>
    <row r="10206" spans="1:2">
      <c r="A10206" s="79"/>
      <c r="B10206" s="156"/>
    </row>
    <row r="10207" spans="1:2">
      <c r="A10207" s="79"/>
      <c r="B10207" s="156"/>
    </row>
    <row r="10208" spans="1:2">
      <c r="A10208" s="79"/>
      <c r="B10208" s="156"/>
    </row>
    <row r="10209" spans="1:2">
      <c r="A10209" s="79"/>
      <c r="B10209" s="156"/>
    </row>
    <row r="10210" spans="1:2">
      <c r="A10210" s="79"/>
      <c r="B10210" s="156"/>
    </row>
    <row r="10211" spans="1:2">
      <c r="A10211" s="79"/>
      <c r="B10211" s="156"/>
    </row>
    <row r="10212" spans="1:2">
      <c r="A10212" s="79"/>
      <c r="B10212" s="156"/>
    </row>
    <row r="10213" spans="1:2">
      <c r="A10213" s="79"/>
      <c r="B10213" s="156"/>
    </row>
    <row r="10214" spans="1:2">
      <c r="A10214" s="79"/>
      <c r="B10214" s="156"/>
    </row>
    <row r="10215" spans="1:2">
      <c r="A10215" s="79"/>
      <c r="B10215" s="156"/>
    </row>
    <row r="10216" spans="1:2">
      <c r="A10216" s="79"/>
      <c r="B10216" s="156"/>
    </row>
    <row r="10217" spans="1:2">
      <c r="A10217" s="79"/>
      <c r="B10217" s="156"/>
    </row>
    <row r="10218" spans="1:2">
      <c r="A10218" s="79"/>
      <c r="B10218" s="156"/>
    </row>
    <row r="10219" spans="1:2">
      <c r="A10219" s="79"/>
      <c r="B10219" s="156"/>
    </row>
    <row r="10220" spans="1:2">
      <c r="A10220" s="79"/>
      <c r="B10220" s="156"/>
    </row>
    <row r="10221" spans="1:2">
      <c r="A10221" s="79"/>
      <c r="B10221" s="156"/>
    </row>
    <row r="10222" spans="1:2">
      <c r="A10222" s="79"/>
      <c r="B10222" s="156"/>
    </row>
    <row r="10223" spans="1:2">
      <c r="A10223" s="79"/>
      <c r="B10223" s="156"/>
    </row>
    <row r="10224" spans="1:2">
      <c r="A10224" s="79"/>
      <c r="B10224" s="156"/>
    </row>
    <row r="10225" spans="1:2">
      <c r="A10225" s="79"/>
      <c r="B10225" s="156"/>
    </row>
    <row r="10226" spans="1:2">
      <c r="A10226" s="79"/>
      <c r="B10226" s="156"/>
    </row>
    <row r="10227" spans="1:2">
      <c r="A10227" s="79"/>
      <c r="B10227" s="156"/>
    </row>
    <row r="10228" spans="1:2">
      <c r="A10228" s="79"/>
      <c r="B10228" s="156"/>
    </row>
    <row r="10229" spans="1:2">
      <c r="A10229" s="79"/>
      <c r="B10229" s="156"/>
    </row>
    <row r="10230" spans="1:2">
      <c r="A10230" s="79"/>
      <c r="B10230" s="156"/>
    </row>
    <row r="10231" spans="1:2">
      <c r="A10231" s="79"/>
      <c r="B10231" s="156"/>
    </row>
    <row r="10232" spans="1:2">
      <c r="A10232" s="79"/>
      <c r="B10232" s="156"/>
    </row>
    <row r="10233" spans="1:2">
      <c r="A10233" s="79"/>
      <c r="B10233" s="156"/>
    </row>
    <row r="10234" spans="1:2">
      <c r="A10234" s="79"/>
      <c r="B10234" s="156"/>
    </row>
    <row r="10235" spans="1:2">
      <c r="A10235" s="79"/>
      <c r="B10235" s="156"/>
    </row>
    <row r="10236" spans="1:2">
      <c r="A10236" s="79"/>
      <c r="B10236" s="156"/>
    </row>
    <row r="10237" spans="1:2">
      <c r="A10237" s="79"/>
      <c r="B10237" s="156"/>
    </row>
    <row r="10238" spans="1:2">
      <c r="A10238" s="79"/>
      <c r="B10238" s="156"/>
    </row>
    <row r="10239" spans="1:2">
      <c r="A10239" s="79"/>
      <c r="B10239" s="156"/>
    </row>
    <row r="10240" spans="1:2">
      <c r="A10240" s="79"/>
      <c r="B10240" s="156"/>
    </row>
    <row r="10241" spans="1:2">
      <c r="A10241" s="79"/>
      <c r="B10241" s="156"/>
    </row>
    <row r="10242" spans="1:2">
      <c r="A10242" s="79"/>
      <c r="B10242" s="156"/>
    </row>
    <row r="10243" spans="1:2">
      <c r="A10243" s="79"/>
      <c r="B10243" s="156"/>
    </row>
    <row r="10244" spans="1:2">
      <c r="A10244" s="79"/>
      <c r="B10244" s="156"/>
    </row>
    <row r="10245" spans="1:2">
      <c r="A10245" s="79"/>
      <c r="B10245" s="156"/>
    </row>
    <row r="10246" spans="1:2">
      <c r="A10246" s="79"/>
      <c r="B10246" s="156"/>
    </row>
    <row r="10247" spans="1:2">
      <c r="A10247" s="79"/>
      <c r="B10247" s="156"/>
    </row>
    <row r="10248" spans="1:2">
      <c r="A10248" s="79"/>
      <c r="B10248" s="156"/>
    </row>
    <row r="10249" spans="1:2">
      <c r="A10249" s="79"/>
      <c r="B10249" s="156"/>
    </row>
    <row r="10250" spans="1:2">
      <c r="A10250" s="79"/>
      <c r="B10250" s="156"/>
    </row>
    <row r="10251" spans="1:2">
      <c r="A10251" s="79"/>
      <c r="B10251" s="156"/>
    </row>
    <row r="10252" spans="1:2">
      <c r="A10252" s="79"/>
      <c r="B10252" s="156"/>
    </row>
    <row r="10253" spans="1:2">
      <c r="A10253" s="79"/>
      <c r="B10253" s="156"/>
    </row>
    <row r="10254" spans="1:2">
      <c r="A10254" s="79"/>
      <c r="B10254" s="156"/>
    </row>
    <row r="10255" spans="1:2">
      <c r="A10255" s="79"/>
      <c r="B10255" s="156"/>
    </row>
    <row r="10256" spans="1:2">
      <c r="A10256" s="79"/>
      <c r="B10256" s="156"/>
    </row>
    <row r="10257" spans="1:2">
      <c r="A10257" s="79"/>
      <c r="B10257" s="156"/>
    </row>
    <row r="10258" spans="1:2">
      <c r="A10258" s="79"/>
      <c r="B10258" s="156"/>
    </row>
    <row r="10259" spans="1:2">
      <c r="A10259" s="79"/>
      <c r="B10259" s="156"/>
    </row>
    <row r="10260" spans="1:2">
      <c r="A10260" s="79"/>
      <c r="B10260" s="156"/>
    </row>
    <row r="10261" spans="1:2">
      <c r="A10261" s="79"/>
      <c r="B10261" s="156"/>
    </row>
    <row r="10262" spans="1:2">
      <c r="A10262" s="79"/>
      <c r="B10262" s="156"/>
    </row>
    <row r="10263" spans="1:2">
      <c r="A10263" s="79"/>
      <c r="B10263" s="156"/>
    </row>
    <row r="10264" spans="1:2">
      <c r="A10264" s="79"/>
      <c r="B10264" s="156"/>
    </row>
    <row r="10265" spans="1:2">
      <c r="A10265" s="79"/>
      <c r="B10265" s="156"/>
    </row>
    <row r="10266" spans="1:2">
      <c r="A10266" s="79"/>
      <c r="B10266" s="156"/>
    </row>
    <row r="10267" spans="1:2">
      <c r="A10267" s="79"/>
      <c r="B10267" s="156"/>
    </row>
    <row r="10268" spans="1:2">
      <c r="A10268" s="79"/>
      <c r="B10268" s="156"/>
    </row>
    <row r="10269" spans="1:2">
      <c r="A10269" s="79"/>
      <c r="B10269" s="156"/>
    </row>
    <row r="10270" spans="1:2">
      <c r="A10270" s="79"/>
      <c r="B10270" s="156"/>
    </row>
    <row r="10271" spans="1:2">
      <c r="A10271" s="79"/>
      <c r="B10271" s="156"/>
    </row>
    <row r="10272" spans="1:2">
      <c r="A10272" s="79"/>
      <c r="B10272" s="156"/>
    </row>
    <row r="10273" spans="1:2">
      <c r="A10273" s="79"/>
      <c r="B10273" s="156"/>
    </row>
    <row r="10274" spans="1:2">
      <c r="A10274" s="79"/>
      <c r="B10274" s="156"/>
    </row>
    <row r="10275" spans="1:2">
      <c r="A10275" s="79"/>
      <c r="B10275" s="156"/>
    </row>
    <row r="10276" spans="1:2">
      <c r="A10276" s="79"/>
      <c r="B10276" s="156"/>
    </row>
    <row r="10277" spans="1:2">
      <c r="A10277" s="79"/>
      <c r="B10277" s="156"/>
    </row>
    <row r="10278" spans="1:2">
      <c r="A10278" s="79"/>
      <c r="B10278" s="156"/>
    </row>
    <row r="10279" spans="1:2">
      <c r="A10279" s="79"/>
      <c r="B10279" s="156"/>
    </row>
    <row r="10280" spans="1:2">
      <c r="A10280" s="79"/>
      <c r="B10280" s="156"/>
    </row>
    <row r="10281" spans="1:2">
      <c r="A10281" s="79"/>
      <c r="B10281" s="156"/>
    </row>
    <row r="10282" spans="1:2">
      <c r="A10282" s="79"/>
      <c r="B10282" s="156"/>
    </row>
    <row r="10283" spans="1:2">
      <c r="A10283" s="79"/>
      <c r="B10283" s="156"/>
    </row>
    <row r="10284" spans="1:2">
      <c r="A10284" s="79"/>
      <c r="B10284" s="156"/>
    </row>
    <row r="10285" spans="1:2">
      <c r="A10285" s="79"/>
      <c r="B10285" s="156"/>
    </row>
    <row r="10286" spans="1:2">
      <c r="A10286" s="79"/>
      <c r="B10286" s="156"/>
    </row>
    <row r="10287" spans="1:2">
      <c r="A10287" s="79"/>
      <c r="B10287" s="156"/>
    </row>
    <row r="10288" spans="1:2">
      <c r="A10288" s="79"/>
      <c r="B10288" s="156"/>
    </row>
    <row r="10289" spans="1:2">
      <c r="A10289" s="79"/>
      <c r="B10289" s="156"/>
    </row>
    <row r="10290" spans="1:2">
      <c r="A10290" s="79"/>
      <c r="B10290" s="156"/>
    </row>
    <row r="10291" spans="1:2">
      <c r="A10291" s="79"/>
      <c r="B10291" s="156"/>
    </row>
    <row r="10292" spans="1:2">
      <c r="A10292" s="79"/>
      <c r="B10292" s="156"/>
    </row>
    <row r="10293" spans="1:2">
      <c r="A10293" s="79"/>
      <c r="B10293" s="156"/>
    </row>
    <row r="10294" spans="1:2">
      <c r="A10294" s="79"/>
      <c r="B10294" s="156"/>
    </row>
    <row r="10295" spans="1:2">
      <c r="A10295" s="79"/>
      <c r="B10295" s="156"/>
    </row>
    <row r="10296" spans="1:2">
      <c r="A10296" s="79"/>
      <c r="B10296" s="156"/>
    </row>
    <row r="10297" spans="1:2">
      <c r="A10297" s="79"/>
      <c r="B10297" s="156"/>
    </row>
    <row r="10298" spans="1:2">
      <c r="A10298" s="79"/>
      <c r="B10298" s="156"/>
    </row>
    <row r="10299" spans="1:2">
      <c r="A10299" s="79"/>
      <c r="B10299" s="156"/>
    </row>
    <row r="10300" spans="1:2">
      <c r="A10300" s="79"/>
      <c r="B10300" s="156"/>
    </row>
    <row r="10301" spans="1:2">
      <c r="A10301" s="79"/>
      <c r="B10301" s="156"/>
    </row>
    <row r="10302" spans="1:2">
      <c r="A10302" s="79"/>
      <c r="B10302" s="156"/>
    </row>
    <row r="10303" spans="1:2">
      <c r="A10303" s="79"/>
      <c r="B10303" s="156"/>
    </row>
    <row r="10304" spans="1:2">
      <c r="A10304" s="79"/>
      <c r="B10304" s="156"/>
    </row>
    <row r="10305" spans="1:2">
      <c r="A10305" s="79"/>
      <c r="B10305" s="156"/>
    </row>
    <row r="10306" spans="1:2">
      <c r="A10306" s="79"/>
      <c r="B10306" s="156"/>
    </row>
    <row r="10307" spans="1:2">
      <c r="A10307" s="79"/>
      <c r="B10307" s="156"/>
    </row>
    <row r="10308" spans="1:2">
      <c r="A10308" s="79"/>
      <c r="B10308" s="156"/>
    </row>
    <row r="10309" spans="1:2">
      <c r="A10309" s="79"/>
      <c r="B10309" s="156"/>
    </row>
    <row r="10310" spans="1:2">
      <c r="A10310" s="79"/>
      <c r="B10310" s="156"/>
    </row>
    <row r="10311" spans="1:2">
      <c r="A10311" s="79"/>
      <c r="B10311" s="156"/>
    </row>
    <row r="10312" spans="1:2">
      <c r="A10312" s="79"/>
      <c r="B10312" s="156"/>
    </row>
    <row r="10313" spans="1:2">
      <c r="A10313" s="79"/>
      <c r="B10313" s="156"/>
    </row>
    <row r="10314" spans="1:2">
      <c r="A10314" s="79"/>
      <c r="B10314" s="156"/>
    </row>
    <row r="10315" spans="1:2">
      <c r="A10315" s="79"/>
      <c r="B10315" s="156"/>
    </row>
    <row r="10316" spans="1:2">
      <c r="A10316" s="79"/>
      <c r="B10316" s="156"/>
    </row>
    <row r="10317" spans="1:2">
      <c r="A10317" s="79"/>
      <c r="B10317" s="156"/>
    </row>
    <row r="10318" spans="1:2">
      <c r="A10318" s="79"/>
      <c r="B10318" s="156"/>
    </row>
    <row r="10319" spans="1:2">
      <c r="A10319" s="79"/>
      <c r="B10319" s="156"/>
    </row>
    <row r="10320" spans="1:2">
      <c r="A10320" s="79"/>
      <c r="B10320" s="156"/>
    </row>
    <row r="10321" spans="1:2">
      <c r="A10321" s="79"/>
      <c r="B10321" s="156"/>
    </row>
    <row r="10322" spans="1:2">
      <c r="A10322" s="79"/>
      <c r="B10322" s="156"/>
    </row>
    <row r="10323" spans="1:2">
      <c r="A10323" s="79"/>
      <c r="B10323" s="156"/>
    </row>
    <row r="10324" spans="1:2">
      <c r="A10324" s="79"/>
      <c r="B10324" s="156"/>
    </row>
    <row r="10325" spans="1:2">
      <c r="A10325" s="79"/>
      <c r="B10325" s="156"/>
    </row>
    <row r="10326" spans="1:2">
      <c r="A10326" s="79"/>
      <c r="B10326" s="156"/>
    </row>
    <row r="10327" spans="1:2">
      <c r="A10327" s="79"/>
      <c r="B10327" s="156"/>
    </row>
    <row r="10328" spans="1:2">
      <c r="A10328" s="79"/>
      <c r="B10328" s="156"/>
    </row>
    <row r="10329" spans="1:2">
      <c r="A10329" s="79"/>
      <c r="B10329" s="156"/>
    </row>
    <row r="10330" spans="1:2">
      <c r="A10330" s="79"/>
      <c r="B10330" s="156"/>
    </row>
    <row r="10331" spans="1:2">
      <c r="A10331" s="79"/>
      <c r="B10331" s="156"/>
    </row>
    <row r="10332" spans="1:2">
      <c r="A10332" s="79"/>
      <c r="B10332" s="156"/>
    </row>
    <row r="10333" spans="1:2">
      <c r="A10333" s="79"/>
      <c r="B10333" s="156"/>
    </row>
    <row r="10334" spans="1:2">
      <c r="A10334" s="79"/>
      <c r="B10334" s="156"/>
    </row>
    <row r="10335" spans="1:2">
      <c r="A10335" s="79"/>
      <c r="B10335" s="156"/>
    </row>
    <row r="10336" spans="1:2">
      <c r="A10336" s="79"/>
      <c r="B10336" s="156"/>
    </row>
    <row r="10337" spans="1:2">
      <c r="A10337" s="79"/>
      <c r="B10337" s="156"/>
    </row>
    <row r="10338" spans="1:2">
      <c r="A10338" s="79"/>
      <c r="B10338" s="156"/>
    </row>
    <row r="10339" spans="1:2">
      <c r="A10339" s="79"/>
      <c r="B10339" s="156"/>
    </row>
    <row r="10340" spans="1:2">
      <c r="A10340" s="79"/>
      <c r="B10340" s="156"/>
    </row>
    <row r="10341" spans="1:2">
      <c r="A10341" s="79"/>
      <c r="B10341" s="156"/>
    </row>
    <row r="10342" spans="1:2">
      <c r="A10342" s="79"/>
      <c r="B10342" s="156"/>
    </row>
    <row r="10343" spans="1:2">
      <c r="A10343" s="79"/>
      <c r="B10343" s="156"/>
    </row>
    <row r="10344" spans="1:2">
      <c r="A10344" s="79"/>
      <c r="B10344" s="156"/>
    </row>
    <row r="10345" spans="1:2">
      <c r="A10345" s="79"/>
      <c r="B10345" s="156"/>
    </row>
    <row r="10346" spans="1:2">
      <c r="A10346" s="79"/>
      <c r="B10346" s="156"/>
    </row>
    <row r="10347" spans="1:2">
      <c r="A10347" s="79"/>
      <c r="B10347" s="156"/>
    </row>
    <row r="10348" spans="1:2">
      <c r="A10348" s="79"/>
      <c r="B10348" s="156"/>
    </row>
    <row r="10349" spans="1:2">
      <c r="A10349" s="79"/>
      <c r="B10349" s="156"/>
    </row>
    <row r="10350" spans="1:2">
      <c r="A10350" s="79"/>
      <c r="B10350" s="156"/>
    </row>
    <row r="10351" spans="1:2">
      <c r="A10351" s="79"/>
      <c r="B10351" s="156"/>
    </row>
    <row r="10352" spans="1:2">
      <c r="A10352" s="79"/>
      <c r="B10352" s="156"/>
    </row>
    <row r="10353" spans="1:2">
      <c r="A10353" s="79"/>
      <c r="B10353" s="156"/>
    </row>
    <row r="10354" spans="1:2">
      <c r="A10354" s="79"/>
      <c r="B10354" s="156"/>
    </row>
    <row r="10355" spans="1:2">
      <c r="A10355" s="79"/>
      <c r="B10355" s="156"/>
    </row>
    <row r="10356" spans="1:2">
      <c r="A10356" s="79"/>
      <c r="B10356" s="156"/>
    </row>
    <row r="10357" spans="1:2">
      <c r="A10357" s="79"/>
      <c r="B10357" s="156"/>
    </row>
    <row r="10358" spans="1:2">
      <c r="A10358" s="79"/>
      <c r="B10358" s="156"/>
    </row>
    <row r="10359" spans="1:2">
      <c r="A10359" s="79"/>
      <c r="B10359" s="156"/>
    </row>
    <row r="10360" spans="1:2">
      <c r="A10360" s="79"/>
      <c r="B10360" s="156"/>
    </row>
    <row r="10361" spans="1:2">
      <c r="A10361" s="79"/>
      <c r="B10361" s="156"/>
    </row>
    <row r="10362" spans="1:2">
      <c r="A10362" s="79"/>
      <c r="B10362" s="156"/>
    </row>
    <row r="10363" spans="1:2">
      <c r="A10363" s="79"/>
      <c r="B10363" s="156"/>
    </row>
    <row r="10364" spans="1:2">
      <c r="A10364" s="79"/>
      <c r="B10364" s="156"/>
    </row>
    <row r="10365" spans="1:2">
      <c r="A10365" s="79"/>
      <c r="B10365" s="156"/>
    </row>
    <row r="10366" spans="1:2">
      <c r="A10366" s="79"/>
      <c r="B10366" s="156"/>
    </row>
    <row r="10367" spans="1:2">
      <c r="A10367" s="79"/>
      <c r="B10367" s="156"/>
    </row>
    <row r="10368" spans="1:2">
      <c r="A10368" s="79"/>
      <c r="B10368" s="156"/>
    </row>
    <row r="10369" spans="1:2">
      <c r="A10369" s="79"/>
      <c r="B10369" s="156"/>
    </row>
    <row r="10370" spans="1:2">
      <c r="A10370" s="79"/>
      <c r="B10370" s="156"/>
    </row>
    <row r="10371" spans="1:2">
      <c r="A10371" s="79"/>
      <c r="B10371" s="156"/>
    </row>
    <row r="10372" spans="1:2">
      <c r="A10372" s="79"/>
      <c r="B10372" s="156"/>
    </row>
    <row r="10373" spans="1:2">
      <c r="A10373" s="79"/>
      <c r="B10373" s="156"/>
    </row>
    <row r="10374" spans="1:2">
      <c r="A10374" s="79"/>
      <c r="B10374" s="156"/>
    </row>
    <row r="10375" spans="1:2">
      <c r="A10375" s="79"/>
      <c r="B10375" s="156"/>
    </row>
    <row r="10376" spans="1:2">
      <c r="A10376" s="79"/>
      <c r="B10376" s="156"/>
    </row>
    <row r="10377" spans="1:2">
      <c r="A10377" s="79"/>
      <c r="B10377" s="156"/>
    </row>
    <row r="10378" spans="1:2">
      <c r="A10378" s="79"/>
      <c r="B10378" s="156"/>
    </row>
    <row r="10379" spans="1:2">
      <c r="A10379" s="79"/>
      <c r="B10379" s="156"/>
    </row>
    <row r="10380" spans="1:2">
      <c r="A10380" s="79"/>
      <c r="B10380" s="156"/>
    </row>
    <row r="10381" spans="1:2">
      <c r="A10381" s="79"/>
      <c r="B10381" s="156"/>
    </row>
    <row r="10382" spans="1:2">
      <c r="A10382" s="79"/>
      <c r="B10382" s="156"/>
    </row>
    <row r="10383" spans="1:2">
      <c r="A10383" s="79"/>
      <c r="B10383" s="156"/>
    </row>
    <row r="10384" spans="1:2">
      <c r="A10384" s="79"/>
      <c r="B10384" s="156"/>
    </row>
    <row r="10385" spans="1:2">
      <c r="A10385" s="79"/>
      <c r="B10385" s="156"/>
    </row>
    <row r="10386" spans="1:2">
      <c r="A10386" s="79"/>
      <c r="B10386" s="156"/>
    </row>
    <row r="10387" spans="1:2">
      <c r="A10387" s="79"/>
      <c r="B10387" s="156"/>
    </row>
    <row r="10388" spans="1:2">
      <c r="A10388" s="79"/>
      <c r="B10388" s="156"/>
    </row>
    <row r="10389" spans="1:2">
      <c r="A10389" s="79"/>
      <c r="B10389" s="156"/>
    </row>
    <row r="10390" spans="1:2">
      <c r="A10390" s="79"/>
      <c r="B10390" s="156"/>
    </row>
    <row r="10391" spans="1:2">
      <c r="A10391" s="79"/>
      <c r="B10391" s="156"/>
    </row>
    <row r="10392" spans="1:2">
      <c r="A10392" s="79"/>
      <c r="B10392" s="156"/>
    </row>
    <row r="10393" spans="1:2">
      <c r="A10393" s="79"/>
      <c r="B10393" s="156"/>
    </row>
    <row r="10394" spans="1:2">
      <c r="A10394" s="79"/>
      <c r="B10394" s="156"/>
    </row>
    <row r="10395" spans="1:2">
      <c r="A10395" s="79"/>
      <c r="B10395" s="156"/>
    </row>
    <row r="10396" spans="1:2">
      <c r="A10396" s="79"/>
      <c r="B10396" s="156"/>
    </row>
    <row r="10397" spans="1:2">
      <c r="A10397" s="79"/>
      <c r="B10397" s="156"/>
    </row>
    <row r="10398" spans="1:2">
      <c r="A10398" s="79"/>
      <c r="B10398" s="156"/>
    </row>
    <row r="10399" spans="1:2">
      <c r="A10399" s="79"/>
      <c r="B10399" s="156"/>
    </row>
    <row r="10400" spans="1:2">
      <c r="A10400" s="79"/>
      <c r="B10400" s="156"/>
    </row>
    <row r="10401" spans="1:2">
      <c r="A10401" s="79"/>
      <c r="B10401" s="156"/>
    </row>
    <row r="10402" spans="1:2">
      <c r="A10402" s="79"/>
      <c r="B10402" s="156"/>
    </row>
    <row r="10403" spans="1:2">
      <c r="A10403" s="79"/>
      <c r="B10403" s="156"/>
    </row>
    <row r="10404" spans="1:2">
      <c r="A10404" s="79"/>
      <c r="B10404" s="156"/>
    </row>
    <row r="10405" spans="1:2">
      <c r="A10405" s="79"/>
      <c r="B10405" s="156"/>
    </row>
    <row r="10406" spans="1:2">
      <c r="A10406" s="79"/>
      <c r="B10406" s="156"/>
    </row>
    <row r="10407" spans="1:2">
      <c r="A10407" s="79"/>
      <c r="B10407" s="156"/>
    </row>
    <row r="10408" spans="1:2">
      <c r="A10408" s="79"/>
      <c r="B10408" s="156"/>
    </row>
    <row r="10409" spans="1:2">
      <c r="A10409" s="79"/>
      <c r="B10409" s="156"/>
    </row>
    <row r="10410" spans="1:2">
      <c r="A10410" s="79"/>
      <c r="B10410" s="156"/>
    </row>
    <row r="10411" spans="1:2">
      <c r="A10411" s="79"/>
      <c r="B10411" s="156"/>
    </row>
    <row r="10412" spans="1:2">
      <c r="A10412" s="79"/>
      <c r="B10412" s="156"/>
    </row>
    <row r="10413" spans="1:2">
      <c r="A10413" s="79"/>
      <c r="B10413" s="156"/>
    </row>
    <row r="10414" spans="1:2">
      <c r="A10414" s="79"/>
      <c r="B10414" s="156"/>
    </row>
    <row r="10415" spans="1:2">
      <c r="A10415" s="79"/>
      <c r="B10415" s="156"/>
    </row>
    <row r="10416" spans="1:2">
      <c r="A10416" s="79"/>
      <c r="B10416" s="156"/>
    </row>
    <row r="10417" spans="1:2">
      <c r="A10417" s="79"/>
      <c r="B10417" s="156"/>
    </row>
    <row r="10418" spans="1:2">
      <c r="A10418" s="79"/>
      <c r="B10418" s="156"/>
    </row>
    <row r="10419" spans="1:2">
      <c r="A10419" s="79"/>
      <c r="B10419" s="156"/>
    </row>
    <row r="10420" spans="1:2">
      <c r="A10420" s="79"/>
      <c r="B10420" s="156"/>
    </row>
    <row r="10421" spans="1:2">
      <c r="A10421" s="79"/>
      <c r="B10421" s="156"/>
    </row>
    <row r="10422" spans="1:2">
      <c r="A10422" s="79"/>
      <c r="B10422" s="156"/>
    </row>
    <row r="10423" spans="1:2">
      <c r="A10423" s="79"/>
      <c r="B10423" s="156"/>
    </row>
    <row r="10424" spans="1:2">
      <c r="A10424" s="79"/>
      <c r="B10424" s="156"/>
    </row>
    <row r="10425" spans="1:2">
      <c r="A10425" s="79"/>
      <c r="B10425" s="156"/>
    </row>
    <row r="10426" spans="1:2">
      <c r="A10426" s="79"/>
      <c r="B10426" s="156"/>
    </row>
    <row r="10427" spans="1:2">
      <c r="A10427" s="79"/>
      <c r="B10427" s="156"/>
    </row>
    <row r="10428" spans="1:2">
      <c r="A10428" s="79"/>
      <c r="B10428" s="156"/>
    </row>
    <row r="10429" spans="1:2">
      <c r="A10429" s="79"/>
      <c r="B10429" s="156"/>
    </row>
    <row r="10430" spans="1:2">
      <c r="A10430" s="79"/>
      <c r="B10430" s="156"/>
    </row>
    <row r="10431" spans="1:2">
      <c r="A10431" s="79"/>
      <c r="B10431" s="156"/>
    </row>
    <row r="10432" spans="1:2">
      <c r="A10432" s="79"/>
      <c r="B10432" s="156"/>
    </row>
    <row r="10433" spans="1:2">
      <c r="A10433" s="79"/>
      <c r="B10433" s="156"/>
    </row>
    <row r="10434" spans="1:2">
      <c r="A10434" s="79"/>
      <c r="B10434" s="156"/>
    </row>
    <row r="10435" spans="1:2">
      <c r="A10435" s="79"/>
      <c r="B10435" s="156"/>
    </row>
    <row r="10436" spans="1:2">
      <c r="A10436" s="79"/>
      <c r="B10436" s="156"/>
    </row>
    <row r="10437" spans="1:2">
      <c r="A10437" s="79"/>
      <c r="B10437" s="156"/>
    </row>
    <row r="10438" spans="1:2">
      <c r="A10438" s="79"/>
      <c r="B10438" s="156"/>
    </row>
    <row r="10439" spans="1:2">
      <c r="A10439" s="79"/>
      <c r="B10439" s="156"/>
    </row>
    <row r="10440" spans="1:2">
      <c r="A10440" s="79"/>
      <c r="B10440" s="156"/>
    </row>
    <row r="10441" spans="1:2">
      <c r="A10441" s="79"/>
      <c r="B10441" s="156"/>
    </row>
    <row r="10442" spans="1:2">
      <c r="A10442" s="79"/>
      <c r="B10442" s="156"/>
    </row>
    <row r="10443" spans="1:2">
      <c r="A10443" s="79"/>
      <c r="B10443" s="156"/>
    </row>
    <row r="10444" spans="1:2">
      <c r="A10444" s="79"/>
      <c r="B10444" s="156"/>
    </row>
    <row r="10445" spans="1:2">
      <c r="A10445" s="79"/>
      <c r="B10445" s="156"/>
    </row>
    <row r="10446" spans="1:2">
      <c r="A10446" s="79"/>
      <c r="B10446" s="156"/>
    </row>
    <row r="10447" spans="1:2">
      <c r="A10447" s="79"/>
      <c r="B10447" s="156"/>
    </row>
    <row r="10448" spans="1:2">
      <c r="A10448" s="79"/>
      <c r="B10448" s="156"/>
    </row>
    <row r="10449" spans="1:2">
      <c r="A10449" s="79"/>
      <c r="B10449" s="156"/>
    </row>
    <row r="10450" spans="1:2">
      <c r="A10450" s="79"/>
      <c r="B10450" s="156"/>
    </row>
    <row r="10451" spans="1:2">
      <c r="A10451" s="79"/>
      <c r="B10451" s="156"/>
    </row>
    <row r="10452" spans="1:2">
      <c r="A10452" s="79"/>
      <c r="B10452" s="156"/>
    </row>
    <row r="10453" spans="1:2">
      <c r="A10453" s="79"/>
      <c r="B10453" s="156"/>
    </row>
    <row r="10454" spans="1:2">
      <c r="A10454" s="79"/>
      <c r="B10454" s="156"/>
    </row>
    <row r="10455" spans="1:2">
      <c r="A10455" s="79"/>
      <c r="B10455" s="156"/>
    </row>
    <row r="10456" spans="1:2">
      <c r="A10456" s="79"/>
      <c r="B10456" s="156"/>
    </row>
    <row r="10457" spans="1:2">
      <c r="A10457" s="79"/>
      <c r="B10457" s="156"/>
    </row>
    <row r="10458" spans="1:2">
      <c r="A10458" s="79"/>
      <c r="B10458" s="156"/>
    </row>
    <row r="10459" spans="1:2">
      <c r="A10459" s="79"/>
      <c r="B10459" s="156"/>
    </row>
    <row r="10460" spans="1:2">
      <c r="A10460" s="79"/>
      <c r="B10460" s="156"/>
    </row>
    <row r="10461" spans="1:2">
      <c r="A10461" s="79"/>
      <c r="B10461" s="156"/>
    </row>
    <row r="10462" spans="1:2">
      <c r="A10462" s="79"/>
      <c r="B10462" s="156"/>
    </row>
    <row r="10463" spans="1:2">
      <c r="A10463" s="79"/>
      <c r="B10463" s="156"/>
    </row>
    <row r="10464" spans="1:2">
      <c r="A10464" s="79"/>
      <c r="B10464" s="156"/>
    </row>
    <row r="10465" spans="1:2">
      <c r="A10465" s="79"/>
      <c r="B10465" s="156"/>
    </row>
    <row r="10466" spans="1:2">
      <c r="A10466" s="79"/>
      <c r="B10466" s="156"/>
    </row>
    <row r="10467" spans="1:2">
      <c r="A10467" s="79"/>
      <c r="B10467" s="156"/>
    </row>
    <row r="10468" spans="1:2">
      <c r="A10468" s="79"/>
      <c r="B10468" s="156"/>
    </row>
    <row r="10469" spans="1:2">
      <c r="A10469" s="79"/>
      <c r="B10469" s="156"/>
    </row>
    <row r="10470" spans="1:2">
      <c r="A10470" s="79"/>
      <c r="B10470" s="156"/>
    </row>
    <row r="10471" spans="1:2">
      <c r="A10471" s="79"/>
      <c r="B10471" s="156"/>
    </row>
    <row r="10472" spans="1:2">
      <c r="A10472" s="79"/>
      <c r="B10472" s="156"/>
    </row>
    <row r="10473" spans="1:2">
      <c r="A10473" s="79"/>
      <c r="B10473" s="156"/>
    </row>
    <row r="10474" spans="1:2">
      <c r="A10474" s="79"/>
      <c r="B10474" s="156"/>
    </row>
    <row r="10475" spans="1:2">
      <c r="A10475" s="79"/>
      <c r="B10475" s="156"/>
    </row>
    <row r="10476" spans="1:2">
      <c r="A10476" s="79"/>
      <c r="B10476" s="156"/>
    </row>
    <row r="10477" spans="1:2">
      <c r="A10477" s="79"/>
      <c r="B10477" s="156"/>
    </row>
    <row r="10478" spans="1:2">
      <c r="A10478" s="79"/>
      <c r="B10478" s="156"/>
    </row>
    <row r="10479" spans="1:2">
      <c r="A10479" s="79"/>
      <c r="B10479" s="156"/>
    </row>
    <row r="10480" spans="1:2">
      <c r="A10480" s="79"/>
      <c r="B10480" s="156"/>
    </row>
    <row r="10481" spans="1:2">
      <c r="A10481" s="79"/>
      <c r="B10481" s="156"/>
    </row>
    <row r="10482" spans="1:2">
      <c r="A10482" s="79"/>
      <c r="B10482" s="156"/>
    </row>
    <row r="10483" spans="1:2">
      <c r="A10483" s="79"/>
      <c r="B10483" s="156"/>
    </row>
    <row r="10484" spans="1:2">
      <c r="A10484" s="79"/>
      <c r="B10484" s="156"/>
    </row>
    <row r="10485" spans="1:2">
      <c r="A10485" s="79"/>
      <c r="B10485" s="156"/>
    </row>
    <row r="10486" spans="1:2">
      <c r="A10486" s="79"/>
      <c r="B10486" s="156"/>
    </row>
    <row r="10487" spans="1:2">
      <c r="A10487" s="79"/>
      <c r="B10487" s="156"/>
    </row>
    <row r="10488" spans="1:2">
      <c r="A10488" s="79"/>
      <c r="B10488" s="156"/>
    </row>
    <row r="10489" spans="1:2">
      <c r="A10489" s="79"/>
      <c r="B10489" s="156"/>
    </row>
    <row r="10490" spans="1:2">
      <c r="A10490" s="79"/>
      <c r="B10490" s="156"/>
    </row>
    <row r="10491" spans="1:2">
      <c r="A10491" s="79"/>
      <c r="B10491" s="156"/>
    </row>
    <row r="10492" spans="1:2">
      <c r="A10492" s="79"/>
      <c r="B10492" s="156"/>
    </row>
    <row r="10493" spans="1:2">
      <c r="A10493" s="79"/>
      <c r="B10493" s="156"/>
    </row>
    <row r="10494" spans="1:2">
      <c r="A10494" s="79"/>
      <c r="B10494" s="156"/>
    </row>
    <row r="10495" spans="1:2">
      <c r="A10495" s="79"/>
      <c r="B10495" s="156"/>
    </row>
    <row r="10496" spans="1:2">
      <c r="A10496" s="79"/>
      <c r="B10496" s="156"/>
    </row>
    <row r="10497" spans="1:2">
      <c r="A10497" s="79"/>
      <c r="B10497" s="156"/>
    </row>
    <row r="10498" spans="1:2">
      <c r="A10498" s="79"/>
      <c r="B10498" s="156"/>
    </row>
    <row r="10499" spans="1:2">
      <c r="A10499" s="79"/>
      <c r="B10499" s="156"/>
    </row>
    <row r="10500" spans="1:2">
      <c r="A10500" s="79"/>
      <c r="B10500" s="156"/>
    </row>
    <row r="10501" spans="1:2">
      <c r="A10501" s="79"/>
      <c r="B10501" s="156"/>
    </row>
    <row r="10502" spans="1:2">
      <c r="A10502" s="79"/>
      <c r="B10502" s="156"/>
    </row>
    <row r="10503" spans="1:2">
      <c r="A10503" s="79"/>
      <c r="B10503" s="156"/>
    </row>
    <row r="10504" spans="1:2">
      <c r="A10504" s="79"/>
      <c r="B10504" s="156"/>
    </row>
    <row r="10505" spans="1:2">
      <c r="A10505" s="79"/>
      <c r="B10505" s="156"/>
    </row>
    <row r="10506" spans="1:2">
      <c r="A10506" s="79"/>
      <c r="B10506" s="156"/>
    </row>
    <row r="10507" spans="1:2">
      <c r="A10507" s="79"/>
      <c r="B10507" s="156"/>
    </row>
    <row r="10508" spans="1:2">
      <c r="A10508" s="79"/>
      <c r="B10508" s="156"/>
    </row>
    <row r="10509" spans="1:2">
      <c r="A10509" s="79"/>
      <c r="B10509" s="156"/>
    </row>
    <row r="10510" spans="1:2">
      <c r="A10510" s="79"/>
      <c r="B10510" s="156"/>
    </row>
    <row r="10511" spans="1:2">
      <c r="A10511" s="79"/>
      <c r="B10511" s="156"/>
    </row>
    <row r="10512" spans="1:2">
      <c r="A10512" s="79"/>
      <c r="B10512" s="156"/>
    </row>
    <row r="10513" spans="1:2">
      <c r="A10513" s="79"/>
      <c r="B10513" s="156"/>
    </row>
    <row r="10514" spans="1:2">
      <c r="A10514" s="79"/>
      <c r="B10514" s="156"/>
    </row>
    <row r="10515" spans="1:2">
      <c r="A10515" s="79"/>
      <c r="B10515" s="156"/>
    </row>
    <row r="10516" spans="1:2">
      <c r="A10516" s="79"/>
      <c r="B10516" s="156"/>
    </row>
    <row r="10517" spans="1:2">
      <c r="A10517" s="79"/>
      <c r="B10517" s="156"/>
    </row>
    <row r="10518" spans="1:2">
      <c r="A10518" s="79"/>
      <c r="B10518" s="156"/>
    </row>
    <row r="10519" spans="1:2">
      <c r="A10519" s="79"/>
      <c r="B10519" s="156"/>
    </row>
    <row r="10520" spans="1:2">
      <c r="A10520" s="79"/>
      <c r="B10520" s="156"/>
    </row>
    <row r="10521" spans="1:2">
      <c r="A10521" s="79"/>
      <c r="B10521" s="156"/>
    </row>
    <row r="10522" spans="1:2">
      <c r="A10522" s="79"/>
      <c r="B10522" s="156"/>
    </row>
    <row r="10523" spans="1:2">
      <c r="A10523" s="79"/>
      <c r="B10523" s="156"/>
    </row>
    <row r="10524" spans="1:2">
      <c r="A10524" s="79"/>
      <c r="B10524" s="156"/>
    </row>
    <row r="10525" spans="1:2">
      <c r="A10525" s="79"/>
      <c r="B10525" s="156"/>
    </row>
    <row r="10526" spans="1:2">
      <c r="A10526" s="79"/>
      <c r="B10526" s="156"/>
    </row>
    <row r="10527" spans="1:2">
      <c r="A10527" s="79"/>
      <c r="B10527" s="156"/>
    </row>
    <row r="10528" spans="1:2">
      <c r="A10528" s="79"/>
      <c r="B10528" s="156"/>
    </row>
    <row r="10529" spans="1:2">
      <c r="A10529" s="79"/>
      <c r="B10529" s="156"/>
    </row>
    <row r="10530" spans="1:2">
      <c r="A10530" s="79"/>
      <c r="B10530" s="156"/>
    </row>
    <row r="10531" spans="1:2">
      <c r="A10531" s="79"/>
      <c r="B10531" s="156"/>
    </row>
    <row r="10532" spans="1:2">
      <c r="A10532" s="79"/>
      <c r="B10532" s="156"/>
    </row>
    <row r="10533" spans="1:2">
      <c r="A10533" s="79"/>
      <c r="B10533" s="156"/>
    </row>
    <row r="10534" spans="1:2">
      <c r="A10534" s="79"/>
      <c r="B10534" s="156"/>
    </row>
    <row r="10535" spans="1:2">
      <c r="A10535" s="79"/>
      <c r="B10535" s="156"/>
    </row>
    <row r="10536" spans="1:2">
      <c r="A10536" s="79"/>
      <c r="B10536" s="156"/>
    </row>
    <row r="10537" spans="1:2">
      <c r="A10537" s="79"/>
      <c r="B10537" s="156"/>
    </row>
    <row r="10538" spans="1:2">
      <c r="A10538" s="79"/>
      <c r="B10538" s="156"/>
    </row>
    <row r="10539" spans="1:2">
      <c r="A10539" s="79"/>
      <c r="B10539" s="156"/>
    </row>
    <row r="10540" spans="1:2">
      <c r="A10540" s="79"/>
      <c r="B10540" s="156"/>
    </row>
    <row r="10541" spans="1:2">
      <c r="A10541" s="79"/>
      <c r="B10541" s="156"/>
    </row>
    <row r="10542" spans="1:2">
      <c r="A10542" s="79"/>
      <c r="B10542" s="156"/>
    </row>
    <row r="10543" spans="1:2">
      <c r="A10543" s="79"/>
      <c r="B10543" s="156"/>
    </row>
    <row r="10544" spans="1:2">
      <c r="A10544" s="79"/>
      <c r="B10544" s="156"/>
    </row>
    <row r="10545" spans="1:2">
      <c r="A10545" s="79"/>
      <c r="B10545" s="156"/>
    </row>
    <row r="10546" spans="1:2">
      <c r="A10546" s="79"/>
      <c r="B10546" s="156"/>
    </row>
    <row r="10547" spans="1:2">
      <c r="A10547" s="79"/>
      <c r="B10547" s="156"/>
    </row>
    <row r="10548" spans="1:2">
      <c r="A10548" s="79"/>
      <c r="B10548" s="156"/>
    </row>
    <row r="10549" spans="1:2">
      <c r="A10549" s="79"/>
      <c r="B10549" s="156"/>
    </row>
    <row r="10550" spans="1:2">
      <c r="A10550" s="79"/>
      <c r="B10550" s="156"/>
    </row>
    <row r="10551" spans="1:2">
      <c r="A10551" s="79"/>
      <c r="B10551" s="156"/>
    </row>
    <row r="10552" spans="1:2">
      <c r="A10552" s="79"/>
      <c r="B10552" s="156"/>
    </row>
    <row r="10553" spans="1:2">
      <c r="A10553" s="79"/>
      <c r="B10553" s="156"/>
    </row>
    <row r="10554" spans="1:2">
      <c r="A10554" s="79"/>
      <c r="B10554" s="156"/>
    </row>
    <row r="10555" spans="1:2">
      <c r="A10555" s="79"/>
      <c r="B10555" s="156"/>
    </row>
    <row r="10556" spans="1:2">
      <c r="A10556" s="79"/>
      <c r="B10556" s="156"/>
    </row>
    <row r="10557" spans="1:2">
      <c r="A10557" s="79"/>
      <c r="B10557" s="156"/>
    </row>
    <row r="10558" spans="1:2">
      <c r="A10558" s="79"/>
      <c r="B10558" s="156"/>
    </row>
    <row r="10559" spans="1:2">
      <c r="A10559" s="79"/>
      <c r="B10559" s="156"/>
    </row>
    <row r="10560" spans="1:2">
      <c r="A10560" s="79"/>
      <c r="B10560" s="156"/>
    </row>
    <row r="10561" spans="1:2">
      <c r="A10561" s="79"/>
      <c r="B10561" s="156"/>
    </row>
    <row r="10562" spans="1:2">
      <c r="A10562" s="79"/>
      <c r="B10562" s="156"/>
    </row>
    <row r="10563" spans="1:2">
      <c r="A10563" s="79"/>
      <c r="B10563" s="156"/>
    </row>
    <row r="10564" spans="1:2">
      <c r="A10564" s="79"/>
      <c r="B10564" s="156"/>
    </row>
    <row r="10565" spans="1:2">
      <c r="A10565" s="79"/>
      <c r="B10565" s="156"/>
    </row>
    <row r="10566" spans="1:2">
      <c r="A10566" s="79"/>
      <c r="B10566" s="156"/>
    </row>
    <row r="10567" spans="1:2">
      <c r="A10567" s="79"/>
      <c r="B10567" s="156"/>
    </row>
    <row r="10568" spans="1:2">
      <c r="A10568" s="79"/>
      <c r="B10568" s="156"/>
    </row>
    <row r="10569" spans="1:2">
      <c r="A10569" s="79"/>
      <c r="B10569" s="156"/>
    </row>
    <row r="10570" spans="1:2">
      <c r="A10570" s="79"/>
      <c r="B10570" s="156"/>
    </row>
    <row r="10571" spans="1:2">
      <c r="A10571" s="79"/>
      <c r="B10571" s="156"/>
    </row>
    <row r="10572" spans="1:2">
      <c r="A10572" s="79"/>
      <c r="B10572" s="156"/>
    </row>
    <row r="10573" spans="1:2">
      <c r="A10573" s="79"/>
      <c r="B10573" s="156"/>
    </row>
    <row r="10574" spans="1:2">
      <c r="A10574" s="79"/>
      <c r="B10574" s="156"/>
    </row>
    <row r="10575" spans="1:2">
      <c r="A10575" s="79"/>
      <c r="B10575" s="156"/>
    </row>
    <row r="10576" spans="1:2">
      <c r="A10576" s="79"/>
      <c r="B10576" s="156"/>
    </row>
    <row r="10577" spans="1:2">
      <c r="A10577" s="79"/>
      <c r="B10577" s="156"/>
    </row>
    <row r="10578" spans="1:2">
      <c r="A10578" s="79"/>
      <c r="B10578" s="156"/>
    </row>
    <row r="10579" spans="1:2">
      <c r="A10579" s="79"/>
      <c r="B10579" s="156"/>
    </row>
    <row r="10580" spans="1:2">
      <c r="A10580" s="79"/>
      <c r="B10580" s="156"/>
    </row>
    <row r="10581" spans="1:2">
      <c r="A10581" s="79"/>
      <c r="B10581" s="156"/>
    </row>
    <row r="10582" spans="1:2">
      <c r="A10582" s="79"/>
      <c r="B10582" s="156"/>
    </row>
    <row r="10583" spans="1:2">
      <c r="A10583" s="79"/>
      <c r="B10583" s="156"/>
    </row>
    <row r="10584" spans="1:2">
      <c r="A10584" s="79"/>
      <c r="B10584" s="156"/>
    </row>
    <row r="10585" spans="1:2">
      <c r="A10585" s="79"/>
      <c r="B10585" s="156"/>
    </row>
    <row r="10586" spans="1:2">
      <c r="A10586" s="79"/>
      <c r="B10586" s="156"/>
    </row>
    <row r="10587" spans="1:2">
      <c r="A10587" s="79"/>
      <c r="B10587" s="156"/>
    </row>
    <row r="10588" spans="1:2">
      <c r="A10588" s="79"/>
      <c r="B10588" s="156"/>
    </row>
    <row r="10589" spans="1:2">
      <c r="A10589" s="79"/>
      <c r="B10589" s="156"/>
    </row>
    <row r="10590" spans="1:2">
      <c r="A10590" s="79"/>
      <c r="B10590" s="156"/>
    </row>
    <row r="10591" spans="1:2">
      <c r="A10591" s="79"/>
      <c r="B10591" s="156"/>
    </row>
    <row r="10592" spans="1:2">
      <c r="A10592" s="79"/>
      <c r="B10592" s="156"/>
    </row>
    <row r="10593" spans="1:2">
      <c r="A10593" s="79"/>
      <c r="B10593" s="156"/>
    </row>
    <row r="10594" spans="1:2">
      <c r="A10594" s="79"/>
      <c r="B10594" s="156"/>
    </row>
    <row r="10595" spans="1:2">
      <c r="A10595" s="79"/>
      <c r="B10595" s="156"/>
    </row>
    <row r="10596" spans="1:2">
      <c r="A10596" s="79"/>
      <c r="B10596" s="156"/>
    </row>
    <row r="10597" spans="1:2">
      <c r="A10597" s="79"/>
      <c r="B10597" s="156"/>
    </row>
    <row r="10598" spans="1:2">
      <c r="A10598" s="79"/>
      <c r="B10598" s="156"/>
    </row>
    <row r="10599" spans="1:2">
      <c r="A10599" s="79"/>
      <c r="B10599" s="156"/>
    </row>
    <row r="10600" spans="1:2">
      <c r="A10600" s="79"/>
      <c r="B10600" s="156"/>
    </row>
    <row r="10601" spans="1:2">
      <c r="A10601" s="79"/>
      <c r="B10601" s="156"/>
    </row>
    <row r="10602" spans="1:2">
      <c r="A10602" s="79"/>
      <c r="B10602" s="156"/>
    </row>
    <row r="10603" spans="1:2">
      <c r="A10603" s="79"/>
      <c r="B10603" s="156"/>
    </row>
    <row r="10604" spans="1:2">
      <c r="A10604" s="79"/>
      <c r="B10604" s="156"/>
    </row>
    <row r="10605" spans="1:2">
      <c r="A10605" s="79"/>
      <c r="B10605" s="156"/>
    </row>
    <row r="10606" spans="1:2">
      <c r="A10606" s="79"/>
      <c r="B10606" s="156"/>
    </row>
    <row r="10607" spans="1:2">
      <c r="A10607" s="79"/>
      <c r="B10607" s="156"/>
    </row>
    <row r="10608" spans="1:2">
      <c r="A10608" s="79"/>
      <c r="B10608" s="156"/>
    </row>
    <row r="10609" spans="1:2">
      <c r="A10609" s="79"/>
      <c r="B10609" s="156"/>
    </row>
    <row r="10610" spans="1:2">
      <c r="A10610" s="79"/>
      <c r="B10610" s="156"/>
    </row>
    <row r="10611" spans="1:2">
      <c r="A10611" s="79"/>
      <c r="B10611" s="156"/>
    </row>
    <row r="10612" spans="1:2">
      <c r="A10612" s="79"/>
      <c r="B10612" s="156"/>
    </row>
    <row r="10613" spans="1:2">
      <c r="A10613" s="79"/>
      <c r="B10613" s="156"/>
    </row>
    <row r="10614" spans="1:2">
      <c r="A10614" s="79"/>
      <c r="B10614" s="156"/>
    </row>
    <row r="10615" spans="1:2">
      <c r="A10615" s="79"/>
      <c r="B10615" s="156"/>
    </row>
    <row r="10616" spans="1:2">
      <c r="A10616" s="79"/>
      <c r="B10616" s="156"/>
    </row>
    <row r="10617" spans="1:2">
      <c r="A10617" s="79"/>
      <c r="B10617" s="156"/>
    </row>
    <row r="10618" spans="1:2">
      <c r="A10618" s="79"/>
      <c r="B10618" s="156"/>
    </row>
    <row r="10619" spans="1:2">
      <c r="A10619" s="79"/>
      <c r="B10619" s="156"/>
    </row>
    <row r="10620" spans="1:2">
      <c r="A10620" s="79"/>
      <c r="B10620" s="156"/>
    </row>
    <row r="10621" spans="1:2">
      <c r="A10621" s="79"/>
      <c r="B10621" s="156"/>
    </row>
    <row r="10622" spans="1:2">
      <c r="A10622" s="79"/>
      <c r="B10622" s="156"/>
    </row>
    <row r="10623" spans="1:2">
      <c r="A10623" s="79"/>
      <c r="B10623" s="156"/>
    </row>
    <row r="10624" spans="1:2">
      <c r="A10624" s="79"/>
      <c r="B10624" s="156"/>
    </row>
    <row r="10625" spans="1:2">
      <c r="A10625" s="79"/>
      <c r="B10625" s="156"/>
    </row>
    <row r="10626" spans="1:2">
      <c r="A10626" s="79"/>
      <c r="B10626" s="156"/>
    </row>
    <row r="10627" spans="1:2">
      <c r="A10627" s="79"/>
      <c r="B10627" s="156"/>
    </row>
    <row r="10628" spans="1:2">
      <c r="A10628" s="79"/>
      <c r="B10628" s="156"/>
    </row>
    <row r="10629" spans="1:2">
      <c r="A10629" s="79"/>
      <c r="B10629" s="156"/>
    </row>
    <row r="10630" spans="1:2">
      <c r="A10630" s="79"/>
      <c r="B10630" s="156"/>
    </row>
    <row r="10631" spans="1:2">
      <c r="A10631" s="79"/>
      <c r="B10631" s="156"/>
    </row>
    <row r="10632" spans="1:2">
      <c r="A10632" s="79"/>
      <c r="B10632" s="156"/>
    </row>
    <row r="10633" spans="1:2">
      <c r="A10633" s="79"/>
      <c r="B10633" s="156"/>
    </row>
    <row r="10634" spans="1:2">
      <c r="A10634" s="79"/>
      <c r="B10634" s="156"/>
    </row>
    <row r="10635" spans="1:2">
      <c r="A10635" s="79"/>
      <c r="B10635" s="156"/>
    </row>
    <row r="10636" spans="1:2">
      <c r="A10636" s="79"/>
      <c r="B10636" s="156"/>
    </row>
    <row r="10637" spans="1:2">
      <c r="A10637" s="79"/>
      <c r="B10637" s="156"/>
    </row>
    <row r="10638" spans="1:2">
      <c r="A10638" s="79"/>
      <c r="B10638" s="156"/>
    </row>
    <row r="10639" spans="1:2">
      <c r="A10639" s="79"/>
      <c r="B10639" s="156"/>
    </row>
    <row r="10640" spans="1:2">
      <c r="A10640" s="79"/>
      <c r="B10640" s="156"/>
    </row>
    <row r="10641" spans="1:2">
      <c r="A10641" s="79"/>
      <c r="B10641" s="156"/>
    </row>
    <row r="10642" spans="1:2">
      <c r="A10642" s="79"/>
      <c r="B10642" s="156"/>
    </row>
    <row r="10643" spans="1:2">
      <c r="A10643" s="79"/>
      <c r="B10643" s="156"/>
    </row>
    <row r="10644" spans="1:2">
      <c r="A10644" s="79"/>
      <c r="B10644" s="156"/>
    </row>
    <row r="10645" spans="1:2">
      <c r="A10645" s="79"/>
      <c r="B10645" s="156"/>
    </row>
    <row r="10646" spans="1:2">
      <c r="A10646" s="79"/>
      <c r="B10646" s="156"/>
    </row>
    <row r="10647" spans="1:2">
      <c r="A10647" s="79"/>
      <c r="B10647" s="156"/>
    </row>
    <row r="10648" spans="1:2">
      <c r="A10648" s="79"/>
      <c r="B10648" s="156"/>
    </row>
    <row r="10649" spans="1:2">
      <c r="A10649" s="79"/>
      <c r="B10649" s="156"/>
    </row>
    <row r="10650" spans="1:2">
      <c r="A10650" s="79"/>
      <c r="B10650" s="156"/>
    </row>
    <row r="10651" spans="1:2">
      <c r="A10651" s="79"/>
      <c r="B10651" s="156"/>
    </row>
    <row r="10652" spans="1:2">
      <c r="A10652" s="79"/>
      <c r="B10652" s="156"/>
    </row>
    <row r="10653" spans="1:2">
      <c r="A10653" s="79"/>
      <c r="B10653" s="156"/>
    </row>
    <row r="10654" spans="1:2">
      <c r="A10654" s="79"/>
      <c r="B10654" s="156"/>
    </row>
    <row r="10655" spans="1:2">
      <c r="A10655" s="79"/>
      <c r="B10655" s="156"/>
    </row>
    <row r="10656" spans="1:2">
      <c r="A10656" s="79"/>
      <c r="B10656" s="156"/>
    </row>
    <row r="10657" spans="1:2">
      <c r="A10657" s="79"/>
      <c r="B10657" s="156"/>
    </row>
    <row r="10658" spans="1:2">
      <c r="A10658" s="79"/>
      <c r="B10658" s="156"/>
    </row>
    <row r="10659" spans="1:2">
      <c r="A10659" s="79"/>
      <c r="B10659" s="156"/>
    </row>
    <row r="10660" spans="1:2">
      <c r="A10660" s="79"/>
      <c r="B10660" s="156"/>
    </row>
    <row r="10661" spans="1:2">
      <c r="A10661" s="79"/>
      <c r="B10661" s="156"/>
    </row>
    <row r="10662" spans="1:2">
      <c r="A10662" s="79"/>
      <c r="B10662" s="156"/>
    </row>
    <row r="10663" spans="1:2">
      <c r="A10663" s="79"/>
      <c r="B10663" s="156"/>
    </row>
    <row r="10664" spans="1:2">
      <c r="A10664" s="79"/>
      <c r="B10664" s="156"/>
    </row>
    <row r="10665" spans="1:2">
      <c r="A10665" s="79"/>
      <c r="B10665" s="156"/>
    </row>
    <row r="10666" spans="1:2">
      <c r="A10666" s="79"/>
      <c r="B10666" s="156"/>
    </row>
    <row r="10667" spans="1:2">
      <c r="A10667" s="79"/>
      <c r="B10667" s="156"/>
    </row>
    <row r="10668" spans="1:2">
      <c r="A10668" s="79"/>
      <c r="B10668" s="156"/>
    </row>
    <row r="10669" spans="1:2">
      <c r="A10669" s="79"/>
      <c r="B10669" s="156"/>
    </row>
    <row r="10670" spans="1:2">
      <c r="A10670" s="79"/>
      <c r="B10670" s="156"/>
    </row>
    <row r="10671" spans="1:2">
      <c r="A10671" s="79"/>
      <c r="B10671" s="156"/>
    </row>
    <row r="10672" spans="1:2">
      <c r="A10672" s="79"/>
      <c r="B10672" s="156"/>
    </row>
    <row r="10673" spans="1:2">
      <c r="A10673" s="79"/>
      <c r="B10673" s="156"/>
    </row>
    <row r="10674" spans="1:2">
      <c r="A10674" s="79"/>
      <c r="B10674" s="156"/>
    </row>
    <row r="10675" spans="1:2">
      <c r="A10675" s="79"/>
      <c r="B10675" s="156"/>
    </row>
    <row r="10676" spans="1:2">
      <c r="A10676" s="79"/>
      <c r="B10676" s="156"/>
    </row>
    <row r="10677" spans="1:2">
      <c r="A10677" s="79"/>
      <c r="B10677" s="156"/>
    </row>
    <row r="10678" spans="1:2">
      <c r="A10678" s="79"/>
      <c r="B10678" s="156"/>
    </row>
    <row r="10679" spans="1:2">
      <c r="A10679" s="79"/>
      <c r="B10679" s="156"/>
    </row>
    <row r="10680" spans="1:2">
      <c r="A10680" s="79"/>
      <c r="B10680" s="156"/>
    </row>
    <row r="10681" spans="1:2">
      <c r="A10681" s="79"/>
      <c r="B10681" s="156"/>
    </row>
    <row r="10682" spans="1:2">
      <c r="A10682" s="79"/>
      <c r="B10682" s="156"/>
    </row>
    <row r="10683" spans="1:2">
      <c r="A10683" s="79"/>
      <c r="B10683" s="156"/>
    </row>
    <row r="10684" spans="1:2">
      <c r="A10684" s="79"/>
      <c r="B10684" s="156"/>
    </row>
    <row r="10685" spans="1:2">
      <c r="A10685" s="79"/>
      <c r="B10685" s="156"/>
    </row>
    <row r="10686" spans="1:2">
      <c r="A10686" s="79"/>
      <c r="B10686" s="156"/>
    </row>
    <row r="10687" spans="1:2">
      <c r="A10687" s="79"/>
      <c r="B10687" s="156"/>
    </row>
    <row r="10688" spans="1:2">
      <c r="A10688" s="79"/>
      <c r="B10688" s="156"/>
    </row>
    <row r="10689" spans="1:2">
      <c r="A10689" s="79"/>
      <c r="B10689" s="156"/>
    </row>
    <row r="10690" spans="1:2">
      <c r="A10690" s="79"/>
      <c r="B10690" s="156"/>
    </row>
    <row r="10691" spans="1:2">
      <c r="A10691" s="79"/>
      <c r="B10691" s="156"/>
    </row>
    <row r="10692" spans="1:2">
      <c r="A10692" s="79"/>
      <c r="B10692" s="156"/>
    </row>
    <row r="10693" spans="1:2">
      <c r="A10693" s="79"/>
      <c r="B10693" s="156"/>
    </row>
    <row r="10694" spans="1:2">
      <c r="A10694" s="79"/>
      <c r="B10694" s="156"/>
    </row>
    <row r="10695" spans="1:2">
      <c r="A10695" s="79"/>
      <c r="B10695" s="156"/>
    </row>
    <row r="10696" spans="1:2">
      <c r="A10696" s="79"/>
      <c r="B10696" s="156"/>
    </row>
    <row r="10697" spans="1:2">
      <c r="A10697" s="79"/>
      <c r="B10697" s="156"/>
    </row>
    <row r="10698" spans="1:2">
      <c r="A10698" s="79"/>
      <c r="B10698" s="156"/>
    </row>
    <row r="10699" spans="1:2">
      <c r="A10699" s="79"/>
      <c r="B10699" s="156"/>
    </row>
    <row r="10700" spans="1:2">
      <c r="A10700" s="79"/>
      <c r="B10700" s="156"/>
    </row>
    <row r="10701" spans="1:2">
      <c r="A10701" s="79"/>
      <c r="B10701" s="156"/>
    </row>
    <row r="10702" spans="1:2">
      <c r="A10702" s="79"/>
      <c r="B10702" s="156"/>
    </row>
    <row r="10703" spans="1:2">
      <c r="A10703" s="79"/>
      <c r="B10703" s="156"/>
    </row>
    <row r="10704" spans="1:2">
      <c r="A10704" s="79"/>
      <c r="B10704" s="156"/>
    </row>
    <row r="10705" spans="1:2">
      <c r="A10705" s="79"/>
      <c r="B10705" s="156"/>
    </row>
    <row r="10706" spans="1:2">
      <c r="A10706" s="79"/>
      <c r="B10706" s="156"/>
    </row>
    <row r="10707" spans="1:2">
      <c r="A10707" s="79"/>
      <c r="B10707" s="156"/>
    </row>
    <row r="10708" spans="1:2">
      <c r="A10708" s="79"/>
      <c r="B10708" s="156"/>
    </row>
    <row r="10709" spans="1:2">
      <c r="A10709" s="79"/>
      <c r="B10709" s="156"/>
    </row>
    <row r="10710" spans="1:2">
      <c r="A10710" s="79"/>
      <c r="B10710" s="156"/>
    </row>
    <row r="10711" spans="1:2">
      <c r="A10711" s="79"/>
      <c r="B10711" s="156"/>
    </row>
    <row r="10712" spans="1:2">
      <c r="A10712" s="79"/>
      <c r="B10712" s="156"/>
    </row>
    <row r="10713" spans="1:2">
      <c r="A10713" s="79"/>
      <c r="B10713" s="156"/>
    </row>
    <row r="10714" spans="1:2">
      <c r="A10714" s="79"/>
      <c r="B10714" s="156"/>
    </row>
    <row r="10715" spans="1:2">
      <c r="A10715" s="79"/>
      <c r="B10715" s="156"/>
    </row>
    <row r="10716" spans="1:2">
      <c r="A10716" s="79"/>
      <c r="B10716" s="156"/>
    </row>
    <row r="10717" spans="1:2">
      <c r="A10717" s="79"/>
      <c r="B10717" s="156"/>
    </row>
    <row r="10718" spans="1:2">
      <c r="A10718" s="79"/>
      <c r="B10718" s="156"/>
    </row>
    <row r="10719" spans="1:2">
      <c r="A10719" s="79"/>
      <c r="B10719" s="156"/>
    </row>
    <row r="10720" spans="1:2">
      <c r="A10720" s="79"/>
      <c r="B10720" s="156"/>
    </row>
    <row r="10721" spans="1:2">
      <c r="A10721" s="79"/>
      <c r="B10721" s="156"/>
    </row>
    <row r="10722" spans="1:2">
      <c r="A10722" s="79"/>
      <c r="B10722" s="156"/>
    </row>
    <row r="10723" spans="1:2">
      <c r="A10723" s="79"/>
      <c r="B10723" s="156"/>
    </row>
    <row r="10724" spans="1:2">
      <c r="A10724" s="79"/>
      <c r="B10724" s="156"/>
    </row>
    <row r="10725" spans="1:2">
      <c r="A10725" s="79"/>
      <c r="B10725" s="156"/>
    </row>
    <row r="10726" spans="1:2">
      <c r="A10726" s="79"/>
      <c r="B10726" s="156"/>
    </row>
    <row r="10727" spans="1:2">
      <c r="A10727" s="79"/>
      <c r="B10727" s="156"/>
    </row>
    <row r="10728" spans="1:2">
      <c r="A10728" s="79"/>
      <c r="B10728" s="156"/>
    </row>
    <row r="10729" spans="1:2">
      <c r="A10729" s="79"/>
      <c r="B10729" s="156"/>
    </row>
    <row r="10730" spans="1:2">
      <c r="A10730" s="79"/>
      <c r="B10730" s="156"/>
    </row>
    <row r="10731" spans="1:2">
      <c r="A10731" s="79"/>
      <c r="B10731" s="156"/>
    </row>
    <row r="10732" spans="1:2">
      <c r="A10732" s="79"/>
      <c r="B10732" s="156"/>
    </row>
    <row r="10733" spans="1:2">
      <c r="A10733" s="79"/>
      <c r="B10733" s="156"/>
    </row>
    <row r="10734" spans="1:2">
      <c r="A10734" s="79"/>
      <c r="B10734" s="156"/>
    </row>
    <row r="10735" spans="1:2">
      <c r="A10735" s="79"/>
      <c r="B10735" s="156"/>
    </row>
    <row r="10736" spans="1:2">
      <c r="A10736" s="79"/>
      <c r="B10736" s="156"/>
    </row>
    <row r="10737" spans="1:2">
      <c r="A10737" s="79"/>
      <c r="B10737" s="156"/>
    </row>
    <row r="10738" spans="1:2">
      <c r="A10738" s="79"/>
      <c r="B10738" s="156"/>
    </row>
    <row r="10739" spans="1:2">
      <c r="A10739" s="79"/>
      <c r="B10739" s="156"/>
    </row>
    <row r="10740" spans="1:2">
      <c r="A10740" s="79"/>
      <c r="B10740" s="156"/>
    </row>
    <row r="10741" spans="1:2">
      <c r="A10741" s="79"/>
      <c r="B10741" s="156"/>
    </row>
    <row r="10742" spans="1:2">
      <c r="A10742" s="79"/>
      <c r="B10742" s="156"/>
    </row>
    <row r="10743" spans="1:2">
      <c r="A10743" s="79"/>
      <c r="B10743" s="156"/>
    </row>
    <row r="10744" spans="1:2">
      <c r="A10744" s="79"/>
      <c r="B10744" s="156"/>
    </row>
    <row r="10745" spans="1:2">
      <c r="A10745" s="79"/>
      <c r="B10745" s="156"/>
    </row>
    <row r="10746" spans="1:2">
      <c r="A10746" s="79"/>
      <c r="B10746" s="156"/>
    </row>
    <row r="10747" spans="1:2">
      <c r="A10747" s="79"/>
      <c r="B10747" s="156"/>
    </row>
    <row r="10748" spans="1:2">
      <c r="A10748" s="79"/>
      <c r="B10748" s="156"/>
    </row>
    <row r="10749" spans="1:2">
      <c r="A10749" s="79"/>
      <c r="B10749" s="156"/>
    </row>
    <row r="10750" spans="1:2">
      <c r="A10750" s="79"/>
      <c r="B10750" s="156"/>
    </row>
    <row r="10751" spans="1:2">
      <c r="A10751" s="79"/>
      <c r="B10751" s="156"/>
    </row>
    <row r="10752" spans="1:2">
      <c r="A10752" s="79"/>
      <c r="B10752" s="156"/>
    </row>
    <row r="10753" spans="1:2">
      <c r="A10753" s="79"/>
      <c r="B10753" s="156"/>
    </row>
    <row r="10754" spans="1:2">
      <c r="A10754" s="79"/>
      <c r="B10754" s="156"/>
    </row>
    <row r="10755" spans="1:2">
      <c r="A10755" s="79"/>
      <c r="B10755" s="156"/>
    </row>
    <row r="10756" spans="1:2">
      <c r="A10756" s="79"/>
      <c r="B10756" s="156"/>
    </row>
    <row r="10757" spans="1:2">
      <c r="A10757" s="79"/>
      <c r="B10757" s="156"/>
    </row>
    <row r="10758" spans="1:2">
      <c r="A10758" s="79"/>
      <c r="B10758" s="156"/>
    </row>
    <row r="10759" spans="1:2">
      <c r="A10759" s="79"/>
      <c r="B10759" s="156"/>
    </row>
    <row r="10760" spans="1:2">
      <c r="A10760" s="79"/>
      <c r="B10760" s="156"/>
    </row>
    <row r="10761" spans="1:2">
      <c r="A10761" s="79"/>
      <c r="B10761" s="156"/>
    </row>
    <row r="10762" spans="1:2">
      <c r="A10762" s="79"/>
      <c r="B10762" s="156"/>
    </row>
    <row r="10763" spans="1:2">
      <c r="A10763" s="79"/>
      <c r="B10763" s="156"/>
    </row>
    <row r="10764" spans="1:2">
      <c r="A10764" s="79"/>
      <c r="B10764" s="156"/>
    </row>
    <row r="10765" spans="1:2">
      <c r="A10765" s="79"/>
      <c r="B10765" s="156"/>
    </row>
    <row r="10766" spans="1:2">
      <c r="A10766" s="79"/>
      <c r="B10766" s="156"/>
    </row>
    <row r="10767" spans="1:2">
      <c r="A10767" s="79"/>
      <c r="B10767" s="156"/>
    </row>
    <row r="10768" spans="1:2">
      <c r="A10768" s="79"/>
      <c r="B10768" s="156"/>
    </row>
    <row r="10769" spans="1:2">
      <c r="A10769" s="79"/>
      <c r="B10769" s="156"/>
    </row>
    <row r="10770" spans="1:2">
      <c r="A10770" s="79"/>
      <c r="B10770" s="156"/>
    </row>
    <row r="10771" spans="1:2">
      <c r="A10771" s="79"/>
      <c r="B10771" s="156"/>
    </row>
    <row r="10772" spans="1:2">
      <c r="A10772" s="79"/>
      <c r="B10772" s="156"/>
    </row>
    <row r="10773" spans="1:2">
      <c r="A10773" s="79"/>
      <c r="B10773" s="156"/>
    </row>
    <row r="10774" spans="1:2">
      <c r="A10774" s="79"/>
      <c r="B10774" s="156"/>
    </row>
    <row r="10775" spans="1:2">
      <c r="A10775" s="79"/>
      <c r="B10775" s="156"/>
    </row>
    <row r="10776" spans="1:2">
      <c r="A10776" s="79"/>
      <c r="B10776" s="156"/>
    </row>
    <row r="10777" spans="1:2">
      <c r="A10777" s="79"/>
      <c r="B10777" s="156"/>
    </row>
    <row r="10778" spans="1:2">
      <c r="A10778" s="79"/>
      <c r="B10778" s="156"/>
    </row>
    <row r="10779" spans="1:2">
      <c r="A10779" s="79"/>
      <c r="B10779" s="156"/>
    </row>
    <row r="10780" spans="1:2">
      <c r="A10780" s="79"/>
      <c r="B10780" s="156"/>
    </row>
    <row r="10781" spans="1:2">
      <c r="A10781" s="79"/>
      <c r="B10781" s="156"/>
    </row>
    <row r="10782" spans="1:2">
      <c r="A10782" s="79"/>
      <c r="B10782" s="156"/>
    </row>
    <row r="10783" spans="1:2">
      <c r="A10783" s="79"/>
      <c r="B10783" s="156"/>
    </row>
    <row r="10784" spans="1:2">
      <c r="A10784" s="79"/>
      <c r="B10784" s="156"/>
    </row>
    <row r="10785" spans="1:2">
      <c r="A10785" s="79"/>
      <c r="B10785" s="156"/>
    </row>
    <row r="10786" spans="1:2">
      <c r="A10786" s="79"/>
      <c r="B10786" s="156"/>
    </row>
    <row r="10787" spans="1:2">
      <c r="A10787" s="79"/>
      <c r="B10787" s="156"/>
    </row>
    <row r="10788" spans="1:2">
      <c r="A10788" s="79"/>
      <c r="B10788" s="156"/>
    </row>
    <row r="10789" spans="1:2">
      <c r="A10789" s="79"/>
      <c r="B10789" s="156"/>
    </row>
    <row r="10790" spans="1:2">
      <c r="A10790" s="79"/>
      <c r="B10790" s="156"/>
    </row>
    <row r="10791" spans="1:2">
      <c r="A10791" s="79"/>
      <c r="B10791" s="156"/>
    </row>
    <row r="10792" spans="1:2">
      <c r="A10792" s="79"/>
      <c r="B10792" s="156"/>
    </row>
    <row r="10793" spans="1:2">
      <c r="A10793" s="79"/>
      <c r="B10793" s="156"/>
    </row>
    <row r="10794" spans="1:2">
      <c r="A10794" s="79"/>
      <c r="B10794" s="156"/>
    </row>
    <row r="10795" spans="1:2">
      <c r="A10795" s="79"/>
      <c r="B10795" s="156"/>
    </row>
    <row r="10796" spans="1:2">
      <c r="A10796" s="79"/>
      <c r="B10796" s="156"/>
    </row>
    <row r="10797" spans="1:2">
      <c r="A10797" s="79"/>
      <c r="B10797" s="156"/>
    </row>
    <row r="10798" spans="1:2">
      <c r="A10798" s="79"/>
      <c r="B10798" s="156"/>
    </row>
    <row r="10799" spans="1:2">
      <c r="A10799" s="79"/>
      <c r="B10799" s="156"/>
    </row>
    <row r="10800" spans="1:2">
      <c r="A10800" s="79"/>
      <c r="B10800" s="156"/>
    </row>
    <row r="10801" spans="1:2">
      <c r="A10801" s="79"/>
      <c r="B10801" s="156"/>
    </row>
    <row r="10802" spans="1:2">
      <c r="A10802" s="79"/>
      <c r="B10802" s="156"/>
    </row>
    <row r="10803" spans="1:2">
      <c r="A10803" s="79"/>
      <c r="B10803" s="156"/>
    </row>
    <row r="10804" spans="1:2">
      <c r="A10804" s="79"/>
      <c r="B10804" s="156"/>
    </row>
    <row r="10805" spans="1:2">
      <c r="A10805" s="79"/>
      <c r="B10805" s="156"/>
    </row>
    <row r="10806" spans="1:2">
      <c r="A10806" s="79"/>
      <c r="B10806" s="156"/>
    </row>
    <row r="10807" spans="1:2">
      <c r="A10807" s="79"/>
      <c r="B10807" s="156"/>
    </row>
    <row r="10808" spans="1:2">
      <c r="A10808" s="79"/>
      <c r="B10808" s="156"/>
    </row>
    <row r="10809" spans="1:2">
      <c r="A10809" s="79"/>
      <c r="B10809" s="156"/>
    </row>
    <row r="10810" spans="1:2">
      <c r="A10810" s="79"/>
      <c r="B10810" s="156"/>
    </row>
    <row r="10811" spans="1:2">
      <c r="A10811" s="79"/>
      <c r="B10811" s="156"/>
    </row>
    <row r="10812" spans="1:2">
      <c r="A10812" s="79"/>
      <c r="B10812" s="156"/>
    </row>
    <row r="10813" spans="1:2">
      <c r="A10813" s="79"/>
      <c r="B10813" s="156"/>
    </row>
    <row r="10814" spans="1:2">
      <c r="A10814" s="79"/>
      <c r="B10814" s="156"/>
    </row>
    <row r="10815" spans="1:2">
      <c r="A10815" s="79"/>
      <c r="B10815" s="156"/>
    </row>
    <row r="10816" spans="1:2">
      <c r="A10816" s="79"/>
      <c r="B10816" s="156"/>
    </row>
    <row r="10817" spans="1:2">
      <c r="A10817" s="79"/>
      <c r="B10817" s="156"/>
    </row>
    <row r="10818" spans="1:2">
      <c r="A10818" s="79"/>
      <c r="B10818" s="156"/>
    </row>
    <row r="10819" spans="1:2">
      <c r="A10819" s="79"/>
      <c r="B10819" s="156"/>
    </row>
    <row r="10820" spans="1:2">
      <c r="A10820" s="79"/>
      <c r="B10820" s="156"/>
    </row>
    <row r="10821" spans="1:2">
      <c r="A10821" s="79"/>
      <c r="B10821" s="156"/>
    </row>
    <row r="10822" spans="1:2">
      <c r="A10822" s="79"/>
      <c r="B10822" s="156"/>
    </row>
    <row r="10823" spans="1:2">
      <c r="A10823" s="79"/>
      <c r="B10823" s="156"/>
    </row>
    <row r="10824" spans="1:2">
      <c r="A10824" s="79"/>
      <c r="B10824" s="156"/>
    </row>
    <row r="10825" spans="1:2">
      <c r="A10825" s="79"/>
      <c r="B10825" s="156"/>
    </row>
    <row r="10826" spans="1:2">
      <c r="A10826" s="79"/>
      <c r="B10826" s="156"/>
    </row>
    <row r="10827" spans="1:2">
      <c r="A10827" s="79"/>
      <c r="B10827" s="156"/>
    </row>
    <row r="10828" spans="1:2">
      <c r="A10828" s="79"/>
      <c r="B10828" s="156"/>
    </row>
    <row r="10829" spans="1:2">
      <c r="A10829" s="79"/>
      <c r="B10829" s="156"/>
    </row>
    <row r="10830" spans="1:2">
      <c r="A10830" s="79"/>
      <c r="B10830" s="156"/>
    </row>
    <row r="10831" spans="1:2">
      <c r="A10831" s="79"/>
      <c r="B10831" s="156"/>
    </row>
    <row r="10832" spans="1:2">
      <c r="A10832" s="79"/>
      <c r="B10832" s="156"/>
    </row>
    <row r="10833" spans="1:2">
      <c r="A10833" s="79"/>
      <c r="B10833" s="156"/>
    </row>
    <row r="10834" spans="1:2">
      <c r="A10834" s="79"/>
      <c r="B10834" s="156"/>
    </row>
    <row r="10835" spans="1:2">
      <c r="A10835" s="79"/>
      <c r="B10835" s="156"/>
    </row>
    <row r="10836" spans="1:2">
      <c r="A10836" s="79"/>
      <c r="B10836" s="156"/>
    </row>
    <row r="10837" spans="1:2">
      <c r="A10837" s="79"/>
      <c r="B10837" s="156"/>
    </row>
    <row r="10838" spans="1:2">
      <c r="A10838" s="79"/>
      <c r="B10838" s="156"/>
    </row>
    <row r="10839" spans="1:2">
      <c r="A10839" s="79"/>
      <c r="B10839" s="156"/>
    </row>
    <row r="10840" spans="1:2">
      <c r="A10840" s="79"/>
      <c r="B10840" s="156"/>
    </row>
    <row r="10841" spans="1:2">
      <c r="A10841" s="79"/>
      <c r="B10841" s="156"/>
    </row>
    <row r="10842" spans="1:2">
      <c r="A10842" s="79"/>
      <c r="B10842" s="156"/>
    </row>
    <row r="10843" spans="1:2">
      <c r="A10843" s="79"/>
      <c r="B10843" s="156"/>
    </row>
    <row r="10844" spans="1:2">
      <c r="A10844" s="79"/>
      <c r="B10844" s="156"/>
    </row>
    <row r="10845" spans="1:2">
      <c r="A10845" s="79"/>
      <c r="B10845" s="156"/>
    </row>
    <row r="10846" spans="1:2">
      <c r="A10846" s="79"/>
      <c r="B10846" s="156"/>
    </row>
    <row r="10847" spans="1:2">
      <c r="A10847" s="79"/>
      <c r="B10847" s="156"/>
    </row>
    <row r="10848" spans="1:2">
      <c r="A10848" s="79"/>
      <c r="B10848" s="156"/>
    </row>
    <row r="10849" spans="1:2">
      <c r="A10849" s="79"/>
      <c r="B10849" s="156"/>
    </row>
    <row r="10850" spans="1:2">
      <c r="A10850" s="79"/>
      <c r="B10850" s="156"/>
    </row>
    <row r="10851" spans="1:2">
      <c r="A10851" s="79"/>
      <c r="B10851" s="156"/>
    </row>
    <row r="10852" spans="1:2">
      <c r="A10852" s="79"/>
      <c r="B10852" s="156"/>
    </row>
    <row r="10853" spans="1:2">
      <c r="A10853" s="79"/>
      <c r="B10853" s="156"/>
    </row>
    <row r="10854" spans="1:2">
      <c r="A10854" s="79"/>
      <c r="B10854" s="156"/>
    </row>
    <row r="10855" spans="1:2">
      <c r="A10855" s="79"/>
      <c r="B10855" s="156"/>
    </row>
    <row r="10856" spans="1:2">
      <c r="A10856" s="79"/>
      <c r="B10856" s="156"/>
    </row>
    <row r="10857" spans="1:2">
      <c r="A10857" s="79"/>
      <c r="B10857" s="156"/>
    </row>
    <row r="10858" spans="1:2">
      <c r="A10858" s="79"/>
      <c r="B10858" s="156"/>
    </row>
    <row r="10859" spans="1:2">
      <c r="A10859" s="79"/>
      <c r="B10859" s="156"/>
    </row>
    <row r="10860" spans="1:2">
      <c r="A10860" s="79"/>
      <c r="B10860" s="156"/>
    </row>
    <row r="10861" spans="1:2">
      <c r="A10861" s="79"/>
      <c r="B10861" s="156"/>
    </row>
    <row r="10862" spans="1:2">
      <c r="A10862" s="79"/>
      <c r="B10862" s="156"/>
    </row>
    <row r="10863" spans="1:2">
      <c r="A10863" s="79"/>
      <c r="B10863" s="156"/>
    </row>
    <row r="10864" spans="1:2">
      <c r="A10864" s="79"/>
      <c r="B10864" s="156"/>
    </row>
    <row r="10865" spans="1:2">
      <c r="A10865" s="79"/>
      <c r="B10865" s="156"/>
    </row>
    <row r="10866" spans="1:2">
      <c r="A10866" s="79"/>
      <c r="B10866" s="156"/>
    </row>
    <row r="10867" spans="1:2">
      <c r="A10867" s="79"/>
      <c r="B10867" s="156"/>
    </row>
    <row r="10868" spans="1:2">
      <c r="A10868" s="79"/>
      <c r="B10868" s="156"/>
    </row>
    <row r="10869" spans="1:2">
      <c r="A10869" s="79"/>
      <c r="B10869" s="156"/>
    </row>
    <row r="10870" spans="1:2">
      <c r="A10870" s="79"/>
      <c r="B10870" s="156"/>
    </row>
    <row r="10871" spans="1:2">
      <c r="A10871" s="79"/>
      <c r="B10871" s="156"/>
    </row>
    <row r="10872" spans="1:2">
      <c r="A10872" s="79"/>
      <c r="B10872" s="156"/>
    </row>
    <row r="10873" spans="1:2">
      <c r="A10873" s="79"/>
      <c r="B10873" s="156"/>
    </row>
    <row r="10874" spans="1:2">
      <c r="A10874" s="79"/>
      <c r="B10874" s="156"/>
    </row>
    <row r="10875" spans="1:2">
      <c r="A10875" s="79"/>
      <c r="B10875" s="156"/>
    </row>
    <row r="10876" spans="1:2">
      <c r="A10876" s="79"/>
      <c r="B10876" s="156"/>
    </row>
    <row r="10877" spans="1:2">
      <c r="A10877" s="79"/>
      <c r="B10877" s="156"/>
    </row>
    <row r="10878" spans="1:2">
      <c r="A10878" s="79"/>
      <c r="B10878" s="156"/>
    </row>
    <row r="10879" spans="1:2">
      <c r="A10879" s="79"/>
      <c r="B10879" s="156"/>
    </row>
    <row r="10880" spans="1:2">
      <c r="A10880" s="79"/>
      <c r="B10880" s="156"/>
    </row>
    <row r="10881" spans="1:2">
      <c r="A10881" s="79"/>
      <c r="B10881" s="156"/>
    </row>
    <row r="10882" spans="1:2">
      <c r="A10882" s="79"/>
      <c r="B10882" s="156"/>
    </row>
    <row r="10883" spans="1:2">
      <c r="A10883" s="79"/>
      <c r="B10883" s="156"/>
    </row>
    <row r="10884" spans="1:2">
      <c r="A10884" s="79"/>
      <c r="B10884" s="156"/>
    </row>
    <row r="10885" spans="1:2">
      <c r="A10885" s="79"/>
      <c r="B10885" s="156"/>
    </row>
    <row r="10886" spans="1:2">
      <c r="A10886" s="79"/>
      <c r="B10886" s="156"/>
    </row>
    <row r="10887" spans="1:2">
      <c r="A10887" s="79"/>
      <c r="B10887" s="156"/>
    </row>
    <row r="10888" spans="1:2">
      <c r="A10888" s="79"/>
      <c r="B10888" s="156"/>
    </row>
    <row r="10889" spans="1:2">
      <c r="A10889" s="79"/>
      <c r="B10889" s="156"/>
    </row>
    <row r="10890" spans="1:2">
      <c r="A10890" s="79"/>
      <c r="B10890" s="156"/>
    </row>
    <row r="10891" spans="1:2">
      <c r="A10891" s="79"/>
      <c r="B10891" s="156"/>
    </row>
    <row r="10892" spans="1:2">
      <c r="A10892" s="79"/>
      <c r="B10892" s="156"/>
    </row>
    <row r="10893" spans="1:2">
      <c r="A10893" s="79"/>
      <c r="B10893" s="156"/>
    </row>
    <row r="10894" spans="1:2">
      <c r="A10894" s="79"/>
      <c r="B10894" s="156"/>
    </row>
    <row r="10895" spans="1:2">
      <c r="A10895" s="79"/>
      <c r="B10895" s="156"/>
    </row>
    <row r="10896" spans="1:2">
      <c r="A10896" s="79"/>
      <c r="B10896" s="156"/>
    </row>
    <row r="10897" spans="1:2">
      <c r="A10897" s="79"/>
      <c r="B10897" s="156"/>
    </row>
    <row r="10898" spans="1:2">
      <c r="A10898" s="79"/>
      <c r="B10898" s="156"/>
    </row>
    <row r="10899" spans="1:2">
      <c r="A10899" s="79"/>
      <c r="B10899" s="156"/>
    </row>
    <row r="10900" spans="1:2">
      <c r="A10900" s="79"/>
      <c r="B10900" s="156"/>
    </row>
    <row r="10901" spans="1:2">
      <c r="A10901" s="79"/>
      <c r="B10901" s="156"/>
    </row>
    <row r="10902" spans="1:2">
      <c r="A10902" s="79"/>
      <c r="B10902" s="156"/>
    </row>
    <row r="10903" spans="1:2">
      <c r="A10903" s="79"/>
      <c r="B10903" s="156"/>
    </row>
    <row r="10904" spans="1:2">
      <c r="A10904" s="79"/>
      <c r="B10904" s="156"/>
    </row>
    <row r="10905" spans="1:2">
      <c r="A10905" s="79"/>
      <c r="B10905" s="156"/>
    </row>
    <row r="10906" spans="1:2">
      <c r="A10906" s="79"/>
      <c r="B10906" s="156"/>
    </row>
    <row r="10907" spans="1:2">
      <c r="A10907" s="79"/>
      <c r="B10907" s="156"/>
    </row>
    <row r="10908" spans="1:2">
      <c r="A10908" s="79"/>
      <c r="B10908" s="156"/>
    </row>
    <row r="10909" spans="1:2">
      <c r="A10909" s="79"/>
      <c r="B10909" s="156"/>
    </row>
    <row r="10910" spans="1:2">
      <c r="A10910" s="79"/>
      <c r="B10910" s="156"/>
    </row>
    <row r="10911" spans="1:2">
      <c r="A10911" s="79"/>
      <c r="B10911" s="156"/>
    </row>
    <row r="10912" spans="1:2">
      <c r="A10912" s="79"/>
      <c r="B10912" s="156"/>
    </row>
    <row r="10913" spans="1:2">
      <c r="A10913" s="79"/>
      <c r="B10913" s="156"/>
    </row>
    <row r="10914" spans="1:2">
      <c r="A10914" s="79"/>
      <c r="B10914" s="156"/>
    </row>
    <row r="10915" spans="1:2">
      <c r="A10915" s="79"/>
      <c r="B10915" s="156"/>
    </row>
    <row r="10916" spans="1:2">
      <c r="A10916" s="79"/>
      <c r="B10916" s="156"/>
    </row>
    <row r="10917" spans="1:2">
      <c r="A10917" s="79"/>
      <c r="B10917" s="156"/>
    </row>
    <row r="10918" spans="1:2">
      <c r="A10918" s="79"/>
      <c r="B10918" s="156"/>
    </row>
    <row r="10919" spans="1:2">
      <c r="A10919" s="79"/>
      <c r="B10919" s="156"/>
    </row>
    <row r="10920" spans="1:2">
      <c r="A10920" s="79"/>
      <c r="B10920" s="156"/>
    </row>
    <row r="10921" spans="1:2">
      <c r="A10921" s="79"/>
      <c r="B10921" s="156"/>
    </row>
    <row r="10922" spans="1:2">
      <c r="A10922" s="79"/>
      <c r="B10922" s="156"/>
    </row>
    <row r="10923" spans="1:2">
      <c r="A10923" s="79"/>
      <c r="B10923" s="156"/>
    </row>
    <row r="10924" spans="1:2">
      <c r="A10924" s="79"/>
      <c r="B10924" s="156"/>
    </row>
    <row r="10925" spans="1:2">
      <c r="A10925" s="79"/>
      <c r="B10925" s="156"/>
    </row>
    <row r="10926" spans="1:2">
      <c r="A10926" s="79"/>
      <c r="B10926" s="156"/>
    </row>
    <row r="10927" spans="1:2">
      <c r="A10927" s="79"/>
      <c r="B10927" s="156"/>
    </row>
    <row r="10928" spans="1:2">
      <c r="A10928" s="79"/>
      <c r="B10928" s="156"/>
    </row>
    <row r="10929" spans="1:2">
      <c r="A10929" s="79"/>
      <c r="B10929" s="156"/>
    </row>
    <row r="10930" spans="1:2">
      <c r="A10930" s="79"/>
      <c r="B10930" s="156"/>
    </row>
    <row r="10931" spans="1:2">
      <c r="A10931" s="79"/>
      <c r="B10931" s="156"/>
    </row>
    <row r="10932" spans="1:2">
      <c r="A10932" s="79"/>
      <c r="B10932" s="156"/>
    </row>
    <row r="10933" spans="1:2">
      <c r="A10933" s="79"/>
      <c r="B10933" s="156"/>
    </row>
    <row r="10934" spans="1:2">
      <c r="A10934" s="79"/>
      <c r="B10934" s="156"/>
    </row>
    <row r="10935" spans="1:2">
      <c r="A10935" s="79"/>
      <c r="B10935" s="156"/>
    </row>
    <row r="10936" spans="1:2">
      <c r="A10936" s="79"/>
      <c r="B10936" s="156"/>
    </row>
    <row r="10937" spans="1:2">
      <c r="A10937" s="79"/>
      <c r="B10937" s="156"/>
    </row>
    <row r="10938" spans="1:2">
      <c r="A10938" s="79"/>
      <c r="B10938" s="156"/>
    </row>
    <row r="10939" spans="1:2">
      <c r="A10939" s="79"/>
      <c r="B10939" s="156"/>
    </row>
    <row r="10940" spans="1:2">
      <c r="A10940" s="79"/>
      <c r="B10940" s="156"/>
    </row>
    <row r="10941" spans="1:2">
      <c r="A10941" s="79"/>
      <c r="B10941" s="156"/>
    </row>
    <row r="10942" spans="1:2">
      <c r="A10942" s="79"/>
      <c r="B10942" s="156"/>
    </row>
    <row r="10943" spans="1:2">
      <c r="A10943" s="79"/>
      <c r="B10943" s="156"/>
    </row>
    <row r="10944" spans="1:2">
      <c r="A10944" s="79"/>
      <c r="B10944" s="156"/>
    </row>
    <row r="10945" spans="1:2">
      <c r="A10945" s="79"/>
      <c r="B10945" s="156"/>
    </row>
    <row r="10946" spans="1:2">
      <c r="A10946" s="79"/>
      <c r="B10946" s="156"/>
    </row>
    <row r="10947" spans="1:2">
      <c r="A10947" s="79"/>
      <c r="B10947" s="156"/>
    </row>
    <row r="10948" spans="1:2">
      <c r="A10948" s="79"/>
      <c r="B10948" s="156"/>
    </row>
    <row r="10949" spans="1:2">
      <c r="A10949" s="79"/>
      <c r="B10949" s="156"/>
    </row>
    <row r="10950" spans="1:2">
      <c r="A10950" s="79"/>
      <c r="B10950" s="156"/>
    </row>
    <row r="10951" spans="1:2">
      <c r="A10951" s="79"/>
      <c r="B10951" s="156"/>
    </row>
    <row r="10952" spans="1:2">
      <c r="A10952" s="79"/>
      <c r="B10952" s="156"/>
    </row>
    <row r="10953" spans="1:2">
      <c r="A10953" s="79"/>
      <c r="B10953" s="156"/>
    </row>
    <row r="10954" spans="1:2">
      <c r="A10954" s="79"/>
      <c r="B10954" s="156"/>
    </row>
    <row r="10955" spans="1:2">
      <c r="A10955" s="79"/>
      <c r="B10955" s="156"/>
    </row>
    <row r="10956" spans="1:2">
      <c r="A10956" s="79"/>
      <c r="B10956" s="156"/>
    </row>
    <row r="10957" spans="1:2">
      <c r="A10957" s="79"/>
      <c r="B10957" s="156"/>
    </row>
    <row r="10958" spans="1:2">
      <c r="A10958" s="79"/>
      <c r="B10958" s="156"/>
    </row>
    <row r="10959" spans="1:2">
      <c r="A10959" s="79"/>
      <c r="B10959" s="156"/>
    </row>
    <row r="10960" spans="1:2">
      <c r="A10960" s="79"/>
      <c r="B10960" s="156"/>
    </row>
    <row r="10961" spans="1:2">
      <c r="A10961" s="79"/>
      <c r="B10961" s="156"/>
    </row>
    <row r="10962" spans="1:2">
      <c r="A10962" s="79"/>
      <c r="B10962" s="156"/>
    </row>
    <row r="10963" spans="1:2">
      <c r="A10963" s="79"/>
      <c r="B10963" s="156"/>
    </row>
    <row r="10964" spans="1:2">
      <c r="A10964" s="79"/>
      <c r="B10964" s="156"/>
    </row>
    <row r="10965" spans="1:2">
      <c r="A10965" s="79"/>
      <c r="B10965" s="156"/>
    </row>
    <row r="10966" spans="1:2">
      <c r="A10966" s="79"/>
      <c r="B10966" s="156"/>
    </row>
    <row r="10967" spans="1:2">
      <c r="A10967" s="79"/>
      <c r="B10967" s="156"/>
    </row>
    <row r="10968" spans="1:2">
      <c r="A10968" s="79"/>
      <c r="B10968" s="156"/>
    </row>
    <row r="10969" spans="1:2">
      <c r="A10969" s="79"/>
      <c r="B10969" s="156"/>
    </row>
    <row r="10970" spans="1:2">
      <c r="A10970" s="79"/>
      <c r="B10970" s="156"/>
    </row>
    <row r="10971" spans="1:2">
      <c r="A10971" s="79"/>
      <c r="B10971" s="156"/>
    </row>
    <row r="10972" spans="1:2">
      <c r="A10972" s="79"/>
      <c r="B10972" s="156"/>
    </row>
    <row r="10973" spans="1:2">
      <c r="A10973" s="79"/>
      <c r="B10973" s="156"/>
    </row>
    <row r="10974" spans="1:2">
      <c r="A10974" s="79"/>
      <c r="B10974" s="156"/>
    </row>
    <row r="10975" spans="1:2">
      <c r="A10975" s="79"/>
      <c r="B10975" s="156"/>
    </row>
    <row r="10976" spans="1:2">
      <c r="A10976" s="79"/>
      <c r="B10976" s="156"/>
    </row>
    <row r="10977" spans="1:2">
      <c r="A10977" s="79"/>
      <c r="B10977" s="156"/>
    </row>
    <row r="10978" spans="1:2">
      <c r="A10978" s="79"/>
      <c r="B10978" s="156"/>
    </row>
    <row r="10979" spans="1:2">
      <c r="A10979" s="79"/>
      <c r="B10979" s="156"/>
    </row>
    <row r="10980" spans="1:2">
      <c r="A10980" s="79"/>
      <c r="B10980" s="156"/>
    </row>
    <row r="10981" spans="1:2">
      <c r="A10981" s="79"/>
      <c r="B10981" s="156"/>
    </row>
    <row r="10982" spans="1:2">
      <c r="A10982" s="79"/>
      <c r="B10982" s="156"/>
    </row>
    <row r="10983" spans="1:2">
      <c r="A10983" s="79"/>
      <c r="B10983" s="156"/>
    </row>
    <row r="10984" spans="1:2">
      <c r="A10984" s="79"/>
      <c r="B10984" s="156"/>
    </row>
    <row r="10985" spans="1:2">
      <c r="A10985" s="79"/>
      <c r="B10985" s="156"/>
    </row>
    <row r="10986" spans="1:2">
      <c r="A10986" s="79"/>
      <c r="B10986" s="156"/>
    </row>
    <row r="10987" spans="1:2">
      <c r="A10987" s="79"/>
      <c r="B10987" s="156"/>
    </row>
    <row r="10988" spans="1:2">
      <c r="A10988" s="79"/>
      <c r="B10988" s="156"/>
    </row>
    <row r="10989" spans="1:2">
      <c r="A10989" s="79"/>
      <c r="B10989" s="156"/>
    </row>
    <row r="10990" spans="1:2">
      <c r="A10990" s="79"/>
      <c r="B10990" s="156"/>
    </row>
    <row r="10991" spans="1:2">
      <c r="A10991" s="79"/>
      <c r="B10991" s="156"/>
    </row>
    <row r="10992" spans="1:2">
      <c r="A10992" s="79"/>
      <c r="B10992" s="156"/>
    </row>
    <row r="10993" spans="1:2">
      <c r="A10993" s="79"/>
      <c r="B10993" s="156"/>
    </row>
    <row r="10994" spans="1:2">
      <c r="A10994" s="79"/>
      <c r="B10994" s="156"/>
    </row>
    <row r="10995" spans="1:2">
      <c r="A10995" s="79"/>
      <c r="B10995" s="156"/>
    </row>
    <row r="10996" spans="1:2">
      <c r="A10996" s="79"/>
      <c r="B10996" s="156"/>
    </row>
    <row r="10997" spans="1:2">
      <c r="A10997" s="79"/>
      <c r="B10997" s="156"/>
    </row>
    <row r="10998" spans="1:2">
      <c r="A10998" s="79"/>
      <c r="B10998" s="156"/>
    </row>
    <row r="10999" spans="1:2">
      <c r="A10999" s="79"/>
      <c r="B10999" s="156"/>
    </row>
    <row r="11000" spans="1:2">
      <c r="A11000" s="79"/>
      <c r="B11000" s="156"/>
    </row>
    <row r="11001" spans="1:2">
      <c r="A11001" s="79"/>
      <c r="B11001" s="156"/>
    </row>
    <row r="11002" spans="1:2">
      <c r="A11002" s="79"/>
      <c r="B11002" s="156"/>
    </row>
    <row r="11003" spans="1:2">
      <c r="A11003" s="79"/>
      <c r="B11003" s="156"/>
    </row>
    <row r="11004" spans="1:2">
      <c r="A11004" s="79"/>
      <c r="B11004" s="156"/>
    </row>
    <row r="11005" spans="1:2">
      <c r="A11005" s="79"/>
      <c r="B11005" s="156"/>
    </row>
    <row r="11006" spans="1:2">
      <c r="A11006" s="79"/>
      <c r="B11006" s="156"/>
    </row>
    <row r="11007" spans="1:2">
      <c r="A11007" s="79"/>
      <c r="B11007" s="156"/>
    </row>
    <row r="11008" spans="1:2">
      <c r="A11008" s="79"/>
      <c r="B11008" s="156"/>
    </row>
    <row r="11009" spans="1:2">
      <c r="A11009" s="79"/>
      <c r="B11009" s="156"/>
    </row>
    <row r="11010" spans="1:2">
      <c r="A11010" s="79"/>
      <c r="B11010" s="156"/>
    </row>
    <row r="11011" spans="1:2">
      <c r="A11011" s="79"/>
      <c r="B11011" s="156"/>
    </row>
    <row r="11012" spans="1:2">
      <c r="A11012" s="79"/>
      <c r="B11012" s="156"/>
    </row>
    <row r="11013" spans="1:2">
      <c r="A11013" s="79"/>
      <c r="B11013" s="156"/>
    </row>
    <row r="11014" spans="1:2">
      <c r="A11014" s="79"/>
      <c r="B11014" s="156"/>
    </row>
    <row r="11015" spans="1:2">
      <c r="A11015" s="79"/>
      <c r="B11015" s="156"/>
    </row>
    <row r="11016" spans="1:2">
      <c r="A11016" s="79"/>
      <c r="B11016" s="156"/>
    </row>
    <row r="11017" spans="1:2">
      <c r="A11017" s="79"/>
      <c r="B11017" s="156"/>
    </row>
    <row r="11018" spans="1:2">
      <c r="A11018" s="79"/>
      <c r="B11018" s="156"/>
    </row>
    <row r="11019" spans="1:2">
      <c r="A11019" s="79"/>
      <c r="B11019" s="156"/>
    </row>
    <row r="11020" spans="1:2">
      <c r="A11020" s="79"/>
      <c r="B11020" s="156"/>
    </row>
    <row r="11021" spans="1:2">
      <c r="A11021" s="79"/>
      <c r="B11021" s="156"/>
    </row>
    <row r="11022" spans="1:2">
      <c r="A11022" s="79"/>
      <c r="B11022" s="156"/>
    </row>
    <row r="11023" spans="1:2">
      <c r="A11023" s="79"/>
      <c r="B11023" s="156"/>
    </row>
    <row r="11024" spans="1:2">
      <c r="A11024" s="79"/>
      <c r="B11024" s="156"/>
    </row>
    <row r="11025" spans="1:2">
      <c r="A11025" s="79"/>
      <c r="B11025" s="156"/>
    </row>
    <row r="11026" spans="1:2">
      <c r="A11026" s="79"/>
      <c r="B11026" s="156"/>
    </row>
    <row r="11027" spans="1:2">
      <c r="A11027" s="79"/>
      <c r="B11027" s="156"/>
    </row>
    <row r="11028" spans="1:2">
      <c r="A11028" s="79"/>
      <c r="B11028" s="156"/>
    </row>
    <row r="11029" spans="1:2">
      <c r="A11029" s="79"/>
      <c r="B11029" s="156"/>
    </row>
    <row r="11030" spans="1:2">
      <c r="A11030" s="79"/>
      <c r="B11030" s="156"/>
    </row>
    <row r="11031" spans="1:2">
      <c r="A11031" s="79"/>
      <c r="B11031" s="156"/>
    </row>
    <row r="11032" spans="1:2">
      <c r="A11032" s="79"/>
      <c r="B11032" s="156"/>
    </row>
    <row r="11033" spans="1:2">
      <c r="A11033" s="79"/>
      <c r="B11033" s="156"/>
    </row>
    <row r="11034" spans="1:2">
      <c r="A11034" s="79"/>
      <c r="B11034" s="156"/>
    </row>
    <row r="11035" spans="1:2">
      <c r="A11035" s="79"/>
      <c r="B11035" s="156"/>
    </row>
    <row r="11036" spans="1:2">
      <c r="A11036" s="79"/>
      <c r="B11036" s="156"/>
    </row>
    <row r="11037" spans="1:2">
      <c r="A11037" s="79"/>
      <c r="B11037" s="156"/>
    </row>
    <row r="11038" spans="1:2">
      <c r="A11038" s="79"/>
      <c r="B11038" s="156"/>
    </row>
    <row r="11039" spans="1:2">
      <c r="A11039" s="79"/>
      <c r="B11039" s="156"/>
    </row>
    <row r="11040" spans="1:2">
      <c r="A11040" s="79"/>
      <c r="B11040" s="156"/>
    </row>
    <row r="11041" spans="1:2">
      <c r="A11041" s="79"/>
      <c r="B11041" s="156"/>
    </row>
    <row r="11042" spans="1:2">
      <c r="A11042" s="79"/>
      <c r="B11042" s="156"/>
    </row>
    <row r="11043" spans="1:2">
      <c r="A11043" s="79"/>
      <c r="B11043" s="156"/>
    </row>
    <row r="11044" spans="1:2">
      <c r="A11044" s="79"/>
      <c r="B11044" s="156"/>
    </row>
    <row r="11045" spans="1:2">
      <c r="A11045" s="79"/>
      <c r="B11045" s="156"/>
    </row>
    <row r="11046" spans="1:2">
      <c r="A11046" s="79"/>
      <c r="B11046" s="156"/>
    </row>
    <row r="11047" spans="1:2">
      <c r="A11047" s="79"/>
      <c r="B11047" s="156"/>
    </row>
    <row r="11048" spans="1:2">
      <c r="A11048" s="79"/>
      <c r="B11048" s="156"/>
    </row>
    <row r="11049" spans="1:2">
      <c r="A11049" s="79"/>
      <c r="B11049" s="156"/>
    </row>
    <row r="11050" spans="1:2">
      <c r="A11050" s="79"/>
      <c r="B11050" s="156"/>
    </row>
    <row r="11051" spans="1:2">
      <c r="A11051" s="79"/>
      <c r="B11051" s="156"/>
    </row>
    <row r="11052" spans="1:2">
      <c r="A11052" s="79"/>
      <c r="B11052" s="156"/>
    </row>
    <row r="11053" spans="1:2">
      <c r="A11053" s="79"/>
      <c r="B11053" s="156"/>
    </row>
    <row r="11054" spans="1:2">
      <c r="A11054" s="79"/>
      <c r="B11054" s="156"/>
    </row>
    <row r="11055" spans="1:2">
      <c r="A11055" s="79"/>
      <c r="B11055" s="156"/>
    </row>
    <row r="11056" spans="1:2">
      <c r="A11056" s="79"/>
      <c r="B11056" s="156"/>
    </row>
    <row r="11057" spans="1:2">
      <c r="A11057" s="79"/>
      <c r="B11057" s="156"/>
    </row>
    <row r="11058" spans="1:2">
      <c r="A11058" s="79"/>
      <c r="B11058" s="156"/>
    </row>
    <row r="11059" spans="1:2">
      <c r="A11059" s="79"/>
      <c r="B11059" s="156"/>
    </row>
    <row r="11060" spans="1:2">
      <c r="A11060" s="79"/>
      <c r="B11060" s="156"/>
    </row>
    <row r="11061" spans="1:2">
      <c r="A11061" s="79"/>
      <c r="B11061" s="156"/>
    </row>
    <row r="11062" spans="1:2">
      <c r="A11062" s="79"/>
      <c r="B11062" s="156"/>
    </row>
    <row r="11063" spans="1:2">
      <c r="A11063" s="79"/>
      <c r="B11063" s="156"/>
    </row>
    <row r="11064" spans="1:2">
      <c r="A11064" s="79"/>
      <c r="B11064" s="156"/>
    </row>
    <row r="11065" spans="1:2">
      <c r="A11065" s="79"/>
      <c r="B11065" s="156"/>
    </row>
    <row r="11066" spans="1:2">
      <c r="A11066" s="79"/>
      <c r="B11066" s="156"/>
    </row>
    <row r="11067" spans="1:2">
      <c r="A11067" s="79"/>
      <c r="B11067" s="156"/>
    </row>
    <row r="11068" spans="1:2">
      <c r="A11068" s="79"/>
      <c r="B11068" s="156"/>
    </row>
    <row r="11069" spans="1:2">
      <c r="A11069" s="79"/>
      <c r="B11069" s="156"/>
    </row>
    <row r="11070" spans="1:2">
      <c r="A11070" s="79"/>
      <c r="B11070" s="156"/>
    </row>
    <row r="11071" spans="1:2">
      <c r="A11071" s="79"/>
      <c r="B11071" s="156"/>
    </row>
    <row r="11072" spans="1:2">
      <c r="A11072" s="79"/>
      <c r="B11072" s="156"/>
    </row>
    <row r="11073" spans="1:2">
      <c r="A11073" s="79"/>
      <c r="B11073" s="156"/>
    </row>
    <row r="11074" spans="1:2">
      <c r="A11074" s="79"/>
      <c r="B11074" s="156"/>
    </row>
    <row r="11075" spans="1:2">
      <c r="A11075" s="79"/>
      <c r="B11075" s="156"/>
    </row>
    <row r="11076" spans="1:2">
      <c r="A11076" s="79"/>
      <c r="B11076" s="156"/>
    </row>
    <row r="11077" spans="1:2">
      <c r="A11077" s="79"/>
      <c r="B11077" s="156"/>
    </row>
    <row r="11078" spans="1:2">
      <c r="A11078" s="79"/>
      <c r="B11078" s="156"/>
    </row>
    <row r="11079" spans="1:2">
      <c r="A11079" s="79"/>
      <c r="B11079" s="156"/>
    </row>
    <row r="11080" spans="1:2">
      <c r="A11080" s="79"/>
      <c r="B11080" s="156"/>
    </row>
    <row r="11081" spans="1:2">
      <c r="A11081" s="79"/>
      <c r="B11081" s="156"/>
    </row>
    <row r="11082" spans="1:2">
      <c r="A11082" s="79"/>
      <c r="B11082" s="156"/>
    </row>
    <row r="11083" spans="1:2">
      <c r="A11083" s="79"/>
      <c r="B11083" s="156"/>
    </row>
    <row r="11084" spans="1:2">
      <c r="A11084" s="79"/>
      <c r="B11084" s="156"/>
    </row>
    <row r="11085" spans="1:2">
      <c r="A11085" s="79"/>
      <c r="B11085" s="156"/>
    </row>
    <row r="11086" spans="1:2">
      <c r="A11086" s="79"/>
      <c r="B11086" s="156"/>
    </row>
    <row r="11087" spans="1:2">
      <c r="A11087" s="79"/>
      <c r="B11087" s="156"/>
    </row>
    <row r="11088" spans="1:2">
      <c r="A11088" s="79"/>
      <c r="B11088" s="156"/>
    </row>
    <row r="11089" spans="1:2">
      <c r="A11089" s="79"/>
      <c r="B11089" s="156"/>
    </row>
    <row r="11090" spans="1:2">
      <c r="A11090" s="79"/>
      <c r="B11090" s="156"/>
    </row>
    <row r="11091" spans="1:2">
      <c r="A11091" s="79"/>
      <c r="B11091" s="156"/>
    </row>
    <row r="11092" spans="1:2">
      <c r="A11092" s="79"/>
      <c r="B11092" s="156"/>
    </row>
    <row r="11093" spans="1:2">
      <c r="A11093" s="79"/>
      <c r="B11093" s="156"/>
    </row>
    <row r="11094" spans="1:2">
      <c r="A11094" s="79"/>
      <c r="B11094" s="156"/>
    </row>
    <row r="11095" spans="1:2">
      <c r="A11095" s="79"/>
      <c r="B11095" s="156"/>
    </row>
    <row r="11096" spans="1:2">
      <c r="A11096" s="79"/>
      <c r="B11096" s="156"/>
    </row>
    <row r="11097" spans="1:2">
      <c r="A11097" s="79"/>
      <c r="B11097" s="156"/>
    </row>
    <row r="11098" spans="1:2">
      <c r="A11098" s="79"/>
      <c r="B11098" s="156"/>
    </row>
    <row r="11099" spans="1:2">
      <c r="A11099" s="79"/>
      <c r="B11099" s="156"/>
    </row>
    <row r="11100" spans="1:2">
      <c r="A11100" s="79"/>
      <c r="B11100" s="156"/>
    </row>
    <row r="11101" spans="1:2">
      <c r="A11101" s="79"/>
      <c r="B11101" s="156"/>
    </row>
    <row r="11102" spans="1:2">
      <c r="A11102" s="79"/>
      <c r="B11102" s="156"/>
    </row>
    <row r="11103" spans="1:2">
      <c r="A11103" s="79"/>
      <c r="B11103" s="156"/>
    </row>
    <row r="11104" spans="1:2">
      <c r="A11104" s="79"/>
      <c r="B11104" s="156"/>
    </row>
    <row r="11105" spans="1:2">
      <c r="A11105" s="79"/>
      <c r="B11105" s="156"/>
    </row>
    <row r="11106" spans="1:2">
      <c r="A11106" s="79"/>
      <c r="B11106" s="156"/>
    </row>
    <row r="11107" spans="1:2">
      <c r="A11107" s="79"/>
      <c r="B11107" s="156"/>
    </row>
    <row r="11108" spans="1:2">
      <c r="A11108" s="79"/>
      <c r="B11108" s="156"/>
    </row>
    <row r="11109" spans="1:2">
      <c r="A11109" s="79"/>
      <c r="B11109" s="156"/>
    </row>
    <row r="11110" spans="1:2">
      <c r="A11110" s="79"/>
      <c r="B11110" s="156"/>
    </row>
    <row r="11111" spans="1:2">
      <c r="A11111" s="79"/>
      <c r="B11111" s="156"/>
    </row>
    <row r="11112" spans="1:2">
      <c r="A11112" s="79"/>
      <c r="B11112" s="156"/>
    </row>
    <row r="11113" spans="1:2">
      <c r="A11113" s="79"/>
      <c r="B11113" s="156"/>
    </row>
    <row r="11114" spans="1:2">
      <c r="A11114" s="79"/>
      <c r="B11114" s="156"/>
    </row>
    <row r="11115" spans="1:2">
      <c r="A11115" s="79"/>
      <c r="B11115" s="156"/>
    </row>
    <row r="11116" spans="1:2">
      <c r="A11116" s="79"/>
      <c r="B11116" s="156"/>
    </row>
    <row r="11117" spans="1:2">
      <c r="A11117" s="79"/>
      <c r="B11117" s="156"/>
    </row>
    <row r="11118" spans="1:2">
      <c r="A11118" s="79"/>
      <c r="B11118" s="156"/>
    </row>
    <row r="11119" spans="1:2">
      <c r="A11119" s="79"/>
      <c r="B11119" s="156"/>
    </row>
    <row r="11120" spans="1:2">
      <c r="A11120" s="79"/>
      <c r="B11120" s="156"/>
    </row>
    <row r="11121" spans="1:2">
      <c r="A11121" s="79"/>
      <c r="B11121" s="156"/>
    </row>
    <row r="11122" spans="1:2">
      <c r="A11122" s="79"/>
      <c r="B11122" s="156"/>
    </row>
    <row r="11123" spans="1:2">
      <c r="A11123" s="79"/>
      <c r="B11123" s="156"/>
    </row>
    <row r="11124" spans="1:2">
      <c r="A11124" s="79"/>
      <c r="B11124" s="156"/>
    </row>
    <row r="11125" spans="1:2">
      <c r="A11125" s="79"/>
      <c r="B11125" s="156"/>
    </row>
    <row r="11126" spans="1:2">
      <c r="A11126" s="79"/>
      <c r="B11126" s="156"/>
    </row>
    <row r="11127" spans="1:2">
      <c r="A11127" s="79"/>
      <c r="B11127" s="156"/>
    </row>
    <row r="11128" spans="1:2">
      <c r="A11128" s="79"/>
      <c r="B11128" s="156"/>
    </row>
    <row r="11129" spans="1:2">
      <c r="A11129" s="79"/>
      <c r="B11129" s="156"/>
    </row>
    <row r="11130" spans="1:2">
      <c r="A11130" s="79"/>
      <c r="B11130" s="156"/>
    </row>
    <row r="11131" spans="1:2">
      <c r="A11131" s="79"/>
      <c r="B11131" s="156"/>
    </row>
    <row r="11132" spans="1:2">
      <c r="A11132" s="79"/>
      <c r="B11132" s="156"/>
    </row>
    <row r="11133" spans="1:2">
      <c r="A11133" s="79"/>
      <c r="B11133" s="156"/>
    </row>
    <row r="11134" spans="1:2">
      <c r="A11134" s="79"/>
      <c r="B11134" s="156"/>
    </row>
    <row r="11135" spans="1:2">
      <c r="A11135" s="79"/>
      <c r="B11135" s="156"/>
    </row>
    <row r="11136" spans="1:2">
      <c r="A11136" s="79"/>
      <c r="B11136" s="156"/>
    </row>
    <row r="11137" spans="1:2">
      <c r="A11137" s="79"/>
      <c r="B11137" s="156"/>
    </row>
    <row r="11138" spans="1:2">
      <c r="A11138" s="79"/>
      <c r="B11138" s="156"/>
    </row>
    <row r="11139" spans="1:2">
      <c r="A11139" s="79"/>
      <c r="B11139" s="156"/>
    </row>
    <row r="11140" spans="1:2">
      <c r="A11140" s="79"/>
      <c r="B11140" s="156"/>
    </row>
    <row r="11141" spans="1:2">
      <c r="A11141" s="79"/>
      <c r="B11141" s="156"/>
    </row>
    <row r="11142" spans="1:2">
      <c r="A11142" s="79"/>
      <c r="B11142" s="156"/>
    </row>
    <row r="11143" spans="1:2">
      <c r="A11143" s="79"/>
      <c r="B11143" s="156"/>
    </row>
    <row r="11144" spans="1:2">
      <c r="A11144" s="79"/>
      <c r="B11144" s="156"/>
    </row>
    <row r="11145" spans="1:2">
      <c r="A11145" s="79"/>
      <c r="B11145" s="156"/>
    </row>
    <row r="11146" spans="1:2">
      <c r="A11146" s="79"/>
      <c r="B11146" s="156"/>
    </row>
    <row r="11147" spans="1:2">
      <c r="A11147" s="79"/>
      <c r="B11147" s="156"/>
    </row>
    <row r="11148" spans="1:2">
      <c r="A11148" s="79"/>
      <c r="B11148" s="156"/>
    </row>
    <row r="11149" spans="1:2">
      <c r="A11149" s="79"/>
      <c r="B11149" s="156"/>
    </row>
    <row r="11150" spans="1:2">
      <c r="A11150" s="79"/>
      <c r="B11150" s="156"/>
    </row>
    <row r="11151" spans="1:2">
      <c r="A11151" s="79"/>
      <c r="B11151" s="156"/>
    </row>
    <row r="11152" spans="1:2">
      <c r="A11152" s="79"/>
      <c r="B11152" s="156"/>
    </row>
    <row r="11153" spans="1:2">
      <c r="A11153" s="79"/>
      <c r="B11153" s="156"/>
    </row>
    <row r="11154" spans="1:2">
      <c r="A11154" s="79"/>
      <c r="B11154" s="156"/>
    </row>
    <row r="11155" spans="1:2">
      <c r="A11155" s="79"/>
      <c r="B11155" s="156"/>
    </row>
    <row r="11156" spans="1:2">
      <c r="A11156" s="79"/>
      <c r="B11156" s="156"/>
    </row>
    <row r="11157" spans="1:2">
      <c r="A11157" s="79"/>
      <c r="B11157" s="156"/>
    </row>
    <row r="11158" spans="1:2">
      <c r="A11158" s="79"/>
      <c r="B11158" s="156"/>
    </row>
    <row r="11159" spans="1:2">
      <c r="A11159" s="79"/>
      <c r="B11159" s="156"/>
    </row>
    <row r="11160" spans="1:2">
      <c r="A11160" s="79"/>
      <c r="B11160" s="156"/>
    </row>
    <row r="11161" spans="1:2">
      <c r="A11161" s="79"/>
      <c r="B11161" s="156"/>
    </row>
    <row r="11162" spans="1:2">
      <c r="A11162" s="79"/>
      <c r="B11162" s="156"/>
    </row>
    <row r="11163" spans="1:2">
      <c r="A11163" s="79"/>
      <c r="B11163" s="156"/>
    </row>
    <row r="11164" spans="1:2">
      <c r="A11164" s="79"/>
      <c r="B11164" s="156"/>
    </row>
    <row r="11165" spans="1:2">
      <c r="A11165" s="79"/>
      <c r="B11165" s="156"/>
    </row>
    <row r="11166" spans="1:2">
      <c r="A11166" s="79"/>
      <c r="B11166" s="156"/>
    </row>
    <row r="11167" spans="1:2">
      <c r="A11167" s="79"/>
      <c r="B11167" s="156"/>
    </row>
    <row r="11168" spans="1:2">
      <c r="A11168" s="79"/>
      <c r="B11168" s="156"/>
    </row>
    <row r="11169" spans="1:2">
      <c r="A11169" s="79"/>
      <c r="B11169" s="156"/>
    </row>
    <row r="11170" spans="1:2">
      <c r="A11170" s="79"/>
      <c r="B11170" s="156"/>
    </row>
    <row r="11171" spans="1:2">
      <c r="A11171" s="79"/>
      <c r="B11171" s="156"/>
    </row>
    <row r="11172" spans="1:2">
      <c r="A11172" s="79"/>
      <c r="B11172" s="156"/>
    </row>
    <row r="11173" spans="1:2">
      <c r="A11173" s="79"/>
      <c r="B11173" s="156"/>
    </row>
    <row r="11174" spans="1:2">
      <c r="A11174" s="79"/>
      <c r="B11174" s="156"/>
    </row>
    <row r="11175" spans="1:2">
      <c r="A11175" s="79"/>
      <c r="B11175" s="156"/>
    </row>
    <row r="11176" spans="1:2">
      <c r="A11176" s="79"/>
      <c r="B11176" s="156"/>
    </row>
    <row r="11177" spans="1:2">
      <c r="A11177" s="79"/>
      <c r="B11177" s="156"/>
    </row>
    <row r="11178" spans="1:2">
      <c r="A11178" s="79"/>
      <c r="B11178" s="156"/>
    </row>
    <row r="11179" spans="1:2">
      <c r="A11179" s="79"/>
      <c r="B11179" s="156"/>
    </row>
    <row r="11180" spans="1:2">
      <c r="A11180" s="79"/>
      <c r="B11180" s="156"/>
    </row>
    <row r="11181" spans="1:2">
      <c r="A11181" s="79"/>
      <c r="B11181" s="156"/>
    </row>
    <row r="11182" spans="1:2">
      <c r="A11182" s="79"/>
      <c r="B11182" s="156"/>
    </row>
    <row r="11183" spans="1:2">
      <c r="A11183" s="79"/>
      <c r="B11183" s="156"/>
    </row>
    <row r="11184" spans="1:2">
      <c r="A11184" s="79"/>
      <c r="B11184" s="156"/>
    </row>
    <row r="11185" spans="1:2">
      <c r="A11185" s="79"/>
      <c r="B11185" s="156"/>
    </row>
    <row r="11186" spans="1:2">
      <c r="A11186" s="79"/>
      <c r="B11186" s="156"/>
    </row>
    <row r="11187" spans="1:2">
      <c r="A11187" s="79"/>
      <c r="B11187" s="156"/>
    </row>
    <row r="11188" spans="1:2">
      <c r="A11188" s="79"/>
      <c r="B11188" s="156"/>
    </row>
    <row r="11189" spans="1:2">
      <c r="A11189" s="79"/>
      <c r="B11189" s="156"/>
    </row>
    <row r="11190" spans="1:2">
      <c r="A11190" s="79"/>
      <c r="B11190" s="156"/>
    </row>
    <row r="11191" spans="1:2">
      <c r="A11191" s="79"/>
      <c r="B11191" s="156"/>
    </row>
    <row r="11192" spans="1:2">
      <c r="A11192" s="79"/>
      <c r="B11192" s="156"/>
    </row>
    <row r="11193" spans="1:2">
      <c r="A11193" s="79"/>
      <c r="B11193" s="156"/>
    </row>
    <row r="11194" spans="1:2">
      <c r="A11194" s="79"/>
      <c r="B11194" s="156"/>
    </row>
    <row r="11195" spans="1:2">
      <c r="A11195" s="79"/>
      <c r="B11195" s="156"/>
    </row>
    <row r="11196" spans="1:2">
      <c r="A11196" s="79"/>
      <c r="B11196" s="156"/>
    </row>
    <row r="11197" spans="1:2">
      <c r="A11197" s="79"/>
      <c r="B11197" s="156"/>
    </row>
    <row r="11198" spans="1:2">
      <c r="A11198" s="79"/>
      <c r="B11198" s="156"/>
    </row>
    <row r="11199" spans="1:2">
      <c r="A11199" s="79"/>
      <c r="B11199" s="156"/>
    </row>
    <row r="11200" spans="1:2">
      <c r="A11200" s="79"/>
      <c r="B11200" s="156"/>
    </row>
    <row r="11201" spans="1:2">
      <c r="A11201" s="79"/>
      <c r="B11201" s="156"/>
    </row>
    <row r="11202" spans="1:2">
      <c r="A11202" s="79"/>
      <c r="B11202" s="156"/>
    </row>
    <row r="11203" spans="1:2">
      <c r="A11203" s="79"/>
      <c r="B11203" s="156"/>
    </row>
    <row r="11204" spans="1:2">
      <c r="A11204" s="79"/>
      <c r="B11204" s="156"/>
    </row>
    <row r="11205" spans="1:2">
      <c r="A11205" s="79"/>
      <c r="B11205" s="156"/>
    </row>
    <row r="11206" spans="1:2">
      <c r="A11206" s="79"/>
      <c r="B11206" s="156"/>
    </row>
    <row r="11207" spans="1:2">
      <c r="A11207" s="79"/>
      <c r="B11207" s="156"/>
    </row>
    <row r="11208" spans="1:2">
      <c r="A11208" s="79"/>
      <c r="B11208" s="156"/>
    </row>
    <row r="11209" spans="1:2">
      <c r="A11209" s="79"/>
      <c r="B11209" s="156"/>
    </row>
    <row r="11210" spans="1:2">
      <c r="A11210" s="79"/>
      <c r="B11210" s="156"/>
    </row>
    <row r="11211" spans="1:2">
      <c r="A11211" s="79"/>
      <c r="B11211" s="156"/>
    </row>
    <row r="11212" spans="1:2">
      <c r="A11212" s="79"/>
      <c r="B11212" s="156"/>
    </row>
    <row r="11213" spans="1:2">
      <c r="A11213" s="79"/>
      <c r="B11213" s="156"/>
    </row>
    <row r="11214" spans="1:2">
      <c r="A11214" s="79"/>
      <c r="B11214" s="156"/>
    </row>
    <row r="11215" spans="1:2">
      <c r="A11215" s="79"/>
      <c r="B11215" s="156"/>
    </row>
    <row r="11216" spans="1:2">
      <c r="A11216" s="79"/>
      <c r="B11216" s="156"/>
    </row>
    <row r="11217" spans="1:2">
      <c r="A11217" s="79"/>
      <c r="B11217" s="156"/>
    </row>
    <row r="11218" spans="1:2">
      <c r="A11218" s="79"/>
      <c r="B11218" s="156"/>
    </row>
    <row r="11219" spans="1:2">
      <c r="A11219" s="79"/>
      <c r="B11219" s="156"/>
    </row>
    <row r="11220" spans="1:2">
      <c r="A11220" s="79"/>
      <c r="B11220" s="156"/>
    </row>
    <row r="11221" spans="1:2">
      <c r="A11221" s="79"/>
      <c r="B11221" s="156"/>
    </row>
    <row r="11222" spans="1:2">
      <c r="A11222" s="79"/>
      <c r="B11222" s="156"/>
    </row>
    <row r="11223" spans="1:2">
      <c r="A11223" s="79"/>
      <c r="B11223" s="156"/>
    </row>
    <row r="11224" spans="1:2">
      <c r="A11224" s="79"/>
      <c r="B11224" s="156"/>
    </row>
    <row r="11225" spans="1:2">
      <c r="A11225" s="79"/>
      <c r="B11225" s="156"/>
    </row>
    <row r="11226" spans="1:2">
      <c r="A11226" s="79"/>
      <c r="B11226" s="156"/>
    </row>
    <row r="11227" spans="1:2">
      <c r="A11227" s="79"/>
      <c r="B11227" s="156"/>
    </row>
    <row r="11228" spans="1:2">
      <c r="A11228" s="79"/>
      <c r="B11228" s="156"/>
    </row>
    <row r="11229" spans="1:2">
      <c r="A11229" s="79"/>
      <c r="B11229" s="156"/>
    </row>
    <row r="11230" spans="1:2">
      <c r="A11230" s="79"/>
      <c r="B11230" s="156"/>
    </row>
    <row r="11231" spans="1:2">
      <c r="A11231" s="79"/>
      <c r="B11231" s="156"/>
    </row>
    <row r="11232" spans="1:2">
      <c r="A11232" s="79"/>
      <c r="B11232" s="156"/>
    </row>
    <row r="11233" spans="1:2">
      <c r="A11233" s="79"/>
      <c r="B11233" s="156"/>
    </row>
    <row r="11234" spans="1:2">
      <c r="A11234" s="79"/>
      <c r="B11234" s="156"/>
    </row>
    <row r="11235" spans="1:2">
      <c r="A11235" s="79"/>
      <c r="B11235" s="156"/>
    </row>
    <row r="11236" spans="1:2">
      <c r="A11236" s="79"/>
      <c r="B11236" s="156"/>
    </row>
    <row r="11237" spans="1:2">
      <c r="A11237" s="79"/>
      <c r="B11237" s="156"/>
    </row>
    <row r="11238" spans="1:2">
      <c r="A11238" s="79"/>
      <c r="B11238" s="156"/>
    </row>
    <row r="11239" spans="1:2">
      <c r="A11239" s="79"/>
      <c r="B11239" s="156"/>
    </row>
    <row r="11240" spans="1:2">
      <c r="A11240" s="79"/>
      <c r="B11240" s="156"/>
    </row>
    <row r="11241" spans="1:2">
      <c r="A11241" s="79"/>
      <c r="B11241" s="156"/>
    </row>
    <row r="11242" spans="1:2">
      <c r="A11242" s="79"/>
      <c r="B11242" s="156"/>
    </row>
    <row r="11243" spans="1:2">
      <c r="A11243" s="79"/>
      <c r="B11243" s="156"/>
    </row>
    <row r="11244" spans="1:2">
      <c r="A11244" s="79"/>
      <c r="B11244" s="156"/>
    </row>
    <row r="11245" spans="1:2">
      <c r="A11245" s="79"/>
      <c r="B11245" s="156"/>
    </row>
    <row r="11246" spans="1:2">
      <c r="A11246" s="79"/>
      <c r="B11246" s="156"/>
    </row>
    <row r="11247" spans="1:2">
      <c r="A11247" s="79"/>
      <c r="B11247" s="156"/>
    </row>
    <row r="11248" spans="1:2">
      <c r="A11248" s="79"/>
      <c r="B11248" s="156"/>
    </row>
    <row r="11249" spans="1:2">
      <c r="A11249" s="79"/>
      <c r="B11249" s="156"/>
    </row>
    <row r="11250" spans="1:2">
      <c r="A11250" s="79"/>
      <c r="B11250" s="156"/>
    </row>
    <row r="11251" spans="1:2">
      <c r="A11251" s="79"/>
      <c r="B11251" s="156"/>
    </row>
    <row r="11252" spans="1:2">
      <c r="A11252" s="79"/>
      <c r="B11252" s="156"/>
    </row>
    <row r="11253" spans="1:2">
      <c r="A11253" s="79"/>
      <c r="B11253" s="156"/>
    </row>
    <row r="11254" spans="1:2">
      <c r="A11254" s="79"/>
      <c r="B11254" s="156"/>
    </row>
    <row r="11255" spans="1:2">
      <c r="A11255" s="79"/>
      <c r="B11255" s="156"/>
    </row>
    <row r="11256" spans="1:2">
      <c r="A11256" s="79"/>
      <c r="B11256" s="156"/>
    </row>
    <row r="11257" spans="1:2">
      <c r="A11257" s="79"/>
      <c r="B11257" s="156"/>
    </row>
    <row r="11258" spans="1:2">
      <c r="A11258" s="79"/>
      <c r="B11258" s="156"/>
    </row>
    <row r="11259" spans="1:2">
      <c r="A11259" s="79"/>
      <c r="B11259" s="156"/>
    </row>
    <row r="11260" spans="1:2">
      <c r="A11260" s="79"/>
      <c r="B11260" s="156"/>
    </row>
    <row r="11261" spans="1:2">
      <c r="A11261" s="79"/>
      <c r="B11261" s="156"/>
    </row>
    <row r="11262" spans="1:2">
      <c r="A11262" s="79"/>
      <c r="B11262" s="156"/>
    </row>
    <row r="11263" spans="1:2">
      <c r="A11263" s="79"/>
      <c r="B11263" s="156"/>
    </row>
    <row r="11264" spans="1:2">
      <c r="A11264" s="79"/>
      <c r="B11264" s="156"/>
    </row>
    <row r="11265" spans="1:2">
      <c r="A11265" s="79"/>
      <c r="B11265" s="156"/>
    </row>
    <row r="11266" spans="1:2">
      <c r="A11266" s="79"/>
      <c r="B11266" s="156"/>
    </row>
    <row r="11267" spans="1:2">
      <c r="A11267" s="79"/>
      <c r="B11267" s="156"/>
    </row>
    <row r="11268" spans="1:2">
      <c r="A11268" s="79"/>
      <c r="B11268" s="156"/>
    </row>
    <row r="11269" spans="1:2">
      <c r="A11269" s="79"/>
      <c r="B11269" s="156"/>
    </row>
    <row r="11270" spans="1:2">
      <c r="A11270" s="79"/>
      <c r="B11270" s="156"/>
    </row>
    <row r="11271" spans="1:2">
      <c r="A11271" s="79"/>
      <c r="B11271" s="156"/>
    </row>
    <row r="11272" spans="1:2">
      <c r="A11272" s="79"/>
      <c r="B11272" s="156"/>
    </row>
    <row r="11273" spans="1:2">
      <c r="A11273" s="79"/>
      <c r="B11273" s="156"/>
    </row>
    <row r="11274" spans="1:2">
      <c r="A11274" s="79"/>
      <c r="B11274" s="156"/>
    </row>
    <row r="11275" spans="1:2">
      <c r="A11275" s="79"/>
      <c r="B11275" s="156"/>
    </row>
    <row r="11276" spans="1:2">
      <c r="A11276" s="79"/>
      <c r="B11276" s="156"/>
    </row>
    <row r="11277" spans="1:2">
      <c r="A11277" s="79"/>
      <c r="B11277" s="156"/>
    </row>
    <row r="11278" spans="1:2">
      <c r="A11278" s="79"/>
      <c r="B11278" s="156"/>
    </row>
    <row r="11279" spans="1:2">
      <c r="A11279" s="79"/>
      <c r="B11279" s="156"/>
    </row>
    <row r="11280" spans="1:2">
      <c r="A11280" s="79"/>
      <c r="B11280" s="156"/>
    </row>
    <row r="11281" spans="1:2">
      <c r="A11281" s="79"/>
      <c r="B11281" s="156"/>
    </row>
    <row r="11282" spans="1:2">
      <c r="A11282" s="79"/>
      <c r="B11282" s="156"/>
    </row>
    <row r="11283" spans="1:2">
      <c r="A11283" s="79"/>
      <c r="B11283" s="156"/>
    </row>
    <row r="11284" spans="1:2">
      <c r="A11284" s="79"/>
      <c r="B11284" s="156"/>
    </row>
    <row r="11285" spans="1:2">
      <c r="A11285" s="79"/>
      <c r="B11285" s="156"/>
    </row>
    <row r="11286" spans="1:2">
      <c r="A11286" s="79"/>
      <c r="B11286" s="156"/>
    </row>
    <row r="11287" spans="1:2">
      <c r="A11287" s="79"/>
      <c r="B11287" s="156"/>
    </row>
    <row r="11288" spans="1:2">
      <c r="A11288" s="79"/>
      <c r="B11288" s="156"/>
    </row>
    <row r="11289" spans="1:2">
      <c r="A11289" s="79"/>
      <c r="B11289" s="156"/>
    </row>
    <row r="11290" spans="1:2">
      <c r="A11290" s="79"/>
      <c r="B11290" s="156"/>
    </row>
    <row r="11291" spans="1:2">
      <c r="A11291" s="79"/>
      <c r="B11291" s="156"/>
    </row>
    <row r="11292" spans="1:2">
      <c r="A11292" s="79"/>
      <c r="B11292" s="156"/>
    </row>
    <row r="11293" spans="1:2">
      <c r="A11293" s="79"/>
      <c r="B11293" s="156"/>
    </row>
    <row r="11294" spans="1:2">
      <c r="A11294" s="79"/>
      <c r="B11294" s="156"/>
    </row>
    <row r="11295" spans="1:2">
      <c r="A11295" s="79"/>
      <c r="B11295" s="156"/>
    </row>
    <row r="11296" spans="1:2">
      <c r="A11296" s="79"/>
      <c r="B11296" s="156"/>
    </row>
    <row r="11297" spans="1:2">
      <c r="A11297" s="79"/>
      <c r="B11297" s="156"/>
    </row>
    <row r="11298" spans="1:2">
      <c r="A11298" s="79"/>
      <c r="B11298" s="156"/>
    </row>
    <row r="11299" spans="1:2">
      <c r="A11299" s="79"/>
      <c r="B11299" s="156"/>
    </row>
    <row r="11300" spans="1:2">
      <c r="A11300" s="79"/>
      <c r="B11300" s="156"/>
    </row>
    <row r="11301" spans="1:2">
      <c r="A11301" s="79"/>
      <c r="B11301" s="156"/>
    </row>
    <row r="11302" spans="1:2">
      <c r="A11302" s="79"/>
      <c r="B11302" s="156"/>
    </row>
    <row r="11303" spans="1:2">
      <c r="A11303" s="79"/>
      <c r="B11303" s="156"/>
    </row>
    <row r="11304" spans="1:2">
      <c r="A11304" s="79"/>
      <c r="B11304" s="156"/>
    </row>
    <row r="11305" spans="1:2">
      <c r="A11305" s="79"/>
      <c r="B11305" s="156"/>
    </row>
    <row r="11306" spans="1:2">
      <c r="A11306" s="79"/>
      <c r="B11306" s="156"/>
    </row>
    <row r="11307" spans="1:2">
      <c r="A11307" s="79"/>
      <c r="B11307" s="156"/>
    </row>
    <row r="11308" spans="1:2">
      <c r="A11308" s="79"/>
      <c r="B11308" s="156"/>
    </row>
    <row r="11309" spans="1:2">
      <c r="A11309" s="79"/>
      <c r="B11309" s="156"/>
    </row>
    <row r="11310" spans="1:2">
      <c r="A11310" s="79"/>
      <c r="B11310" s="156"/>
    </row>
    <row r="11311" spans="1:2">
      <c r="A11311" s="79"/>
      <c r="B11311" s="156"/>
    </row>
    <row r="11312" spans="1:2">
      <c r="A11312" s="79"/>
      <c r="B11312" s="156"/>
    </row>
    <row r="11313" spans="1:2">
      <c r="A11313" s="79"/>
      <c r="B11313" s="156"/>
    </row>
    <row r="11314" spans="1:2">
      <c r="A11314" s="79"/>
      <c r="B11314" s="156"/>
    </row>
    <row r="11315" spans="1:2">
      <c r="A11315" s="79"/>
      <c r="B11315" s="156"/>
    </row>
    <row r="11316" spans="1:2">
      <c r="A11316" s="79"/>
      <c r="B11316" s="156"/>
    </row>
    <row r="11317" spans="1:2">
      <c r="A11317" s="79"/>
      <c r="B11317" s="156"/>
    </row>
    <row r="11318" spans="1:2">
      <c r="A11318" s="79"/>
      <c r="B11318" s="156"/>
    </row>
    <row r="11319" spans="1:2">
      <c r="A11319" s="79"/>
      <c r="B11319" s="156"/>
    </row>
    <row r="11320" spans="1:2">
      <c r="A11320" s="79"/>
      <c r="B11320" s="156"/>
    </row>
    <row r="11321" spans="1:2">
      <c r="A11321" s="79"/>
      <c r="B11321" s="156"/>
    </row>
    <row r="11322" spans="1:2">
      <c r="A11322" s="79"/>
      <c r="B11322" s="156"/>
    </row>
    <row r="11323" spans="1:2">
      <c r="A11323" s="79"/>
      <c r="B11323" s="156"/>
    </row>
    <row r="11324" spans="1:2">
      <c r="A11324" s="79"/>
      <c r="B11324" s="156"/>
    </row>
    <row r="11325" spans="1:2">
      <c r="A11325" s="79"/>
      <c r="B11325" s="156"/>
    </row>
    <row r="11326" spans="1:2">
      <c r="A11326" s="79"/>
      <c r="B11326" s="156"/>
    </row>
    <row r="11327" spans="1:2">
      <c r="A11327" s="79"/>
      <c r="B11327" s="156"/>
    </row>
    <row r="11328" spans="1:2">
      <c r="A11328" s="79"/>
      <c r="B11328" s="156"/>
    </row>
    <row r="11329" spans="1:2">
      <c r="A11329" s="79"/>
      <c r="B11329" s="156"/>
    </row>
    <row r="11330" spans="1:2">
      <c r="A11330" s="79"/>
      <c r="B11330" s="156"/>
    </row>
    <row r="11331" spans="1:2">
      <c r="A11331" s="79"/>
      <c r="B11331" s="156"/>
    </row>
    <row r="11332" spans="1:2">
      <c r="A11332" s="79"/>
      <c r="B11332" s="156"/>
    </row>
    <row r="11333" spans="1:2">
      <c r="A11333" s="79"/>
      <c r="B11333" s="156"/>
    </row>
    <row r="11334" spans="1:2">
      <c r="A11334" s="79"/>
      <c r="B11334" s="156"/>
    </row>
    <row r="11335" spans="1:2">
      <c r="A11335" s="79"/>
      <c r="B11335" s="156"/>
    </row>
    <row r="11336" spans="1:2">
      <c r="A11336" s="79"/>
      <c r="B11336" s="156"/>
    </row>
    <row r="11337" spans="1:2">
      <c r="A11337" s="79"/>
      <c r="B11337" s="156"/>
    </row>
    <row r="11338" spans="1:2">
      <c r="A11338" s="79"/>
      <c r="B11338" s="156"/>
    </row>
    <row r="11339" spans="1:2">
      <c r="A11339" s="79"/>
      <c r="B11339" s="156"/>
    </row>
    <row r="11340" spans="1:2">
      <c r="A11340" s="79"/>
      <c r="B11340" s="156"/>
    </row>
    <row r="11341" spans="1:2">
      <c r="A11341" s="79"/>
      <c r="B11341" s="156"/>
    </row>
    <row r="11342" spans="1:2">
      <c r="A11342" s="79"/>
      <c r="B11342" s="156"/>
    </row>
    <row r="11343" spans="1:2">
      <c r="A11343" s="79"/>
      <c r="B11343" s="156"/>
    </row>
    <row r="11344" spans="1:2">
      <c r="A11344" s="79"/>
      <c r="B11344" s="156"/>
    </row>
    <row r="11345" spans="1:2">
      <c r="A11345" s="79"/>
      <c r="B11345" s="156"/>
    </row>
    <row r="11346" spans="1:2">
      <c r="A11346" s="79"/>
      <c r="B11346" s="156"/>
    </row>
    <row r="11347" spans="1:2">
      <c r="A11347" s="79"/>
      <c r="B11347" s="156"/>
    </row>
    <row r="11348" spans="1:2">
      <c r="A11348" s="79"/>
      <c r="B11348" s="156"/>
    </row>
    <row r="11349" spans="1:2">
      <c r="A11349" s="79"/>
      <c r="B11349" s="156"/>
    </row>
    <row r="11350" spans="1:2">
      <c r="A11350" s="79"/>
      <c r="B11350" s="156"/>
    </row>
    <row r="11351" spans="1:2">
      <c r="A11351" s="79"/>
      <c r="B11351" s="156"/>
    </row>
    <row r="11352" spans="1:2">
      <c r="A11352" s="79"/>
      <c r="B11352" s="156"/>
    </row>
    <row r="11353" spans="1:2">
      <c r="A11353" s="79"/>
      <c r="B11353" s="156"/>
    </row>
    <row r="11354" spans="1:2">
      <c r="A11354" s="79"/>
      <c r="B11354" s="156"/>
    </row>
    <row r="11355" spans="1:2">
      <c r="A11355" s="79"/>
      <c r="B11355" s="156"/>
    </row>
    <row r="11356" spans="1:2">
      <c r="A11356" s="79"/>
      <c r="B11356" s="156"/>
    </row>
    <row r="11357" spans="1:2">
      <c r="A11357" s="79"/>
      <c r="B11357" s="156"/>
    </row>
    <row r="11358" spans="1:2">
      <c r="A11358" s="79"/>
      <c r="B11358" s="156"/>
    </row>
    <row r="11359" spans="1:2">
      <c r="A11359" s="79"/>
      <c r="B11359" s="156"/>
    </row>
    <row r="11360" spans="1:2">
      <c r="A11360" s="79"/>
      <c r="B11360" s="156"/>
    </row>
    <row r="11361" spans="1:2">
      <c r="A11361" s="79"/>
      <c r="B11361" s="156"/>
    </row>
    <row r="11362" spans="1:2">
      <c r="A11362" s="79"/>
      <c r="B11362" s="156"/>
    </row>
    <row r="11363" spans="1:2">
      <c r="A11363" s="79"/>
      <c r="B11363" s="156"/>
    </row>
    <row r="11364" spans="1:2">
      <c r="A11364" s="79"/>
      <c r="B11364" s="156"/>
    </row>
    <row r="11365" spans="1:2">
      <c r="A11365" s="79"/>
      <c r="B11365" s="156"/>
    </row>
    <row r="11366" spans="1:2">
      <c r="A11366" s="79"/>
      <c r="B11366" s="156"/>
    </row>
    <row r="11367" spans="1:2">
      <c r="A11367" s="79"/>
      <c r="B11367" s="156"/>
    </row>
    <row r="11368" spans="1:2">
      <c r="A11368" s="79"/>
      <c r="B11368" s="156"/>
    </row>
    <row r="11369" spans="1:2">
      <c r="A11369" s="79"/>
      <c r="B11369" s="156"/>
    </row>
    <row r="11370" spans="1:2">
      <c r="A11370" s="79"/>
      <c r="B11370" s="156"/>
    </row>
    <row r="11371" spans="1:2">
      <c r="A11371" s="79"/>
      <c r="B11371" s="156"/>
    </row>
    <row r="11372" spans="1:2">
      <c r="A11372" s="79"/>
      <c r="B11372" s="156"/>
    </row>
    <row r="11373" spans="1:2">
      <c r="A11373" s="79"/>
      <c r="B11373" s="156"/>
    </row>
    <row r="11374" spans="1:2">
      <c r="A11374" s="79"/>
      <c r="B11374" s="156"/>
    </row>
    <row r="11375" spans="1:2">
      <c r="A11375" s="79"/>
      <c r="B11375" s="156"/>
    </row>
    <row r="11376" spans="1:2">
      <c r="A11376" s="79"/>
      <c r="B11376" s="156"/>
    </row>
    <row r="11377" spans="1:2">
      <c r="A11377" s="79"/>
      <c r="B11377" s="156"/>
    </row>
    <row r="11378" spans="1:2">
      <c r="A11378" s="79"/>
      <c r="B11378" s="156"/>
    </row>
    <row r="11379" spans="1:2">
      <c r="A11379" s="79"/>
      <c r="B11379" s="156"/>
    </row>
    <row r="11380" spans="1:2">
      <c r="A11380" s="79"/>
      <c r="B11380" s="156"/>
    </row>
    <row r="11381" spans="1:2">
      <c r="A11381" s="79"/>
      <c r="B11381" s="156"/>
    </row>
    <row r="11382" spans="1:2">
      <c r="A11382" s="79"/>
      <c r="B11382" s="156"/>
    </row>
    <row r="11383" spans="1:2">
      <c r="A11383" s="79"/>
      <c r="B11383" s="156"/>
    </row>
    <row r="11384" spans="1:2">
      <c r="A11384" s="79"/>
      <c r="B11384" s="156"/>
    </row>
    <row r="11385" spans="1:2">
      <c r="A11385" s="79"/>
      <c r="B11385" s="156"/>
    </row>
    <row r="11386" spans="1:2">
      <c r="A11386" s="79"/>
      <c r="B11386" s="156"/>
    </row>
    <row r="11387" spans="1:2">
      <c r="A11387" s="79"/>
      <c r="B11387" s="156"/>
    </row>
    <row r="11388" spans="1:2">
      <c r="A11388" s="79"/>
      <c r="B11388" s="156"/>
    </row>
    <row r="11389" spans="1:2">
      <c r="A11389" s="79"/>
      <c r="B11389" s="156"/>
    </row>
    <row r="11390" spans="1:2">
      <c r="A11390" s="79"/>
      <c r="B11390" s="156"/>
    </row>
    <row r="11391" spans="1:2">
      <c r="A11391" s="79"/>
      <c r="B11391" s="156"/>
    </row>
    <row r="11392" spans="1:2">
      <c r="A11392" s="79"/>
      <c r="B11392" s="156"/>
    </row>
    <row r="11393" spans="1:2">
      <c r="A11393" s="79"/>
      <c r="B11393" s="156"/>
    </row>
    <row r="11394" spans="1:2">
      <c r="A11394" s="79"/>
      <c r="B11394" s="156"/>
    </row>
    <row r="11395" spans="1:2">
      <c r="A11395" s="79"/>
      <c r="B11395" s="156"/>
    </row>
    <row r="11396" spans="1:2">
      <c r="A11396" s="79"/>
      <c r="B11396" s="156"/>
    </row>
    <row r="11397" spans="1:2">
      <c r="A11397" s="79"/>
      <c r="B11397" s="156"/>
    </row>
    <row r="11398" spans="1:2">
      <c r="A11398" s="79"/>
      <c r="B11398" s="156"/>
    </row>
    <row r="11399" spans="1:2">
      <c r="A11399" s="79"/>
      <c r="B11399" s="156"/>
    </row>
    <row r="11400" spans="1:2">
      <c r="A11400" s="79"/>
      <c r="B11400" s="156"/>
    </row>
    <row r="11401" spans="1:2">
      <c r="A11401" s="79"/>
      <c r="B11401" s="156"/>
    </row>
    <row r="11402" spans="1:2">
      <c r="A11402" s="79"/>
      <c r="B11402" s="156"/>
    </row>
    <row r="11403" spans="1:2">
      <c r="A11403" s="79"/>
      <c r="B11403" s="156"/>
    </row>
    <row r="11404" spans="1:2">
      <c r="A11404" s="79"/>
      <c r="B11404" s="156"/>
    </row>
    <row r="11405" spans="1:2">
      <c r="A11405" s="79"/>
      <c r="B11405" s="156"/>
    </row>
    <row r="11406" spans="1:2">
      <c r="A11406" s="79"/>
      <c r="B11406" s="156"/>
    </row>
    <row r="11407" spans="1:2">
      <c r="A11407" s="79"/>
      <c r="B11407" s="156"/>
    </row>
    <row r="11408" spans="1:2">
      <c r="A11408" s="79"/>
      <c r="B11408" s="156"/>
    </row>
    <row r="11409" spans="1:2">
      <c r="A11409" s="79"/>
      <c r="B11409" s="156"/>
    </row>
    <row r="11410" spans="1:2">
      <c r="A11410" s="79"/>
      <c r="B11410" s="156"/>
    </row>
    <row r="11411" spans="1:2">
      <c r="A11411" s="79"/>
      <c r="B11411" s="156"/>
    </row>
    <row r="11412" spans="1:2">
      <c r="A11412" s="79"/>
      <c r="B11412" s="156"/>
    </row>
    <row r="11413" spans="1:2">
      <c r="A11413" s="79"/>
      <c r="B11413" s="156"/>
    </row>
    <row r="11414" spans="1:2">
      <c r="A11414" s="79"/>
      <c r="B11414" s="156"/>
    </row>
    <row r="11415" spans="1:2">
      <c r="A11415" s="79"/>
      <c r="B11415" s="156"/>
    </row>
    <row r="11416" spans="1:2">
      <c r="A11416" s="79"/>
      <c r="B11416" s="156"/>
    </row>
    <row r="11417" spans="1:2">
      <c r="A11417" s="79"/>
      <c r="B11417" s="156"/>
    </row>
    <row r="11418" spans="1:2">
      <c r="A11418" s="79"/>
      <c r="B11418" s="156"/>
    </row>
    <row r="11419" spans="1:2">
      <c r="A11419" s="79"/>
      <c r="B11419" s="156"/>
    </row>
    <row r="11420" spans="1:2">
      <c r="A11420" s="79"/>
      <c r="B11420" s="156"/>
    </row>
    <row r="11421" spans="1:2">
      <c r="A11421" s="79"/>
      <c r="B11421" s="156"/>
    </row>
    <row r="11422" spans="1:2">
      <c r="A11422" s="79"/>
      <c r="B11422" s="156"/>
    </row>
    <row r="11423" spans="1:2">
      <c r="A11423" s="79"/>
      <c r="B11423" s="156"/>
    </row>
    <row r="11424" spans="1:2">
      <c r="A11424" s="79"/>
      <c r="B11424" s="156"/>
    </row>
    <row r="11425" spans="1:2">
      <c r="A11425" s="79"/>
      <c r="B11425" s="156"/>
    </row>
    <row r="11426" spans="1:2">
      <c r="A11426" s="79"/>
      <c r="B11426" s="156"/>
    </row>
    <row r="11427" spans="1:2">
      <c r="A11427" s="79"/>
      <c r="B11427" s="156"/>
    </row>
    <row r="11428" spans="1:2">
      <c r="A11428" s="79"/>
      <c r="B11428" s="156"/>
    </row>
    <row r="11429" spans="1:2">
      <c r="A11429" s="79"/>
      <c r="B11429" s="156"/>
    </row>
    <row r="11430" spans="1:2">
      <c r="A11430" s="79"/>
      <c r="B11430" s="156"/>
    </row>
    <row r="11431" spans="1:2">
      <c r="A11431" s="79"/>
      <c r="B11431" s="156"/>
    </row>
    <row r="11432" spans="1:2">
      <c r="A11432" s="79"/>
      <c r="B11432" s="156"/>
    </row>
    <row r="11433" spans="1:2">
      <c r="A11433" s="79"/>
      <c r="B11433" s="156"/>
    </row>
    <row r="11434" spans="1:2">
      <c r="A11434" s="79"/>
      <c r="B11434" s="156"/>
    </row>
    <row r="11435" spans="1:2">
      <c r="A11435" s="79"/>
      <c r="B11435" s="156"/>
    </row>
    <row r="11436" spans="1:2">
      <c r="A11436" s="79"/>
      <c r="B11436" s="156"/>
    </row>
    <row r="11437" spans="1:2">
      <c r="A11437" s="79"/>
      <c r="B11437" s="156"/>
    </row>
    <row r="11438" spans="1:2">
      <c r="A11438" s="79"/>
      <c r="B11438" s="156"/>
    </row>
    <row r="11439" spans="1:2">
      <c r="A11439" s="79"/>
      <c r="B11439" s="156"/>
    </row>
    <row r="11440" spans="1:2">
      <c r="A11440" s="79"/>
      <c r="B11440" s="156"/>
    </row>
    <row r="11441" spans="1:2">
      <c r="A11441" s="79"/>
      <c r="B11441" s="156"/>
    </row>
    <row r="11442" spans="1:2">
      <c r="A11442" s="79"/>
      <c r="B11442" s="156"/>
    </row>
    <row r="11443" spans="1:2">
      <c r="A11443" s="79"/>
      <c r="B11443" s="156"/>
    </row>
    <row r="11444" spans="1:2">
      <c r="A11444" s="79"/>
      <c r="B11444" s="156"/>
    </row>
    <row r="11445" spans="1:2">
      <c r="A11445" s="79"/>
      <c r="B11445" s="156"/>
    </row>
    <row r="11446" spans="1:2">
      <c r="A11446" s="79"/>
      <c r="B11446" s="156"/>
    </row>
    <row r="11447" spans="1:2">
      <c r="A11447" s="79"/>
      <c r="B11447" s="156"/>
    </row>
    <row r="11448" spans="1:2">
      <c r="A11448" s="79"/>
      <c r="B11448" s="156"/>
    </row>
    <row r="11449" spans="1:2">
      <c r="A11449" s="79"/>
      <c r="B11449" s="156"/>
    </row>
    <row r="11450" spans="1:2">
      <c r="A11450" s="79"/>
      <c r="B11450" s="156"/>
    </row>
    <row r="11451" spans="1:2">
      <c r="A11451" s="79"/>
      <c r="B11451" s="156"/>
    </row>
    <row r="11452" spans="1:2">
      <c r="A11452" s="79"/>
      <c r="B11452" s="156"/>
    </row>
    <row r="11453" spans="1:2">
      <c r="A11453" s="79"/>
      <c r="B11453" s="156"/>
    </row>
    <row r="11454" spans="1:2">
      <c r="A11454" s="79"/>
      <c r="B11454" s="156"/>
    </row>
    <row r="11455" spans="1:2">
      <c r="A11455" s="79"/>
      <c r="B11455" s="156"/>
    </row>
    <row r="11456" spans="1:2">
      <c r="A11456" s="79"/>
      <c r="B11456" s="156"/>
    </row>
    <row r="11457" spans="1:2">
      <c r="A11457" s="79"/>
      <c r="B11457" s="156"/>
    </row>
    <row r="11458" spans="1:2">
      <c r="A11458" s="79"/>
      <c r="B11458" s="156"/>
    </row>
    <row r="11459" spans="1:2">
      <c r="A11459" s="79"/>
      <c r="B11459" s="156"/>
    </row>
    <row r="11460" spans="1:2">
      <c r="A11460" s="79"/>
      <c r="B11460" s="156"/>
    </row>
    <row r="11461" spans="1:2">
      <c r="A11461" s="79"/>
      <c r="B11461" s="156"/>
    </row>
    <row r="11462" spans="1:2">
      <c r="A11462" s="79"/>
      <c r="B11462" s="156"/>
    </row>
    <row r="11463" spans="1:2">
      <c r="A11463" s="79"/>
      <c r="B11463" s="156"/>
    </row>
    <row r="11464" spans="1:2">
      <c r="A11464" s="79"/>
      <c r="B11464" s="156"/>
    </row>
    <row r="11465" spans="1:2">
      <c r="A11465" s="79"/>
      <c r="B11465" s="156"/>
    </row>
    <row r="11466" spans="1:2">
      <c r="A11466" s="79"/>
      <c r="B11466" s="156"/>
    </row>
    <row r="11467" spans="1:2">
      <c r="A11467" s="79"/>
      <c r="B11467" s="156"/>
    </row>
    <row r="11468" spans="1:2">
      <c r="A11468" s="79"/>
      <c r="B11468" s="156"/>
    </row>
    <row r="11469" spans="1:2">
      <c r="A11469" s="79"/>
      <c r="B11469" s="156"/>
    </row>
    <row r="11470" spans="1:2">
      <c r="A11470" s="79"/>
      <c r="B11470" s="156"/>
    </row>
    <row r="11471" spans="1:2">
      <c r="A11471" s="79"/>
      <c r="B11471" s="156"/>
    </row>
    <row r="11472" spans="1:2">
      <c r="A11472" s="79"/>
      <c r="B11472" s="156"/>
    </row>
    <row r="11473" spans="1:2">
      <c r="A11473" s="79"/>
      <c r="B11473" s="156"/>
    </row>
    <row r="11474" spans="1:2">
      <c r="A11474" s="79"/>
      <c r="B11474" s="156"/>
    </row>
    <row r="11475" spans="1:2">
      <c r="A11475" s="79"/>
      <c r="B11475" s="156"/>
    </row>
    <row r="11476" spans="1:2">
      <c r="A11476" s="79"/>
      <c r="B11476" s="156"/>
    </row>
    <row r="11477" spans="1:2">
      <c r="A11477" s="79"/>
      <c r="B11477" s="156"/>
    </row>
    <row r="11478" spans="1:2">
      <c r="A11478" s="79"/>
      <c r="B11478" s="156"/>
    </row>
    <row r="11479" spans="1:2">
      <c r="A11479" s="79"/>
      <c r="B11479" s="156"/>
    </row>
    <row r="11480" spans="1:2">
      <c r="A11480" s="79"/>
      <c r="B11480" s="156"/>
    </row>
    <row r="11481" spans="1:2">
      <c r="A11481" s="79"/>
      <c r="B11481" s="156"/>
    </row>
    <row r="11482" spans="1:2">
      <c r="A11482" s="79"/>
      <c r="B11482" s="156"/>
    </row>
    <row r="11483" spans="1:2">
      <c r="A11483" s="79"/>
      <c r="B11483" s="156"/>
    </row>
    <row r="11484" spans="1:2">
      <c r="A11484" s="79"/>
      <c r="B11484" s="156"/>
    </row>
    <row r="11485" spans="1:2">
      <c r="A11485" s="79"/>
      <c r="B11485" s="156"/>
    </row>
    <row r="11486" spans="1:2">
      <c r="A11486" s="79"/>
      <c r="B11486" s="156"/>
    </row>
    <row r="11487" spans="1:2">
      <c r="A11487" s="79"/>
      <c r="B11487" s="156"/>
    </row>
    <row r="11488" spans="1:2">
      <c r="A11488" s="79"/>
      <c r="B11488" s="156"/>
    </row>
    <row r="11489" spans="1:2">
      <c r="A11489" s="79"/>
      <c r="B11489" s="156"/>
    </row>
    <row r="11490" spans="1:2">
      <c r="A11490" s="79"/>
      <c r="B11490" s="156"/>
    </row>
    <row r="11491" spans="1:2">
      <c r="A11491" s="79"/>
      <c r="B11491" s="156"/>
    </row>
    <row r="11492" spans="1:2">
      <c r="A11492" s="79"/>
      <c r="B11492" s="156"/>
    </row>
    <row r="11493" spans="1:2">
      <c r="A11493" s="79"/>
      <c r="B11493" s="156"/>
    </row>
    <row r="11494" spans="1:2">
      <c r="A11494" s="79"/>
      <c r="B11494" s="156"/>
    </row>
    <row r="11495" spans="1:2">
      <c r="A11495" s="79"/>
      <c r="B11495" s="156"/>
    </row>
    <row r="11496" spans="1:2">
      <c r="A11496" s="79"/>
      <c r="B11496" s="156"/>
    </row>
    <row r="11497" spans="1:2">
      <c r="A11497" s="79"/>
      <c r="B11497" s="156"/>
    </row>
    <row r="11498" spans="1:2">
      <c r="A11498" s="79"/>
      <c r="B11498" s="156"/>
    </row>
    <row r="11499" spans="1:2">
      <c r="A11499" s="79"/>
      <c r="B11499" s="156"/>
    </row>
    <row r="11500" spans="1:2">
      <c r="A11500" s="79"/>
      <c r="B11500" s="156"/>
    </row>
    <row r="11501" spans="1:2">
      <c r="A11501" s="79"/>
      <c r="B11501" s="156"/>
    </row>
    <row r="11502" spans="1:2">
      <c r="A11502" s="79"/>
      <c r="B11502" s="156"/>
    </row>
    <row r="11503" spans="1:2">
      <c r="A11503" s="79"/>
      <c r="B11503" s="156"/>
    </row>
    <row r="11504" spans="1:2">
      <c r="A11504" s="79"/>
      <c r="B11504" s="156"/>
    </row>
    <row r="11505" spans="1:2">
      <c r="A11505" s="79"/>
      <c r="B11505" s="156"/>
    </row>
    <row r="11506" spans="1:2">
      <c r="A11506" s="79"/>
      <c r="B11506" s="156"/>
    </row>
    <row r="11507" spans="1:2">
      <c r="A11507" s="79"/>
      <c r="B11507" s="156"/>
    </row>
    <row r="11508" spans="1:2">
      <c r="A11508" s="79"/>
      <c r="B11508" s="156"/>
    </row>
    <row r="11509" spans="1:2">
      <c r="A11509" s="79"/>
      <c r="B11509" s="156"/>
    </row>
    <row r="11510" spans="1:2">
      <c r="A11510" s="79"/>
      <c r="B11510" s="156"/>
    </row>
    <row r="11511" spans="1:2">
      <c r="A11511" s="79"/>
      <c r="B11511" s="156"/>
    </row>
    <row r="11512" spans="1:2">
      <c r="A11512" s="79"/>
      <c r="B11512" s="156"/>
    </row>
    <row r="11513" spans="1:2">
      <c r="A11513" s="79"/>
      <c r="B11513" s="156"/>
    </row>
    <row r="11514" spans="1:2">
      <c r="A11514" s="79"/>
      <c r="B11514" s="156"/>
    </row>
    <row r="11515" spans="1:2">
      <c r="A11515" s="79"/>
      <c r="B11515" s="156"/>
    </row>
    <row r="11516" spans="1:2">
      <c r="A11516" s="79"/>
      <c r="B11516" s="156"/>
    </row>
    <row r="11517" spans="1:2">
      <c r="A11517" s="79"/>
      <c r="B11517" s="156"/>
    </row>
    <row r="11518" spans="1:2">
      <c r="A11518" s="79"/>
      <c r="B11518" s="156"/>
    </row>
    <row r="11519" spans="1:2">
      <c r="A11519" s="79"/>
      <c r="B11519" s="156"/>
    </row>
    <row r="11520" spans="1:2">
      <c r="A11520" s="79"/>
      <c r="B11520" s="156"/>
    </row>
    <row r="11521" spans="1:2">
      <c r="A11521" s="79"/>
      <c r="B11521" s="156"/>
    </row>
    <row r="11522" spans="1:2">
      <c r="A11522" s="79"/>
      <c r="B11522" s="156"/>
    </row>
    <row r="11523" spans="1:2">
      <c r="A11523" s="79"/>
      <c r="B11523" s="156"/>
    </row>
    <row r="11524" spans="1:2">
      <c r="A11524" s="79"/>
      <c r="B11524" s="156"/>
    </row>
    <row r="11525" spans="1:2">
      <c r="A11525" s="79"/>
      <c r="B11525" s="156"/>
    </row>
    <row r="11526" spans="1:2">
      <c r="A11526" s="79"/>
      <c r="B11526" s="156"/>
    </row>
    <row r="11527" spans="1:2">
      <c r="A11527" s="79"/>
      <c r="B11527" s="156"/>
    </row>
    <row r="11528" spans="1:2">
      <c r="A11528" s="79"/>
      <c r="B11528" s="156"/>
    </row>
    <row r="11529" spans="1:2">
      <c r="A11529" s="79"/>
      <c r="B11529" s="156"/>
    </row>
    <row r="11530" spans="1:2">
      <c r="A11530" s="79"/>
      <c r="B11530" s="156"/>
    </row>
    <row r="11531" spans="1:2">
      <c r="A11531" s="79"/>
      <c r="B11531" s="156"/>
    </row>
    <row r="11532" spans="1:2">
      <c r="A11532" s="79"/>
      <c r="B11532" s="156"/>
    </row>
    <row r="11533" spans="1:2">
      <c r="A11533" s="79"/>
      <c r="B11533" s="156"/>
    </row>
    <row r="11534" spans="1:2">
      <c r="A11534" s="79"/>
      <c r="B11534" s="156"/>
    </row>
    <row r="11535" spans="1:2">
      <c r="A11535" s="79"/>
      <c r="B11535" s="156"/>
    </row>
    <row r="11536" spans="1:2">
      <c r="A11536" s="79"/>
      <c r="B11536" s="156"/>
    </row>
    <row r="11537" spans="1:2">
      <c r="A11537" s="79"/>
      <c r="B11537" s="156"/>
    </row>
    <row r="11538" spans="1:2">
      <c r="A11538" s="79"/>
      <c r="B11538" s="156"/>
    </row>
    <row r="11539" spans="1:2">
      <c r="A11539" s="79"/>
      <c r="B11539" s="156"/>
    </row>
    <row r="11540" spans="1:2">
      <c r="A11540" s="79"/>
      <c r="B11540" s="156"/>
    </row>
    <row r="11541" spans="1:2">
      <c r="A11541" s="79"/>
      <c r="B11541" s="156"/>
    </row>
    <row r="11542" spans="1:2">
      <c r="A11542" s="79"/>
      <c r="B11542" s="156"/>
    </row>
    <row r="11543" spans="1:2">
      <c r="A11543" s="79"/>
      <c r="B11543" s="156"/>
    </row>
    <row r="11544" spans="1:2">
      <c r="A11544" s="79"/>
      <c r="B11544" s="156"/>
    </row>
    <row r="11545" spans="1:2">
      <c r="A11545" s="79"/>
      <c r="B11545" s="156"/>
    </row>
    <row r="11546" spans="1:2">
      <c r="A11546" s="79"/>
      <c r="B11546" s="156"/>
    </row>
    <row r="11547" spans="1:2">
      <c r="A11547" s="79"/>
      <c r="B11547" s="156"/>
    </row>
    <row r="11548" spans="1:2">
      <c r="A11548" s="79"/>
      <c r="B11548" s="156"/>
    </row>
    <row r="11549" spans="1:2">
      <c r="A11549" s="79"/>
      <c r="B11549" s="156"/>
    </row>
    <row r="11550" spans="1:2">
      <c r="A11550" s="79"/>
      <c r="B11550" s="156"/>
    </row>
    <row r="11551" spans="1:2">
      <c r="A11551" s="79"/>
      <c r="B11551" s="156"/>
    </row>
    <row r="11552" spans="1:2">
      <c r="A11552" s="79"/>
      <c r="B11552" s="156"/>
    </row>
    <row r="11553" spans="1:2">
      <c r="A11553" s="79"/>
      <c r="B11553" s="156"/>
    </row>
    <row r="11554" spans="1:2">
      <c r="A11554" s="79"/>
      <c r="B11554" s="156"/>
    </row>
    <row r="11555" spans="1:2">
      <c r="A11555" s="79"/>
      <c r="B11555" s="156"/>
    </row>
    <row r="11556" spans="1:2">
      <c r="A11556" s="79"/>
      <c r="B11556" s="156"/>
    </row>
    <row r="11557" spans="1:2">
      <c r="A11557" s="79"/>
      <c r="B11557" s="156"/>
    </row>
    <row r="11558" spans="1:2">
      <c r="A11558" s="79"/>
      <c r="B11558" s="156"/>
    </row>
    <row r="11559" spans="1:2">
      <c r="A11559" s="79"/>
      <c r="B11559" s="156"/>
    </row>
    <row r="11560" spans="1:2">
      <c r="A11560" s="79"/>
      <c r="B11560" s="156"/>
    </row>
    <row r="11561" spans="1:2">
      <c r="A11561" s="79"/>
      <c r="B11561" s="156"/>
    </row>
    <row r="11562" spans="1:2">
      <c r="A11562" s="79"/>
      <c r="B11562" s="156"/>
    </row>
    <row r="11563" spans="1:2">
      <c r="A11563" s="79"/>
      <c r="B11563" s="156"/>
    </row>
    <row r="11564" spans="1:2">
      <c r="A11564" s="79"/>
      <c r="B11564" s="156"/>
    </row>
    <row r="11565" spans="1:2">
      <c r="A11565" s="79"/>
      <c r="B11565" s="156"/>
    </row>
    <row r="11566" spans="1:2">
      <c r="A11566" s="79"/>
      <c r="B11566" s="156"/>
    </row>
    <row r="11567" spans="1:2">
      <c r="A11567" s="79"/>
      <c r="B11567" s="156"/>
    </row>
    <row r="11568" spans="1:2">
      <c r="A11568" s="79"/>
      <c r="B11568" s="156"/>
    </row>
    <row r="11569" spans="1:2">
      <c r="A11569" s="79"/>
      <c r="B11569" s="156"/>
    </row>
    <row r="11570" spans="1:2">
      <c r="A11570" s="79"/>
      <c r="B11570" s="156"/>
    </row>
    <row r="11571" spans="1:2">
      <c r="A11571" s="79"/>
      <c r="B11571" s="156"/>
    </row>
    <row r="11572" spans="1:2">
      <c r="A11572" s="79"/>
      <c r="B11572" s="156"/>
    </row>
    <row r="11573" spans="1:2">
      <c r="A11573" s="79"/>
      <c r="B11573" s="156"/>
    </row>
    <row r="11574" spans="1:2">
      <c r="A11574" s="79"/>
      <c r="B11574" s="156"/>
    </row>
    <row r="11575" spans="1:2">
      <c r="A11575" s="79"/>
      <c r="B11575" s="156"/>
    </row>
    <row r="11576" spans="1:2">
      <c r="A11576" s="79"/>
      <c r="B11576" s="156"/>
    </row>
    <row r="11577" spans="1:2">
      <c r="A11577" s="79"/>
      <c r="B11577" s="156"/>
    </row>
    <row r="11578" spans="1:2">
      <c r="A11578" s="79"/>
      <c r="B11578" s="156"/>
    </row>
    <row r="11579" spans="1:2">
      <c r="A11579" s="79"/>
      <c r="B11579" s="156"/>
    </row>
    <row r="11580" spans="1:2">
      <c r="A11580" s="79"/>
      <c r="B11580" s="156"/>
    </row>
    <row r="11581" spans="1:2">
      <c r="A11581" s="79"/>
      <c r="B11581" s="156"/>
    </row>
    <row r="11582" spans="1:2">
      <c r="A11582" s="79"/>
      <c r="B11582" s="156"/>
    </row>
    <row r="11583" spans="1:2">
      <c r="A11583" s="79"/>
      <c r="B11583" s="156"/>
    </row>
    <row r="11584" spans="1:2">
      <c r="A11584" s="79"/>
      <c r="B11584" s="156"/>
    </row>
    <row r="11585" spans="1:2">
      <c r="A11585" s="79"/>
      <c r="B11585" s="156"/>
    </row>
    <row r="11586" spans="1:2">
      <c r="A11586" s="79"/>
      <c r="B11586" s="156"/>
    </row>
    <row r="11587" spans="1:2">
      <c r="A11587" s="79"/>
      <c r="B11587" s="156"/>
    </row>
    <row r="11588" spans="1:2">
      <c r="A11588" s="79"/>
      <c r="B11588" s="156"/>
    </row>
    <row r="11589" spans="1:2">
      <c r="A11589" s="79"/>
      <c r="B11589" s="156"/>
    </row>
    <row r="11590" spans="1:2">
      <c r="A11590" s="79"/>
      <c r="B11590" s="156"/>
    </row>
    <row r="11591" spans="1:2">
      <c r="A11591" s="79"/>
      <c r="B11591" s="156"/>
    </row>
    <row r="11592" spans="1:2">
      <c r="A11592" s="79"/>
      <c r="B11592" s="156"/>
    </row>
    <row r="11593" spans="1:2">
      <c r="A11593" s="79"/>
      <c r="B11593" s="156"/>
    </row>
    <row r="11594" spans="1:2">
      <c r="A11594" s="79"/>
      <c r="B11594" s="156"/>
    </row>
    <row r="11595" spans="1:2">
      <c r="A11595" s="79"/>
      <c r="B11595" s="156"/>
    </row>
    <row r="11596" spans="1:2">
      <c r="A11596" s="79"/>
      <c r="B11596" s="156"/>
    </row>
    <row r="11597" spans="1:2">
      <c r="A11597" s="79"/>
      <c r="B11597" s="156"/>
    </row>
    <row r="11598" spans="1:2">
      <c r="A11598" s="79"/>
      <c r="B11598" s="156"/>
    </row>
    <row r="11599" spans="1:2">
      <c r="A11599" s="79"/>
      <c r="B11599" s="156"/>
    </row>
    <row r="11600" spans="1:2">
      <c r="A11600" s="79"/>
      <c r="B11600" s="156"/>
    </row>
    <row r="11601" spans="1:2">
      <c r="A11601" s="79"/>
      <c r="B11601" s="156"/>
    </row>
    <row r="11602" spans="1:2">
      <c r="A11602" s="79"/>
      <c r="B11602" s="156"/>
    </row>
    <row r="11603" spans="1:2">
      <c r="A11603" s="79"/>
      <c r="B11603" s="156"/>
    </row>
    <row r="11604" spans="1:2">
      <c r="A11604" s="79"/>
      <c r="B11604" s="156"/>
    </row>
    <row r="11605" spans="1:2">
      <c r="A11605" s="79"/>
      <c r="B11605" s="156"/>
    </row>
    <row r="11606" spans="1:2">
      <c r="A11606" s="79"/>
      <c r="B11606" s="156"/>
    </row>
    <row r="11607" spans="1:2">
      <c r="A11607" s="79"/>
      <c r="B11607" s="156"/>
    </row>
    <row r="11608" spans="1:2">
      <c r="A11608" s="79"/>
      <c r="B11608" s="156"/>
    </row>
    <row r="11609" spans="1:2">
      <c r="A11609" s="79"/>
      <c r="B11609" s="156"/>
    </row>
    <row r="11610" spans="1:2">
      <c r="A11610" s="79"/>
      <c r="B11610" s="156"/>
    </row>
    <row r="11611" spans="1:2">
      <c r="A11611" s="79"/>
      <c r="B11611" s="156"/>
    </row>
    <row r="11612" spans="1:2">
      <c r="A11612" s="79"/>
      <c r="B11612" s="156"/>
    </row>
    <row r="11613" spans="1:2">
      <c r="A11613" s="79"/>
      <c r="B11613" s="156"/>
    </row>
    <row r="11614" spans="1:2">
      <c r="A11614" s="79"/>
      <c r="B11614" s="156"/>
    </row>
    <row r="11615" spans="1:2">
      <c r="A11615" s="79"/>
      <c r="B11615" s="156"/>
    </row>
    <row r="11616" spans="1:2">
      <c r="A11616" s="79"/>
      <c r="B11616" s="156"/>
    </row>
    <row r="11617" spans="1:2">
      <c r="A11617" s="79"/>
      <c r="B11617" s="156"/>
    </row>
    <row r="11618" spans="1:2">
      <c r="A11618" s="79"/>
      <c r="B11618" s="156"/>
    </row>
    <row r="11619" spans="1:2">
      <c r="A11619" s="79"/>
      <c r="B11619" s="156"/>
    </row>
    <row r="11620" spans="1:2">
      <c r="A11620" s="79"/>
      <c r="B11620" s="156"/>
    </row>
    <row r="11621" spans="1:2">
      <c r="A11621" s="79"/>
      <c r="B11621" s="156"/>
    </row>
    <row r="11622" spans="1:2">
      <c r="A11622" s="79"/>
      <c r="B11622" s="156"/>
    </row>
    <row r="11623" spans="1:2">
      <c r="A11623" s="79"/>
      <c r="B11623" s="156"/>
    </row>
    <row r="11624" spans="1:2">
      <c r="A11624" s="79"/>
      <c r="B11624" s="156"/>
    </row>
    <row r="11625" spans="1:2">
      <c r="A11625" s="79"/>
      <c r="B11625" s="156"/>
    </row>
    <row r="11626" spans="1:2">
      <c r="A11626" s="79"/>
      <c r="B11626" s="156"/>
    </row>
    <row r="11627" spans="1:2">
      <c r="A11627" s="79"/>
      <c r="B11627" s="156"/>
    </row>
    <row r="11628" spans="1:2">
      <c r="A11628" s="79"/>
      <c r="B11628" s="156"/>
    </row>
    <row r="11629" spans="1:2">
      <c r="A11629" s="79"/>
      <c r="B11629" s="156"/>
    </row>
    <row r="11630" spans="1:2">
      <c r="A11630" s="79"/>
      <c r="B11630" s="156"/>
    </row>
    <row r="11631" spans="1:2">
      <c r="A11631" s="79"/>
      <c r="B11631" s="156"/>
    </row>
    <row r="11632" spans="1:2">
      <c r="A11632" s="79"/>
      <c r="B11632" s="156"/>
    </row>
    <row r="11633" spans="1:2">
      <c r="A11633" s="79"/>
      <c r="B11633" s="156"/>
    </row>
    <row r="11634" spans="1:2">
      <c r="A11634" s="79"/>
      <c r="B11634" s="156"/>
    </row>
    <row r="11635" spans="1:2">
      <c r="A11635" s="79"/>
      <c r="B11635" s="156"/>
    </row>
    <row r="11636" spans="1:2">
      <c r="A11636" s="79"/>
      <c r="B11636" s="156"/>
    </row>
    <row r="11637" spans="1:2">
      <c r="A11637" s="79"/>
      <c r="B11637" s="156"/>
    </row>
    <row r="11638" spans="1:2">
      <c r="A11638" s="79"/>
      <c r="B11638" s="156"/>
    </row>
    <row r="11639" spans="1:2">
      <c r="A11639" s="79"/>
      <c r="B11639" s="156"/>
    </row>
    <row r="11640" spans="1:2">
      <c r="A11640" s="79"/>
      <c r="B11640" s="156"/>
    </row>
    <row r="11641" spans="1:2">
      <c r="A11641" s="79"/>
      <c r="B11641" s="156"/>
    </row>
    <row r="11642" spans="1:2">
      <c r="A11642" s="79"/>
      <c r="B11642" s="156"/>
    </row>
    <row r="11643" spans="1:2">
      <c r="A11643" s="79"/>
      <c r="B11643" s="156"/>
    </row>
    <row r="11644" spans="1:2">
      <c r="A11644" s="79"/>
      <c r="B11644" s="156"/>
    </row>
    <row r="11645" spans="1:2">
      <c r="A11645" s="79"/>
      <c r="B11645" s="156"/>
    </row>
    <row r="11646" spans="1:2">
      <c r="A11646" s="79"/>
      <c r="B11646" s="156"/>
    </row>
    <row r="11647" spans="1:2">
      <c r="A11647" s="79"/>
      <c r="B11647" s="156"/>
    </row>
    <row r="11648" spans="1:2">
      <c r="A11648" s="79"/>
      <c r="B11648" s="156"/>
    </row>
    <row r="11649" spans="1:2">
      <c r="A11649" s="79"/>
      <c r="B11649" s="156"/>
    </row>
    <row r="11650" spans="1:2">
      <c r="A11650" s="79"/>
      <c r="B11650" s="156"/>
    </row>
    <row r="11651" spans="1:2">
      <c r="A11651" s="79"/>
      <c r="B11651" s="156"/>
    </row>
    <row r="11652" spans="1:2">
      <c r="A11652" s="79"/>
      <c r="B11652" s="156"/>
    </row>
    <row r="11653" spans="1:2">
      <c r="A11653" s="79"/>
      <c r="B11653" s="156"/>
    </row>
    <row r="11654" spans="1:2">
      <c r="A11654" s="79"/>
      <c r="B11654" s="156"/>
    </row>
    <row r="11655" spans="1:2">
      <c r="A11655" s="79"/>
      <c r="B11655" s="156"/>
    </row>
    <row r="11656" spans="1:2">
      <c r="A11656" s="79"/>
      <c r="B11656" s="156"/>
    </row>
    <row r="11657" spans="1:2">
      <c r="A11657" s="79"/>
      <c r="B11657" s="156"/>
    </row>
    <row r="11658" spans="1:2">
      <c r="A11658" s="79"/>
      <c r="B11658" s="156"/>
    </row>
    <row r="11659" spans="1:2">
      <c r="A11659" s="79"/>
      <c r="B11659" s="156"/>
    </row>
    <row r="11660" spans="1:2">
      <c r="A11660" s="79"/>
      <c r="B11660" s="156"/>
    </row>
    <row r="11661" spans="1:2">
      <c r="A11661" s="79"/>
      <c r="B11661" s="156"/>
    </row>
    <row r="11662" spans="1:2">
      <c r="A11662" s="79"/>
      <c r="B11662" s="156"/>
    </row>
    <row r="11663" spans="1:2">
      <c r="A11663" s="79"/>
      <c r="B11663" s="156"/>
    </row>
    <row r="11664" spans="1:2">
      <c r="A11664" s="79"/>
      <c r="B11664" s="156"/>
    </row>
    <row r="11665" spans="1:2">
      <c r="A11665" s="79"/>
      <c r="B11665" s="156"/>
    </row>
    <row r="11666" spans="1:2">
      <c r="A11666" s="79"/>
      <c r="B11666" s="156"/>
    </row>
    <row r="11667" spans="1:2">
      <c r="A11667" s="79"/>
      <c r="B11667" s="156"/>
    </row>
    <row r="11668" spans="1:2">
      <c r="A11668" s="79"/>
      <c r="B11668" s="156"/>
    </row>
    <row r="11669" spans="1:2">
      <c r="A11669" s="79"/>
      <c r="B11669" s="156"/>
    </row>
    <row r="11670" spans="1:2">
      <c r="A11670" s="79"/>
      <c r="B11670" s="156"/>
    </row>
    <row r="11671" spans="1:2">
      <c r="A11671" s="79"/>
      <c r="B11671" s="156"/>
    </row>
    <row r="11672" spans="1:2">
      <c r="A11672" s="79"/>
      <c r="B11672" s="156"/>
    </row>
    <row r="11673" spans="1:2">
      <c r="A11673" s="79"/>
      <c r="B11673" s="156"/>
    </row>
    <row r="11674" spans="1:2">
      <c r="A11674" s="79"/>
      <c r="B11674" s="156"/>
    </row>
    <row r="11675" spans="1:2">
      <c r="A11675" s="79"/>
      <c r="B11675" s="156"/>
    </row>
    <row r="11676" spans="1:2">
      <c r="A11676" s="79"/>
      <c r="B11676" s="156"/>
    </row>
    <row r="11677" spans="1:2">
      <c r="A11677" s="79"/>
      <c r="B11677" s="156"/>
    </row>
    <row r="11678" spans="1:2">
      <c r="A11678" s="79"/>
      <c r="B11678" s="156"/>
    </row>
    <row r="11679" spans="1:2">
      <c r="A11679" s="79"/>
      <c r="B11679" s="156"/>
    </row>
    <row r="11680" spans="1:2">
      <c r="A11680" s="79"/>
      <c r="B11680" s="156"/>
    </row>
    <row r="11681" spans="1:2">
      <c r="A11681" s="79"/>
      <c r="B11681" s="156"/>
    </row>
    <row r="11682" spans="1:2">
      <c r="A11682" s="79"/>
      <c r="B11682" s="156"/>
    </row>
    <row r="11683" spans="1:2">
      <c r="A11683" s="79"/>
      <c r="B11683" s="156"/>
    </row>
    <row r="11684" spans="1:2">
      <c r="A11684" s="79"/>
      <c r="B11684" s="156"/>
    </row>
    <row r="11685" spans="1:2">
      <c r="A11685" s="79"/>
      <c r="B11685" s="156"/>
    </row>
    <row r="11686" spans="1:2">
      <c r="A11686" s="79"/>
      <c r="B11686" s="156"/>
    </row>
    <row r="11687" spans="1:2">
      <c r="A11687" s="79"/>
      <c r="B11687" s="156"/>
    </row>
    <row r="11688" spans="1:2">
      <c r="A11688" s="79"/>
      <c r="B11688" s="156"/>
    </row>
    <row r="11689" spans="1:2">
      <c r="A11689" s="79"/>
      <c r="B11689" s="156"/>
    </row>
    <row r="11690" spans="1:2">
      <c r="A11690" s="79"/>
      <c r="B11690" s="156"/>
    </row>
    <row r="11691" spans="1:2">
      <c r="A11691" s="79"/>
      <c r="B11691" s="156"/>
    </row>
    <row r="11692" spans="1:2">
      <c r="A11692" s="79"/>
      <c r="B11692" s="156"/>
    </row>
    <row r="11693" spans="1:2">
      <c r="A11693" s="79"/>
      <c r="B11693" s="156"/>
    </row>
    <row r="11694" spans="1:2">
      <c r="A11694" s="79"/>
      <c r="B11694" s="156"/>
    </row>
    <row r="11695" spans="1:2">
      <c r="A11695" s="79"/>
      <c r="B11695" s="156"/>
    </row>
    <row r="11696" spans="1:2">
      <c r="A11696" s="79"/>
      <c r="B11696" s="156"/>
    </row>
    <row r="11697" spans="1:2">
      <c r="A11697" s="79"/>
      <c r="B11697" s="156"/>
    </row>
    <row r="11698" spans="1:2">
      <c r="A11698" s="79"/>
      <c r="B11698" s="156"/>
    </row>
    <row r="11699" spans="1:2">
      <c r="A11699" s="79"/>
      <c r="B11699" s="156"/>
    </row>
    <row r="11700" spans="1:2">
      <c r="A11700" s="79"/>
      <c r="B11700" s="156"/>
    </row>
    <row r="11701" spans="1:2">
      <c r="A11701" s="79"/>
      <c r="B11701" s="156"/>
    </row>
    <row r="11702" spans="1:2">
      <c r="A11702" s="79"/>
      <c r="B11702" s="156"/>
    </row>
    <row r="11703" spans="1:2">
      <c r="A11703" s="79"/>
      <c r="B11703" s="156"/>
    </row>
    <row r="11704" spans="1:2">
      <c r="A11704" s="79"/>
      <c r="B11704" s="156"/>
    </row>
    <row r="11705" spans="1:2">
      <c r="A11705" s="79"/>
      <c r="B11705" s="156"/>
    </row>
    <row r="11706" spans="1:2">
      <c r="A11706" s="79"/>
      <c r="B11706" s="156"/>
    </row>
    <row r="11707" spans="1:2">
      <c r="A11707" s="79"/>
      <c r="B11707" s="156"/>
    </row>
    <row r="11708" spans="1:2">
      <c r="A11708" s="79"/>
      <c r="B11708" s="156"/>
    </row>
    <row r="11709" spans="1:2">
      <c r="A11709" s="79"/>
      <c r="B11709" s="156"/>
    </row>
    <row r="11710" spans="1:2">
      <c r="A11710" s="79"/>
      <c r="B11710" s="156"/>
    </row>
    <row r="11711" spans="1:2">
      <c r="A11711" s="79"/>
      <c r="B11711" s="156"/>
    </row>
    <row r="11712" spans="1:2">
      <c r="A11712" s="79"/>
      <c r="B11712" s="156"/>
    </row>
    <row r="11713" spans="1:2">
      <c r="A11713" s="79"/>
      <c r="B11713" s="156"/>
    </row>
    <row r="11714" spans="1:2">
      <c r="A11714" s="79"/>
      <c r="B11714" s="156"/>
    </row>
    <row r="11715" spans="1:2">
      <c r="A11715" s="79"/>
      <c r="B11715" s="156"/>
    </row>
    <row r="11716" spans="1:2">
      <c r="A11716" s="79"/>
      <c r="B11716" s="156"/>
    </row>
    <row r="11717" spans="1:2">
      <c r="A11717" s="79"/>
      <c r="B11717" s="156"/>
    </row>
    <row r="11718" spans="1:2">
      <c r="A11718" s="79"/>
      <c r="B11718" s="156"/>
    </row>
    <row r="11719" spans="1:2">
      <c r="A11719" s="79"/>
      <c r="B11719" s="156"/>
    </row>
    <row r="11720" spans="1:2">
      <c r="A11720" s="79"/>
      <c r="B11720" s="156"/>
    </row>
    <row r="11721" spans="1:2">
      <c r="A11721" s="79"/>
      <c r="B11721" s="156"/>
    </row>
    <row r="11722" spans="1:2">
      <c r="A11722" s="79"/>
      <c r="B11722" s="156"/>
    </row>
    <row r="11723" spans="1:2">
      <c r="A11723" s="79"/>
      <c r="B11723" s="156"/>
    </row>
    <row r="11724" spans="1:2">
      <c r="A11724" s="79"/>
      <c r="B11724" s="156"/>
    </row>
    <row r="11725" spans="1:2">
      <c r="A11725" s="79"/>
      <c r="B11725" s="156"/>
    </row>
    <row r="11726" spans="1:2">
      <c r="A11726" s="79"/>
      <c r="B11726" s="156"/>
    </row>
    <row r="11727" spans="1:2">
      <c r="A11727" s="79"/>
      <c r="B11727" s="156"/>
    </row>
    <row r="11728" spans="1:2">
      <c r="A11728" s="79"/>
      <c r="B11728" s="156"/>
    </row>
    <row r="11729" spans="1:2">
      <c r="A11729" s="79"/>
      <c r="B11729" s="156"/>
    </row>
    <row r="11730" spans="1:2">
      <c r="A11730" s="79"/>
      <c r="B11730" s="156"/>
    </row>
    <row r="11731" spans="1:2">
      <c r="A11731" s="79"/>
      <c r="B11731" s="156"/>
    </row>
    <row r="11732" spans="1:2">
      <c r="A11732" s="79"/>
      <c r="B11732" s="156"/>
    </row>
    <row r="11733" spans="1:2">
      <c r="A11733" s="79"/>
      <c r="B11733" s="156"/>
    </row>
    <row r="11734" spans="1:2">
      <c r="A11734" s="79"/>
      <c r="B11734" s="156"/>
    </row>
    <row r="11735" spans="1:2">
      <c r="A11735" s="79"/>
      <c r="B11735" s="156"/>
    </row>
    <row r="11736" spans="1:2">
      <c r="A11736" s="79"/>
      <c r="B11736" s="156"/>
    </row>
    <row r="11737" spans="1:2">
      <c r="A11737" s="79"/>
      <c r="B11737" s="156"/>
    </row>
    <row r="11738" spans="1:2">
      <c r="A11738" s="79"/>
      <c r="B11738" s="156"/>
    </row>
    <row r="11739" spans="1:2">
      <c r="A11739" s="79"/>
      <c r="B11739" s="156"/>
    </row>
    <row r="11740" spans="1:2">
      <c r="A11740" s="79"/>
      <c r="B11740" s="156"/>
    </row>
    <row r="11741" spans="1:2">
      <c r="A11741" s="79"/>
      <c r="B11741" s="156"/>
    </row>
    <row r="11742" spans="1:2">
      <c r="A11742" s="79"/>
      <c r="B11742" s="156"/>
    </row>
    <row r="11743" spans="1:2">
      <c r="A11743" s="79"/>
      <c r="B11743" s="156"/>
    </row>
    <row r="11744" spans="1:2">
      <c r="A11744" s="79"/>
      <c r="B11744" s="156"/>
    </row>
    <row r="11745" spans="1:2">
      <c r="A11745" s="79"/>
      <c r="B11745" s="156"/>
    </row>
    <row r="11746" spans="1:2">
      <c r="A11746" s="79"/>
      <c r="B11746" s="156"/>
    </row>
    <row r="11747" spans="1:2">
      <c r="A11747" s="79"/>
      <c r="B11747" s="156"/>
    </row>
    <row r="11748" spans="1:2">
      <c r="A11748" s="79"/>
      <c r="B11748" s="156"/>
    </row>
    <row r="11749" spans="1:2">
      <c r="A11749" s="79"/>
      <c r="B11749" s="156"/>
    </row>
    <row r="11750" spans="1:2">
      <c r="A11750" s="79"/>
      <c r="B11750" s="156"/>
    </row>
    <row r="11751" spans="1:2">
      <c r="A11751" s="79"/>
      <c r="B11751" s="156"/>
    </row>
    <row r="11752" spans="1:2">
      <c r="A11752" s="79"/>
      <c r="B11752" s="156"/>
    </row>
    <row r="11753" spans="1:2">
      <c r="A11753" s="79"/>
      <c r="B11753" s="156"/>
    </row>
    <row r="11754" spans="1:2">
      <c r="A11754" s="79"/>
      <c r="B11754" s="156"/>
    </row>
    <row r="11755" spans="1:2">
      <c r="A11755" s="79"/>
      <c r="B11755" s="156"/>
    </row>
    <row r="11756" spans="1:2">
      <c r="A11756" s="79"/>
      <c r="B11756" s="156"/>
    </row>
    <row r="11757" spans="1:2">
      <c r="A11757" s="79"/>
      <c r="B11757" s="156"/>
    </row>
    <row r="11758" spans="1:2">
      <c r="A11758" s="79"/>
      <c r="B11758" s="156"/>
    </row>
    <row r="11759" spans="1:2">
      <c r="A11759" s="79"/>
      <c r="B11759" s="156"/>
    </row>
    <row r="11760" spans="1:2">
      <c r="A11760" s="79"/>
      <c r="B11760" s="156"/>
    </row>
    <row r="11761" spans="1:2">
      <c r="A11761" s="79"/>
      <c r="B11761" s="156"/>
    </row>
    <row r="11762" spans="1:2">
      <c r="A11762" s="79"/>
      <c r="B11762" s="156"/>
    </row>
    <row r="11763" spans="1:2">
      <c r="A11763" s="79"/>
      <c r="B11763" s="156"/>
    </row>
    <row r="11764" spans="1:2">
      <c r="A11764" s="79"/>
      <c r="B11764" s="156"/>
    </row>
    <row r="11765" spans="1:2">
      <c r="A11765" s="79"/>
      <c r="B11765" s="156"/>
    </row>
    <row r="11766" spans="1:2">
      <c r="A11766" s="79"/>
      <c r="B11766" s="156"/>
    </row>
    <row r="11767" spans="1:2">
      <c r="A11767" s="79"/>
      <c r="B11767" s="156"/>
    </row>
    <row r="11768" spans="1:2">
      <c r="A11768" s="79"/>
      <c r="B11768" s="156"/>
    </row>
    <row r="11769" spans="1:2">
      <c r="A11769" s="79"/>
      <c r="B11769" s="156"/>
    </row>
    <row r="11770" spans="1:2">
      <c r="A11770" s="79"/>
      <c r="B11770" s="156"/>
    </row>
    <row r="11771" spans="1:2">
      <c r="A11771" s="79"/>
      <c r="B11771" s="156"/>
    </row>
    <row r="11772" spans="1:2">
      <c r="A11772" s="79"/>
      <c r="B11772" s="156"/>
    </row>
    <row r="11773" spans="1:2">
      <c r="A11773" s="79"/>
      <c r="B11773" s="156"/>
    </row>
    <row r="11774" spans="1:2">
      <c r="A11774" s="79"/>
      <c r="B11774" s="156"/>
    </row>
    <row r="11775" spans="1:2">
      <c r="A11775" s="79"/>
      <c r="B11775" s="156"/>
    </row>
    <row r="11776" spans="1:2">
      <c r="A11776" s="79"/>
      <c r="B11776" s="156"/>
    </row>
    <row r="11777" spans="1:2">
      <c r="A11777" s="79"/>
      <c r="B11777" s="156"/>
    </row>
    <row r="11778" spans="1:2">
      <c r="A11778" s="79"/>
      <c r="B11778" s="156"/>
    </row>
    <row r="11779" spans="1:2">
      <c r="A11779" s="79"/>
      <c r="B11779" s="156"/>
    </row>
    <row r="11780" spans="1:2">
      <c r="A11780" s="79"/>
      <c r="B11780" s="156"/>
    </row>
    <row r="11781" spans="1:2">
      <c r="A11781" s="79"/>
      <c r="B11781" s="156"/>
    </row>
    <row r="11782" spans="1:2">
      <c r="A11782" s="79"/>
      <c r="B11782" s="156"/>
    </row>
    <row r="11783" spans="1:2">
      <c r="A11783" s="79"/>
      <c r="B11783" s="156"/>
    </row>
    <row r="11784" spans="1:2">
      <c r="A11784" s="79"/>
      <c r="B11784" s="156"/>
    </row>
    <row r="11785" spans="1:2">
      <c r="A11785" s="79"/>
      <c r="B11785" s="156"/>
    </row>
    <row r="11786" spans="1:2">
      <c r="A11786" s="79"/>
      <c r="B11786" s="156"/>
    </row>
    <row r="11787" spans="1:2">
      <c r="A11787" s="79"/>
      <c r="B11787" s="156"/>
    </row>
    <row r="11788" spans="1:2">
      <c r="A11788" s="79"/>
      <c r="B11788" s="156"/>
    </row>
    <row r="11789" spans="1:2">
      <c r="A11789" s="79"/>
      <c r="B11789" s="156"/>
    </row>
    <row r="11790" spans="1:2">
      <c r="A11790" s="79"/>
      <c r="B11790" s="156"/>
    </row>
    <row r="11791" spans="1:2">
      <c r="A11791" s="79"/>
      <c r="B11791" s="156"/>
    </row>
    <row r="11792" spans="1:2">
      <c r="A11792" s="79"/>
      <c r="B11792" s="156"/>
    </row>
    <row r="11793" spans="1:2">
      <c r="A11793" s="79"/>
      <c r="B11793" s="156"/>
    </row>
    <row r="11794" spans="1:2">
      <c r="A11794" s="79"/>
      <c r="B11794" s="156"/>
    </row>
    <row r="11795" spans="1:2">
      <c r="A11795" s="79"/>
      <c r="B11795" s="156"/>
    </row>
    <row r="11796" spans="1:2">
      <c r="A11796" s="79"/>
      <c r="B11796" s="156"/>
    </row>
    <row r="11797" spans="1:2">
      <c r="A11797" s="79"/>
      <c r="B11797" s="156"/>
    </row>
    <row r="11798" spans="1:2">
      <c r="A11798" s="79"/>
      <c r="B11798" s="156"/>
    </row>
    <row r="11799" spans="1:2">
      <c r="A11799" s="79"/>
      <c r="B11799" s="156"/>
    </row>
    <row r="11800" spans="1:2">
      <c r="A11800" s="79"/>
      <c r="B11800" s="156"/>
    </row>
    <row r="11801" spans="1:2">
      <c r="A11801" s="79"/>
      <c r="B11801" s="156"/>
    </row>
    <row r="11802" spans="1:2">
      <c r="A11802" s="79"/>
      <c r="B11802" s="156"/>
    </row>
    <row r="11803" spans="1:2">
      <c r="A11803" s="79"/>
      <c r="B11803" s="156"/>
    </row>
    <row r="11804" spans="1:2">
      <c r="A11804" s="79"/>
      <c r="B11804" s="156"/>
    </row>
    <row r="11805" spans="1:2">
      <c r="A11805" s="79"/>
      <c r="B11805" s="156"/>
    </row>
    <row r="11806" spans="1:2">
      <c r="A11806" s="79"/>
      <c r="B11806" s="156"/>
    </row>
    <row r="11807" spans="1:2">
      <c r="A11807" s="79"/>
      <c r="B11807" s="156"/>
    </row>
    <row r="11808" spans="1:2">
      <c r="A11808" s="79"/>
      <c r="B11808" s="156"/>
    </row>
    <row r="11809" spans="1:2">
      <c r="A11809" s="79"/>
      <c r="B11809" s="156"/>
    </row>
    <row r="11810" spans="1:2">
      <c r="A11810" s="79"/>
      <c r="B11810" s="156"/>
    </row>
    <row r="11811" spans="1:2">
      <c r="A11811" s="79"/>
      <c r="B11811" s="156"/>
    </row>
    <row r="11812" spans="1:2">
      <c r="A11812" s="79"/>
      <c r="B11812" s="156"/>
    </row>
    <row r="11813" spans="1:2">
      <c r="A11813" s="79"/>
      <c r="B11813" s="156"/>
    </row>
    <row r="11814" spans="1:2">
      <c r="A11814" s="79"/>
      <c r="B11814" s="156"/>
    </row>
    <row r="11815" spans="1:2">
      <c r="A11815" s="79"/>
      <c r="B11815" s="156"/>
    </row>
    <row r="11816" spans="1:2">
      <c r="A11816" s="79"/>
      <c r="B11816" s="156"/>
    </row>
    <row r="11817" spans="1:2">
      <c r="A11817" s="79"/>
      <c r="B11817" s="156"/>
    </row>
    <row r="11818" spans="1:2">
      <c r="A11818" s="79"/>
      <c r="B11818" s="156"/>
    </row>
    <row r="11819" spans="1:2">
      <c r="A11819" s="79"/>
      <c r="B11819" s="156"/>
    </row>
    <row r="11820" spans="1:2">
      <c r="A11820" s="79"/>
      <c r="B11820" s="156"/>
    </row>
    <row r="11821" spans="1:2">
      <c r="A11821" s="79"/>
      <c r="B11821" s="156"/>
    </row>
    <row r="11822" spans="1:2">
      <c r="A11822" s="79"/>
      <c r="B11822" s="156"/>
    </row>
    <row r="11823" spans="1:2">
      <c r="A11823" s="79"/>
      <c r="B11823" s="156"/>
    </row>
    <row r="11824" spans="1:2">
      <c r="A11824" s="79"/>
      <c r="B11824" s="156"/>
    </row>
    <row r="11825" spans="1:2">
      <c r="A11825" s="79"/>
      <c r="B11825" s="156"/>
    </row>
    <row r="11826" spans="1:2">
      <c r="A11826" s="79"/>
      <c r="B11826" s="156"/>
    </row>
    <row r="11827" spans="1:2">
      <c r="A11827" s="79"/>
      <c r="B11827" s="156"/>
    </row>
    <row r="11828" spans="1:2">
      <c r="A11828" s="79"/>
      <c r="B11828" s="156"/>
    </row>
    <row r="11829" spans="1:2">
      <c r="A11829" s="79"/>
      <c r="B11829" s="156"/>
    </row>
    <row r="11830" spans="1:2">
      <c r="A11830" s="79"/>
      <c r="B11830" s="156"/>
    </row>
    <row r="11831" spans="1:2">
      <c r="A11831" s="79"/>
      <c r="B11831" s="156"/>
    </row>
    <row r="11832" spans="1:2">
      <c r="A11832" s="79"/>
      <c r="B11832" s="156"/>
    </row>
    <row r="11833" spans="1:2">
      <c r="A11833" s="79"/>
      <c r="B11833" s="156"/>
    </row>
    <row r="11834" spans="1:2">
      <c r="A11834" s="79"/>
      <c r="B11834" s="156"/>
    </row>
    <row r="11835" spans="1:2">
      <c r="A11835" s="79"/>
      <c r="B11835" s="156"/>
    </row>
    <row r="11836" spans="1:2">
      <c r="A11836" s="79"/>
      <c r="B11836" s="156"/>
    </row>
    <row r="11837" spans="1:2">
      <c r="A11837" s="79"/>
      <c r="B11837" s="156"/>
    </row>
    <row r="11838" spans="1:2">
      <c r="A11838" s="79"/>
      <c r="B11838" s="156"/>
    </row>
    <row r="11839" spans="1:2">
      <c r="A11839" s="79"/>
      <c r="B11839" s="156"/>
    </row>
    <row r="11840" spans="1:2">
      <c r="A11840" s="79"/>
      <c r="B11840" s="156"/>
    </row>
    <row r="11841" spans="1:2">
      <c r="A11841" s="79"/>
      <c r="B11841" s="156"/>
    </row>
    <row r="11842" spans="1:2">
      <c r="A11842" s="79"/>
      <c r="B11842" s="156"/>
    </row>
    <row r="11843" spans="1:2">
      <c r="A11843" s="79"/>
      <c r="B11843" s="156"/>
    </row>
    <row r="11844" spans="1:2">
      <c r="A11844" s="79"/>
      <c r="B11844" s="156"/>
    </row>
    <row r="11845" spans="1:2">
      <c r="A11845" s="79"/>
      <c r="B11845" s="156"/>
    </row>
    <row r="11846" spans="1:2">
      <c r="A11846" s="79"/>
      <c r="B11846" s="156"/>
    </row>
    <row r="11847" spans="1:2">
      <c r="A11847" s="79"/>
      <c r="B11847" s="156"/>
    </row>
    <row r="11848" spans="1:2">
      <c r="A11848" s="79"/>
      <c r="B11848" s="156"/>
    </row>
    <row r="11849" spans="1:2">
      <c r="A11849" s="79"/>
      <c r="B11849" s="156"/>
    </row>
    <row r="11850" spans="1:2">
      <c r="A11850" s="79"/>
      <c r="B11850" s="156"/>
    </row>
    <row r="11851" spans="1:2">
      <c r="A11851" s="79"/>
      <c r="B11851" s="156"/>
    </row>
    <row r="11852" spans="1:2">
      <c r="A11852" s="79"/>
      <c r="B11852" s="156"/>
    </row>
    <row r="11853" spans="1:2">
      <c r="A11853" s="79"/>
      <c r="B11853" s="156"/>
    </row>
    <row r="11854" spans="1:2">
      <c r="A11854" s="79"/>
      <c r="B11854" s="156"/>
    </row>
    <row r="11855" spans="1:2">
      <c r="A11855" s="79"/>
      <c r="B11855" s="156"/>
    </row>
    <row r="11856" spans="1:2">
      <c r="A11856" s="79"/>
      <c r="B11856" s="156"/>
    </row>
    <row r="11857" spans="1:2">
      <c r="A11857" s="79"/>
      <c r="B11857" s="156"/>
    </row>
    <row r="11858" spans="1:2">
      <c r="A11858" s="79"/>
      <c r="B11858" s="156"/>
    </row>
    <row r="11859" spans="1:2">
      <c r="A11859" s="79"/>
      <c r="B11859" s="156"/>
    </row>
    <row r="11860" spans="1:2">
      <c r="A11860" s="79"/>
      <c r="B11860" s="156"/>
    </row>
    <row r="11861" spans="1:2">
      <c r="A11861" s="79"/>
      <c r="B11861" s="156"/>
    </row>
    <row r="11862" spans="1:2">
      <c r="A11862" s="79"/>
      <c r="B11862" s="156"/>
    </row>
    <row r="11863" spans="1:2">
      <c r="A11863" s="79"/>
      <c r="B11863" s="156"/>
    </row>
    <row r="11864" spans="1:2">
      <c r="A11864" s="79"/>
      <c r="B11864" s="156"/>
    </row>
    <row r="11865" spans="1:2">
      <c r="A11865" s="79"/>
      <c r="B11865" s="156"/>
    </row>
    <row r="11866" spans="1:2">
      <c r="A11866" s="79"/>
      <c r="B11866" s="156"/>
    </row>
    <row r="11867" spans="1:2">
      <c r="A11867" s="79"/>
      <c r="B11867" s="156"/>
    </row>
    <row r="11868" spans="1:2">
      <c r="A11868" s="79"/>
      <c r="B11868" s="156"/>
    </row>
    <row r="11869" spans="1:2">
      <c r="A11869" s="79"/>
      <c r="B11869" s="156"/>
    </row>
    <row r="11870" spans="1:2">
      <c r="A11870" s="79"/>
      <c r="B11870" s="156"/>
    </row>
    <row r="11871" spans="1:2">
      <c r="A11871" s="79"/>
      <c r="B11871" s="156"/>
    </row>
    <row r="11872" spans="1:2">
      <c r="A11872" s="79"/>
      <c r="B11872" s="156"/>
    </row>
    <row r="11873" spans="1:2">
      <c r="A11873" s="79"/>
      <c r="B11873" s="156"/>
    </row>
    <row r="11874" spans="1:2">
      <c r="A11874" s="79"/>
      <c r="B11874" s="156"/>
    </row>
    <row r="11875" spans="1:2">
      <c r="A11875" s="79"/>
      <c r="B11875" s="156"/>
    </row>
    <row r="11876" spans="1:2">
      <c r="A11876" s="79"/>
      <c r="B11876" s="156"/>
    </row>
    <row r="11877" spans="1:2">
      <c r="A11877" s="79"/>
      <c r="B11877" s="156"/>
    </row>
    <row r="11878" spans="1:2">
      <c r="A11878" s="79"/>
      <c r="B11878" s="156"/>
    </row>
    <row r="11879" spans="1:2">
      <c r="A11879" s="79"/>
      <c r="B11879" s="156"/>
    </row>
    <row r="11880" spans="1:2">
      <c r="A11880" s="79"/>
      <c r="B11880" s="156"/>
    </row>
    <row r="11881" spans="1:2">
      <c r="A11881" s="79"/>
      <c r="B11881" s="156"/>
    </row>
    <row r="11882" spans="1:2">
      <c r="A11882" s="79"/>
      <c r="B11882" s="156"/>
    </row>
    <row r="11883" spans="1:2">
      <c r="A11883" s="79"/>
      <c r="B11883" s="156"/>
    </row>
    <row r="11884" spans="1:2">
      <c r="A11884" s="79"/>
      <c r="B11884" s="156"/>
    </row>
    <row r="11885" spans="1:2">
      <c r="A11885" s="79"/>
      <c r="B11885" s="156"/>
    </row>
    <row r="11886" spans="1:2">
      <c r="A11886" s="79"/>
      <c r="B11886" s="156"/>
    </row>
    <row r="11887" spans="1:2">
      <c r="A11887" s="79"/>
      <c r="B11887" s="156"/>
    </row>
    <row r="11888" spans="1:2">
      <c r="A11888" s="79"/>
      <c r="B11888" s="156"/>
    </row>
    <row r="11889" spans="1:2">
      <c r="A11889" s="79"/>
      <c r="B11889" s="156"/>
    </row>
    <row r="11890" spans="1:2">
      <c r="A11890" s="79"/>
      <c r="B11890" s="156"/>
    </row>
    <row r="11891" spans="1:2">
      <c r="A11891" s="79"/>
      <c r="B11891" s="156"/>
    </row>
    <row r="11892" spans="1:2">
      <c r="A11892" s="79"/>
      <c r="B11892" s="156"/>
    </row>
    <row r="11893" spans="1:2">
      <c r="A11893" s="79"/>
      <c r="B11893" s="156"/>
    </row>
    <row r="11894" spans="1:2">
      <c r="A11894" s="79"/>
      <c r="B11894" s="156"/>
    </row>
    <row r="11895" spans="1:2">
      <c r="A11895" s="79"/>
      <c r="B11895" s="156"/>
    </row>
    <row r="11896" spans="1:2">
      <c r="A11896" s="79"/>
      <c r="B11896" s="156"/>
    </row>
    <row r="11897" spans="1:2">
      <c r="A11897" s="79"/>
      <c r="B11897" s="156"/>
    </row>
    <row r="11898" spans="1:2">
      <c r="A11898" s="79"/>
      <c r="B11898" s="156"/>
    </row>
    <row r="11899" spans="1:2">
      <c r="A11899" s="79"/>
      <c r="B11899" s="156"/>
    </row>
    <row r="11900" spans="1:2">
      <c r="A11900" s="79"/>
      <c r="B11900" s="156"/>
    </row>
    <row r="11901" spans="1:2">
      <c r="A11901" s="79"/>
      <c r="B11901" s="156"/>
    </row>
    <row r="11902" spans="1:2">
      <c r="A11902" s="79"/>
      <c r="B11902" s="156"/>
    </row>
    <row r="11903" spans="1:2">
      <c r="A11903" s="79"/>
      <c r="B11903" s="156"/>
    </row>
    <row r="11904" spans="1:2">
      <c r="A11904" s="79"/>
      <c r="B11904" s="156"/>
    </row>
    <row r="11905" spans="1:2">
      <c r="A11905" s="79"/>
      <c r="B11905" s="156"/>
    </row>
    <row r="11906" spans="1:2">
      <c r="A11906" s="79"/>
      <c r="B11906" s="156"/>
    </row>
    <row r="11907" spans="1:2">
      <c r="A11907" s="79"/>
      <c r="B11907" s="156"/>
    </row>
    <row r="11908" spans="1:2">
      <c r="A11908" s="79"/>
      <c r="B11908" s="156"/>
    </row>
    <row r="11909" spans="1:2">
      <c r="A11909" s="79"/>
      <c r="B11909" s="156"/>
    </row>
    <row r="11910" spans="1:2">
      <c r="A11910" s="79"/>
      <c r="B11910" s="156"/>
    </row>
    <row r="11911" spans="1:2">
      <c r="A11911" s="79"/>
      <c r="B11911" s="156"/>
    </row>
    <row r="11912" spans="1:2">
      <c r="A11912" s="79"/>
      <c r="B11912" s="156"/>
    </row>
    <row r="11913" spans="1:2">
      <c r="A11913" s="79"/>
      <c r="B11913" s="156"/>
    </row>
    <row r="11914" spans="1:2">
      <c r="A11914" s="79"/>
      <c r="B11914" s="156"/>
    </row>
    <row r="11915" spans="1:2">
      <c r="A11915" s="79"/>
      <c r="B11915" s="156"/>
    </row>
    <row r="11916" spans="1:2">
      <c r="A11916" s="79"/>
      <c r="B11916" s="156"/>
    </row>
    <row r="11917" spans="1:2">
      <c r="A11917" s="79"/>
      <c r="B11917" s="156"/>
    </row>
    <row r="11918" spans="1:2">
      <c r="A11918" s="79"/>
      <c r="B11918" s="156"/>
    </row>
    <row r="11919" spans="1:2">
      <c r="A11919" s="79"/>
      <c r="B11919" s="156"/>
    </row>
    <row r="11920" spans="1:2">
      <c r="A11920" s="79"/>
      <c r="B11920" s="156"/>
    </row>
    <row r="11921" spans="1:2">
      <c r="A11921" s="79"/>
      <c r="B11921" s="156"/>
    </row>
    <row r="11922" spans="1:2">
      <c r="A11922" s="79"/>
      <c r="B11922" s="156"/>
    </row>
    <row r="11923" spans="1:2">
      <c r="A11923" s="79"/>
      <c r="B11923" s="156"/>
    </row>
    <row r="11924" spans="1:2">
      <c r="A11924" s="79"/>
      <c r="B11924" s="156"/>
    </row>
    <row r="11925" spans="1:2">
      <c r="A11925" s="79"/>
      <c r="B11925" s="156"/>
    </row>
    <row r="11926" spans="1:2">
      <c r="A11926" s="79"/>
      <c r="B11926" s="156"/>
    </row>
    <row r="11927" spans="1:2">
      <c r="A11927" s="79"/>
      <c r="B11927" s="156"/>
    </row>
    <row r="11928" spans="1:2">
      <c r="A11928" s="79"/>
      <c r="B11928" s="156"/>
    </row>
    <row r="11929" spans="1:2">
      <c r="A11929" s="79"/>
      <c r="B11929" s="156"/>
    </row>
    <row r="11930" spans="1:2">
      <c r="A11930" s="79"/>
      <c r="B11930" s="156"/>
    </row>
    <row r="11931" spans="1:2">
      <c r="A11931" s="79"/>
      <c r="B11931" s="156"/>
    </row>
    <row r="11932" spans="1:2">
      <c r="A11932" s="79"/>
      <c r="B11932" s="156"/>
    </row>
    <row r="11933" spans="1:2">
      <c r="A11933" s="79"/>
      <c r="B11933" s="156"/>
    </row>
    <row r="11934" spans="1:2">
      <c r="A11934" s="79"/>
      <c r="B11934" s="156"/>
    </row>
    <row r="11935" spans="1:2">
      <c r="A11935" s="79"/>
      <c r="B11935" s="156"/>
    </row>
    <row r="11936" spans="1:2">
      <c r="A11936" s="79"/>
      <c r="B11936" s="156"/>
    </row>
    <row r="11937" spans="1:2">
      <c r="A11937" s="79"/>
      <c r="B11937" s="156"/>
    </row>
    <row r="11938" spans="1:2">
      <c r="A11938" s="79"/>
      <c r="B11938" s="156"/>
    </row>
    <row r="11939" spans="1:2">
      <c r="A11939" s="79"/>
      <c r="B11939" s="156"/>
    </row>
    <row r="11940" spans="1:2">
      <c r="A11940" s="79"/>
      <c r="B11940" s="156"/>
    </row>
    <row r="11941" spans="1:2">
      <c r="A11941" s="79"/>
      <c r="B11941" s="156"/>
    </row>
    <row r="11942" spans="1:2">
      <c r="A11942" s="79"/>
      <c r="B11942" s="156"/>
    </row>
    <row r="11943" spans="1:2">
      <c r="A11943" s="79"/>
      <c r="B11943" s="156"/>
    </row>
    <row r="11944" spans="1:2">
      <c r="A11944" s="79"/>
      <c r="B11944" s="156"/>
    </row>
    <row r="11945" spans="1:2">
      <c r="A11945" s="79"/>
      <c r="B11945" s="156"/>
    </row>
    <row r="11946" spans="1:2">
      <c r="A11946" s="79"/>
      <c r="B11946" s="156"/>
    </row>
    <row r="11947" spans="1:2">
      <c r="A11947" s="79"/>
      <c r="B11947" s="156"/>
    </row>
    <row r="11948" spans="1:2">
      <c r="A11948" s="79"/>
      <c r="B11948" s="156"/>
    </row>
    <row r="11949" spans="1:2">
      <c r="A11949" s="79"/>
      <c r="B11949" s="156"/>
    </row>
    <row r="11950" spans="1:2">
      <c r="A11950" s="79"/>
      <c r="B11950" s="156"/>
    </row>
    <row r="11951" spans="1:2">
      <c r="A11951" s="79"/>
      <c r="B11951" s="156"/>
    </row>
    <row r="11952" spans="1:2">
      <c r="A11952" s="79"/>
      <c r="B11952" s="156"/>
    </row>
    <row r="11953" spans="1:2">
      <c r="A11953" s="79"/>
      <c r="B11953" s="156"/>
    </row>
    <row r="11954" spans="1:2">
      <c r="A11954" s="79"/>
      <c r="B11954" s="156"/>
    </row>
    <row r="11955" spans="1:2">
      <c r="A11955" s="79"/>
      <c r="B11955" s="156"/>
    </row>
    <row r="11956" spans="1:2">
      <c r="A11956" s="79"/>
      <c r="B11956" s="156"/>
    </row>
    <row r="11957" spans="1:2">
      <c r="A11957" s="79"/>
      <c r="B11957" s="156"/>
    </row>
    <row r="11958" spans="1:2">
      <c r="A11958" s="79"/>
      <c r="B11958" s="156"/>
    </row>
    <row r="11959" spans="1:2">
      <c r="A11959" s="79"/>
      <c r="B11959" s="156"/>
    </row>
    <row r="11960" spans="1:2">
      <c r="A11960" s="79"/>
      <c r="B11960" s="156"/>
    </row>
    <row r="11961" spans="1:2">
      <c r="A11961" s="79"/>
      <c r="B11961" s="156"/>
    </row>
    <row r="11962" spans="1:2">
      <c r="A11962" s="79"/>
      <c r="B11962" s="156"/>
    </row>
    <row r="11963" spans="1:2">
      <c r="A11963" s="79"/>
      <c r="B11963" s="156"/>
    </row>
    <row r="11964" spans="1:2">
      <c r="A11964" s="79"/>
      <c r="B11964" s="156"/>
    </row>
    <row r="11965" spans="1:2">
      <c r="A11965" s="79"/>
      <c r="B11965" s="156"/>
    </row>
    <row r="11966" spans="1:2">
      <c r="A11966" s="79"/>
      <c r="B11966" s="156"/>
    </row>
    <row r="11967" spans="1:2">
      <c r="A11967" s="79"/>
      <c r="B11967" s="156"/>
    </row>
    <row r="11968" spans="1:2">
      <c r="A11968" s="79"/>
      <c r="B11968" s="156"/>
    </row>
    <row r="11969" spans="1:2">
      <c r="A11969" s="79"/>
      <c r="B11969" s="156"/>
    </row>
    <row r="11970" spans="1:2">
      <c r="A11970" s="79"/>
      <c r="B11970" s="156"/>
    </row>
    <row r="11971" spans="1:2">
      <c r="A11971" s="79"/>
      <c r="B11971" s="156"/>
    </row>
    <row r="11972" spans="1:2">
      <c r="A11972" s="79"/>
      <c r="B11972" s="156"/>
    </row>
    <row r="11973" spans="1:2">
      <c r="A11973" s="79"/>
      <c r="B11973" s="156"/>
    </row>
    <row r="11974" spans="1:2">
      <c r="A11974" s="79"/>
      <c r="B11974" s="156"/>
    </row>
    <row r="11975" spans="1:2">
      <c r="A11975" s="79"/>
      <c r="B11975" s="156"/>
    </row>
    <row r="11976" spans="1:2">
      <c r="A11976" s="79"/>
      <c r="B11976" s="156"/>
    </row>
    <row r="11977" spans="1:2">
      <c r="A11977" s="79"/>
      <c r="B11977" s="156"/>
    </row>
    <row r="11978" spans="1:2">
      <c r="A11978" s="79"/>
      <c r="B11978" s="156"/>
    </row>
    <row r="11979" spans="1:2">
      <c r="A11979" s="79"/>
      <c r="B11979" s="156"/>
    </row>
    <row r="11980" spans="1:2">
      <c r="A11980" s="79"/>
      <c r="B11980" s="156"/>
    </row>
    <row r="11981" spans="1:2">
      <c r="A11981" s="79"/>
      <c r="B11981" s="156"/>
    </row>
    <row r="11982" spans="1:2">
      <c r="A11982" s="79"/>
      <c r="B11982" s="156"/>
    </row>
    <row r="11983" spans="1:2">
      <c r="A11983" s="79"/>
      <c r="B11983" s="156"/>
    </row>
    <row r="11984" spans="1:2">
      <c r="A11984" s="79"/>
      <c r="B11984" s="156"/>
    </row>
    <row r="11985" spans="1:2">
      <c r="A11985" s="79"/>
      <c r="B11985" s="156"/>
    </row>
    <row r="11986" spans="1:2">
      <c r="A11986" s="79"/>
      <c r="B11986" s="156"/>
    </row>
    <row r="11987" spans="1:2">
      <c r="A11987" s="79"/>
      <c r="B11987" s="156"/>
    </row>
    <row r="11988" spans="1:2">
      <c r="A11988" s="79"/>
      <c r="B11988" s="156"/>
    </row>
    <row r="11989" spans="1:2">
      <c r="A11989" s="79"/>
      <c r="B11989" s="156"/>
    </row>
    <row r="11990" spans="1:2">
      <c r="A11990" s="79"/>
      <c r="B11990" s="156"/>
    </row>
    <row r="11991" spans="1:2">
      <c r="A11991" s="79"/>
      <c r="B11991" s="156"/>
    </row>
    <row r="11992" spans="1:2">
      <c r="A11992" s="79"/>
      <c r="B11992" s="156"/>
    </row>
    <row r="11993" spans="1:2">
      <c r="A11993" s="79"/>
      <c r="B11993" s="156"/>
    </row>
    <row r="11994" spans="1:2">
      <c r="A11994" s="79"/>
      <c r="B11994" s="156"/>
    </row>
    <row r="11995" spans="1:2">
      <c r="A11995" s="79"/>
      <c r="B11995" s="156"/>
    </row>
    <row r="11996" spans="1:2">
      <c r="A11996" s="79"/>
      <c r="B11996" s="156"/>
    </row>
    <row r="11997" spans="1:2">
      <c r="A11997" s="79"/>
      <c r="B11997" s="156"/>
    </row>
    <row r="11998" spans="1:2">
      <c r="A11998" s="79"/>
      <c r="B11998" s="156"/>
    </row>
    <row r="11999" spans="1:2">
      <c r="A11999" s="79"/>
      <c r="B11999" s="156"/>
    </row>
    <row r="12000" spans="1:2">
      <c r="A12000" s="79"/>
      <c r="B12000" s="156"/>
    </row>
    <row r="12001" spans="1:2">
      <c r="A12001" s="79"/>
      <c r="B12001" s="156"/>
    </row>
    <row r="12002" spans="1:2">
      <c r="A12002" s="79"/>
      <c r="B12002" s="156"/>
    </row>
    <row r="12003" spans="1:2">
      <c r="A12003" s="79"/>
      <c r="B12003" s="156"/>
    </row>
    <row r="12004" spans="1:2">
      <c r="A12004" s="79"/>
      <c r="B12004" s="156"/>
    </row>
    <row r="12005" spans="1:2">
      <c r="A12005" s="79"/>
      <c r="B12005" s="156"/>
    </row>
    <row r="12006" spans="1:2">
      <c r="A12006" s="79"/>
      <c r="B12006" s="156"/>
    </row>
    <row r="12007" spans="1:2">
      <c r="A12007" s="79"/>
      <c r="B12007" s="156"/>
    </row>
    <row r="12008" spans="1:2">
      <c r="A12008" s="79"/>
      <c r="B12008" s="156"/>
    </row>
    <row r="12009" spans="1:2">
      <c r="A12009" s="79"/>
      <c r="B12009" s="156"/>
    </row>
    <row r="12010" spans="1:2">
      <c r="A12010" s="79"/>
      <c r="B12010" s="156"/>
    </row>
    <row r="12011" spans="1:2">
      <c r="A12011" s="79"/>
      <c r="B12011" s="156"/>
    </row>
    <row r="12012" spans="1:2">
      <c r="A12012" s="79"/>
      <c r="B12012" s="156"/>
    </row>
    <row r="12013" spans="1:2">
      <c r="A12013" s="79"/>
      <c r="B12013" s="156"/>
    </row>
    <row r="12014" spans="1:2">
      <c r="A12014" s="79"/>
      <c r="B12014" s="156"/>
    </row>
    <row r="12015" spans="1:2">
      <c r="A12015" s="79"/>
      <c r="B12015" s="156"/>
    </row>
    <row r="12016" spans="1:2">
      <c r="A12016" s="79"/>
      <c r="B12016" s="156"/>
    </row>
    <row r="12017" spans="1:2">
      <c r="A12017" s="79"/>
      <c r="B12017" s="156"/>
    </row>
    <row r="12018" spans="1:2">
      <c r="A12018" s="79"/>
      <c r="B12018" s="156"/>
    </row>
    <row r="12019" spans="1:2">
      <c r="A12019" s="79"/>
      <c r="B12019" s="156"/>
    </row>
    <row r="12020" spans="1:2">
      <c r="A12020" s="79"/>
      <c r="B12020" s="156"/>
    </row>
    <row r="12021" spans="1:2">
      <c r="A12021" s="79"/>
      <c r="B12021" s="156"/>
    </row>
    <row r="12022" spans="1:2">
      <c r="A12022" s="79"/>
      <c r="B12022" s="156"/>
    </row>
    <row r="12023" spans="1:2">
      <c r="A12023" s="79"/>
      <c r="B12023" s="156"/>
    </row>
    <row r="12024" spans="1:2">
      <c r="A12024" s="79"/>
      <c r="B12024" s="156"/>
    </row>
    <row r="12025" spans="1:2">
      <c r="A12025" s="79"/>
      <c r="B12025" s="156"/>
    </row>
    <row r="12026" spans="1:2">
      <c r="A12026" s="79"/>
      <c r="B12026" s="156"/>
    </row>
    <row r="12027" spans="1:2">
      <c r="A12027" s="79"/>
      <c r="B12027" s="156"/>
    </row>
    <row r="12028" spans="1:2">
      <c r="A12028" s="79"/>
      <c r="B12028" s="156"/>
    </row>
    <row r="12029" spans="1:2">
      <c r="A12029" s="79"/>
      <c r="B12029" s="156"/>
    </row>
    <row r="12030" spans="1:2">
      <c r="A12030" s="79"/>
      <c r="B12030" s="156"/>
    </row>
    <row r="12031" spans="1:2">
      <c r="A12031" s="79"/>
      <c r="B12031" s="156"/>
    </row>
    <row r="12032" spans="1:2">
      <c r="A12032" s="79"/>
      <c r="B12032" s="156"/>
    </row>
    <row r="12033" spans="1:2">
      <c r="A12033" s="79"/>
      <c r="B12033" s="156"/>
    </row>
    <row r="12034" spans="1:2">
      <c r="A12034" s="79"/>
      <c r="B12034" s="156"/>
    </row>
    <row r="12035" spans="1:2">
      <c r="A12035" s="79"/>
      <c r="B12035" s="156"/>
    </row>
    <row r="12036" spans="1:2">
      <c r="A12036" s="79"/>
      <c r="B12036" s="156"/>
    </row>
    <row r="12037" spans="1:2">
      <c r="A12037" s="79"/>
      <c r="B12037" s="156"/>
    </row>
    <row r="12038" spans="1:2">
      <c r="A12038" s="79"/>
      <c r="B12038" s="156"/>
    </row>
    <row r="12039" spans="1:2">
      <c r="A12039" s="79"/>
      <c r="B12039" s="156"/>
    </row>
    <row r="12040" spans="1:2">
      <c r="A12040" s="79"/>
      <c r="B12040" s="156"/>
    </row>
    <row r="12041" spans="1:2">
      <c r="A12041" s="79"/>
      <c r="B12041" s="156"/>
    </row>
    <row r="12042" spans="1:2">
      <c r="A12042" s="79"/>
      <c r="B12042" s="156"/>
    </row>
    <row r="12043" spans="1:2">
      <c r="A12043" s="79"/>
      <c r="B12043" s="156"/>
    </row>
    <row r="12044" spans="1:2">
      <c r="A12044" s="79"/>
      <c r="B12044" s="156"/>
    </row>
    <row r="12045" spans="1:2">
      <c r="A12045" s="79"/>
      <c r="B12045" s="156"/>
    </row>
    <row r="12046" spans="1:2">
      <c r="A12046" s="79"/>
      <c r="B12046" s="156"/>
    </row>
    <row r="12047" spans="1:2">
      <c r="A12047" s="79"/>
      <c r="B12047" s="156"/>
    </row>
    <row r="12048" spans="1:2">
      <c r="A12048" s="79"/>
      <c r="B12048" s="156"/>
    </row>
    <row r="12049" spans="1:2">
      <c r="A12049" s="79"/>
      <c r="B12049" s="156"/>
    </row>
    <row r="12050" spans="1:2">
      <c r="A12050" s="79"/>
      <c r="B12050" s="156"/>
    </row>
    <row r="12051" spans="1:2">
      <c r="A12051" s="79"/>
      <c r="B12051" s="156"/>
    </row>
    <row r="12052" spans="1:2">
      <c r="A12052" s="79"/>
      <c r="B12052" s="156"/>
    </row>
    <row r="12053" spans="1:2">
      <c r="A12053" s="79"/>
      <c r="B12053" s="156"/>
    </row>
    <row r="12054" spans="1:2">
      <c r="A12054" s="79"/>
      <c r="B12054" s="156"/>
    </row>
    <row r="12055" spans="1:2">
      <c r="A12055" s="79"/>
      <c r="B12055" s="156"/>
    </row>
    <row r="12056" spans="1:2">
      <c r="A12056" s="79"/>
      <c r="B12056" s="156"/>
    </row>
    <row r="12057" spans="1:2">
      <c r="A12057" s="79"/>
      <c r="B12057" s="156"/>
    </row>
    <row r="12058" spans="1:2">
      <c r="A12058" s="79"/>
      <c r="B12058" s="156"/>
    </row>
    <row r="12059" spans="1:2">
      <c r="A12059" s="79"/>
      <c r="B12059" s="156"/>
    </row>
    <row r="12060" spans="1:2">
      <c r="A12060" s="79"/>
      <c r="B12060" s="156"/>
    </row>
    <row r="12061" spans="1:2">
      <c r="A12061" s="79"/>
      <c r="B12061" s="156"/>
    </row>
    <row r="12062" spans="1:2">
      <c r="A12062" s="79"/>
      <c r="B12062" s="156"/>
    </row>
    <row r="12063" spans="1:2">
      <c r="A12063" s="79"/>
      <c r="B12063" s="156"/>
    </row>
    <row r="12064" spans="1:2">
      <c r="A12064" s="79"/>
      <c r="B12064" s="156"/>
    </row>
    <row r="12065" spans="1:2">
      <c r="A12065" s="79"/>
      <c r="B12065" s="156"/>
    </row>
    <row r="12066" spans="1:2">
      <c r="A12066" s="79"/>
      <c r="B12066" s="156"/>
    </row>
    <row r="12067" spans="1:2">
      <c r="A12067" s="79"/>
      <c r="B12067" s="156"/>
    </row>
    <row r="12068" spans="1:2">
      <c r="A12068" s="79"/>
      <c r="B12068" s="156"/>
    </row>
    <row r="12069" spans="1:2">
      <c r="A12069" s="79"/>
      <c r="B12069" s="156"/>
    </row>
    <row r="12070" spans="1:2">
      <c r="A12070" s="79"/>
      <c r="B12070" s="156"/>
    </row>
    <row r="12071" spans="1:2">
      <c r="A12071" s="79"/>
      <c r="B12071" s="156"/>
    </row>
    <row r="12072" spans="1:2">
      <c r="A12072" s="79"/>
      <c r="B12072" s="156"/>
    </row>
    <row r="12073" spans="1:2">
      <c r="A12073" s="79"/>
      <c r="B12073" s="156"/>
    </row>
    <row r="12074" spans="1:2">
      <c r="A12074" s="79"/>
      <c r="B12074" s="156"/>
    </row>
    <row r="12075" spans="1:2">
      <c r="A12075" s="79"/>
      <c r="B12075" s="156"/>
    </row>
    <row r="12076" spans="1:2">
      <c r="A12076" s="79"/>
      <c r="B12076" s="156"/>
    </row>
    <row r="12077" spans="1:2">
      <c r="A12077" s="79"/>
      <c r="B12077" s="156"/>
    </row>
    <row r="12078" spans="1:2">
      <c r="A12078" s="79"/>
      <c r="B12078" s="156"/>
    </row>
    <row r="12079" spans="1:2">
      <c r="A12079" s="79"/>
      <c r="B12079" s="156"/>
    </row>
    <row r="12080" spans="1:2">
      <c r="A12080" s="79"/>
      <c r="B12080" s="156"/>
    </row>
    <row r="12081" spans="1:2">
      <c r="A12081" s="79"/>
      <c r="B12081" s="156"/>
    </row>
    <row r="12082" spans="1:2">
      <c r="A12082" s="79"/>
      <c r="B12082" s="156"/>
    </row>
    <row r="12083" spans="1:2">
      <c r="A12083" s="79"/>
      <c r="B12083" s="156"/>
    </row>
    <row r="12084" spans="1:2">
      <c r="A12084" s="79"/>
      <c r="B12084" s="156"/>
    </row>
    <row r="12085" spans="1:2">
      <c r="A12085" s="79"/>
      <c r="B12085" s="156"/>
    </row>
    <row r="12086" spans="1:2">
      <c r="A12086" s="79"/>
      <c r="B12086" s="156"/>
    </row>
    <row r="12087" spans="1:2">
      <c r="A12087" s="79"/>
      <c r="B12087" s="156"/>
    </row>
    <row r="12088" spans="1:2">
      <c r="A12088" s="79"/>
      <c r="B12088" s="156"/>
    </row>
    <row r="12089" spans="1:2">
      <c r="A12089" s="79"/>
      <c r="B12089" s="156"/>
    </row>
    <row r="12090" spans="1:2">
      <c r="A12090" s="79"/>
      <c r="B12090" s="156"/>
    </row>
    <row r="12091" spans="1:2">
      <c r="A12091" s="79"/>
      <c r="B12091" s="156"/>
    </row>
    <row r="12092" spans="1:2">
      <c r="A12092" s="79"/>
      <c r="B12092" s="156"/>
    </row>
    <row r="12093" spans="1:2">
      <c r="A12093" s="79"/>
      <c r="B12093" s="156"/>
    </row>
    <row r="12094" spans="1:2">
      <c r="A12094" s="79"/>
      <c r="B12094" s="156"/>
    </row>
    <row r="12095" spans="1:2">
      <c r="A12095" s="79"/>
      <c r="B12095" s="156"/>
    </row>
    <row r="12096" spans="1:2">
      <c r="A12096" s="79"/>
      <c r="B12096" s="156"/>
    </row>
    <row r="12097" spans="1:2">
      <c r="A12097" s="79"/>
      <c r="B12097" s="156"/>
    </row>
    <row r="12098" spans="1:2">
      <c r="A12098" s="79"/>
      <c r="B12098" s="156"/>
    </row>
    <row r="12099" spans="1:2">
      <c r="A12099" s="79"/>
      <c r="B12099" s="156"/>
    </row>
    <row r="12100" spans="1:2">
      <c r="A12100" s="79"/>
      <c r="B12100" s="156"/>
    </row>
    <row r="12101" spans="1:2">
      <c r="A12101" s="79"/>
      <c r="B12101" s="156"/>
    </row>
    <row r="12102" spans="1:2">
      <c r="A12102" s="79"/>
      <c r="B12102" s="156"/>
    </row>
    <row r="12103" spans="1:2">
      <c r="A12103" s="79"/>
      <c r="B12103" s="156"/>
    </row>
    <row r="12104" spans="1:2">
      <c r="A12104" s="79"/>
      <c r="B12104" s="156"/>
    </row>
    <row r="12105" spans="1:2">
      <c r="A12105" s="79"/>
      <c r="B12105" s="156"/>
    </row>
    <row r="12106" spans="1:2">
      <c r="A12106" s="79"/>
      <c r="B12106" s="156"/>
    </row>
    <row r="12107" spans="1:2">
      <c r="A12107" s="79"/>
      <c r="B12107" s="156"/>
    </row>
    <row r="12108" spans="1:2">
      <c r="A12108" s="79"/>
      <c r="B12108" s="156"/>
    </row>
    <row r="12109" spans="1:2">
      <c r="A12109" s="79"/>
      <c r="B12109" s="156"/>
    </row>
    <row r="12110" spans="1:2">
      <c r="A12110" s="79"/>
      <c r="B12110" s="156"/>
    </row>
    <row r="12111" spans="1:2">
      <c r="A12111" s="79"/>
      <c r="B12111" s="156"/>
    </row>
    <row r="12112" spans="1:2">
      <c r="A12112" s="79"/>
      <c r="B12112" s="156"/>
    </row>
    <row r="12113" spans="1:2">
      <c r="A12113" s="79"/>
      <c r="B12113" s="156"/>
    </row>
    <row r="12114" spans="1:2">
      <c r="A12114" s="79"/>
      <c r="B12114" s="156"/>
    </row>
    <row r="12115" spans="1:2">
      <c r="A12115" s="79"/>
      <c r="B12115" s="156"/>
    </row>
    <row r="12116" spans="1:2">
      <c r="A12116" s="79"/>
      <c r="B12116" s="156"/>
    </row>
    <row r="12117" spans="1:2">
      <c r="A12117" s="79"/>
      <c r="B12117" s="156"/>
    </row>
    <row r="12118" spans="1:2">
      <c r="A12118" s="79"/>
      <c r="B12118" s="156"/>
    </row>
    <row r="12119" spans="1:2">
      <c r="A12119" s="79"/>
      <c r="B12119" s="156"/>
    </row>
    <row r="12120" spans="1:2">
      <c r="A12120" s="79"/>
      <c r="B12120" s="156"/>
    </row>
    <row r="12121" spans="1:2">
      <c r="A12121" s="79"/>
      <c r="B12121" s="156"/>
    </row>
    <row r="12122" spans="1:2">
      <c r="A12122" s="79"/>
      <c r="B12122" s="156"/>
    </row>
    <row r="12123" spans="1:2">
      <c r="A12123" s="79"/>
      <c r="B12123" s="156"/>
    </row>
    <row r="12124" spans="1:2">
      <c r="A12124" s="79"/>
      <c r="B12124" s="156"/>
    </row>
    <row r="12125" spans="1:2">
      <c r="A12125" s="79"/>
      <c r="B12125" s="156"/>
    </row>
    <row r="12126" spans="1:2">
      <c r="A12126" s="79"/>
      <c r="B12126" s="156"/>
    </row>
    <row r="12127" spans="1:2">
      <c r="A12127" s="79"/>
      <c r="B12127" s="156"/>
    </row>
    <row r="12128" spans="1:2">
      <c r="A12128" s="79"/>
      <c r="B12128" s="156"/>
    </row>
    <row r="12129" spans="1:2">
      <c r="A12129" s="79"/>
      <c r="B12129" s="156"/>
    </row>
    <row r="12130" spans="1:2">
      <c r="A12130" s="79"/>
      <c r="B12130" s="156"/>
    </row>
    <row r="12131" spans="1:2">
      <c r="A12131" s="79"/>
      <c r="B12131" s="156"/>
    </row>
    <row r="12132" spans="1:2">
      <c r="A12132" s="79"/>
      <c r="B12132" s="156"/>
    </row>
    <row r="12133" spans="1:2">
      <c r="A12133" s="79"/>
      <c r="B12133" s="156"/>
    </row>
    <row r="12134" spans="1:2">
      <c r="A12134" s="79"/>
      <c r="B12134" s="156"/>
    </row>
    <row r="12135" spans="1:2">
      <c r="A12135" s="79"/>
      <c r="B12135" s="156"/>
    </row>
    <row r="12136" spans="1:2">
      <c r="A12136" s="79"/>
      <c r="B12136" s="156"/>
    </row>
    <row r="12137" spans="1:2">
      <c r="A12137" s="79"/>
      <c r="B12137" s="156"/>
    </row>
    <row r="12138" spans="1:2">
      <c r="A12138" s="79"/>
      <c r="B12138" s="156"/>
    </row>
    <row r="12139" spans="1:2">
      <c r="A12139" s="79"/>
      <c r="B12139" s="156"/>
    </row>
    <row r="12140" spans="1:2">
      <c r="A12140" s="79"/>
      <c r="B12140" s="156"/>
    </row>
    <row r="12141" spans="1:2">
      <c r="A12141" s="79"/>
      <c r="B12141" s="156"/>
    </row>
    <row r="12142" spans="1:2">
      <c r="A12142" s="79"/>
      <c r="B12142" s="156"/>
    </row>
    <row r="12143" spans="1:2">
      <c r="A12143" s="79"/>
      <c r="B12143" s="156"/>
    </row>
    <row r="12144" spans="1:2">
      <c r="A12144" s="79"/>
      <c r="B12144" s="156"/>
    </row>
    <row r="12145" spans="1:2">
      <c r="A12145" s="79"/>
      <c r="B12145" s="156"/>
    </row>
    <row r="12146" spans="1:2">
      <c r="A12146" s="79"/>
      <c r="B12146" s="156"/>
    </row>
    <row r="12147" spans="1:2">
      <c r="A12147" s="79"/>
      <c r="B12147" s="156"/>
    </row>
    <row r="12148" spans="1:2">
      <c r="A12148" s="79"/>
      <c r="B12148" s="156"/>
    </row>
    <row r="12149" spans="1:2">
      <c r="A12149" s="79"/>
      <c r="B12149" s="156"/>
    </row>
    <row r="12150" spans="1:2">
      <c r="A12150" s="79"/>
      <c r="B12150" s="156"/>
    </row>
    <row r="12151" spans="1:2">
      <c r="A12151" s="79"/>
      <c r="B12151" s="156"/>
    </row>
    <row r="12152" spans="1:2">
      <c r="A12152" s="79"/>
      <c r="B12152" s="156"/>
    </row>
    <row r="12153" spans="1:2">
      <c r="A12153" s="79"/>
      <c r="B12153" s="156"/>
    </row>
    <row r="12154" spans="1:2">
      <c r="A12154" s="79"/>
      <c r="B12154" s="156"/>
    </row>
    <row r="12155" spans="1:2">
      <c r="A12155" s="79"/>
      <c r="B12155" s="156"/>
    </row>
    <row r="12156" spans="1:2">
      <c r="A12156" s="79"/>
      <c r="B12156" s="156"/>
    </row>
    <row r="12157" spans="1:2">
      <c r="A12157" s="79"/>
      <c r="B12157" s="156"/>
    </row>
    <row r="12158" spans="1:2">
      <c r="A12158" s="79"/>
      <c r="B12158" s="156"/>
    </row>
    <row r="12159" spans="1:2">
      <c r="A12159" s="79"/>
      <c r="B12159" s="156"/>
    </row>
    <row r="12160" spans="1:2">
      <c r="A12160" s="79"/>
      <c r="B12160" s="156"/>
    </row>
    <row r="12161" spans="1:2">
      <c r="A12161" s="79"/>
      <c r="B12161" s="156"/>
    </row>
    <row r="12162" spans="1:2">
      <c r="A12162" s="79"/>
      <c r="B12162" s="156"/>
    </row>
    <row r="12163" spans="1:2">
      <c r="A12163" s="79"/>
      <c r="B12163" s="156"/>
    </row>
    <row r="12164" spans="1:2">
      <c r="A12164" s="79"/>
      <c r="B12164" s="156"/>
    </row>
    <row r="12165" spans="1:2">
      <c r="A12165" s="79"/>
      <c r="B12165" s="156"/>
    </row>
    <row r="12166" spans="1:2">
      <c r="A12166" s="79"/>
      <c r="B12166" s="156"/>
    </row>
    <row r="12167" spans="1:2">
      <c r="A12167" s="79"/>
      <c r="B12167" s="156"/>
    </row>
    <row r="12168" spans="1:2">
      <c r="A12168" s="79"/>
      <c r="B12168" s="156"/>
    </row>
    <row r="12169" spans="1:2">
      <c r="A12169" s="79"/>
      <c r="B12169" s="156"/>
    </row>
    <row r="12170" spans="1:2">
      <c r="A12170" s="79"/>
      <c r="B12170" s="156"/>
    </row>
    <row r="12171" spans="1:2">
      <c r="A12171" s="79"/>
      <c r="B12171" s="156"/>
    </row>
    <row r="12172" spans="1:2">
      <c r="A12172" s="79"/>
      <c r="B12172" s="156"/>
    </row>
    <row r="12173" spans="1:2">
      <c r="A12173" s="79"/>
      <c r="B12173" s="156"/>
    </row>
    <row r="12174" spans="1:2">
      <c r="A12174" s="79"/>
      <c r="B12174" s="156"/>
    </row>
    <row r="12175" spans="1:2">
      <c r="A12175" s="79"/>
      <c r="B12175" s="156"/>
    </row>
    <row r="12176" spans="1:2">
      <c r="A12176" s="79"/>
      <c r="B12176" s="156"/>
    </row>
    <row r="12177" spans="1:2">
      <c r="A12177" s="79"/>
      <c r="B12177" s="156"/>
    </row>
    <row r="12178" spans="1:2">
      <c r="A12178" s="79"/>
      <c r="B12178" s="156"/>
    </row>
    <row r="12179" spans="1:2">
      <c r="A12179" s="79"/>
      <c r="B12179" s="156"/>
    </row>
    <row r="12180" spans="1:2">
      <c r="A12180" s="79"/>
      <c r="B12180" s="156"/>
    </row>
    <row r="12181" spans="1:2">
      <c r="A12181" s="79"/>
      <c r="B12181" s="156"/>
    </row>
    <row r="12182" spans="1:2">
      <c r="A12182" s="79"/>
      <c r="B12182" s="156"/>
    </row>
    <row r="12183" spans="1:2">
      <c r="A12183" s="79"/>
      <c r="B12183" s="156"/>
    </row>
    <row r="12184" spans="1:2">
      <c r="A12184" s="79"/>
      <c r="B12184" s="156"/>
    </row>
    <row r="12185" spans="1:2">
      <c r="A12185" s="79"/>
      <c r="B12185" s="156"/>
    </row>
    <row r="12186" spans="1:2">
      <c r="A12186" s="79"/>
      <c r="B12186" s="156"/>
    </row>
    <row r="12187" spans="1:2">
      <c r="A12187" s="79"/>
      <c r="B12187" s="156"/>
    </row>
    <row r="12188" spans="1:2">
      <c r="A12188" s="79"/>
      <c r="B12188" s="156"/>
    </row>
    <row r="12189" spans="1:2">
      <c r="A12189" s="79"/>
      <c r="B12189" s="156"/>
    </row>
    <row r="12190" spans="1:2">
      <c r="A12190" s="79"/>
      <c r="B12190" s="156"/>
    </row>
    <row r="12191" spans="1:2">
      <c r="A12191" s="79"/>
      <c r="B12191" s="156"/>
    </row>
    <row r="12192" spans="1:2">
      <c r="A12192" s="79"/>
      <c r="B12192" s="156"/>
    </row>
    <row r="12193" spans="1:2">
      <c r="A12193" s="79"/>
      <c r="B12193" s="156"/>
    </row>
    <row r="12194" spans="1:2">
      <c r="A12194" s="79"/>
      <c r="B12194" s="156"/>
    </row>
    <row r="12195" spans="1:2">
      <c r="A12195" s="79"/>
      <c r="B12195" s="156"/>
    </row>
    <row r="12196" spans="1:2">
      <c r="A12196" s="79"/>
      <c r="B12196" s="156"/>
    </row>
    <row r="12197" spans="1:2">
      <c r="A12197" s="79"/>
      <c r="B12197" s="156"/>
    </row>
    <row r="12198" spans="1:2">
      <c r="A12198" s="79"/>
      <c r="B12198" s="156"/>
    </row>
    <row r="12199" spans="1:2">
      <c r="A12199" s="79"/>
      <c r="B12199" s="156"/>
    </row>
    <row r="12200" spans="1:2">
      <c r="A12200" s="79"/>
      <c r="B12200" s="156"/>
    </row>
    <row r="12201" spans="1:2">
      <c r="A12201" s="79"/>
      <c r="B12201" s="156"/>
    </row>
    <row r="12202" spans="1:2">
      <c r="A12202" s="79"/>
      <c r="B12202" s="156"/>
    </row>
    <row r="12203" spans="1:2">
      <c r="A12203" s="79"/>
      <c r="B12203" s="156"/>
    </row>
    <row r="12204" spans="1:2">
      <c r="A12204" s="79"/>
      <c r="B12204" s="156"/>
    </row>
    <row r="12205" spans="1:2">
      <c r="A12205" s="79"/>
      <c r="B12205" s="156"/>
    </row>
    <row r="12206" spans="1:2">
      <c r="A12206" s="79"/>
      <c r="B12206" s="156"/>
    </row>
    <row r="12207" spans="1:2">
      <c r="A12207" s="79"/>
      <c r="B12207" s="156"/>
    </row>
    <row r="12208" spans="1:2">
      <c r="A12208" s="79"/>
      <c r="B12208" s="156"/>
    </row>
    <row r="12209" spans="1:2">
      <c r="A12209" s="79"/>
      <c r="B12209" s="156"/>
    </row>
    <row r="12210" spans="1:2">
      <c r="A12210" s="79"/>
      <c r="B12210" s="156"/>
    </row>
    <row r="12211" spans="1:2">
      <c r="A12211" s="79"/>
      <c r="B12211" s="156"/>
    </row>
    <row r="12212" spans="1:2">
      <c r="A12212" s="79"/>
      <c r="B12212" s="156"/>
    </row>
    <row r="12213" spans="1:2">
      <c r="A12213" s="79"/>
      <c r="B12213" s="156"/>
    </row>
    <row r="12214" spans="1:2">
      <c r="A12214" s="79"/>
      <c r="B12214" s="156"/>
    </row>
    <row r="12215" spans="1:2">
      <c r="A12215" s="79"/>
      <c r="B12215" s="156"/>
    </row>
    <row r="12216" spans="1:2">
      <c r="A12216" s="79"/>
      <c r="B12216" s="156"/>
    </row>
    <row r="12217" spans="1:2">
      <c r="A12217" s="79"/>
      <c r="B12217" s="156"/>
    </row>
    <row r="12218" spans="1:2">
      <c r="A12218" s="79"/>
      <c r="B12218" s="156"/>
    </row>
    <row r="12219" spans="1:2">
      <c r="A12219" s="79"/>
      <c r="B12219" s="156"/>
    </row>
    <row r="12220" spans="1:2">
      <c r="A12220" s="79"/>
      <c r="B12220" s="156"/>
    </row>
    <row r="12221" spans="1:2">
      <c r="A12221" s="79"/>
      <c r="B12221" s="156"/>
    </row>
    <row r="12222" spans="1:2">
      <c r="A12222" s="79"/>
      <c r="B12222" s="156"/>
    </row>
    <row r="12223" spans="1:2">
      <c r="A12223" s="79"/>
      <c r="B12223" s="156"/>
    </row>
    <row r="12224" spans="1:2">
      <c r="A12224" s="79"/>
      <c r="B12224" s="156"/>
    </row>
    <row r="12225" spans="1:2">
      <c r="A12225" s="79"/>
      <c r="B12225" s="156"/>
    </row>
    <row r="12226" spans="1:2">
      <c r="A12226" s="79"/>
      <c r="B12226" s="156"/>
    </row>
    <row r="12227" spans="1:2">
      <c r="A12227" s="79"/>
      <c r="B12227" s="156"/>
    </row>
    <row r="12228" spans="1:2">
      <c r="A12228" s="79"/>
      <c r="B12228" s="156"/>
    </row>
    <row r="12229" spans="1:2">
      <c r="A12229" s="79"/>
      <c r="B12229" s="156"/>
    </row>
    <row r="12230" spans="1:2">
      <c r="A12230" s="79"/>
      <c r="B12230" s="156"/>
    </row>
    <row r="12231" spans="1:2">
      <c r="A12231" s="79"/>
      <c r="B12231" s="156"/>
    </row>
    <row r="12232" spans="1:2">
      <c r="A12232" s="79"/>
      <c r="B12232" s="156"/>
    </row>
    <row r="12233" spans="1:2">
      <c r="A12233" s="79"/>
      <c r="B12233" s="156"/>
    </row>
    <row r="12234" spans="1:2">
      <c r="A12234" s="79"/>
      <c r="B12234" s="156"/>
    </row>
    <row r="12235" spans="1:2">
      <c r="A12235" s="79"/>
      <c r="B12235" s="156"/>
    </row>
    <row r="12236" spans="1:2">
      <c r="A12236" s="79"/>
      <c r="B12236" s="156"/>
    </row>
    <row r="12237" spans="1:2">
      <c r="A12237" s="79"/>
      <c r="B12237" s="156"/>
    </row>
    <row r="12238" spans="1:2">
      <c r="A12238" s="79"/>
      <c r="B12238" s="156"/>
    </row>
    <row r="12239" spans="1:2">
      <c r="A12239" s="79"/>
      <c r="B12239" s="156"/>
    </row>
    <row r="12240" spans="1:2">
      <c r="A12240" s="79"/>
      <c r="B12240" s="156"/>
    </row>
    <row r="12241" spans="1:2">
      <c r="A12241" s="79"/>
      <c r="B12241" s="156"/>
    </row>
    <row r="12242" spans="1:2">
      <c r="A12242" s="79"/>
      <c r="B12242" s="156"/>
    </row>
    <row r="12243" spans="1:2">
      <c r="A12243" s="79"/>
      <c r="B12243" s="156"/>
    </row>
    <row r="12244" spans="1:2">
      <c r="A12244" s="79"/>
      <c r="B12244" s="156"/>
    </row>
    <row r="12245" spans="1:2">
      <c r="A12245" s="79"/>
      <c r="B12245" s="156"/>
    </row>
    <row r="12246" spans="1:2">
      <c r="A12246" s="79"/>
      <c r="B12246" s="156"/>
    </row>
    <row r="12247" spans="1:2">
      <c r="A12247" s="79"/>
      <c r="B12247" s="156"/>
    </row>
    <row r="12248" spans="1:2">
      <c r="A12248" s="79"/>
      <c r="B12248" s="156"/>
    </row>
    <row r="12249" spans="1:2">
      <c r="A12249" s="79"/>
      <c r="B12249" s="156"/>
    </row>
    <row r="12250" spans="1:2">
      <c r="A12250" s="79"/>
      <c r="B12250" s="156"/>
    </row>
    <row r="12251" spans="1:2">
      <c r="A12251" s="79"/>
      <c r="B12251" s="156"/>
    </row>
    <row r="12252" spans="1:2">
      <c r="A12252" s="79"/>
      <c r="B12252" s="156"/>
    </row>
    <row r="12253" spans="1:2">
      <c r="A12253" s="79"/>
      <c r="B12253" s="156"/>
    </row>
    <row r="12254" spans="1:2">
      <c r="A12254" s="79"/>
      <c r="B12254" s="156"/>
    </row>
    <row r="12255" spans="1:2">
      <c r="A12255" s="79"/>
      <c r="B12255" s="156"/>
    </row>
    <row r="12256" spans="1:2">
      <c r="A12256" s="79"/>
      <c r="B12256" s="156"/>
    </row>
    <row r="12257" spans="1:2">
      <c r="A12257" s="79"/>
      <c r="B12257" s="156"/>
    </row>
    <row r="12258" spans="1:2">
      <c r="A12258" s="79"/>
      <c r="B12258" s="156"/>
    </row>
    <row r="12259" spans="1:2">
      <c r="A12259" s="79"/>
      <c r="B12259" s="156"/>
    </row>
    <row r="12260" spans="1:2">
      <c r="A12260" s="79"/>
      <c r="B12260" s="156"/>
    </row>
    <row r="12261" spans="1:2">
      <c r="A12261" s="79"/>
      <c r="B12261" s="156"/>
    </row>
    <row r="12262" spans="1:2">
      <c r="A12262" s="79"/>
      <c r="B12262" s="156"/>
    </row>
    <row r="12263" spans="1:2">
      <c r="A12263" s="79"/>
      <c r="B12263" s="156"/>
    </row>
    <row r="12264" spans="1:2">
      <c r="A12264" s="79"/>
      <c r="B12264" s="156"/>
    </row>
    <row r="12265" spans="1:2">
      <c r="A12265" s="79"/>
      <c r="B12265" s="156"/>
    </row>
    <row r="12266" spans="1:2">
      <c r="A12266" s="79"/>
      <c r="B12266" s="156"/>
    </row>
    <row r="12267" spans="1:2">
      <c r="A12267" s="79"/>
      <c r="B12267" s="156"/>
    </row>
    <row r="12268" spans="1:2">
      <c r="A12268" s="79"/>
      <c r="B12268" s="156"/>
    </row>
    <row r="12269" spans="1:2">
      <c r="A12269" s="79"/>
      <c r="B12269" s="156"/>
    </row>
    <row r="12270" spans="1:2">
      <c r="A12270" s="79"/>
      <c r="B12270" s="156"/>
    </row>
    <row r="12271" spans="1:2">
      <c r="A12271" s="79"/>
      <c r="B12271" s="156"/>
    </row>
    <row r="12272" spans="1:2">
      <c r="A12272" s="79"/>
      <c r="B12272" s="156"/>
    </row>
    <row r="12273" spans="1:2">
      <c r="A12273" s="79"/>
      <c r="B12273" s="156"/>
    </row>
    <row r="12274" spans="1:2">
      <c r="A12274" s="79"/>
      <c r="B12274" s="156"/>
    </row>
    <row r="12275" spans="1:2">
      <c r="A12275" s="79"/>
      <c r="B12275" s="156"/>
    </row>
    <row r="12276" spans="1:2">
      <c r="A12276" s="79"/>
      <c r="B12276" s="156"/>
    </row>
    <row r="12277" spans="1:2">
      <c r="A12277" s="79"/>
      <c r="B12277" s="156"/>
    </row>
    <row r="12278" spans="1:2">
      <c r="A12278" s="79"/>
      <c r="B12278" s="156"/>
    </row>
    <row r="12279" spans="1:2">
      <c r="A12279" s="79"/>
      <c r="B12279" s="156"/>
    </row>
    <row r="12280" spans="1:2">
      <c r="A12280" s="79"/>
      <c r="B12280" s="156"/>
    </row>
    <row r="12281" spans="1:2">
      <c r="A12281" s="79"/>
      <c r="B12281" s="156"/>
    </row>
    <row r="12282" spans="1:2">
      <c r="A12282" s="79"/>
      <c r="B12282" s="156"/>
    </row>
    <row r="12283" spans="1:2">
      <c r="A12283" s="79"/>
      <c r="B12283" s="156"/>
    </row>
    <row r="12284" spans="1:2">
      <c r="A12284" s="79"/>
      <c r="B12284" s="156"/>
    </row>
    <row r="12285" spans="1:2">
      <c r="A12285" s="79"/>
      <c r="B12285" s="156"/>
    </row>
    <row r="12286" spans="1:2">
      <c r="A12286" s="79"/>
      <c r="B12286" s="156"/>
    </row>
    <row r="12287" spans="1:2">
      <c r="A12287" s="79"/>
      <c r="B12287" s="156"/>
    </row>
    <row r="12288" spans="1:2">
      <c r="A12288" s="79"/>
      <c r="B12288" s="156"/>
    </row>
    <row r="12289" spans="1:2">
      <c r="A12289" s="79"/>
      <c r="B12289" s="156"/>
    </row>
    <row r="12290" spans="1:2">
      <c r="A12290" s="79"/>
      <c r="B12290" s="156"/>
    </row>
    <row r="12291" spans="1:2">
      <c r="A12291" s="79"/>
      <c r="B12291" s="156"/>
    </row>
    <row r="12292" spans="1:2">
      <c r="A12292" s="79"/>
      <c r="B12292" s="156"/>
    </row>
    <row r="12293" spans="1:2">
      <c r="A12293" s="79"/>
      <c r="B12293" s="156"/>
    </row>
    <row r="12294" spans="1:2">
      <c r="A12294" s="79"/>
      <c r="B12294" s="156"/>
    </row>
    <row r="12295" spans="1:2">
      <c r="A12295" s="79"/>
      <c r="B12295" s="156"/>
    </row>
    <row r="12296" spans="1:2">
      <c r="A12296" s="79"/>
      <c r="B12296" s="156"/>
    </row>
    <row r="12297" spans="1:2">
      <c r="A12297" s="79"/>
      <c r="B12297" s="156"/>
    </row>
    <row r="12298" spans="1:2">
      <c r="A12298" s="79"/>
      <c r="B12298" s="156"/>
    </row>
    <row r="12299" spans="1:2">
      <c r="A12299" s="79"/>
      <c r="B12299" s="156"/>
    </row>
    <row r="12300" spans="1:2">
      <c r="A12300" s="79"/>
      <c r="B12300" s="156"/>
    </row>
    <row r="12301" spans="1:2">
      <c r="A12301" s="79"/>
      <c r="B12301" s="156"/>
    </row>
    <row r="12302" spans="1:2">
      <c r="A12302" s="79"/>
      <c r="B12302" s="156"/>
    </row>
    <row r="12303" spans="1:2">
      <c r="A12303" s="79"/>
      <c r="B12303" s="156"/>
    </row>
    <row r="12304" spans="1:2">
      <c r="A12304" s="79"/>
      <c r="B12304" s="156"/>
    </row>
    <row r="12305" spans="1:2">
      <c r="A12305" s="79"/>
      <c r="B12305" s="156"/>
    </row>
    <row r="12306" spans="1:2">
      <c r="A12306" s="79"/>
      <c r="B12306" s="156"/>
    </row>
    <row r="12307" spans="1:2">
      <c r="A12307" s="79"/>
      <c r="B12307" s="156"/>
    </row>
    <row r="12308" spans="1:2">
      <c r="A12308" s="79"/>
      <c r="B12308" s="156"/>
    </row>
    <row r="12309" spans="1:2">
      <c r="A12309" s="79"/>
      <c r="B12309" s="156"/>
    </row>
    <row r="12310" spans="1:2">
      <c r="A12310" s="79"/>
      <c r="B12310" s="156"/>
    </row>
    <row r="12311" spans="1:2">
      <c r="A12311" s="79"/>
      <c r="B12311" s="156"/>
    </row>
    <row r="12312" spans="1:2">
      <c r="A12312" s="79"/>
      <c r="B12312" s="156"/>
    </row>
    <row r="12313" spans="1:2">
      <c r="A12313" s="79"/>
      <c r="B12313" s="156"/>
    </row>
    <row r="12314" spans="1:2">
      <c r="A12314" s="79"/>
      <c r="B12314" s="156"/>
    </row>
    <row r="12315" spans="1:2">
      <c r="A12315" s="79"/>
      <c r="B12315" s="156"/>
    </row>
    <row r="12316" spans="1:2">
      <c r="A12316" s="79"/>
      <c r="B12316" s="156"/>
    </row>
    <row r="12317" spans="1:2">
      <c r="A12317" s="79"/>
      <c r="B12317" s="156"/>
    </row>
    <row r="12318" spans="1:2">
      <c r="A12318" s="79"/>
      <c r="B12318" s="156"/>
    </row>
    <row r="12319" spans="1:2">
      <c r="A12319" s="79"/>
      <c r="B12319" s="156"/>
    </row>
    <row r="12320" spans="1:2">
      <c r="A12320" s="79"/>
      <c r="B12320" s="156"/>
    </row>
    <row r="12321" spans="1:2">
      <c r="A12321" s="79"/>
      <c r="B12321" s="156"/>
    </row>
    <row r="12322" spans="1:2">
      <c r="A12322" s="79"/>
      <c r="B12322" s="156"/>
    </row>
    <row r="12323" spans="1:2">
      <c r="A12323" s="79"/>
      <c r="B12323" s="156"/>
    </row>
    <row r="12324" spans="1:2">
      <c r="A12324" s="79"/>
      <c r="B12324" s="156"/>
    </row>
    <row r="12325" spans="1:2">
      <c r="A12325" s="79"/>
      <c r="B12325" s="156"/>
    </row>
    <row r="12326" spans="1:2">
      <c r="A12326" s="79"/>
      <c r="B12326" s="156"/>
    </row>
    <row r="12327" spans="1:2">
      <c r="A12327" s="79"/>
      <c r="B12327" s="156"/>
    </row>
    <row r="12328" spans="1:2">
      <c r="A12328" s="79"/>
      <c r="B12328" s="156"/>
    </row>
    <row r="12329" spans="1:2">
      <c r="A12329" s="79"/>
      <c r="B12329" s="156"/>
    </row>
    <row r="12330" spans="1:2">
      <c r="A12330" s="79"/>
      <c r="B12330" s="156"/>
    </row>
    <row r="12331" spans="1:2">
      <c r="A12331" s="79"/>
      <c r="B12331" s="156"/>
    </row>
    <row r="12332" spans="1:2">
      <c r="A12332" s="79"/>
      <c r="B12332" s="156"/>
    </row>
    <row r="12333" spans="1:2">
      <c r="A12333" s="79"/>
      <c r="B12333" s="156"/>
    </row>
    <row r="12334" spans="1:2">
      <c r="A12334" s="79"/>
      <c r="B12334" s="156"/>
    </row>
    <row r="12335" spans="1:2">
      <c r="A12335" s="79"/>
      <c r="B12335" s="156"/>
    </row>
    <row r="12336" spans="1:2">
      <c r="A12336" s="79"/>
      <c r="B12336" s="156"/>
    </row>
    <row r="12337" spans="1:2">
      <c r="A12337" s="79"/>
      <c r="B12337" s="156"/>
    </row>
    <row r="12338" spans="1:2">
      <c r="A12338" s="79"/>
      <c r="B12338" s="156"/>
    </row>
    <row r="12339" spans="1:2">
      <c r="A12339" s="79"/>
      <c r="B12339" s="156"/>
    </row>
    <row r="12340" spans="1:2">
      <c r="A12340" s="79"/>
      <c r="B12340" s="156"/>
    </row>
    <row r="12341" spans="1:2">
      <c r="A12341" s="79"/>
      <c r="B12341" s="156"/>
    </row>
    <row r="12342" spans="1:2">
      <c r="A12342" s="79"/>
      <c r="B12342" s="156"/>
    </row>
    <row r="12343" spans="1:2">
      <c r="A12343" s="79"/>
      <c r="B12343" s="156"/>
    </row>
    <row r="12344" spans="1:2">
      <c r="A12344" s="79"/>
      <c r="B12344" s="156"/>
    </row>
    <row r="12345" spans="1:2">
      <c r="A12345" s="79"/>
      <c r="B12345" s="156"/>
    </row>
    <row r="12346" spans="1:2">
      <c r="A12346" s="79"/>
      <c r="B12346" s="156"/>
    </row>
    <row r="12347" spans="1:2">
      <c r="A12347" s="79"/>
      <c r="B12347" s="156"/>
    </row>
    <row r="12348" spans="1:2">
      <c r="A12348" s="79"/>
      <c r="B12348" s="156"/>
    </row>
    <row r="12349" spans="1:2">
      <c r="A12349" s="79"/>
      <c r="B12349" s="156"/>
    </row>
    <row r="12350" spans="1:2">
      <c r="A12350" s="79"/>
      <c r="B12350" s="156"/>
    </row>
    <row r="12351" spans="1:2">
      <c r="A12351" s="79"/>
      <c r="B12351" s="156"/>
    </row>
    <row r="12352" spans="1:2">
      <c r="A12352" s="79"/>
      <c r="B12352" s="156"/>
    </row>
    <row r="12353" spans="1:2">
      <c r="A12353" s="79"/>
      <c r="B12353" s="156"/>
    </row>
    <row r="12354" spans="1:2">
      <c r="A12354" s="79"/>
      <c r="B12354" s="156"/>
    </row>
    <row r="12355" spans="1:2">
      <c r="A12355" s="79"/>
      <c r="B12355" s="156"/>
    </row>
    <row r="12356" spans="1:2">
      <c r="A12356" s="79"/>
      <c r="B12356" s="156"/>
    </row>
    <row r="12357" spans="1:2">
      <c r="A12357" s="79"/>
      <c r="B12357" s="156"/>
    </row>
    <row r="12358" spans="1:2">
      <c r="A12358" s="79"/>
      <c r="B12358" s="156"/>
    </row>
    <row r="12359" spans="1:2">
      <c r="A12359" s="79"/>
      <c r="B12359" s="156"/>
    </row>
    <row r="12360" spans="1:2">
      <c r="A12360" s="79"/>
      <c r="B12360" s="156"/>
    </row>
    <row r="12361" spans="1:2">
      <c r="A12361" s="79"/>
      <c r="B12361" s="156"/>
    </row>
    <row r="12362" spans="1:2">
      <c r="A12362" s="79"/>
      <c r="B12362" s="156"/>
    </row>
    <row r="12363" spans="1:2">
      <c r="A12363" s="79"/>
      <c r="B12363" s="156"/>
    </row>
    <row r="12364" spans="1:2">
      <c r="A12364" s="79"/>
      <c r="B12364" s="156"/>
    </row>
    <row r="12365" spans="1:2">
      <c r="A12365" s="79"/>
      <c r="B12365" s="156"/>
    </row>
    <row r="12366" spans="1:2">
      <c r="A12366" s="79"/>
      <c r="B12366" s="156"/>
    </row>
    <row r="12367" spans="1:2">
      <c r="A12367" s="79"/>
      <c r="B12367" s="156"/>
    </row>
    <row r="12368" spans="1:2">
      <c r="A12368" s="79"/>
      <c r="B12368" s="156"/>
    </row>
    <row r="12369" spans="1:2">
      <c r="A12369" s="79"/>
      <c r="B12369" s="156"/>
    </row>
    <row r="12370" spans="1:2">
      <c r="A12370" s="79"/>
      <c r="B12370" s="156"/>
    </row>
    <row r="12371" spans="1:2">
      <c r="A12371" s="79"/>
      <c r="B12371" s="156"/>
    </row>
    <row r="12372" spans="1:2">
      <c r="A12372" s="79"/>
      <c r="B12372" s="156"/>
    </row>
    <row r="12373" spans="1:2">
      <c r="A12373" s="79"/>
      <c r="B12373" s="156"/>
    </row>
    <row r="12374" spans="1:2">
      <c r="A12374" s="79"/>
      <c r="B12374" s="156"/>
    </row>
    <row r="12375" spans="1:2">
      <c r="A12375" s="79"/>
      <c r="B12375" s="156"/>
    </row>
    <row r="12376" spans="1:2">
      <c r="A12376" s="79"/>
      <c r="B12376" s="156"/>
    </row>
    <row r="12377" spans="1:2">
      <c r="A12377" s="79"/>
      <c r="B12377" s="156"/>
    </row>
    <row r="12378" spans="1:2">
      <c r="A12378" s="79"/>
      <c r="B12378" s="156"/>
    </row>
    <row r="12379" spans="1:2">
      <c r="A12379" s="79"/>
      <c r="B12379" s="156"/>
    </row>
    <row r="12380" spans="1:2">
      <c r="A12380" s="79"/>
      <c r="B12380" s="156"/>
    </row>
    <row r="12381" spans="1:2">
      <c r="A12381" s="79"/>
      <c r="B12381" s="156"/>
    </row>
    <row r="12382" spans="1:2">
      <c r="A12382" s="79"/>
      <c r="B12382" s="156"/>
    </row>
    <row r="12383" spans="1:2">
      <c r="A12383" s="79"/>
      <c r="B12383" s="156"/>
    </row>
    <row r="12384" spans="1:2">
      <c r="A12384" s="79"/>
      <c r="B12384" s="156"/>
    </row>
    <row r="12385" spans="1:2">
      <c r="A12385" s="79"/>
      <c r="B12385" s="156"/>
    </row>
    <row r="12386" spans="1:2">
      <c r="A12386" s="79"/>
      <c r="B12386" s="156"/>
    </row>
    <row r="12387" spans="1:2">
      <c r="A12387" s="79"/>
      <c r="B12387" s="156"/>
    </row>
    <row r="12388" spans="1:2">
      <c r="A12388" s="79"/>
      <c r="B12388" s="156"/>
    </row>
    <row r="12389" spans="1:2">
      <c r="A12389" s="79"/>
      <c r="B12389" s="156"/>
    </row>
    <row r="12390" spans="1:2">
      <c r="A12390" s="79"/>
      <c r="B12390" s="156"/>
    </row>
    <row r="12391" spans="1:2">
      <c r="A12391" s="79"/>
      <c r="B12391" s="156"/>
    </row>
    <row r="12392" spans="1:2">
      <c r="A12392" s="79"/>
      <c r="B12392" s="156"/>
    </row>
    <row r="12393" spans="1:2">
      <c r="A12393" s="79"/>
      <c r="B12393" s="156"/>
    </row>
    <row r="12394" spans="1:2">
      <c r="A12394" s="79"/>
      <c r="B12394" s="156"/>
    </row>
    <row r="12395" spans="1:2">
      <c r="A12395" s="79"/>
      <c r="B12395" s="156"/>
    </row>
    <row r="12396" spans="1:2">
      <c r="A12396" s="79"/>
      <c r="B12396" s="156"/>
    </row>
    <row r="12397" spans="1:2">
      <c r="A12397" s="79"/>
      <c r="B12397" s="156"/>
    </row>
    <row r="12398" spans="1:2">
      <c r="A12398" s="79"/>
      <c r="B12398" s="156"/>
    </row>
    <row r="12399" spans="1:2">
      <c r="A12399" s="79"/>
      <c r="B12399" s="156"/>
    </row>
    <row r="12400" spans="1:2">
      <c r="A12400" s="79"/>
      <c r="B12400" s="156"/>
    </row>
    <row r="12401" spans="1:2">
      <c r="A12401" s="79"/>
      <c r="B12401" s="156"/>
    </row>
    <row r="12402" spans="1:2">
      <c r="A12402" s="79"/>
      <c r="B12402" s="156"/>
    </row>
    <row r="12403" spans="1:2">
      <c r="A12403" s="79"/>
      <c r="B12403" s="156"/>
    </row>
    <row r="12404" spans="1:2">
      <c r="A12404" s="79"/>
      <c r="B12404" s="156"/>
    </row>
    <row r="12405" spans="1:2">
      <c r="A12405" s="79"/>
      <c r="B12405" s="156"/>
    </row>
    <row r="12406" spans="1:2">
      <c r="A12406" s="79"/>
      <c r="B12406" s="156"/>
    </row>
    <row r="12407" spans="1:2">
      <c r="A12407" s="79"/>
      <c r="B12407" s="156"/>
    </row>
    <row r="12408" spans="1:2">
      <c r="A12408" s="79"/>
      <c r="B12408" s="156"/>
    </row>
    <row r="12409" spans="1:2">
      <c r="A12409" s="79"/>
      <c r="B12409" s="156"/>
    </row>
    <row r="12410" spans="1:2">
      <c r="A12410" s="79"/>
      <c r="B12410" s="156"/>
    </row>
    <row r="12411" spans="1:2">
      <c r="A12411" s="79"/>
      <c r="B12411" s="156"/>
    </row>
    <row r="12412" spans="1:2">
      <c r="A12412" s="79"/>
      <c r="B12412" s="156"/>
    </row>
    <row r="12413" spans="1:2">
      <c r="A12413" s="79"/>
      <c r="B12413" s="156"/>
    </row>
    <row r="12414" spans="1:2">
      <c r="A12414" s="79"/>
      <c r="B12414" s="156"/>
    </row>
    <row r="12415" spans="1:2">
      <c r="A12415" s="79"/>
      <c r="B12415" s="156"/>
    </row>
    <row r="12416" spans="1:2">
      <c r="A12416" s="79"/>
      <c r="B12416" s="156"/>
    </row>
    <row r="12417" spans="1:2">
      <c r="A12417" s="79"/>
      <c r="B12417" s="156"/>
    </row>
    <row r="12418" spans="1:2">
      <c r="A12418" s="79"/>
      <c r="B12418" s="156"/>
    </row>
    <row r="12419" spans="1:2">
      <c r="A12419" s="79"/>
      <c r="B12419" s="156"/>
    </row>
    <row r="12420" spans="1:2">
      <c r="A12420" s="79"/>
      <c r="B12420" s="156"/>
    </row>
    <row r="12421" spans="1:2">
      <c r="A12421" s="79"/>
      <c r="B12421" s="156"/>
    </row>
    <row r="12422" spans="1:2">
      <c r="A12422" s="79"/>
      <c r="B12422" s="156"/>
    </row>
    <row r="12423" spans="1:2">
      <c r="A12423" s="79"/>
      <c r="B12423" s="156"/>
    </row>
    <row r="12424" spans="1:2">
      <c r="A12424" s="79"/>
      <c r="B12424" s="156"/>
    </row>
    <row r="12425" spans="1:2">
      <c r="A12425" s="79"/>
      <c r="B12425" s="156"/>
    </row>
    <row r="12426" spans="1:2">
      <c r="A12426" s="79"/>
      <c r="B12426" s="156"/>
    </row>
    <row r="12427" spans="1:2">
      <c r="A12427" s="79"/>
      <c r="B12427" s="156"/>
    </row>
    <row r="12428" spans="1:2">
      <c r="A12428" s="79"/>
      <c r="B12428" s="156"/>
    </row>
    <row r="12429" spans="1:2">
      <c r="A12429" s="79"/>
      <c r="B12429" s="156"/>
    </row>
    <row r="12430" spans="1:2">
      <c r="A12430" s="79"/>
      <c r="B12430" s="156"/>
    </row>
    <row r="12431" spans="1:2">
      <c r="A12431" s="79"/>
      <c r="B12431" s="156"/>
    </row>
    <row r="12432" spans="1:2">
      <c r="A12432" s="79"/>
      <c r="B12432" s="156"/>
    </row>
    <row r="12433" spans="1:2">
      <c r="A12433" s="79"/>
      <c r="B12433" s="156"/>
    </row>
    <row r="12434" spans="1:2">
      <c r="A12434" s="79"/>
      <c r="B12434" s="156"/>
    </row>
    <row r="12435" spans="1:2">
      <c r="A12435" s="79"/>
      <c r="B12435" s="156"/>
    </row>
    <row r="12436" spans="1:2">
      <c r="A12436" s="79"/>
      <c r="B12436" s="156"/>
    </row>
    <row r="12437" spans="1:2">
      <c r="A12437" s="79"/>
      <c r="B12437" s="156"/>
    </row>
    <row r="12438" spans="1:2">
      <c r="A12438" s="79"/>
      <c r="B12438" s="156"/>
    </row>
    <row r="12439" spans="1:2">
      <c r="A12439" s="79"/>
      <c r="B12439" s="156"/>
    </row>
    <row r="12440" spans="1:2">
      <c r="A12440" s="79"/>
      <c r="B12440" s="156"/>
    </row>
    <row r="12441" spans="1:2">
      <c r="A12441" s="79"/>
      <c r="B12441" s="156"/>
    </row>
    <row r="12442" spans="1:2">
      <c r="A12442" s="79"/>
      <c r="B12442" s="156"/>
    </row>
    <row r="12443" spans="1:2">
      <c r="A12443" s="79"/>
      <c r="B12443" s="156"/>
    </row>
    <row r="12444" spans="1:2">
      <c r="A12444" s="79"/>
      <c r="B12444" s="156"/>
    </row>
    <row r="12445" spans="1:2">
      <c r="A12445" s="79"/>
      <c r="B12445" s="156"/>
    </row>
    <row r="12446" spans="1:2">
      <c r="A12446" s="79"/>
      <c r="B12446" s="156"/>
    </row>
    <row r="12447" spans="1:2">
      <c r="A12447" s="79"/>
      <c r="B12447" s="156"/>
    </row>
    <row r="12448" spans="1:2">
      <c r="A12448" s="79"/>
      <c r="B12448" s="156"/>
    </row>
    <row r="12449" spans="1:2">
      <c r="A12449" s="79"/>
      <c r="B12449" s="156"/>
    </row>
    <row r="12450" spans="1:2">
      <c r="A12450" s="79"/>
      <c r="B12450" s="156"/>
    </row>
    <row r="12451" spans="1:2">
      <c r="A12451" s="79"/>
      <c r="B12451" s="156"/>
    </row>
    <row r="12452" spans="1:2">
      <c r="A12452" s="79"/>
      <c r="B12452" s="156"/>
    </row>
    <row r="12453" spans="1:2">
      <c r="A12453" s="79"/>
      <c r="B12453" s="156"/>
    </row>
    <row r="12454" spans="1:2">
      <c r="A12454" s="79"/>
      <c r="B12454" s="156"/>
    </row>
    <row r="12455" spans="1:2">
      <c r="A12455" s="79"/>
      <c r="B12455" s="156"/>
    </row>
    <row r="12456" spans="1:2">
      <c r="A12456" s="79"/>
      <c r="B12456" s="156"/>
    </row>
    <row r="12457" spans="1:2">
      <c r="A12457" s="79"/>
      <c r="B12457" s="156"/>
    </row>
    <row r="12458" spans="1:2">
      <c r="A12458" s="79"/>
      <c r="B12458" s="156"/>
    </row>
    <row r="12459" spans="1:2">
      <c r="A12459" s="79"/>
      <c r="B12459" s="156"/>
    </row>
    <row r="12460" spans="1:2">
      <c r="A12460" s="79"/>
      <c r="B12460" s="156"/>
    </row>
    <row r="12461" spans="1:2">
      <c r="A12461" s="79"/>
      <c r="B12461" s="156"/>
    </row>
    <row r="12462" spans="1:2">
      <c r="A12462" s="79"/>
      <c r="B12462" s="156"/>
    </row>
    <row r="12463" spans="1:2">
      <c r="A12463" s="79"/>
      <c r="B12463" s="156"/>
    </row>
    <row r="12464" spans="1:2">
      <c r="A12464" s="79"/>
      <c r="B12464" s="156"/>
    </row>
    <row r="12465" spans="1:2">
      <c r="A12465" s="79"/>
      <c r="B12465" s="156"/>
    </row>
    <row r="12466" spans="1:2">
      <c r="A12466" s="79"/>
      <c r="B12466" s="156"/>
    </row>
    <row r="12467" spans="1:2">
      <c r="A12467" s="79"/>
      <c r="B12467" s="156"/>
    </row>
    <row r="12468" spans="1:2">
      <c r="A12468" s="79"/>
      <c r="B12468" s="156"/>
    </row>
    <row r="12469" spans="1:2">
      <c r="A12469" s="79"/>
      <c r="B12469" s="156"/>
    </row>
    <row r="12470" spans="1:2">
      <c r="A12470" s="79"/>
      <c r="B12470" s="156"/>
    </row>
    <row r="12471" spans="1:2">
      <c r="A12471" s="79"/>
      <c r="B12471" s="156"/>
    </row>
    <row r="12472" spans="1:2">
      <c r="A12472" s="79"/>
      <c r="B12472" s="156"/>
    </row>
    <row r="12473" spans="1:2">
      <c r="A12473" s="79"/>
      <c r="B12473" s="156"/>
    </row>
    <row r="12474" spans="1:2">
      <c r="A12474" s="79"/>
      <c r="B12474" s="156"/>
    </row>
    <row r="12475" spans="1:2">
      <c r="A12475" s="79"/>
      <c r="B12475" s="156"/>
    </row>
    <row r="12476" spans="1:2">
      <c r="A12476" s="79"/>
      <c r="B12476" s="156"/>
    </row>
    <row r="12477" spans="1:2">
      <c r="A12477" s="79"/>
      <c r="B12477" s="156"/>
    </row>
    <row r="12478" spans="1:2">
      <c r="A12478" s="79"/>
      <c r="B12478" s="156"/>
    </row>
    <row r="12479" spans="1:2">
      <c r="A12479" s="79"/>
      <c r="B12479" s="156"/>
    </row>
    <row r="12480" spans="1:2">
      <c r="A12480" s="79"/>
      <c r="B12480" s="156"/>
    </row>
    <row r="12481" spans="1:2">
      <c r="A12481" s="79"/>
      <c r="B12481" s="156"/>
    </row>
    <row r="12482" spans="1:2">
      <c r="A12482" s="79"/>
      <c r="B12482" s="156"/>
    </row>
    <row r="12483" spans="1:2">
      <c r="A12483" s="79"/>
      <c r="B12483" s="156"/>
    </row>
    <row r="12484" spans="1:2">
      <c r="A12484" s="79"/>
      <c r="B12484" s="156"/>
    </row>
    <row r="12485" spans="1:2">
      <c r="A12485" s="79"/>
      <c r="B12485" s="156"/>
    </row>
    <row r="12486" spans="1:2">
      <c r="A12486" s="79"/>
      <c r="B12486" s="156"/>
    </row>
    <row r="12487" spans="1:2">
      <c r="A12487" s="79"/>
      <c r="B12487" s="156"/>
    </row>
    <row r="12488" spans="1:2">
      <c r="A12488" s="79"/>
      <c r="B12488" s="156"/>
    </row>
    <row r="12489" spans="1:2">
      <c r="A12489" s="79"/>
      <c r="B12489" s="156"/>
    </row>
    <row r="12490" spans="1:2">
      <c r="A12490" s="79"/>
      <c r="B12490" s="156"/>
    </row>
    <row r="12491" spans="1:2">
      <c r="A12491" s="79"/>
      <c r="B12491" s="156"/>
    </row>
    <row r="12492" spans="1:2">
      <c r="A12492" s="79"/>
      <c r="B12492" s="156"/>
    </row>
    <row r="12493" spans="1:2">
      <c r="A12493" s="79"/>
      <c r="B12493" s="156"/>
    </row>
    <row r="12494" spans="1:2">
      <c r="A12494" s="79"/>
      <c r="B12494" s="156"/>
    </row>
    <row r="12495" spans="1:2">
      <c r="A12495" s="79"/>
      <c r="B12495" s="156"/>
    </row>
    <row r="12496" spans="1:2">
      <c r="A12496" s="79"/>
      <c r="B12496" s="156"/>
    </row>
    <row r="12497" spans="1:2">
      <c r="A12497" s="79"/>
      <c r="B12497" s="156"/>
    </row>
    <row r="12498" spans="1:2">
      <c r="A12498" s="79"/>
      <c r="B12498" s="156"/>
    </row>
    <row r="12499" spans="1:2">
      <c r="A12499" s="79"/>
      <c r="B12499" s="156"/>
    </row>
    <row r="12500" spans="1:2">
      <c r="A12500" s="79"/>
      <c r="B12500" s="156"/>
    </row>
    <row r="12501" spans="1:2">
      <c r="A12501" s="79"/>
      <c r="B12501" s="156"/>
    </row>
    <row r="12502" spans="1:2">
      <c r="A12502" s="79"/>
      <c r="B12502" s="156"/>
    </row>
    <row r="12503" spans="1:2">
      <c r="A12503" s="79"/>
      <c r="B12503" s="156"/>
    </row>
    <row r="12504" spans="1:2">
      <c r="A12504" s="79"/>
      <c r="B12504" s="156"/>
    </row>
    <row r="12505" spans="1:2">
      <c r="A12505" s="79"/>
      <c r="B12505" s="156"/>
    </row>
    <row r="12506" spans="1:2">
      <c r="A12506" s="79"/>
      <c r="B12506" s="156"/>
    </row>
    <row r="12507" spans="1:2">
      <c r="A12507" s="79"/>
      <c r="B12507" s="156"/>
    </row>
    <row r="12508" spans="1:2">
      <c r="A12508" s="79"/>
      <c r="B12508" s="156"/>
    </row>
    <row r="12509" spans="1:2">
      <c r="A12509" s="79"/>
      <c r="B12509" s="156"/>
    </row>
    <row r="12510" spans="1:2">
      <c r="A12510" s="79"/>
      <c r="B12510" s="156"/>
    </row>
    <row r="12511" spans="1:2">
      <c r="A12511" s="79"/>
      <c r="B12511" s="156"/>
    </row>
    <row r="12512" spans="1:2">
      <c r="A12512" s="79"/>
      <c r="B12512" s="156"/>
    </row>
    <row r="12513" spans="1:2">
      <c r="A12513" s="79"/>
      <c r="B12513" s="156"/>
    </row>
    <row r="12514" spans="1:2">
      <c r="A12514" s="79"/>
      <c r="B12514" s="156"/>
    </row>
    <row r="12515" spans="1:2">
      <c r="A12515" s="79"/>
      <c r="B12515" s="156"/>
    </row>
    <row r="12516" spans="1:2">
      <c r="A12516" s="79"/>
      <c r="B12516" s="156"/>
    </row>
    <row r="12517" spans="1:2">
      <c r="A12517" s="79"/>
      <c r="B12517" s="156"/>
    </row>
    <row r="12518" spans="1:2">
      <c r="A12518" s="79"/>
      <c r="B12518" s="156"/>
    </row>
    <row r="12519" spans="1:2">
      <c r="A12519" s="79"/>
      <c r="B12519" s="156"/>
    </row>
    <row r="12520" spans="1:2">
      <c r="A12520" s="79"/>
      <c r="B12520" s="156"/>
    </row>
    <row r="12521" spans="1:2">
      <c r="A12521" s="79"/>
      <c r="B12521" s="156"/>
    </row>
    <row r="12522" spans="1:2">
      <c r="A12522" s="79"/>
      <c r="B12522" s="156"/>
    </row>
    <row r="12523" spans="1:2">
      <c r="A12523" s="79"/>
      <c r="B12523" s="156"/>
    </row>
    <row r="12524" spans="1:2">
      <c r="A12524" s="79"/>
      <c r="B12524" s="156"/>
    </row>
    <row r="12525" spans="1:2">
      <c r="A12525" s="79"/>
      <c r="B12525" s="156"/>
    </row>
    <row r="12526" spans="1:2">
      <c r="A12526" s="79"/>
      <c r="B12526" s="156"/>
    </row>
    <row r="12527" spans="1:2">
      <c r="A12527" s="79"/>
      <c r="B12527" s="156"/>
    </row>
    <row r="12528" spans="1:2">
      <c r="A12528" s="79"/>
      <c r="B12528" s="156"/>
    </row>
    <row r="12529" spans="1:2">
      <c r="A12529" s="79"/>
      <c r="B12529" s="156"/>
    </row>
    <row r="12530" spans="1:2">
      <c r="A12530" s="79"/>
      <c r="B12530" s="156"/>
    </row>
    <row r="12531" spans="1:2">
      <c r="A12531" s="79"/>
      <c r="B12531" s="156"/>
    </row>
    <row r="12532" spans="1:2">
      <c r="A12532" s="79"/>
      <c r="B12532" s="156"/>
    </row>
    <row r="12533" spans="1:2">
      <c r="A12533" s="79"/>
      <c r="B12533" s="156"/>
    </row>
    <row r="12534" spans="1:2">
      <c r="A12534" s="79"/>
      <c r="B12534" s="156"/>
    </row>
    <row r="12535" spans="1:2">
      <c r="A12535" s="79"/>
      <c r="B12535" s="156"/>
    </row>
    <row r="12536" spans="1:2">
      <c r="A12536" s="79"/>
      <c r="B12536" s="156"/>
    </row>
    <row r="12537" spans="1:2">
      <c r="A12537" s="79"/>
      <c r="B12537" s="156"/>
    </row>
    <row r="12538" spans="1:2">
      <c r="A12538" s="79"/>
      <c r="B12538" s="156"/>
    </row>
    <row r="12539" spans="1:2">
      <c r="A12539" s="79"/>
      <c r="B12539" s="156"/>
    </row>
    <row r="12540" spans="1:2">
      <c r="A12540" s="79"/>
      <c r="B12540" s="156"/>
    </row>
    <row r="12541" spans="1:2">
      <c r="A12541" s="79"/>
      <c r="B12541" s="156"/>
    </row>
    <row r="12542" spans="1:2">
      <c r="A12542" s="79"/>
      <c r="B12542" s="156"/>
    </row>
    <row r="12543" spans="1:2">
      <c r="A12543" s="79"/>
      <c r="B12543" s="156"/>
    </row>
    <row r="12544" spans="1:2">
      <c r="A12544" s="79"/>
      <c r="B12544" s="156"/>
    </row>
    <row r="12545" spans="1:2">
      <c r="A12545" s="79"/>
      <c r="B12545" s="156"/>
    </row>
    <row r="12546" spans="1:2">
      <c r="A12546" s="79"/>
      <c r="B12546" s="156"/>
    </row>
    <row r="12547" spans="1:2">
      <c r="A12547" s="79"/>
      <c r="B12547" s="156"/>
    </row>
    <row r="12548" spans="1:2">
      <c r="A12548" s="79"/>
      <c r="B12548" s="156"/>
    </row>
    <row r="12549" spans="1:2">
      <c r="A12549" s="79"/>
      <c r="B12549" s="156"/>
    </row>
    <row r="12550" spans="1:2">
      <c r="A12550" s="79"/>
      <c r="B12550" s="156"/>
    </row>
    <row r="12551" spans="1:2">
      <c r="A12551" s="79"/>
      <c r="B12551" s="156"/>
    </row>
    <row r="12552" spans="1:2">
      <c r="A12552" s="79"/>
      <c r="B12552" s="156"/>
    </row>
    <row r="12553" spans="1:2">
      <c r="A12553" s="79"/>
      <c r="B12553" s="156"/>
    </row>
    <row r="12554" spans="1:2">
      <c r="A12554" s="79"/>
      <c r="B12554" s="156"/>
    </row>
    <row r="12555" spans="1:2">
      <c r="A12555" s="79"/>
      <c r="B12555" s="156"/>
    </row>
    <row r="12556" spans="1:2">
      <c r="A12556" s="79"/>
      <c r="B12556" s="156"/>
    </row>
    <row r="12557" spans="1:2">
      <c r="A12557" s="79"/>
      <c r="B12557" s="156"/>
    </row>
    <row r="12558" spans="1:2">
      <c r="A12558" s="79"/>
      <c r="B12558" s="156"/>
    </row>
    <row r="12559" spans="1:2">
      <c r="A12559" s="79"/>
      <c r="B12559" s="156"/>
    </row>
    <row r="12560" spans="1:2">
      <c r="A12560" s="79"/>
      <c r="B12560" s="156"/>
    </row>
    <row r="12561" spans="1:2">
      <c r="A12561" s="79"/>
      <c r="B12561" s="156"/>
    </row>
    <row r="12562" spans="1:2">
      <c r="A12562" s="79"/>
      <c r="B12562" s="156"/>
    </row>
    <row r="12563" spans="1:2">
      <c r="A12563" s="79"/>
      <c r="B12563" s="156"/>
    </row>
    <row r="12564" spans="1:2">
      <c r="A12564" s="79"/>
      <c r="B12564" s="156"/>
    </row>
    <row r="12565" spans="1:2">
      <c r="A12565" s="79"/>
      <c r="B12565" s="156"/>
    </row>
    <row r="12566" spans="1:2">
      <c r="A12566" s="79"/>
      <c r="B12566" s="156"/>
    </row>
    <row r="12567" spans="1:2">
      <c r="A12567" s="79"/>
      <c r="B12567" s="156"/>
    </row>
    <row r="12568" spans="1:2">
      <c r="A12568" s="79"/>
      <c r="B12568" s="156"/>
    </row>
    <row r="12569" spans="1:2">
      <c r="A12569" s="79"/>
      <c r="B12569" s="156"/>
    </row>
    <row r="12570" spans="1:2">
      <c r="A12570" s="79"/>
      <c r="B12570" s="156"/>
    </row>
    <row r="12571" spans="1:2">
      <c r="A12571" s="79"/>
      <c r="B12571" s="156"/>
    </row>
    <row r="12572" spans="1:2">
      <c r="A12572" s="79"/>
      <c r="B12572" s="156"/>
    </row>
    <row r="12573" spans="1:2">
      <c r="A12573" s="79"/>
      <c r="B12573" s="156"/>
    </row>
    <row r="12574" spans="1:2">
      <c r="A12574" s="79"/>
      <c r="B12574" s="156"/>
    </row>
    <row r="12575" spans="1:2">
      <c r="A12575" s="79"/>
      <c r="B12575" s="156"/>
    </row>
    <row r="12576" spans="1:2">
      <c r="A12576" s="79"/>
      <c r="B12576" s="156"/>
    </row>
    <row r="12577" spans="1:2">
      <c r="A12577" s="79"/>
      <c r="B12577" s="156"/>
    </row>
    <row r="12578" spans="1:2">
      <c r="A12578" s="79"/>
      <c r="B12578" s="156"/>
    </row>
    <row r="12579" spans="1:2">
      <c r="A12579" s="79"/>
      <c r="B12579" s="156"/>
    </row>
    <row r="12580" spans="1:2">
      <c r="A12580" s="79"/>
      <c r="B12580" s="156"/>
    </row>
    <row r="12581" spans="1:2">
      <c r="A12581" s="79"/>
      <c r="B12581" s="156"/>
    </row>
    <row r="12582" spans="1:2">
      <c r="A12582" s="79"/>
      <c r="B12582" s="156"/>
    </row>
    <row r="12583" spans="1:2">
      <c r="A12583" s="79"/>
      <c r="B12583" s="156"/>
    </row>
    <row r="12584" spans="1:2">
      <c r="A12584" s="79"/>
      <c r="B12584" s="156"/>
    </row>
    <row r="12585" spans="1:2">
      <c r="A12585" s="79"/>
      <c r="B12585" s="156"/>
    </row>
    <row r="12586" spans="1:2">
      <c r="A12586" s="79"/>
      <c r="B12586" s="156"/>
    </row>
    <row r="12587" spans="1:2">
      <c r="A12587" s="79"/>
      <c r="B12587" s="156"/>
    </row>
    <row r="12588" spans="1:2">
      <c r="A12588" s="79"/>
      <c r="B12588" s="156"/>
    </row>
    <row r="12589" spans="1:2">
      <c r="A12589" s="79"/>
      <c r="B12589" s="156"/>
    </row>
    <row r="12590" spans="1:2">
      <c r="A12590" s="79"/>
      <c r="B12590" s="156"/>
    </row>
    <row r="12591" spans="1:2">
      <c r="A12591" s="79"/>
      <c r="B12591" s="156"/>
    </row>
    <row r="12592" spans="1:2">
      <c r="A12592" s="79"/>
      <c r="B12592" s="156"/>
    </row>
    <row r="12593" spans="1:2">
      <c r="A12593" s="79"/>
      <c r="B12593" s="156"/>
    </row>
    <row r="12594" spans="1:2">
      <c r="A12594" s="79"/>
      <c r="B12594" s="156"/>
    </row>
    <row r="12595" spans="1:2">
      <c r="A12595" s="79"/>
      <c r="B12595" s="156"/>
    </row>
    <row r="12596" spans="1:2">
      <c r="A12596" s="79"/>
      <c r="B12596" s="156"/>
    </row>
    <row r="12597" spans="1:2">
      <c r="A12597" s="79"/>
      <c r="B12597" s="156"/>
    </row>
    <row r="12598" spans="1:2">
      <c r="A12598" s="79"/>
      <c r="B12598" s="156"/>
    </row>
    <row r="12599" spans="1:2">
      <c r="A12599" s="79"/>
      <c r="B12599" s="156"/>
    </row>
    <row r="12600" spans="1:2">
      <c r="A12600" s="79"/>
      <c r="B12600" s="156"/>
    </row>
    <row r="12601" spans="1:2">
      <c r="A12601" s="79"/>
      <c r="B12601" s="156"/>
    </row>
    <row r="12602" spans="1:2">
      <c r="A12602" s="79"/>
      <c r="B12602" s="156"/>
    </row>
    <row r="12603" spans="1:2">
      <c r="A12603" s="79"/>
      <c r="B12603" s="156"/>
    </row>
    <row r="12604" spans="1:2">
      <c r="A12604" s="79"/>
      <c r="B12604" s="156"/>
    </row>
    <row r="12605" spans="1:2">
      <c r="A12605" s="79"/>
      <c r="B12605" s="156"/>
    </row>
    <row r="12606" spans="1:2">
      <c r="A12606" s="79"/>
      <c r="B12606" s="156"/>
    </row>
    <row r="12607" spans="1:2">
      <c r="A12607" s="79"/>
      <c r="B12607" s="156"/>
    </row>
    <row r="12608" spans="1:2">
      <c r="A12608" s="79"/>
      <c r="B12608" s="156"/>
    </row>
    <row r="12609" spans="1:2">
      <c r="A12609" s="79"/>
      <c r="B12609" s="156"/>
    </row>
    <row r="12610" spans="1:2">
      <c r="A12610" s="79"/>
      <c r="B12610" s="156"/>
    </row>
    <row r="12611" spans="1:2">
      <c r="A12611" s="79"/>
      <c r="B12611" s="156"/>
    </row>
    <row r="12612" spans="1:2">
      <c r="A12612" s="79"/>
      <c r="B12612" s="156"/>
    </row>
    <row r="12613" spans="1:2">
      <c r="A12613" s="79"/>
      <c r="B12613" s="156"/>
    </row>
    <row r="12614" spans="1:2">
      <c r="A12614" s="79"/>
      <c r="B12614" s="156"/>
    </row>
    <row r="12615" spans="1:2">
      <c r="A12615" s="79"/>
      <c r="B12615" s="156"/>
    </row>
    <row r="12616" spans="1:2">
      <c r="A12616" s="79"/>
      <c r="B12616" s="156"/>
    </row>
    <row r="12617" spans="1:2">
      <c r="A12617" s="79"/>
      <c r="B12617" s="156"/>
    </row>
    <row r="12618" spans="1:2">
      <c r="A12618" s="79"/>
      <c r="B12618" s="156"/>
    </row>
    <row r="12619" spans="1:2">
      <c r="A12619" s="79"/>
      <c r="B12619" s="156"/>
    </row>
    <row r="12620" spans="1:2">
      <c r="A12620" s="79"/>
      <c r="B12620" s="156"/>
    </row>
    <row r="12621" spans="1:2">
      <c r="A12621" s="79"/>
      <c r="B12621" s="156"/>
    </row>
    <row r="12622" spans="1:2">
      <c r="A12622" s="79"/>
      <c r="B12622" s="156"/>
    </row>
    <row r="12623" spans="1:2">
      <c r="A12623" s="79"/>
      <c r="B12623" s="156"/>
    </row>
    <row r="12624" spans="1:2">
      <c r="A12624" s="79"/>
      <c r="B12624" s="156"/>
    </row>
    <row r="12625" spans="1:2">
      <c r="A12625" s="79"/>
      <c r="B12625" s="156"/>
    </row>
    <row r="12626" spans="1:2">
      <c r="A12626" s="79"/>
      <c r="B12626" s="156"/>
    </row>
    <row r="12627" spans="1:2">
      <c r="A12627" s="79"/>
      <c r="B12627" s="156"/>
    </row>
    <row r="12628" spans="1:2">
      <c r="A12628" s="79"/>
      <c r="B12628" s="156"/>
    </row>
    <row r="12629" spans="1:2">
      <c r="A12629" s="79"/>
      <c r="B12629" s="156"/>
    </row>
    <row r="12630" spans="1:2">
      <c r="A12630" s="79"/>
      <c r="B12630" s="156"/>
    </row>
    <row r="12631" spans="1:2">
      <c r="A12631" s="79"/>
      <c r="B12631" s="156"/>
    </row>
    <row r="12632" spans="1:2">
      <c r="A12632" s="79"/>
      <c r="B12632" s="156"/>
    </row>
    <row r="12633" spans="1:2">
      <c r="A12633" s="79"/>
      <c r="B12633" s="156"/>
    </row>
    <row r="12634" spans="1:2">
      <c r="A12634" s="79"/>
      <c r="B12634" s="156"/>
    </row>
    <row r="12635" spans="1:2">
      <c r="A12635" s="79"/>
      <c r="B12635" s="156"/>
    </row>
    <row r="12636" spans="1:2">
      <c r="A12636" s="79"/>
      <c r="B12636" s="156"/>
    </row>
    <row r="12637" spans="1:2">
      <c r="A12637" s="79"/>
      <c r="B12637" s="156"/>
    </row>
    <row r="12638" spans="1:2">
      <c r="A12638" s="79"/>
      <c r="B12638" s="156"/>
    </row>
    <row r="12639" spans="1:2">
      <c r="A12639" s="79"/>
      <c r="B12639" s="156"/>
    </row>
    <row r="12640" spans="1:2">
      <c r="A12640" s="79"/>
      <c r="B12640" s="156"/>
    </row>
    <row r="12641" spans="1:2">
      <c r="A12641" s="79"/>
      <c r="B12641" s="156"/>
    </row>
    <row r="12642" spans="1:2">
      <c r="A12642" s="79"/>
      <c r="B12642" s="156"/>
    </row>
    <row r="12643" spans="1:2">
      <c r="A12643" s="79"/>
      <c r="B12643" s="156"/>
    </row>
    <row r="12644" spans="1:2">
      <c r="A12644" s="79"/>
      <c r="B12644" s="156"/>
    </row>
    <row r="12645" spans="1:2">
      <c r="A12645" s="79"/>
      <c r="B12645" s="156"/>
    </row>
    <row r="12646" spans="1:2">
      <c r="A12646" s="79"/>
      <c r="B12646" s="156"/>
    </row>
    <row r="12647" spans="1:2">
      <c r="A12647" s="79"/>
      <c r="B12647" s="156"/>
    </row>
    <row r="12648" spans="1:2">
      <c r="A12648" s="79"/>
      <c r="B12648" s="156"/>
    </row>
    <row r="12649" spans="1:2">
      <c r="A12649" s="79"/>
      <c r="B12649" s="156"/>
    </row>
    <row r="12650" spans="1:2">
      <c r="A12650" s="79"/>
      <c r="B12650" s="156"/>
    </row>
    <row r="12651" spans="1:2">
      <c r="A12651" s="79"/>
      <c r="B12651" s="156"/>
    </row>
    <row r="12652" spans="1:2">
      <c r="A12652" s="79"/>
      <c r="B12652" s="156"/>
    </row>
    <row r="12653" spans="1:2">
      <c r="A12653" s="79"/>
      <c r="B12653" s="156"/>
    </row>
    <row r="12654" spans="1:2">
      <c r="A12654" s="79"/>
      <c r="B12654" s="156"/>
    </row>
    <row r="12655" spans="1:2">
      <c r="A12655" s="79"/>
      <c r="B12655" s="156"/>
    </row>
    <row r="12656" spans="1:2">
      <c r="A12656" s="79"/>
      <c r="B12656" s="156"/>
    </row>
    <row r="12657" spans="1:2">
      <c r="A12657" s="79"/>
      <c r="B12657" s="156"/>
    </row>
    <row r="12658" spans="1:2">
      <c r="A12658" s="79"/>
      <c r="B12658" s="156"/>
    </row>
    <row r="12659" spans="1:2">
      <c r="A12659" s="79"/>
      <c r="B12659" s="156"/>
    </row>
    <row r="12660" spans="1:2">
      <c r="A12660" s="79"/>
      <c r="B12660" s="156"/>
    </row>
    <row r="12661" spans="1:2">
      <c r="A12661" s="79"/>
      <c r="B12661" s="156"/>
    </row>
    <row r="12662" spans="1:2">
      <c r="A12662" s="79"/>
      <c r="B12662" s="156"/>
    </row>
    <row r="12663" spans="1:2">
      <c r="A12663" s="79"/>
      <c r="B12663" s="156"/>
    </row>
    <row r="12664" spans="1:2">
      <c r="A12664" s="79"/>
      <c r="B12664" s="156"/>
    </row>
    <row r="12665" spans="1:2">
      <c r="A12665" s="79"/>
      <c r="B12665" s="156"/>
    </row>
    <row r="12666" spans="1:2">
      <c r="A12666" s="79"/>
      <c r="B12666" s="156"/>
    </row>
    <row r="12667" spans="1:2">
      <c r="A12667" s="79"/>
      <c r="B12667" s="156"/>
    </row>
    <row r="12668" spans="1:2">
      <c r="A12668" s="79"/>
      <c r="B12668" s="156"/>
    </row>
    <row r="12669" spans="1:2">
      <c r="A12669" s="79"/>
      <c r="B12669" s="156"/>
    </row>
    <row r="12670" spans="1:2">
      <c r="A12670" s="79"/>
      <c r="B12670" s="156"/>
    </row>
    <row r="12671" spans="1:2">
      <c r="A12671" s="79"/>
      <c r="B12671" s="156"/>
    </row>
    <row r="12672" spans="1:2">
      <c r="A12672" s="79"/>
      <c r="B12672" s="156"/>
    </row>
    <row r="12673" spans="1:2">
      <c r="A12673" s="79"/>
      <c r="B12673" s="156"/>
    </row>
    <row r="12674" spans="1:2">
      <c r="A12674" s="79"/>
      <c r="B12674" s="156"/>
    </row>
    <row r="12675" spans="1:2">
      <c r="A12675" s="79"/>
      <c r="B12675" s="156"/>
    </row>
    <row r="12676" spans="1:2">
      <c r="A12676" s="79"/>
      <c r="B12676" s="156"/>
    </row>
    <row r="12677" spans="1:2">
      <c r="A12677" s="79"/>
      <c r="B12677" s="156"/>
    </row>
    <row r="12678" spans="1:2">
      <c r="A12678" s="79"/>
      <c r="B12678" s="156"/>
    </row>
    <row r="12679" spans="1:2">
      <c r="A12679" s="79"/>
      <c r="B12679" s="156"/>
    </row>
    <row r="12680" spans="1:2">
      <c r="A12680" s="79"/>
      <c r="B12680" s="156"/>
    </row>
    <row r="12681" spans="1:2">
      <c r="A12681" s="79"/>
      <c r="B12681" s="156"/>
    </row>
    <row r="12682" spans="1:2">
      <c r="A12682" s="79"/>
      <c r="B12682" s="156"/>
    </row>
    <row r="12683" spans="1:2">
      <c r="A12683" s="79"/>
      <c r="B12683" s="156"/>
    </row>
    <row r="12684" spans="1:2">
      <c r="A12684" s="79"/>
      <c r="B12684" s="156"/>
    </row>
    <row r="12685" spans="1:2">
      <c r="A12685" s="79"/>
      <c r="B12685" s="156"/>
    </row>
    <row r="12686" spans="1:2">
      <c r="A12686" s="79"/>
      <c r="B12686" s="156"/>
    </row>
    <row r="12687" spans="1:2">
      <c r="A12687" s="79"/>
      <c r="B12687" s="156"/>
    </row>
    <row r="12688" spans="1:2">
      <c r="A12688" s="79"/>
      <c r="B12688" s="156"/>
    </row>
    <row r="12689" spans="1:2">
      <c r="A12689" s="79"/>
      <c r="B12689" s="156"/>
    </row>
    <row r="12690" spans="1:2">
      <c r="A12690" s="79"/>
      <c r="B12690" s="156"/>
    </row>
    <row r="12691" spans="1:2">
      <c r="A12691" s="79"/>
      <c r="B12691" s="156"/>
    </row>
    <row r="12692" spans="1:2">
      <c r="A12692" s="79"/>
      <c r="B12692" s="156"/>
    </row>
    <row r="12693" spans="1:2">
      <c r="A12693" s="79"/>
      <c r="B12693" s="156"/>
    </row>
    <row r="12694" spans="1:2">
      <c r="A12694" s="79"/>
      <c r="B12694" s="156"/>
    </row>
    <row r="12695" spans="1:2">
      <c r="A12695" s="79"/>
      <c r="B12695" s="156"/>
    </row>
    <row r="12696" spans="1:2">
      <c r="A12696" s="79"/>
      <c r="B12696" s="156"/>
    </row>
    <row r="12697" spans="1:2">
      <c r="A12697" s="79"/>
      <c r="B12697" s="156"/>
    </row>
    <row r="12698" spans="1:2">
      <c r="A12698" s="79"/>
      <c r="B12698" s="156"/>
    </row>
    <row r="12699" spans="1:2">
      <c r="A12699" s="79"/>
      <c r="B12699" s="156"/>
    </row>
    <row r="12700" spans="1:2">
      <c r="A12700" s="79"/>
      <c r="B12700" s="156"/>
    </row>
    <row r="12701" spans="1:2">
      <c r="A12701" s="79"/>
      <c r="B12701" s="156"/>
    </row>
    <row r="12702" spans="1:2">
      <c r="A12702" s="79"/>
      <c r="B12702" s="156"/>
    </row>
    <row r="12703" spans="1:2">
      <c r="A12703" s="79"/>
      <c r="B12703" s="156"/>
    </row>
    <row r="12704" spans="1:2">
      <c r="A12704" s="79"/>
      <c r="B12704" s="156"/>
    </row>
    <row r="12705" spans="1:2">
      <c r="A12705" s="79"/>
      <c r="B12705" s="156"/>
    </row>
    <row r="12706" spans="1:2">
      <c r="A12706" s="79"/>
      <c r="B12706" s="156"/>
    </row>
    <row r="12707" spans="1:2">
      <c r="A12707" s="79"/>
      <c r="B12707" s="156"/>
    </row>
    <row r="12708" spans="1:2">
      <c r="A12708" s="79"/>
      <c r="B12708" s="156"/>
    </row>
    <row r="12709" spans="1:2">
      <c r="A12709" s="79"/>
      <c r="B12709" s="156"/>
    </row>
    <row r="12710" spans="1:2">
      <c r="A12710" s="79"/>
      <c r="B12710" s="156"/>
    </row>
    <row r="12711" spans="1:2">
      <c r="A12711" s="79"/>
      <c r="B12711" s="156"/>
    </row>
    <row r="12712" spans="1:2">
      <c r="A12712" s="79"/>
      <c r="B12712" s="156"/>
    </row>
    <row r="12713" spans="1:2">
      <c r="A12713" s="79"/>
      <c r="B12713" s="156"/>
    </row>
    <row r="12714" spans="1:2">
      <c r="A12714" s="79"/>
      <c r="B12714" s="156"/>
    </row>
    <row r="12715" spans="1:2">
      <c r="A12715" s="79"/>
      <c r="B12715" s="156"/>
    </row>
    <row r="12716" spans="1:2">
      <c r="A12716" s="79"/>
      <c r="B12716" s="156"/>
    </row>
    <row r="12717" spans="1:2">
      <c r="A12717" s="79"/>
      <c r="B12717" s="156"/>
    </row>
    <row r="12718" spans="1:2">
      <c r="A12718" s="79"/>
      <c r="B12718" s="156"/>
    </row>
    <row r="12719" spans="1:2">
      <c r="A12719" s="79"/>
      <c r="B12719" s="156"/>
    </row>
    <row r="12720" spans="1:2">
      <c r="A12720" s="79"/>
      <c r="B12720" s="156"/>
    </row>
    <row r="12721" spans="1:2">
      <c r="A12721" s="79"/>
      <c r="B12721" s="156"/>
    </row>
    <row r="12722" spans="1:2">
      <c r="A12722" s="79"/>
      <c r="B12722" s="156"/>
    </row>
    <row r="12723" spans="1:2">
      <c r="A12723" s="79"/>
      <c r="B12723" s="156"/>
    </row>
    <row r="12724" spans="1:2">
      <c r="A12724" s="79"/>
      <c r="B12724" s="156"/>
    </row>
    <row r="12725" spans="1:2">
      <c r="A12725" s="79"/>
      <c r="B12725" s="156"/>
    </row>
    <row r="12726" spans="1:2">
      <c r="A12726" s="79"/>
      <c r="B12726" s="156"/>
    </row>
    <row r="12727" spans="1:2">
      <c r="A12727" s="79"/>
      <c r="B12727" s="156"/>
    </row>
    <row r="12728" spans="1:2">
      <c r="A12728" s="79"/>
      <c r="B12728" s="156"/>
    </row>
    <row r="12729" spans="1:2">
      <c r="A12729" s="79"/>
      <c r="B12729" s="156"/>
    </row>
    <row r="12730" spans="1:2">
      <c r="A12730" s="79"/>
      <c r="B12730" s="156"/>
    </row>
    <row r="12731" spans="1:2">
      <c r="A12731" s="79"/>
      <c r="B12731" s="156"/>
    </row>
    <row r="12732" spans="1:2">
      <c r="A12732" s="79"/>
      <c r="B12732" s="156"/>
    </row>
    <row r="12733" spans="1:2">
      <c r="A12733" s="79"/>
      <c r="B12733" s="156"/>
    </row>
    <row r="12734" spans="1:2">
      <c r="A12734" s="79"/>
      <c r="B12734" s="156"/>
    </row>
    <row r="12735" spans="1:2">
      <c r="A12735" s="79"/>
      <c r="B12735" s="156"/>
    </row>
    <row r="12736" spans="1:2">
      <c r="A12736" s="79"/>
      <c r="B12736" s="156"/>
    </row>
    <row r="12737" spans="1:2">
      <c r="A12737" s="79"/>
      <c r="B12737" s="156"/>
    </row>
    <row r="12738" spans="1:2">
      <c r="A12738" s="79"/>
      <c r="B12738" s="156"/>
    </row>
    <row r="12739" spans="1:2">
      <c r="A12739" s="79"/>
      <c r="B12739" s="156"/>
    </row>
    <row r="12740" spans="1:2">
      <c r="A12740" s="79"/>
      <c r="B12740" s="156"/>
    </row>
    <row r="12741" spans="1:2">
      <c r="A12741" s="79"/>
      <c r="B12741" s="156"/>
    </row>
    <row r="12742" spans="1:2">
      <c r="A12742" s="79"/>
      <c r="B12742" s="156"/>
    </row>
    <row r="12743" spans="1:2">
      <c r="A12743" s="79"/>
      <c r="B12743" s="156"/>
    </row>
    <row r="12744" spans="1:2">
      <c r="A12744" s="79"/>
      <c r="B12744" s="156"/>
    </row>
    <row r="12745" spans="1:2">
      <c r="A12745" s="79"/>
      <c r="B12745" s="156"/>
    </row>
    <row r="12746" spans="1:2">
      <c r="A12746" s="79"/>
      <c r="B12746" s="156"/>
    </row>
    <row r="12747" spans="1:2">
      <c r="A12747" s="79"/>
      <c r="B12747" s="156"/>
    </row>
    <row r="12748" spans="1:2">
      <c r="A12748" s="79"/>
      <c r="B12748" s="156"/>
    </row>
    <row r="12749" spans="1:2">
      <c r="A12749" s="79"/>
      <c r="B12749" s="156"/>
    </row>
    <row r="12750" spans="1:2">
      <c r="A12750" s="79"/>
      <c r="B12750" s="156"/>
    </row>
    <row r="12751" spans="1:2">
      <c r="A12751" s="79"/>
      <c r="B12751" s="156"/>
    </row>
    <row r="12752" spans="1:2">
      <c r="A12752" s="79"/>
      <c r="B12752" s="156"/>
    </row>
    <row r="12753" spans="1:2">
      <c r="A12753" s="79"/>
      <c r="B12753" s="156"/>
    </row>
    <row r="12754" spans="1:2">
      <c r="A12754" s="79"/>
      <c r="B12754" s="156"/>
    </row>
    <row r="12755" spans="1:2">
      <c r="A12755" s="79"/>
      <c r="B12755" s="156"/>
    </row>
    <row r="12756" spans="1:2">
      <c r="A12756" s="79"/>
      <c r="B12756" s="156"/>
    </row>
    <row r="12757" spans="1:2">
      <c r="A12757" s="79"/>
      <c r="B12757" s="156"/>
    </row>
    <row r="12758" spans="1:2">
      <c r="A12758" s="79"/>
      <c r="B12758" s="156"/>
    </row>
    <row r="12759" spans="1:2">
      <c r="A12759" s="79"/>
      <c r="B12759" s="156"/>
    </row>
    <row r="12760" spans="1:2">
      <c r="A12760" s="79"/>
      <c r="B12760" s="156"/>
    </row>
    <row r="12761" spans="1:2">
      <c r="A12761" s="79"/>
      <c r="B12761" s="156"/>
    </row>
    <row r="12762" spans="1:2">
      <c r="A12762" s="79"/>
      <c r="B12762" s="156"/>
    </row>
    <row r="12763" spans="1:2">
      <c r="A12763" s="79"/>
      <c r="B12763" s="156"/>
    </row>
    <row r="12764" spans="1:2">
      <c r="A12764" s="79"/>
      <c r="B12764" s="156"/>
    </row>
    <row r="12765" spans="1:2">
      <c r="A12765" s="79"/>
      <c r="B12765" s="156"/>
    </row>
    <row r="12766" spans="1:2">
      <c r="A12766" s="79"/>
      <c r="B12766" s="156"/>
    </row>
    <row r="12767" spans="1:2">
      <c r="A12767" s="79"/>
      <c r="B12767" s="156"/>
    </row>
    <row r="12768" spans="1:2">
      <c r="A12768" s="79"/>
      <c r="B12768" s="156"/>
    </row>
    <row r="12769" spans="1:2">
      <c r="A12769" s="79"/>
      <c r="B12769" s="156"/>
    </row>
    <row r="12770" spans="1:2">
      <c r="A12770" s="79"/>
      <c r="B12770" s="156"/>
    </row>
    <row r="12771" spans="1:2">
      <c r="A12771" s="79"/>
      <c r="B12771" s="156"/>
    </row>
    <row r="12772" spans="1:2">
      <c r="A12772" s="79"/>
      <c r="B12772" s="156"/>
    </row>
    <row r="12773" spans="1:2">
      <c r="A12773" s="79"/>
      <c r="B12773" s="156"/>
    </row>
    <row r="12774" spans="1:2">
      <c r="A12774" s="79"/>
      <c r="B12774" s="156"/>
    </row>
    <row r="12775" spans="1:2">
      <c r="A12775" s="79"/>
      <c r="B12775" s="156"/>
    </row>
    <row r="12776" spans="1:2">
      <c r="A12776" s="79"/>
      <c r="B12776" s="156"/>
    </row>
    <row r="12777" spans="1:2">
      <c r="A12777" s="79"/>
      <c r="B12777" s="156"/>
    </row>
    <row r="12778" spans="1:2">
      <c r="A12778" s="79"/>
      <c r="B12778" s="156"/>
    </row>
    <row r="12779" spans="1:2">
      <c r="A12779" s="79"/>
      <c r="B12779" s="156"/>
    </row>
    <row r="12780" spans="1:2">
      <c r="A12780" s="79"/>
      <c r="B12780" s="156"/>
    </row>
    <row r="12781" spans="1:2">
      <c r="A12781" s="79"/>
      <c r="B12781" s="156"/>
    </row>
    <row r="12782" spans="1:2">
      <c r="A12782" s="79"/>
      <c r="B12782" s="156"/>
    </row>
    <row r="12783" spans="1:2">
      <c r="A12783" s="79"/>
      <c r="B12783" s="156"/>
    </row>
    <row r="12784" spans="1:2">
      <c r="A12784" s="79"/>
      <c r="B12784" s="156"/>
    </row>
    <row r="12785" spans="1:2">
      <c r="A12785" s="79"/>
      <c r="B12785" s="156"/>
    </row>
    <row r="12786" spans="1:2">
      <c r="A12786" s="79"/>
      <c r="B12786" s="156"/>
    </row>
    <row r="12787" spans="1:2">
      <c r="A12787" s="79"/>
      <c r="B12787" s="156"/>
    </row>
    <row r="12788" spans="1:2">
      <c r="A12788" s="79"/>
      <c r="B12788" s="156"/>
    </row>
    <row r="12789" spans="1:2">
      <c r="A12789" s="79"/>
      <c r="B12789" s="156"/>
    </row>
    <row r="12790" spans="1:2">
      <c r="A12790" s="79"/>
      <c r="B12790" s="156"/>
    </row>
    <row r="12791" spans="1:2">
      <c r="A12791" s="79"/>
      <c r="B12791" s="156"/>
    </row>
    <row r="12792" spans="1:2">
      <c r="A12792" s="79"/>
      <c r="B12792" s="156"/>
    </row>
    <row r="12793" spans="1:2">
      <c r="A12793" s="79"/>
      <c r="B12793" s="156"/>
    </row>
    <row r="12794" spans="1:2">
      <c r="A12794" s="79"/>
      <c r="B12794" s="156"/>
    </row>
    <row r="12795" spans="1:2">
      <c r="A12795" s="79"/>
      <c r="B12795" s="156"/>
    </row>
    <row r="12796" spans="1:2">
      <c r="A12796" s="79"/>
      <c r="B12796" s="156"/>
    </row>
    <row r="12797" spans="1:2">
      <c r="A12797" s="79"/>
      <c r="B12797" s="156"/>
    </row>
    <row r="12798" spans="1:2">
      <c r="A12798" s="79"/>
      <c r="B12798" s="156"/>
    </row>
    <row r="12799" spans="1:2">
      <c r="A12799" s="79"/>
      <c r="B12799" s="156"/>
    </row>
    <row r="12800" spans="1:2">
      <c r="A12800" s="79"/>
      <c r="B12800" s="156"/>
    </row>
    <row r="12801" spans="1:2">
      <c r="A12801" s="79"/>
      <c r="B12801" s="156"/>
    </row>
    <row r="12802" spans="1:2">
      <c r="A12802" s="79"/>
      <c r="B12802" s="156"/>
    </row>
    <row r="12803" spans="1:2">
      <c r="A12803" s="79"/>
      <c r="B12803" s="156"/>
    </row>
    <row r="12804" spans="1:2">
      <c r="A12804" s="79"/>
      <c r="B12804" s="156"/>
    </row>
    <row r="12805" spans="1:2">
      <c r="A12805" s="79"/>
      <c r="B12805" s="156"/>
    </row>
    <row r="12806" spans="1:2">
      <c r="A12806" s="79"/>
      <c r="B12806" s="156"/>
    </row>
    <row r="12807" spans="1:2">
      <c r="A12807" s="79"/>
      <c r="B12807" s="156"/>
    </row>
    <row r="12808" spans="1:2">
      <c r="A12808" s="79"/>
      <c r="B12808" s="156"/>
    </row>
    <row r="12809" spans="1:2">
      <c r="A12809" s="79"/>
      <c r="B12809" s="156"/>
    </row>
    <row r="12810" spans="1:2">
      <c r="A12810" s="79"/>
      <c r="B12810" s="156"/>
    </row>
    <row r="12811" spans="1:2">
      <c r="A12811" s="79"/>
      <c r="B12811" s="156"/>
    </row>
    <row r="12812" spans="1:2">
      <c r="A12812" s="79"/>
      <c r="B12812" s="156"/>
    </row>
    <row r="12813" spans="1:2">
      <c r="A12813" s="79"/>
      <c r="B12813" s="156"/>
    </row>
    <row r="12814" spans="1:2">
      <c r="A12814" s="79"/>
      <c r="B12814" s="156"/>
    </row>
    <row r="12815" spans="1:2">
      <c r="A12815" s="79"/>
      <c r="B12815" s="156"/>
    </row>
    <row r="12816" spans="1:2">
      <c r="A12816" s="79"/>
      <c r="B12816" s="156"/>
    </row>
    <row r="12817" spans="1:2">
      <c r="A12817" s="79"/>
      <c r="B12817" s="156"/>
    </row>
    <row r="12818" spans="1:2">
      <c r="A12818" s="79"/>
      <c r="B12818" s="156"/>
    </row>
    <row r="12819" spans="1:2">
      <c r="A12819" s="79"/>
      <c r="B12819" s="156"/>
    </row>
    <row r="12820" spans="1:2">
      <c r="A12820" s="79"/>
      <c r="B12820" s="156"/>
    </row>
    <row r="12821" spans="1:2">
      <c r="A12821" s="79"/>
      <c r="B12821" s="156"/>
    </row>
    <row r="12822" spans="1:2">
      <c r="A12822" s="79"/>
      <c r="B12822" s="156"/>
    </row>
    <row r="12823" spans="1:2">
      <c r="A12823" s="79"/>
      <c r="B12823" s="156"/>
    </row>
    <row r="12824" spans="1:2">
      <c r="A12824" s="79"/>
      <c r="B12824" s="156"/>
    </row>
    <row r="12825" spans="1:2">
      <c r="A12825" s="79"/>
      <c r="B12825" s="156"/>
    </row>
    <row r="12826" spans="1:2">
      <c r="A12826" s="79"/>
      <c r="B12826" s="156"/>
    </row>
    <row r="12827" spans="1:2">
      <c r="A12827" s="79"/>
      <c r="B12827" s="156"/>
    </row>
    <row r="12828" spans="1:2">
      <c r="A12828" s="79"/>
      <c r="B12828" s="156"/>
    </row>
    <row r="12829" spans="1:2">
      <c r="A12829" s="79"/>
      <c r="B12829" s="156"/>
    </row>
    <row r="12830" spans="1:2">
      <c r="A12830" s="79"/>
      <c r="B12830" s="156"/>
    </row>
    <row r="12831" spans="1:2">
      <c r="A12831" s="79"/>
      <c r="B12831" s="156"/>
    </row>
    <row r="12832" spans="1:2">
      <c r="A12832" s="79"/>
      <c r="B12832" s="156"/>
    </row>
    <row r="12833" spans="1:2">
      <c r="A12833" s="79"/>
      <c r="B12833" s="156"/>
    </row>
    <row r="12834" spans="1:2">
      <c r="A12834" s="79"/>
      <c r="B12834" s="156"/>
    </row>
    <row r="12835" spans="1:2">
      <c r="A12835" s="79"/>
      <c r="B12835" s="156"/>
    </row>
    <row r="12836" spans="1:2">
      <c r="A12836" s="79"/>
      <c r="B12836" s="156"/>
    </row>
    <row r="12837" spans="1:2">
      <c r="A12837" s="79"/>
      <c r="B12837" s="156"/>
    </row>
    <row r="12838" spans="1:2">
      <c r="A12838" s="79"/>
      <c r="B12838" s="156"/>
    </row>
    <row r="12839" spans="1:2">
      <c r="A12839" s="79"/>
      <c r="B12839" s="156"/>
    </row>
    <row r="12840" spans="1:2">
      <c r="A12840" s="79"/>
      <c r="B12840" s="156"/>
    </row>
    <row r="12841" spans="1:2">
      <c r="A12841" s="79"/>
      <c r="B12841" s="156"/>
    </row>
    <row r="12842" spans="1:2">
      <c r="A12842" s="79"/>
      <c r="B12842" s="156"/>
    </row>
    <row r="12843" spans="1:2">
      <c r="A12843" s="79"/>
      <c r="B12843" s="156"/>
    </row>
    <row r="12844" spans="1:2">
      <c r="A12844" s="79"/>
      <c r="B12844" s="156"/>
    </row>
    <row r="12845" spans="1:2">
      <c r="A12845" s="79"/>
      <c r="B12845" s="156"/>
    </row>
    <row r="12846" spans="1:2">
      <c r="A12846" s="79"/>
      <c r="B12846" s="156"/>
    </row>
    <row r="12847" spans="1:2">
      <c r="A12847" s="79"/>
      <c r="B12847" s="156"/>
    </row>
    <row r="12848" spans="1:2">
      <c r="A12848" s="79"/>
      <c r="B12848" s="156"/>
    </row>
    <row r="12849" spans="1:2">
      <c r="A12849" s="79"/>
      <c r="B12849" s="156"/>
    </row>
    <row r="12850" spans="1:2">
      <c r="A12850" s="79"/>
      <c r="B12850" s="156"/>
    </row>
    <row r="12851" spans="1:2">
      <c r="A12851" s="79"/>
      <c r="B12851" s="156"/>
    </row>
    <row r="12852" spans="1:2">
      <c r="A12852" s="79"/>
      <c r="B12852" s="156"/>
    </row>
    <row r="12853" spans="1:2">
      <c r="A12853" s="79"/>
      <c r="B12853" s="156"/>
    </row>
    <row r="12854" spans="1:2">
      <c r="A12854" s="79"/>
      <c r="B12854" s="156"/>
    </row>
    <row r="12855" spans="1:2">
      <c r="A12855" s="79"/>
      <c r="B12855" s="156"/>
    </row>
    <row r="12856" spans="1:2">
      <c r="A12856" s="79"/>
      <c r="B12856" s="156"/>
    </row>
    <row r="12857" spans="1:2">
      <c r="A12857" s="79"/>
      <c r="B12857" s="156"/>
    </row>
    <row r="12858" spans="1:2">
      <c r="A12858" s="79"/>
      <c r="B12858" s="156"/>
    </row>
    <row r="12859" spans="1:2">
      <c r="A12859" s="79"/>
      <c r="B12859" s="156"/>
    </row>
    <row r="12860" spans="1:2">
      <c r="A12860" s="79"/>
      <c r="B12860" s="156"/>
    </row>
    <row r="12861" spans="1:2">
      <c r="A12861" s="79"/>
      <c r="B12861" s="156"/>
    </row>
    <row r="12862" spans="1:2">
      <c r="A12862" s="79"/>
      <c r="B12862" s="156"/>
    </row>
    <row r="12863" spans="1:2">
      <c r="A12863" s="79"/>
      <c r="B12863" s="156"/>
    </row>
    <row r="12864" spans="1:2">
      <c r="A12864" s="79"/>
      <c r="B12864" s="156"/>
    </row>
    <row r="12865" spans="1:2">
      <c r="A12865" s="79"/>
      <c r="B12865" s="156"/>
    </row>
    <row r="12866" spans="1:2">
      <c r="A12866" s="79"/>
      <c r="B12866" s="156"/>
    </row>
    <row r="12867" spans="1:2">
      <c r="A12867" s="79"/>
      <c r="B12867" s="156"/>
    </row>
    <row r="12868" spans="1:2">
      <c r="A12868" s="79"/>
      <c r="B12868" s="156"/>
    </row>
    <row r="12869" spans="1:2">
      <c r="A12869" s="79"/>
      <c r="B12869" s="156"/>
    </row>
    <row r="12870" spans="1:2">
      <c r="A12870" s="79"/>
      <c r="B12870" s="156"/>
    </row>
    <row r="12871" spans="1:2">
      <c r="A12871" s="79"/>
      <c r="B12871" s="156"/>
    </row>
    <row r="12872" spans="1:2">
      <c r="A12872" s="79"/>
      <c r="B12872" s="156"/>
    </row>
    <row r="12873" spans="1:2">
      <c r="A12873" s="79"/>
      <c r="B12873" s="156"/>
    </row>
    <row r="12874" spans="1:2">
      <c r="A12874" s="79"/>
      <c r="B12874" s="156"/>
    </row>
    <row r="12875" spans="1:2">
      <c r="A12875" s="79"/>
      <c r="B12875" s="156"/>
    </row>
    <row r="12876" spans="1:2">
      <c r="A12876" s="79"/>
      <c r="B12876" s="156"/>
    </row>
    <row r="12877" spans="1:2">
      <c r="A12877" s="79"/>
      <c r="B12877" s="156"/>
    </row>
    <row r="12878" spans="1:2">
      <c r="A12878" s="79"/>
      <c r="B12878" s="156"/>
    </row>
    <row r="12879" spans="1:2">
      <c r="A12879" s="79"/>
      <c r="B12879" s="156"/>
    </row>
    <row r="12880" spans="1:2">
      <c r="A12880" s="79"/>
      <c r="B12880" s="156"/>
    </row>
    <row r="12881" spans="1:2">
      <c r="A12881" s="79"/>
      <c r="B12881" s="156"/>
    </row>
    <row r="12882" spans="1:2">
      <c r="A12882" s="79"/>
      <c r="B12882" s="156"/>
    </row>
    <row r="12883" spans="1:2">
      <c r="A12883" s="79"/>
      <c r="B12883" s="156"/>
    </row>
    <row r="12884" spans="1:2">
      <c r="A12884" s="79"/>
      <c r="B12884" s="156"/>
    </row>
    <row r="12885" spans="1:2">
      <c r="A12885" s="79"/>
      <c r="B12885" s="156"/>
    </row>
    <row r="12886" spans="1:2">
      <c r="A12886" s="79"/>
      <c r="B12886" s="156"/>
    </row>
    <row r="12887" spans="1:2">
      <c r="A12887" s="79"/>
      <c r="B12887" s="156"/>
    </row>
    <row r="12888" spans="1:2">
      <c r="A12888" s="79"/>
      <c r="B12888" s="156"/>
    </row>
    <row r="12889" spans="1:2">
      <c r="A12889" s="79"/>
      <c r="B12889" s="156"/>
    </row>
    <row r="12890" spans="1:2">
      <c r="A12890" s="79"/>
      <c r="B12890" s="156"/>
    </row>
    <row r="12891" spans="1:2">
      <c r="A12891" s="79"/>
      <c r="B12891" s="156"/>
    </row>
    <row r="12892" spans="1:2">
      <c r="A12892" s="79"/>
      <c r="B12892" s="156"/>
    </row>
    <row r="12893" spans="1:2">
      <c r="A12893" s="79"/>
      <c r="B12893" s="156"/>
    </row>
    <row r="12894" spans="1:2">
      <c r="A12894" s="79"/>
      <c r="B12894" s="156"/>
    </row>
    <row r="12895" spans="1:2">
      <c r="A12895" s="79"/>
      <c r="B12895" s="156"/>
    </row>
    <row r="12896" spans="1:2">
      <c r="A12896" s="79"/>
      <c r="B12896" s="156"/>
    </row>
    <row r="12897" spans="1:2">
      <c r="A12897" s="79"/>
      <c r="B12897" s="156"/>
    </row>
    <row r="12898" spans="1:2">
      <c r="A12898" s="79"/>
      <c r="B12898" s="156"/>
    </row>
    <row r="12899" spans="1:2">
      <c r="A12899" s="79"/>
      <c r="B12899" s="156"/>
    </row>
    <row r="12900" spans="1:2">
      <c r="A12900" s="79"/>
      <c r="B12900" s="156"/>
    </row>
    <row r="12901" spans="1:2">
      <c r="A12901" s="79"/>
      <c r="B12901" s="156"/>
    </row>
    <row r="12902" spans="1:2">
      <c r="A12902" s="79"/>
      <c r="B12902" s="156"/>
    </row>
    <row r="12903" spans="1:2">
      <c r="A12903" s="79"/>
      <c r="B12903" s="156"/>
    </row>
    <row r="12904" spans="1:2">
      <c r="A12904" s="79"/>
      <c r="B12904" s="156"/>
    </row>
    <row r="12905" spans="1:2">
      <c r="A12905" s="79"/>
      <c r="B12905" s="156"/>
    </row>
    <row r="12906" spans="1:2">
      <c r="A12906" s="79"/>
      <c r="B12906" s="156"/>
    </row>
    <row r="12907" spans="1:2">
      <c r="A12907" s="79"/>
      <c r="B12907" s="156"/>
    </row>
    <row r="12908" spans="1:2">
      <c r="A12908" s="79"/>
      <c r="B12908" s="156"/>
    </row>
    <row r="12909" spans="1:2">
      <c r="A12909" s="79"/>
      <c r="B12909" s="156"/>
    </row>
    <row r="12910" spans="1:2">
      <c r="A12910" s="79"/>
      <c r="B12910" s="156"/>
    </row>
    <row r="12911" spans="1:2">
      <c r="A12911" s="79"/>
      <c r="B12911" s="156"/>
    </row>
    <row r="12912" spans="1:2">
      <c r="A12912" s="79"/>
      <c r="B12912" s="156"/>
    </row>
    <row r="12913" spans="1:2">
      <c r="A12913" s="79"/>
      <c r="B12913" s="156"/>
    </row>
    <row r="12914" spans="1:2">
      <c r="A12914" s="79"/>
      <c r="B12914" s="156"/>
    </row>
    <row r="12915" spans="1:2">
      <c r="A12915" s="79"/>
      <c r="B12915" s="156"/>
    </row>
    <row r="12916" spans="1:2">
      <c r="A12916" s="79"/>
      <c r="B12916" s="156"/>
    </row>
    <row r="12917" spans="1:2">
      <c r="A12917" s="79"/>
      <c r="B12917" s="156"/>
    </row>
    <row r="12918" spans="1:2">
      <c r="A12918" s="79"/>
      <c r="B12918" s="156"/>
    </row>
    <row r="12919" spans="1:2">
      <c r="A12919" s="79"/>
      <c r="B12919" s="156"/>
    </row>
    <row r="12920" spans="1:2">
      <c r="A12920" s="79"/>
      <c r="B12920" s="156"/>
    </row>
    <row r="12921" spans="1:2">
      <c r="A12921" s="79"/>
      <c r="B12921" s="156"/>
    </row>
    <row r="12922" spans="1:2">
      <c r="A12922" s="79"/>
      <c r="B12922" s="156"/>
    </row>
    <row r="12923" spans="1:2">
      <c r="A12923" s="79"/>
      <c r="B12923" s="156"/>
    </row>
    <row r="12924" spans="1:2">
      <c r="A12924" s="79"/>
      <c r="B12924" s="156"/>
    </row>
    <row r="12925" spans="1:2">
      <c r="A12925" s="79"/>
      <c r="B12925" s="156"/>
    </row>
    <row r="12926" spans="1:2">
      <c r="A12926" s="79"/>
      <c r="B12926" s="156"/>
    </row>
    <row r="12927" spans="1:2">
      <c r="A12927" s="79"/>
      <c r="B12927" s="156"/>
    </row>
    <row r="12928" spans="1:2">
      <c r="A12928" s="79"/>
      <c r="B12928" s="156"/>
    </row>
    <row r="12929" spans="1:2">
      <c r="A12929" s="79"/>
      <c r="B12929" s="156"/>
    </row>
    <row r="12930" spans="1:2">
      <c r="A12930" s="79"/>
      <c r="B12930" s="156"/>
    </row>
    <row r="12931" spans="1:2">
      <c r="A12931" s="79"/>
      <c r="B12931" s="156"/>
    </row>
    <row r="12932" spans="1:2">
      <c r="A12932" s="79"/>
      <c r="B12932" s="156"/>
    </row>
    <row r="12933" spans="1:2">
      <c r="A12933" s="79"/>
      <c r="B12933" s="156"/>
    </row>
    <row r="12934" spans="1:2">
      <c r="A12934" s="79"/>
      <c r="B12934" s="156"/>
    </row>
    <row r="12935" spans="1:2">
      <c r="A12935" s="79"/>
      <c r="B12935" s="156"/>
    </row>
    <row r="12936" spans="1:2">
      <c r="A12936" s="79"/>
      <c r="B12936" s="156"/>
    </row>
    <row r="12937" spans="1:2">
      <c r="A12937" s="79"/>
      <c r="B12937" s="156"/>
    </row>
    <row r="12938" spans="1:2">
      <c r="A12938" s="79"/>
      <c r="B12938" s="156"/>
    </row>
    <row r="12939" spans="1:2">
      <c r="A12939" s="79"/>
      <c r="B12939" s="156"/>
    </row>
    <row r="12940" spans="1:2">
      <c r="A12940" s="79"/>
      <c r="B12940" s="156"/>
    </row>
    <row r="12941" spans="1:2">
      <c r="A12941" s="79"/>
      <c r="B12941" s="156"/>
    </row>
    <row r="12942" spans="1:2">
      <c r="A12942" s="79"/>
      <c r="B12942" s="156"/>
    </row>
    <row r="12943" spans="1:2">
      <c r="A12943" s="79"/>
      <c r="B12943" s="156"/>
    </row>
    <row r="12944" spans="1:2">
      <c r="A12944" s="79"/>
      <c r="B12944" s="156"/>
    </row>
    <row r="12945" spans="1:2">
      <c r="A12945" s="79"/>
      <c r="B12945" s="156"/>
    </row>
    <row r="12946" spans="1:2">
      <c r="A12946" s="79"/>
      <c r="B12946" s="156"/>
    </row>
    <row r="12947" spans="1:2">
      <c r="A12947" s="79"/>
      <c r="B12947" s="156"/>
    </row>
    <row r="12948" spans="1:2">
      <c r="A12948" s="79"/>
      <c r="B12948" s="156"/>
    </row>
    <row r="12949" spans="1:2">
      <c r="A12949" s="79"/>
      <c r="B12949" s="156"/>
    </row>
    <row r="12950" spans="1:2">
      <c r="A12950" s="79"/>
      <c r="B12950" s="156"/>
    </row>
    <row r="12951" spans="1:2">
      <c r="A12951" s="79"/>
      <c r="B12951" s="156"/>
    </row>
    <row r="12952" spans="1:2">
      <c r="A12952" s="79"/>
      <c r="B12952" s="156"/>
    </row>
    <row r="12953" spans="1:2">
      <c r="A12953" s="79"/>
      <c r="B12953" s="156"/>
    </row>
    <row r="12954" spans="1:2">
      <c r="A12954" s="79"/>
      <c r="B12954" s="156"/>
    </row>
    <row r="12955" spans="1:2">
      <c r="A12955" s="79"/>
      <c r="B12955" s="156"/>
    </row>
    <row r="12956" spans="1:2">
      <c r="A12956" s="79"/>
      <c r="B12956" s="156"/>
    </row>
    <row r="12957" spans="1:2">
      <c r="A12957" s="79"/>
      <c r="B12957" s="156"/>
    </row>
    <row r="12958" spans="1:2">
      <c r="A12958" s="79"/>
      <c r="B12958" s="156"/>
    </row>
    <row r="12959" spans="1:2">
      <c r="A12959" s="79"/>
      <c r="B12959" s="156"/>
    </row>
    <row r="12960" spans="1:2">
      <c r="A12960" s="79"/>
      <c r="B12960" s="156"/>
    </row>
    <row r="12961" spans="1:2">
      <c r="A12961" s="79"/>
      <c r="B12961" s="156"/>
    </row>
    <row r="12962" spans="1:2">
      <c r="A12962" s="79"/>
      <c r="B12962" s="156"/>
    </row>
    <row r="12963" spans="1:2">
      <c r="A12963" s="79"/>
      <c r="B12963" s="156"/>
    </row>
    <row r="12964" spans="1:2">
      <c r="A12964" s="79"/>
      <c r="B12964" s="156"/>
    </row>
    <row r="12965" spans="1:2">
      <c r="A12965" s="79"/>
      <c r="B12965" s="156"/>
    </row>
    <row r="12966" spans="1:2">
      <c r="A12966" s="79"/>
      <c r="B12966" s="156"/>
    </row>
    <row r="12967" spans="1:2">
      <c r="A12967" s="79"/>
      <c r="B12967" s="156"/>
    </row>
    <row r="12968" spans="1:2">
      <c r="A12968" s="79"/>
      <c r="B12968" s="156"/>
    </row>
    <row r="12969" spans="1:2">
      <c r="A12969" s="79"/>
      <c r="B12969" s="156"/>
    </row>
    <row r="12970" spans="1:2">
      <c r="A12970" s="79"/>
      <c r="B12970" s="156"/>
    </row>
    <row r="12971" spans="1:2">
      <c r="A12971" s="79"/>
      <c r="B12971" s="156"/>
    </row>
    <row r="12972" spans="1:2">
      <c r="A12972" s="79"/>
      <c r="B12972" s="156"/>
    </row>
    <row r="12973" spans="1:2">
      <c r="A12973" s="79"/>
      <c r="B12973" s="156"/>
    </row>
    <row r="12974" spans="1:2">
      <c r="A12974" s="79"/>
      <c r="B12974" s="156"/>
    </row>
    <row r="12975" spans="1:2">
      <c r="A12975" s="79"/>
      <c r="B12975" s="156"/>
    </row>
    <row r="12976" spans="1:2">
      <c r="A12976" s="79"/>
      <c r="B12976" s="156"/>
    </row>
    <row r="12977" spans="1:2">
      <c r="A12977" s="79"/>
      <c r="B12977" s="156"/>
    </row>
    <row r="12978" spans="1:2">
      <c r="A12978" s="79"/>
      <c r="B12978" s="156"/>
    </row>
    <row r="12979" spans="1:2">
      <c r="A12979" s="79"/>
      <c r="B12979" s="156"/>
    </row>
    <row r="12980" spans="1:2">
      <c r="A12980" s="79"/>
      <c r="B12980" s="156"/>
    </row>
    <row r="12981" spans="1:2">
      <c r="A12981" s="79"/>
      <c r="B12981" s="156"/>
    </row>
    <row r="12982" spans="1:2">
      <c r="A12982" s="79"/>
      <c r="B12982" s="156"/>
    </row>
    <row r="12983" spans="1:2">
      <c r="A12983" s="79"/>
      <c r="B12983" s="156"/>
    </row>
    <row r="12984" spans="1:2">
      <c r="A12984" s="79"/>
      <c r="B12984" s="156"/>
    </row>
    <row r="12985" spans="1:2">
      <c r="A12985" s="79"/>
      <c r="B12985" s="156"/>
    </row>
    <row r="12986" spans="1:2">
      <c r="A12986" s="79"/>
      <c r="B12986" s="156"/>
    </row>
    <row r="12987" spans="1:2">
      <c r="A12987" s="79"/>
      <c r="B12987" s="156"/>
    </row>
    <row r="12988" spans="1:2">
      <c r="A12988" s="79"/>
      <c r="B12988" s="156"/>
    </row>
    <row r="12989" spans="1:2">
      <c r="A12989" s="79"/>
      <c r="B12989" s="156"/>
    </row>
    <row r="12990" spans="1:2">
      <c r="A12990" s="79"/>
      <c r="B12990" s="156"/>
    </row>
    <row r="12991" spans="1:2">
      <c r="A12991" s="79"/>
      <c r="B12991" s="156"/>
    </row>
    <row r="12992" spans="1:2">
      <c r="A12992" s="79"/>
      <c r="B12992" s="156"/>
    </row>
    <row r="12993" spans="1:2">
      <c r="A12993" s="79"/>
      <c r="B12993" s="156"/>
    </row>
    <row r="12994" spans="1:2">
      <c r="A12994" s="79"/>
      <c r="B12994" s="156"/>
    </row>
    <row r="12995" spans="1:2">
      <c r="A12995" s="79"/>
      <c r="B12995" s="156"/>
    </row>
    <row r="12996" spans="1:2">
      <c r="A12996" s="79"/>
      <c r="B12996" s="156"/>
    </row>
    <row r="12997" spans="1:2">
      <c r="A12997" s="79"/>
      <c r="B12997" s="156"/>
    </row>
    <row r="12998" spans="1:2">
      <c r="A12998" s="79"/>
      <c r="B12998" s="156"/>
    </row>
    <row r="12999" spans="1:2">
      <c r="A12999" s="79"/>
      <c r="B12999" s="156"/>
    </row>
    <row r="13000" spans="1:2">
      <c r="A13000" s="79"/>
      <c r="B13000" s="156"/>
    </row>
    <row r="13001" spans="1:2">
      <c r="A13001" s="79"/>
      <c r="B13001" s="156"/>
    </row>
    <row r="13002" spans="1:2">
      <c r="A13002" s="79"/>
      <c r="B13002" s="156"/>
    </row>
    <row r="13003" spans="1:2">
      <c r="A13003" s="79"/>
      <c r="B13003" s="156"/>
    </row>
    <row r="13004" spans="1:2">
      <c r="A13004" s="79"/>
      <c r="B13004" s="156"/>
    </row>
    <row r="13005" spans="1:2">
      <c r="A13005" s="79"/>
      <c r="B13005" s="156"/>
    </row>
    <row r="13006" spans="1:2">
      <c r="A13006" s="79"/>
      <c r="B13006" s="156"/>
    </row>
    <row r="13007" spans="1:2">
      <c r="A13007" s="79"/>
      <c r="B13007" s="156"/>
    </row>
    <row r="13008" spans="1:2">
      <c r="A13008" s="79"/>
      <c r="B13008" s="156"/>
    </row>
    <row r="13009" spans="1:2">
      <c r="A13009" s="79"/>
      <c r="B13009" s="156"/>
    </row>
    <row r="13010" spans="1:2">
      <c r="A13010" s="79"/>
      <c r="B13010" s="156"/>
    </row>
    <row r="13011" spans="1:2">
      <c r="A13011" s="79"/>
      <c r="B13011" s="156"/>
    </row>
    <row r="13012" spans="1:2">
      <c r="A13012" s="79"/>
      <c r="B13012" s="156"/>
    </row>
    <row r="13013" spans="1:2">
      <c r="A13013" s="79"/>
      <c r="B13013" s="156"/>
    </row>
    <row r="13014" spans="1:2">
      <c r="A13014" s="79"/>
      <c r="B13014" s="156"/>
    </row>
    <row r="13015" spans="1:2">
      <c r="A13015" s="79"/>
      <c r="B13015" s="156"/>
    </row>
    <row r="13016" spans="1:2">
      <c r="A13016" s="79"/>
      <c r="B13016" s="156"/>
    </row>
    <row r="13017" spans="1:2">
      <c r="A13017" s="79"/>
      <c r="B13017" s="156"/>
    </row>
    <row r="13018" spans="1:2">
      <c r="A13018" s="79"/>
      <c r="B13018" s="156"/>
    </row>
    <row r="13019" spans="1:2">
      <c r="A13019" s="79"/>
      <c r="B13019" s="156"/>
    </row>
    <row r="13020" spans="1:2">
      <c r="A13020" s="79"/>
      <c r="B13020" s="156"/>
    </row>
    <row r="13021" spans="1:2">
      <c r="A13021" s="79"/>
      <c r="B13021" s="156"/>
    </row>
    <row r="13022" spans="1:2">
      <c r="A13022" s="79"/>
      <c r="B13022" s="156"/>
    </row>
    <row r="13023" spans="1:2">
      <c r="A13023" s="79"/>
      <c r="B13023" s="156"/>
    </row>
    <row r="13024" spans="1:2">
      <c r="A13024" s="79"/>
      <c r="B13024" s="156"/>
    </row>
    <row r="13025" spans="1:2">
      <c r="A13025" s="79"/>
      <c r="B13025" s="156"/>
    </row>
    <row r="13026" spans="1:2">
      <c r="A13026" s="79"/>
      <c r="B13026" s="156"/>
    </row>
    <row r="13027" spans="1:2">
      <c r="A13027" s="79"/>
      <c r="B13027" s="156"/>
    </row>
    <row r="13028" spans="1:2">
      <c r="A13028" s="79"/>
      <c r="B13028" s="156"/>
    </row>
    <row r="13029" spans="1:2">
      <c r="A13029" s="79"/>
      <c r="B13029" s="156"/>
    </row>
    <row r="13030" spans="1:2">
      <c r="A13030" s="79"/>
      <c r="B13030" s="156"/>
    </row>
    <row r="13031" spans="1:2">
      <c r="A13031" s="79"/>
      <c r="B13031" s="156"/>
    </row>
    <row r="13032" spans="1:2">
      <c r="A13032" s="79"/>
      <c r="B13032" s="156"/>
    </row>
    <row r="13033" spans="1:2">
      <c r="A13033" s="79"/>
      <c r="B13033" s="156"/>
    </row>
    <row r="13034" spans="1:2">
      <c r="A13034" s="79"/>
      <c r="B13034" s="156"/>
    </row>
    <row r="13035" spans="1:2">
      <c r="A13035" s="79"/>
      <c r="B13035" s="156"/>
    </row>
    <row r="13036" spans="1:2">
      <c r="A13036" s="79"/>
      <c r="B13036" s="156"/>
    </row>
    <row r="13037" spans="1:2">
      <c r="A13037" s="79"/>
      <c r="B13037" s="156"/>
    </row>
    <row r="13038" spans="1:2">
      <c r="A13038" s="79"/>
      <c r="B13038" s="156"/>
    </row>
    <row r="13039" spans="1:2">
      <c r="A13039" s="79"/>
      <c r="B13039" s="156"/>
    </row>
    <row r="13040" spans="1:2">
      <c r="A13040" s="79"/>
      <c r="B13040" s="156"/>
    </row>
    <row r="13041" spans="1:2">
      <c r="A13041" s="79"/>
      <c r="B13041" s="156"/>
    </row>
    <row r="13042" spans="1:2">
      <c r="A13042" s="79"/>
      <c r="B13042" s="156"/>
    </row>
    <row r="13043" spans="1:2">
      <c r="A13043" s="79"/>
      <c r="B13043" s="156"/>
    </row>
    <row r="13044" spans="1:2">
      <c r="A13044" s="79"/>
      <c r="B13044" s="156"/>
    </row>
    <row r="13045" spans="1:2">
      <c r="A13045" s="79"/>
      <c r="B13045" s="156"/>
    </row>
    <row r="13046" spans="1:2">
      <c r="A13046" s="79"/>
      <c r="B13046" s="156"/>
    </row>
    <row r="13047" spans="1:2">
      <c r="A13047" s="79"/>
      <c r="B13047" s="156"/>
    </row>
    <row r="13048" spans="1:2">
      <c r="A13048" s="79"/>
      <c r="B13048" s="156"/>
    </row>
    <row r="13049" spans="1:2">
      <c r="A13049" s="79"/>
      <c r="B13049" s="156"/>
    </row>
    <row r="13050" spans="1:2">
      <c r="A13050" s="79"/>
      <c r="B13050" s="156"/>
    </row>
    <row r="13051" spans="1:2">
      <c r="A13051" s="79"/>
      <c r="B13051" s="156"/>
    </row>
    <row r="13052" spans="1:2">
      <c r="A13052" s="79"/>
      <c r="B13052" s="156"/>
    </row>
    <row r="13053" spans="1:2">
      <c r="A13053" s="79"/>
      <c r="B13053" s="156"/>
    </row>
    <row r="13054" spans="1:2">
      <c r="A13054" s="79"/>
      <c r="B13054" s="156"/>
    </row>
    <row r="13055" spans="1:2">
      <c r="A13055" s="79"/>
      <c r="B13055" s="156"/>
    </row>
    <row r="13056" spans="1:2">
      <c r="A13056" s="79"/>
      <c r="B13056" s="156"/>
    </row>
    <row r="13057" spans="1:2">
      <c r="A13057" s="79"/>
      <c r="B13057" s="156"/>
    </row>
    <row r="13058" spans="1:2">
      <c r="A13058" s="79"/>
      <c r="B13058" s="156"/>
    </row>
    <row r="13059" spans="1:2">
      <c r="A13059" s="79"/>
      <c r="B13059" s="156"/>
    </row>
    <row r="13060" spans="1:2">
      <c r="A13060" s="79"/>
      <c r="B13060" s="156"/>
    </row>
    <row r="13061" spans="1:2">
      <c r="A13061" s="79"/>
      <c r="B13061" s="156"/>
    </row>
    <row r="13062" spans="1:2">
      <c r="A13062" s="79"/>
      <c r="B13062" s="156"/>
    </row>
    <row r="13063" spans="1:2">
      <c r="A13063" s="79"/>
      <c r="B13063" s="156"/>
    </row>
    <row r="13064" spans="1:2">
      <c r="A13064" s="79"/>
      <c r="B13064" s="156"/>
    </row>
    <row r="13065" spans="1:2">
      <c r="A13065" s="79"/>
      <c r="B13065" s="156"/>
    </row>
    <row r="13066" spans="1:2">
      <c r="A13066" s="79"/>
      <c r="B13066" s="156"/>
    </row>
    <row r="13067" spans="1:2">
      <c r="A13067" s="79"/>
      <c r="B13067" s="156"/>
    </row>
    <row r="13068" spans="1:2">
      <c r="A13068" s="79"/>
      <c r="B13068" s="156"/>
    </row>
    <row r="13069" spans="1:2">
      <c r="A13069" s="79"/>
      <c r="B13069" s="156"/>
    </row>
    <row r="13070" spans="1:2">
      <c r="A13070" s="79"/>
      <c r="B13070" s="156"/>
    </row>
    <row r="13071" spans="1:2">
      <c r="A13071" s="79"/>
      <c r="B13071" s="156"/>
    </row>
    <row r="13072" spans="1:2">
      <c r="A13072" s="79"/>
      <c r="B13072" s="156"/>
    </row>
    <row r="13073" spans="1:2">
      <c r="A13073" s="79"/>
      <c r="B13073" s="156"/>
    </row>
    <row r="13074" spans="1:2">
      <c r="A13074" s="79"/>
      <c r="B13074" s="156"/>
    </row>
    <row r="13075" spans="1:2">
      <c r="A13075" s="79"/>
      <c r="B13075" s="156"/>
    </row>
    <row r="13076" spans="1:2">
      <c r="A13076" s="79"/>
      <c r="B13076" s="156"/>
    </row>
    <row r="13077" spans="1:2">
      <c r="A13077" s="79"/>
      <c r="B13077" s="156"/>
    </row>
    <row r="13078" spans="1:2">
      <c r="A13078" s="79"/>
      <c r="B13078" s="156"/>
    </row>
    <row r="13079" spans="1:2">
      <c r="A13079" s="79"/>
      <c r="B13079" s="156"/>
    </row>
    <row r="13080" spans="1:2">
      <c r="A13080" s="79"/>
      <c r="B13080" s="156"/>
    </row>
    <row r="13081" spans="1:2">
      <c r="A13081" s="79"/>
      <c r="B13081" s="156"/>
    </row>
    <row r="13082" spans="1:2">
      <c r="A13082" s="79"/>
      <c r="B13082" s="156"/>
    </row>
    <row r="13083" spans="1:2">
      <c r="A13083" s="79"/>
      <c r="B13083" s="156"/>
    </row>
    <row r="13084" spans="1:2">
      <c r="A13084" s="79"/>
      <c r="B13084" s="156"/>
    </row>
    <row r="13085" spans="1:2">
      <c r="A13085" s="79"/>
      <c r="B13085" s="156"/>
    </row>
    <row r="13086" spans="1:2">
      <c r="A13086" s="79"/>
      <c r="B13086" s="156"/>
    </row>
    <row r="13087" spans="1:2">
      <c r="A13087" s="79"/>
      <c r="B13087" s="156"/>
    </row>
    <row r="13088" spans="1:2">
      <c r="A13088" s="79"/>
      <c r="B13088" s="156"/>
    </row>
    <row r="13089" spans="1:2">
      <c r="A13089" s="79"/>
      <c r="B13089" s="156"/>
    </row>
    <row r="13090" spans="1:2">
      <c r="A13090" s="79"/>
      <c r="B13090" s="156"/>
    </row>
    <row r="13091" spans="1:2">
      <c r="A13091" s="79"/>
      <c r="B13091" s="156"/>
    </row>
    <row r="13092" spans="1:2">
      <c r="A13092" s="79"/>
      <c r="B13092" s="156"/>
    </row>
    <row r="13093" spans="1:2">
      <c r="A13093" s="79"/>
      <c r="B13093" s="156"/>
    </row>
    <row r="13094" spans="1:2">
      <c r="A13094" s="79"/>
      <c r="B13094" s="156"/>
    </row>
    <row r="13095" spans="1:2">
      <c r="A13095" s="79"/>
      <c r="B13095" s="156"/>
    </row>
    <row r="13096" spans="1:2">
      <c r="A13096" s="79"/>
      <c r="B13096" s="156"/>
    </row>
    <row r="13097" spans="1:2">
      <c r="A13097" s="79"/>
      <c r="B13097" s="156"/>
    </row>
    <row r="13098" spans="1:2">
      <c r="A13098" s="79"/>
      <c r="B13098" s="156"/>
    </row>
    <row r="13099" spans="1:2">
      <c r="A13099" s="79"/>
      <c r="B13099" s="156"/>
    </row>
    <row r="13100" spans="1:2">
      <c r="A13100" s="79"/>
      <c r="B13100" s="156"/>
    </row>
    <row r="13101" spans="1:2">
      <c r="A13101" s="79"/>
      <c r="B13101" s="156"/>
    </row>
    <row r="13102" spans="1:2">
      <c r="A13102" s="79"/>
      <c r="B13102" s="156"/>
    </row>
    <row r="13103" spans="1:2">
      <c r="A13103" s="79"/>
      <c r="B13103" s="156"/>
    </row>
    <row r="13104" spans="1:2">
      <c r="A13104" s="79"/>
      <c r="B13104" s="156"/>
    </row>
    <row r="13105" spans="1:2">
      <c r="A13105" s="79"/>
      <c r="B13105" s="156"/>
    </row>
    <row r="13106" spans="1:2">
      <c r="A13106" s="79"/>
      <c r="B13106" s="156"/>
    </row>
    <row r="13107" spans="1:2">
      <c r="A13107" s="79"/>
      <c r="B13107" s="156"/>
    </row>
    <row r="13108" spans="1:2">
      <c r="A13108" s="79"/>
      <c r="B13108" s="156"/>
    </row>
    <row r="13109" spans="1:2">
      <c r="A13109" s="79"/>
      <c r="B13109" s="156"/>
    </row>
    <row r="13110" spans="1:2">
      <c r="A13110" s="79"/>
      <c r="B13110" s="156"/>
    </row>
    <row r="13111" spans="1:2">
      <c r="A13111" s="79"/>
      <c r="B13111" s="156"/>
    </row>
    <row r="13112" spans="1:2">
      <c r="A13112" s="79"/>
      <c r="B13112" s="156"/>
    </row>
    <row r="13113" spans="1:2">
      <c r="A13113" s="79"/>
      <c r="B13113" s="156"/>
    </row>
    <row r="13114" spans="1:2">
      <c r="A13114" s="79"/>
      <c r="B13114" s="156"/>
    </row>
    <row r="13115" spans="1:2">
      <c r="A13115" s="79"/>
      <c r="B13115" s="156"/>
    </row>
    <row r="13116" spans="1:2">
      <c r="A13116" s="79"/>
      <c r="B13116" s="156"/>
    </row>
    <row r="13117" spans="1:2">
      <c r="A13117" s="79"/>
      <c r="B13117" s="156"/>
    </row>
    <row r="13118" spans="1:2">
      <c r="A13118" s="79"/>
      <c r="B13118" s="156"/>
    </row>
    <row r="13119" spans="1:2">
      <c r="A13119" s="79"/>
      <c r="B13119" s="156"/>
    </row>
    <row r="13120" spans="1:2">
      <c r="A13120" s="79"/>
      <c r="B13120" s="156"/>
    </row>
    <row r="13121" spans="1:2">
      <c r="A13121" s="79"/>
      <c r="B13121" s="156"/>
    </row>
    <row r="13122" spans="1:2">
      <c r="A13122" s="79"/>
      <c r="B13122" s="156"/>
    </row>
    <row r="13123" spans="1:2">
      <c r="A13123" s="79"/>
      <c r="B13123" s="156"/>
    </row>
    <row r="13124" spans="1:2">
      <c r="A13124" s="79"/>
      <c r="B13124" s="156"/>
    </row>
    <row r="13125" spans="1:2">
      <c r="A13125" s="79"/>
      <c r="B13125" s="156"/>
    </row>
    <row r="13126" spans="1:2">
      <c r="A13126" s="79"/>
      <c r="B13126" s="156"/>
    </row>
    <row r="13127" spans="1:2">
      <c r="A13127" s="79"/>
      <c r="B13127" s="156"/>
    </row>
    <row r="13128" spans="1:2">
      <c r="A13128" s="79"/>
      <c r="B13128" s="156"/>
    </row>
    <row r="13129" spans="1:2">
      <c r="A13129" s="79"/>
      <c r="B13129" s="156"/>
    </row>
    <row r="13130" spans="1:2">
      <c r="A13130" s="79"/>
      <c r="B13130" s="156"/>
    </row>
    <row r="13131" spans="1:2">
      <c r="A13131" s="79"/>
      <c r="B13131" s="156"/>
    </row>
    <row r="13132" spans="1:2">
      <c r="A13132" s="79"/>
      <c r="B13132" s="156"/>
    </row>
    <row r="13133" spans="1:2">
      <c r="A13133" s="79"/>
      <c r="B13133" s="156"/>
    </row>
    <row r="13134" spans="1:2">
      <c r="A13134" s="79"/>
      <c r="B13134" s="156"/>
    </row>
    <row r="13135" spans="1:2">
      <c r="A13135" s="79"/>
      <c r="B13135" s="156"/>
    </row>
    <row r="13136" spans="1:2">
      <c r="A13136" s="79"/>
      <c r="B13136" s="156"/>
    </row>
    <row r="13137" spans="1:2">
      <c r="A13137" s="79"/>
      <c r="B13137" s="156"/>
    </row>
    <row r="13138" spans="1:2">
      <c r="A13138" s="79"/>
      <c r="B13138" s="156"/>
    </row>
    <row r="13139" spans="1:2">
      <c r="A13139" s="79"/>
      <c r="B13139" s="156"/>
    </row>
    <row r="13140" spans="1:2">
      <c r="A13140" s="79"/>
      <c r="B13140" s="156"/>
    </row>
    <row r="13141" spans="1:2">
      <c r="A13141" s="79"/>
      <c r="B13141" s="156"/>
    </row>
    <row r="13142" spans="1:2">
      <c r="A13142" s="79"/>
      <c r="B13142" s="156"/>
    </row>
    <row r="13143" spans="1:2">
      <c r="A13143" s="79"/>
      <c r="B13143" s="156"/>
    </row>
    <row r="13144" spans="1:2">
      <c r="A13144" s="79"/>
      <c r="B13144" s="156"/>
    </row>
    <row r="13145" spans="1:2">
      <c r="A13145" s="79"/>
      <c r="B13145" s="156"/>
    </row>
    <row r="13146" spans="1:2">
      <c r="A13146" s="79"/>
      <c r="B13146" s="156"/>
    </row>
    <row r="13147" spans="1:2">
      <c r="A13147" s="79"/>
      <c r="B13147" s="156"/>
    </row>
    <row r="13148" spans="1:2">
      <c r="A13148" s="79"/>
      <c r="B13148" s="156"/>
    </row>
    <row r="13149" spans="1:2">
      <c r="A13149" s="79"/>
      <c r="B13149" s="156"/>
    </row>
    <row r="13150" spans="1:2">
      <c r="A13150" s="79"/>
      <c r="B13150" s="156"/>
    </row>
    <row r="13151" spans="1:2">
      <c r="A13151" s="79"/>
      <c r="B13151" s="156"/>
    </row>
    <row r="13152" spans="1:2">
      <c r="A13152" s="79"/>
      <c r="B13152" s="156"/>
    </row>
    <row r="13153" spans="1:2">
      <c r="A13153" s="79"/>
      <c r="B13153" s="156"/>
    </row>
    <row r="13154" spans="1:2">
      <c r="A13154" s="79"/>
      <c r="B13154" s="156"/>
    </row>
    <row r="13155" spans="1:2">
      <c r="A13155" s="79"/>
      <c r="B13155" s="156"/>
    </row>
    <row r="13156" spans="1:2">
      <c r="A13156" s="79"/>
      <c r="B13156" s="156"/>
    </row>
    <row r="13157" spans="1:2">
      <c r="A13157" s="79"/>
      <c r="B13157" s="156"/>
    </row>
    <row r="13158" spans="1:2">
      <c r="A13158" s="79"/>
      <c r="B13158" s="156"/>
    </row>
    <row r="13159" spans="1:2">
      <c r="A13159" s="79"/>
      <c r="B13159" s="156"/>
    </row>
    <row r="13160" spans="1:2">
      <c r="A13160" s="79"/>
      <c r="B13160" s="156"/>
    </row>
    <row r="13161" spans="1:2">
      <c r="A13161" s="79"/>
      <c r="B13161" s="156"/>
    </row>
    <row r="13162" spans="1:2">
      <c r="A13162" s="79"/>
      <c r="B13162" s="156"/>
    </row>
    <row r="13163" spans="1:2">
      <c r="A13163" s="79"/>
      <c r="B13163" s="156"/>
    </row>
    <row r="13164" spans="1:2">
      <c r="A13164" s="79"/>
      <c r="B13164" s="156"/>
    </row>
    <row r="13165" spans="1:2">
      <c r="A13165" s="79"/>
      <c r="B13165" s="156"/>
    </row>
    <row r="13166" spans="1:2">
      <c r="A13166" s="79"/>
      <c r="B13166" s="156"/>
    </row>
    <row r="13167" spans="1:2">
      <c r="A13167" s="79"/>
      <c r="B13167" s="156"/>
    </row>
    <row r="13168" spans="1:2">
      <c r="A13168" s="79"/>
      <c r="B13168" s="156"/>
    </row>
    <row r="13169" spans="1:2">
      <c r="A13169" s="79"/>
      <c r="B13169" s="156"/>
    </row>
    <row r="13170" spans="1:2">
      <c r="A13170" s="79"/>
      <c r="B13170" s="156"/>
    </row>
    <row r="13171" spans="1:2">
      <c r="A13171" s="79"/>
      <c r="B13171" s="156"/>
    </row>
    <row r="13172" spans="1:2">
      <c r="A13172" s="79"/>
      <c r="B13172" s="156"/>
    </row>
    <row r="13173" spans="1:2">
      <c r="A13173" s="79"/>
      <c r="B13173" s="156"/>
    </row>
    <row r="13174" spans="1:2">
      <c r="A13174" s="79"/>
      <c r="B13174" s="156"/>
    </row>
    <row r="13175" spans="1:2">
      <c r="A13175" s="79"/>
      <c r="B13175" s="156"/>
    </row>
    <row r="13176" spans="1:2">
      <c r="A13176" s="79"/>
      <c r="B13176" s="156"/>
    </row>
    <row r="13177" spans="1:2">
      <c r="A13177" s="79"/>
      <c r="B13177" s="156"/>
    </row>
    <row r="13178" spans="1:2">
      <c r="A13178" s="79"/>
      <c r="B13178" s="156"/>
    </row>
    <row r="13179" spans="1:2">
      <c r="A13179" s="79"/>
      <c r="B13179" s="156"/>
    </row>
    <row r="13180" spans="1:2">
      <c r="A13180" s="79"/>
      <c r="B13180" s="156"/>
    </row>
    <row r="13181" spans="1:2">
      <c r="A13181" s="79"/>
      <c r="B13181" s="156"/>
    </row>
    <row r="13182" spans="1:2">
      <c r="A13182" s="79"/>
      <c r="B13182" s="156"/>
    </row>
    <row r="13183" spans="1:2">
      <c r="A13183" s="79"/>
      <c r="B13183" s="156"/>
    </row>
    <row r="13184" spans="1:2">
      <c r="A13184" s="79"/>
      <c r="B13184" s="156"/>
    </row>
    <row r="13185" spans="1:2">
      <c r="A13185" s="79"/>
      <c r="B13185" s="156"/>
    </row>
    <row r="13186" spans="1:2">
      <c r="A13186" s="79"/>
      <c r="B13186" s="156"/>
    </row>
    <row r="13187" spans="1:2">
      <c r="A13187" s="79"/>
      <c r="B13187" s="156"/>
    </row>
    <row r="13188" spans="1:2">
      <c r="A13188" s="79"/>
      <c r="B13188" s="156"/>
    </row>
    <row r="13189" spans="1:2">
      <c r="A13189" s="79"/>
      <c r="B13189" s="156"/>
    </row>
    <row r="13190" spans="1:2">
      <c r="A13190" s="79"/>
      <c r="B13190" s="156"/>
    </row>
    <row r="13191" spans="1:2">
      <c r="A13191" s="79"/>
      <c r="B13191" s="156"/>
    </row>
    <row r="13192" spans="1:2">
      <c r="A13192" s="79"/>
      <c r="B13192" s="156"/>
    </row>
    <row r="13193" spans="1:2">
      <c r="A13193" s="79"/>
      <c r="B13193" s="156"/>
    </row>
    <row r="13194" spans="1:2">
      <c r="A13194" s="79"/>
      <c r="B13194" s="156"/>
    </row>
    <row r="13195" spans="1:2">
      <c r="A13195" s="79"/>
      <c r="B13195" s="156"/>
    </row>
    <row r="13196" spans="1:2">
      <c r="A13196" s="79"/>
      <c r="B13196" s="156"/>
    </row>
    <row r="13197" spans="1:2">
      <c r="A13197" s="79"/>
      <c r="B13197" s="156"/>
    </row>
    <row r="13198" spans="1:2">
      <c r="A13198" s="79"/>
      <c r="B13198" s="156"/>
    </row>
    <row r="13199" spans="1:2">
      <c r="A13199" s="79"/>
      <c r="B13199" s="156"/>
    </row>
    <row r="13200" spans="1:2">
      <c r="A13200" s="79"/>
      <c r="B13200" s="156"/>
    </row>
    <row r="13201" spans="1:2">
      <c r="A13201" s="79"/>
      <c r="B13201" s="156"/>
    </row>
    <row r="13202" spans="1:2">
      <c r="A13202" s="79"/>
      <c r="B13202" s="156"/>
    </row>
    <row r="13203" spans="1:2">
      <c r="A13203" s="79"/>
      <c r="B13203" s="156"/>
    </row>
    <row r="13204" spans="1:2">
      <c r="A13204" s="79"/>
      <c r="B13204" s="156"/>
    </row>
    <row r="13205" spans="1:2">
      <c r="A13205" s="79"/>
      <c r="B13205" s="156"/>
    </row>
    <row r="13206" spans="1:2">
      <c r="A13206" s="79"/>
      <c r="B13206" s="156"/>
    </row>
    <row r="13207" spans="1:2">
      <c r="A13207" s="79"/>
      <c r="B13207" s="156"/>
    </row>
    <row r="13208" spans="1:2">
      <c r="A13208" s="79"/>
      <c r="B13208" s="156"/>
    </row>
    <row r="13209" spans="1:2">
      <c r="A13209" s="79"/>
      <c r="B13209" s="156"/>
    </row>
    <row r="13210" spans="1:2">
      <c r="A13210" s="79"/>
      <c r="B13210" s="156"/>
    </row>
    <row r="13211" spans="1:2">
      <c r="A13211" s="79"/>
      <c r="B13211" s="156"/>
    </row>
    <row r="13212" spans="1:2">
      <c r="A13212" s="79"/>
      <c r="B13212" s="156"/>
    </row>
    <row r="13213" spans="1:2">
      <c r="A13213" s="79"/>
      <c r="B13213" s="156"/>
    </row>
    <row r="13214" spans="1:2">
      <c r="A13214" s="79"/>
      <c r="B13214" s="156"/>
    </row>
    <row r="13215" spans="1:2">
      <c r="A13215" s="79"/>
      <c r="B13215" s="156"/>
    </row>
    <row r="13216" spans="1:2">
      <c r="A13216" s="79"/>
      <c r="B13216" s="156"/>
    </row>
    <row r="13217" spans="1:2">
      <c r="A13217" s="79"/>
      <c r="B13217" s="156"/>
    </row>
    <row r="13218" spans="1:2">
      <c r="A13218" s="79"/>
      <c r="B13218" s="156"/>
    </row>
    <row r="13219" spans="1:2">
      <c r="A13219" s="79"/>
      <c r="B13219" s="156"/>
    </row>
    <row r="13220" spans="1:2">
      <c r="A13220" s="79"/>
      <c r="B13220" s="156"/>
    </row>
    <row r="13221" spans="1:2">
      <c r="A13221" s="79"/>
      <c r="B13221" s="156"/>
    </row>
    <row r="13222" spans="1:2">
      <c r="A13222" s="79"/>
      <c r="B13222" s="156"/>
    </row>
    <row r="13223" spans="1:2">
      <c r="A13223" s="79"/>
      <c r="B13223" s="156"/>
    </row>
    <row r="13224" spans="1:2">
      <c r="A13224" s="79"/>
      <c r="B13224" s="156"/>
    </row>
    <row r="13225" spans="1:2">
      <c r="A13225" s="79"/>
      <c r="B13225" s="156"/>
    </row>
    <row r="13226" spans="1:2">
      <c r="A13226" s="79"/>
      <c r="B13226" s="156"/>
    </row>
    <row r="13227" spans="1:2">
      <c r="A13227" s="79"/>
      <c r="B13227" s="156"/>
    </row>
    <row r="13228" spans="1:2">
      <c r="A13228" s="79"/>
      <c r="B13228" s="156"/>
    </row>
    <row r="13229" spans="1:2">
      <c r="A13229" s="79"/>
      <c r="B13229" s="156"/>
    </row>
    <row r="13230" spans="1:2">
      <c r="A13230" s="79"/>
      <c r="B13230" s="156"/>
    </row>
    <row r="13231" spans="1:2">
      <c r="A13231" s="79"/>
      <c r="B13231" s="156"/>
    </row>
    <row r="13232" spans="1:2">
      <c r="A13232" s="79"/>
      <c r="B13232" s="156"/>
    </row>
    <row r="13233" spans="1:2">
      <c r="A13233" s="79"/>
      <c r="B13233" s="156"/>
    </row>
    <row r="13234" spans="1:2">
      <c r="A13234" s="79"/>
      <c r="B13234" s="156"/>
    </row>
    <row r="13235" spans="1:2">
      <c r="A13235" s="79"/>
      <c r="B13235" s="156"/>
    </row>
    <row r="13236" spans="1:2">
      <c r="A13236" s="79"/>
      <c r="B13236" s="156"/>
    </row>
    <row r="13237" spans="1:2">
      <c r="A13237" s="79"/>
      <c r="B13237" s="156"/>
    </row>
    <row r="13238" spans="1:2">
      <c r="A13238" s="79"/>
      <c r="B13238" s="156"/>
    </row>
    <row r="13239" spans="1:2">
      <c r="A13239" s="79"/>
      <c r="B13239" s="156"/>
    </row>
    <row r="13240" spans="1:2">
      <c r="A13240" s="79"/>
      <c r="B13240" s="156"/>
    </row>
    <row r="13241" spans="1:2">
      <c r="A13241" s="79"/>
      <c r="B13241" s="156"/>
    </row>
    <row r="13242" spans="1:2">
      <c r="A13242" s="79"/>
      <c r="B13242" s="156"/>
    </row>
    <row r="13243" spans="1:2">
      <c r="A13243" s="79"/>
      <c r="B13243" s="156"/>
    </row>
    <row r="13244" spans="1:2">
      <c r="A13244" s="79"/>
      <c r="B13244" s="156"/>
    </row>
    <row r="13245" spans="1:2">
      <c r="A13245" s="79"/>
      <c r="B13245" s="156"/>
    </row>
    <row r="13246" spans="1:2">
      <c r="A13246" s="79"/>
      <c r="B13246" s="156"/>
    </row>
    <row r="13247" spans="1:2">
      <c r="A13247" s="79"/>
      <c r="B13247" s="156"/>
    </row>
    <row r="13248" spans="1:2">
      <c r="A13248" s="79"/>
      <c r="B13248" s="156"/>
    </row>
    <row r="13249" spans="1:2">
      <c r="A13249" s="79"/>
      <c r="B13249" s="156"/>
    </row>
    <row r="13250" spans="1:2">
      <c r="A13250" s="79"/>
      <c r="B13250" s="156"/>
    </row>
    <row r="13251" spans="1:2">
      <c r="A13251" s="79"/>
      <c r="B13251" s="156"/>
    </row>
    <row r="13252" spans="1:2">
      <c r="A13252" s="79"/>
      <c r="B13252" s="156"/>
    </row>
    <row r="13253" spans="1:2">
      <c r="A13253" s="79"/>
      <c r="B13253" s="156"/>
    </row>
    <row r="13254" spans="1:2">
      <c r="A13254" s="79"/>
      <c r="B13254" s="156"/>
    </row>
    <row r="13255" spans="1:2">
      <c r="A13255" s="79"/>
      <c r="B13255" s="156"/>
    </row>
    <row r="13256" spans="1:2">
      <c r="A13256" s="79"/>
      <c r="B13256" s="156"/>
    </row>
    <row r="13257" spans="1:2">
      <c r="A13257" s="79"/>
      <c r="B13257" s="156"/>
    </row>
    <row r="13258" spans="1:2">
      <c r="A13258" s="79"/>
      <c r="B13258" s="156"/>
    </row>
    <row r="13259" spans="1:2">
      <c r="A13259" s="79"/>
      <c r="B13259" s="156"/>
    </row>
    <row r="13260" spans="1:2">
      <c r="A13260" s="79"/>
      <c r="B13260" s="156"/>
    </row>
    <row r="13261" spans="1:2">
      <c r="A13261" s="79"/>
      <c r="B13261" s="156"/>
    </row>
    <row r="13262" spans="1:2">
      <c r="A13262" s="79"/>
      <c r="B13262" s="156"/>
    </row>
    <row r="13263" spans="1:2">
      <c r="A13263" s="79"/>
      <c r="B13263" s="156"/>
    </row>
    <row r="13264" spans="1:2">
      <c r="A13264" s="79"/>
      <c r="B13264" s="156"/>
    </row>
    <row r="13265" spans="1:2">
      <c r="A13265" s="79"/>
      <c r="B13265" s="156"/>
    </row>
    <row r="13266" spans="1:2">
      <c r="A13266" s="79"/>
      <c r="B13266" s="156"/>
    </row>
    <row r="13267" spans="1:2">
      <c r="A13267" s="79"/>
      <c r="B13267" s="156"/>
    </row>
    <row r="13268" spans="1:2">
      <c r="A13268" s="79"/>
      <c r="B13268" s="156"/>
    </row>
    <row r="13269" spans="1:2">
      <c r="A13269" s="79"/>
      <c r="B13269" s="156"/>
    </row>
    <row r="13270" spans="1:2">
      <c r="A13270" s="79"/>
      <c r="B13270" s="156"/>
    </row>
    <row r="13271" spans="1:2">
      <c r="A13271" s="79"/>
      <c r="B13271" s="156"/>
    </row>
    <row r="13272" spans="1:2">
      <c r="A13272" s="79"/>
      <c r="B13272" s="156"/>
    </row>
    <row r="13273" spans="1:2">
      <c r="A13273" s="79"/>
      <c r="B13273" s="156"/>
    </row>
    <row r="13274" spans="1:2">
      <c r="A13274" s="79"/>
      <c r="B13274" s="156"/>
    </row>
    <row r="13275" spans="1:2">
      <c r="A13275" s="79"/>
      <c r="B13275" s="156"/>
    </row>
    <row r="13276" spans="1:2">
      <c r="A13276" s="79"/>
      <c r="B13276" s="156"/>
    </row>
    <row r="13277" spans="1:2">
      <c r="A13277" s="79"/>
      <c r="B13277" s="156"/>
    </row>
    <row r="13278" spans="1:2">
      <c r="A13278" s="79"/>
      <c r="B13278" s="156"/>
    </row>
    <row r="13279" spans="1:2">
      <c r="A13279" s="79"/>
      <c r="B13279" s="156"/>
    </row>
    <row r="13280" spans="1:2">
      <c r="A13280" s="79"/>
      <c r="B13280" s="156"/>
    </row>
    <row r="13281" spans="1:2">
      <c r="A13281" s="79"/>
      <c r="B13281" s="156"/>
    </row>
    <row r="13282" spans="1:2">
      <c r="A13282" s="79"/>
      <c r="B13282" s="156"/>
    </row>
    <row r="13283" spans="1:2">
      <c r="A13283" s="79"/>
      <c r="B13283" s="156"/>
    </row>
    <row r="13284" spans="1:2">
      <c r="A13284" s="79"/>
      <c r="B13284" s="156"/>
    </row>
    <row r="13285" spans="1:2">
      <c r="A13285" s="79"/>
      <c r="B13285" s="156"/>
    </row>
    <row r="13286" spans="1:2">
      <c r="A13286" s="79"/>
      <c r="B13286" s="156"/>
    </row>
    <row r="13287" spans="1:2">
      <c r="A13287" s="79"/>
      <c r="B13287" s="156"/>
    </row>
    <row r="13288" spans="1:2">
      <c r="A13288" s="79"/>
      <c r="B13288" s="156"/>
    </row>
    <row r="13289" spans="1:2">
      <c r="A13289" s="79"/>
      <c r="B13289" s="156"/>
    </row>
    <row r="13290" spans="1:2">
      <c r="A13290" s="79"/>
      <c r="B13290" s="156"/>
    </row>
    <row r="13291" spans="1:2">
      <c r="A13291" s="79"/>
      <c r="B13291" s="156"/>
    </row>
    <row r="13292" spans="1:2">
      <c r="A13292" s="79"/>
      <c r="B13292" s="156"/>
    </row>
    <row r="13293" spans="1:2">
      <c r="A13293" s="79"/>
      <c r="B13293" s="156"/>
    </row>
    <row r="13294" spans="1:2">
      <c r="A13294" s="79"/>
      <c r="B13294" s="156"/>
    </row>
    <row r="13295" spans="1:2">
      <c r="A13295" s="79"/>
      <c r="B13295" s="156"/>
    </row>
    <row r="13296" spans="1:2">
      <c r="A13296" s="79"/>
      <c r="B13296" s="156"/>
    </row>
    <row r="13297" spans="1:2">
      <c r="A13297" s="79"/>
      <c r="B13297" s="156"/>
    </row>
    <row r="13298" spans="1:2">
      <c r="A13298" s="79"/>
      <c r="B13298" s="156"/>
    </row>
    <row r="13299" spans="1:2">
      <c r="A13299" s="79"/>
      <c r="B13299" s="156"/>
    </row>
    <row r="13300" spans="1:2">
      <c r="A13300" s="79"/>
      <c r="B13300" s="156"/>
    </row>
    <row r="13301" spans="1:2">
      <c r="A13301" s="79"/>
      <c r="B13301" s="156"/>
    </row>
    <row r="13302" spans="1:2">
      <c r="A13302" s="79"/>
      <c r="B13302" s="156"/>
    </row>
    <row r="13303" spans="1:2">
      <c r="A13303" s="79"/>
      <c r="B13303" s="156"/>
    </row>
    <row r="13304" spans="1:2">
      <c r="A13304" s="79"/>
      <c r="B13304" s="156"/>
    </row>
    <row r="13305" spans="1:2">
      <c r="A13305" s="79"/>
      <c r="B13305" s="156"/>
    </row>
    <row r="13306" spans="1:2">
      <c r="A13306" s="79"/>
      <c r="B13306" s="156"/>
    </row>
    <row r="13307" spans="1:2">
      <c r="A13307" s="79"/>
      <c r="B13307" s="156"/>
    </row>
    <row r="13308" spans="1:2">
      <c r="A13308" s="79"/>
      <c r="B13308" s="156"/>
    </row>
    <row r="13309" spans="1:2">
      <c r="A13309" s="79"/>
      <c r="B13309" s="156"/>
    </row>
    <row r="13310" spans="1:2">
      <c r="A13310" s="79"/>
      <c r="B13310" s="156"/>
    </row>
    <row r="13311" spans="1:2">
      <c r="A13311" s="79"/>
      <c r="B13311" s="156"/>
    </row>
    <row r="13312" spans="1:2">
      <c r="A13312" s="79"/>
      <c r="B13312" s="156"/>
    </row>
    <row r="13313" spans="1:2">
      <c r="A13313" s="79"/>
      <c r="B13313" s="156"/>
    </row>
    <row r="13314" spans="1:2">
      <c r="A13314" s="79"/>
      <c r="B13314" s="156"/>
    </row>
    <row r="13315" spans="1:2">
      <c r="A13315" s="79"/>
      <c r="B13315" s="156"/>
    </row>
    <row r="13316" spans="1:2">
      <c r="A13316" s="79"/>
      <c r="B13316" s="156"/>
    </row>
    <row r="13317" spans="1:2">
      <c r="A13317" s="79"/>
      <c r="B13317" s="156"/>
    </row>
    <row r="13318" spans="1:2">
      <c r="A13318" s="79"/>
      <c r="B13318" s="156"/>
    </row>
    <row r="13319" spans="1:2">
      <c r="A13319" s="79"/>
      <c r="B13319" s="156"/>
    </row>
    <row r="13320" spans="1:2">
      <c r="A13320" s="79"/>
      <c r="B13320" s="156"/>
    </row>
    <row r="13321" spans="1:2">
      <c r="A13321" s="79"/>
      <c r="B13321" s="156"/>
    </row>
    <row r="13322" spans="1:2">
      <c r="A13322" s="79"/>
      <c r="B13322" s="156"/>
    </row>
    <row r="13323" spans="1:2">
      <c r="A13323" s="79"/>
      <c r="B13323" s="156"/>
    </row>
    <row r="13324" spans="1:2">
      <c r="A13324" s="79"/>
      <c r="B13324" s="156"/>
    </row>
    <row r="13325" spans="1:2">
      <c r="A13325" s="79"/>
      <c r="B13325" s="156"/>
    </row>
    <row r="13326" spans="1:2">
      <c r="A13326" s="79"/>
      <c r="B13326" s="156"/>
    </row>
    <row r="13327" spans="1:2">
      <c r="A13327" s="79"/>
      <c r="B13327" s="156"/>
    </row>
    <row r="13328" spans="1:2">
      <c r="A13328" s="79"/>
      <c r="B13328" s="156"/>
    </row>
    <row r="13329" spans="1:2">
      <c r="A13329" s="79"/>
      <c r="B13329" s="156"/>
    </row>
    <row r="13330" spans="1:2">
      <c r="A13330" s="79"/>
      <c r="B13330" s="156"/>
    </row>
    <row r="13331" spans="1:2">
      <c r="A13331" s="79"/>
      <c r="B13331" s="156"/>
    </row>
    <row r="13332" spans="1:2">
      <c r="A13332" s="79"/>
      <c r="B13332" s="156"/>
    </row>
    <row r="13333" spans="1:2">
      <c r="A13333" s="79"/>
      <c r="B13333" s="156"/>
    </row>
    <row r="13334" spans="1:2">
      <c r="A13334" s="79"/>
      <c r="B13334" s="156"/>
    </row>
    <row r="13335" spans="1:2">
      <c r="A13335" s="79"/>
      <c r="B13335" s="156"/>
    </row>
    <row r="13336" spans="1:2">
      <c r="A13336" s="79"/>
      <c r="B13336" s="156"/>
    </row>
    <row r="13337" spans="1:2">
      <c r="A13337" s="79"/>
      <c r="B13337" s="156"/>
    </row>
    <row r="13338" spans="1:2">
      <c r="A13338" s="79"/>
      <c r="B13338" s="156"/>
    </row>
    <row r="13339" spans="1:2">
      <c r="A13339" s="79"/>
      <c r="B13339" s="156"/>
    </row>
    <row r="13340" spans="1:2">
      <c r="A13340" s="79"/>
      <c r="B13340" s="156"/>
    </row>
    <row r="13341" spans="1:2">
      <c r="A13341" s="79"/>
      <c r="B13341" s="156"/>
    </row>
    <row r="13342" spans="1:2">
      <c r="A13342" s="79"/>
      <c r="B13342" s="156"/>
    </row>
    <row r="13343" spans="1:2">
      <c r="A13343" s="79"/>
      <c r="B13343" s="156"/>
    </row>
    <row r="13344" spans="1:2">
      <c r="A13344" s="79"/>
      <c r="B13344" s="156"/>
    </row>
    <row r="13345" spans="1:2">
      <c r="A13345" s="79"/>
      <c r="B13345" s="156"/>
    </row>
    <row r="13346" spans="1:2">
      <c r="A13346" s="79"/>
      <c r="B13346" s="156"/>
    </row>
    <row r="13347" spans="1:2">
      <c r="A13347" s="79"/>
      <c r="B13347" s="156"/>
    </row>
    <row r="13348" spans="1:2">
      <c r="A13348" s="79"/>
      <c r="B13348" s="156"/>
    </row>
    <row r="13349" spans="1:2">
      <c r="A13349" s="79"/>
      <c r="B13349" s="156"/>
    </row>
    <row r="13350" spans="1:2">
      <c r="A13350" s="79"/>
      <c r="B13350" s="156"/>
    </row>
    <row r="13351" spans="1:2">
      <c r="A13351" s="79"/>
      <c r="B13351" s="156"/>
    </row>
    <row r="13352" spans="1:2">
      <c r="A13352" s="79"/>
      <c r="B13352" s="156"/>
    </row>
    <row r="13353" spans="1:2">
      <c r="A13353" s="79"/>
      <c r="B13353" s="156"/>
    </row>
    <row r="13354" spans="1:2">
      <c r="A13354" s="79"/>
      <c r="B13354" s="156"/>
    </row>
    <row r="13355" spans="1:2">
      <c r="A13355" s="79"/>
      <c r="B13355" s="156"/>
    </row>
    <row r="13356" spans="1:2">
      <c r="A13356" s="79"/>
      <c r="B13356" s="156"/>
    </row>
    <row r="13357" spans="1:2">
      <c r="A13357" s="79"/>
      <c r="B13357" s="156"/>
    </row>
    <row r="13358" spans="1:2">
      <c r="A13358" s="79"/>
      <c r="B13358" s="156"/>
    </row>
    <row r="13359" spans="1:2">
      <c r="A13359" s="79"/>
      <c r="B13359" s="156"/>
    </row>
    <row r="13360" spans="1:2">
      <c r="A13360" s="79"/>
      <c r="B13360" s="156"/>
    </row>
    <row r="13361" spans="1:2">
      <c r="A13361" s="79"/>
      <c r="B13361" s="156"/>
    </row>
    <row r="13362" spans="1:2">
      <c r="A13362" s="79"/>
      <c r="B13362" s="156"/>
    </row>
    <row r="13363" spans="1:2">
      <c r="A13363" s="79"/>
      <c r="B13363" s="156"/>
    </row>
    <row r="13364" spans="1:2">
      <c r="A13364" s="79"/>
      <c r="B13364" s="156"/>
    </row>
    <row r="13365" spans="1:2">
      <c r="A13365" s="79"/>
      <c r="B13365" s="156"/>
    </row>
    <row r="13366" spans="1:2">
      <c r="A13366" s="79"/>
      <c r="B13366" s="156"/>
    </row>
    <row r="13367" spans="1:2">
      <c r="A13367" s="79"/>
      <c r="B13367" s="156"/>
    </row>
    <row r="13368" spans="1:2">
      <c r="A13368" s="79"/>
      <c r="B13368" s="156"/>
    </row>
    <row r="13369" spans="1:2">
      <c r="A13369" s="79"/>
      <c r="B13369" s="156"/>
    </row>
    <row r="13370" spans="1:2">
      <c r="A13370" s="79"/>
      <c r="B13370" s="156"/>
    </row>
    <row r="13371" spans="1:2">
      <c r="A13371" s="79"/>
      <c r="B13371" s="156"/>
    </row>
    <row r="13372" spans="1:2">
      <c r="A13372" s="79"/>
      <c r="B13372" s="156"/>
    </row>
    <row r="13373" spans="1:2">
      <c r="A13373" s="79"/>
      <c r="B13373" s="156"/>
    </row>
    <row r="13374" spans="1:2">
      <c r="A13374" s="79"/>
      <c r="B13374" s="156"/>
    </row>
    <row r="13375" spans="1:2">
      <c r="A13375" s="79"/>
      <c r="B13375" s="156"/>
    </row>
    <row r="13376" spans="1:2">
      <c r="A13376" s="79"/>
      <c r="B13376" s="156"/>
    </row>
    <row r="13377" spans="1:2">
      <c r="A13377" s="79"/>
      <c r="B13377" s="156"/>
    </row>
    <row r="13378" spans="1:2">
      <c r="A13378" s="79"/>
      <c r="B13378" s="156"/>
    </row>
    <row r="13379" spans="1:2">
      <c r="A13379" s="79"/>
      <c r="B13379" s="156"/>
    </row>
    <row r="13380" spans="1:2">
      <c r="A13380" s="79"/>
      <c r="B13380" s="156"/>
    </row>
    <row r="13381" spans="1:2">
      <c r="A13381" s="79"/>
      <c r="B13381" s="156"/>
    </row>
    <row r="13382" spans="1:2">
      <c r="A13382" s="79"/>
      <c r="B13382" s="156"/>
    </row>
    <row r="13383" spans="1:2">
      <c r="A13383" s="79"/>
      <c r="B13383" s="156"/>
    </row>
    <row r="13384" spans="1:2">
      <c r="A13384" s="79"/>
      <c r="B13384" s="156"/>
    </row>
    <row r="13385" spans="1:2">
      <c r="A13385" s="79"/>
      <c r="B13385" s="156"/>
    </row>
    <row r="13386" spans="1:2">
      <c r="A13386" s="79"/>
      <c r="B13386" s="156"/>
    </row>
    <row r="13387" spans="1:2">
      <c r="A13387" s="79"/>
      <c r="B13387" s="156"/>
    </row>
    <row r="13388" spans="1:2">
      <c r="A13388" s="79"/>
      <c r="B13388" s="156"/>
    </row>
    <row r="13389" spans="1:2">
      <c r="A13389" s="79"/>
      <c r="B13389" s="156"/>
    </row>
    <row r="13390" spans="1:2">
      <c r="A13390" s="79"/>
      <c r="B13390" s="156"/>
    </row>
    <row r="13391" spans="1:2">
      <c r="A13391" s="79"/>
      <c r="B13391" s="156"/>
    </row>
    <row r="13392" spans="1:2">
      <c r="A13392" s="79"/>
      <c r="B13392" s="156"/>
    </row>
    <row r="13393" spans="1:2">
      <c r="A13393" s="79"/>
      <c r="B13393" s="156"/>
    </row>
    <row r="13394" spans="1:2">
      <c r="A13394" s="79"/>
      <c r="B13394" s="156"/>
    </row>
    <row r="13395" spans="1:2">
      <c r="A13395" s="79"/>
      <c r="B13395" s="156"/>
    </row>
    <row r="13396" spans="1:2">
      <c r="A13396" s="79"/>
      <c r="B13396" s="156"/>
    </row>
    <row r="13397" spans="1:2">
      <c r="A13397" s="79"/>
      <c r="B13397" s="156"/>
    </row>
    <row r="13398" spans="1:2">
      <c r="A13398" s="79"/>
      <c r="B13398" s="156"/>
    </row>
    <row r="13399" spans="1:2">
      <c r="A13399" s="79"/>
      <c r="B13399" s="156"/>
    </row>
    <row r="13400" spans="1:2">
      <c r="A13400" s="79"/>
      <c r="B13400" s="156"/>
    </row>
    <row r="13401" spans="1:2">
      <c r="A13401" s="79"/>
      <c r="B13401" s="156"/>
    </row>
    <row r="13402" spans="1:2">
      <c r="A13402" s="79"/>
      <c r="B13402" s="156"/>
    </row>
    <row r="13403" spans="1:2">
      <c r="A13403" s="79"/>
      <c r="B13403" s="156"/>
    </row>
    <row r="13404" spans="1:2">
      <c r="A13404" s="79"/>
      <c r="B13404" s="156"/>
    </row>
    <row r="13405" spans="1:2">
      <c r="A13405" s="79"/>
      <c r="B13405" s="156"/>
    </row>
    <row r="13406" spans="1:2">
      <c r="A13406" s="79"/>
      <c r="B13406" s="156"/>
    </row>
    <row r="13407" spans="1:2">
      <c r="A13407" s="79"/>
      <c r="B13407" s="156"/>
    </row>
    <row r="13408" spans="1:2">
      <c r="A13408" s="79"/>
      <c r="B13408" s="156"/>
    </row>
    <row r="13409" spans="1:2">
      <c r="A13409" s="79"/>
      <c r="B13409" s="156"/>
    </row>
    <row r="13410" spans="1:2">
      <c r="A13410" s="79"/>
      <c r="B13410" s="156"/>
    </row>
    <row r="13411" spans="1:2">
      <c r="A13411" s="79"/>
      <c r="B13411" s="156"/>
    </row>
    <row r="13412" spans="1:2">
      <c r="A13412" s="79"/>
      <c r="B13412" s="156"/>
    </row>
    <row r="13413" spans="1:2">
      <c r="A13413" s="79"/>
      <c r="B13413" s="156"/>
    </row>
    <row r="13414" spans="1:2">
      <c r="A13414" s="79"/>
      <c r="B13414" s="156"/>
    </row>
    <row r="13415" spans="1:2">
      <c r="A13415" s="79"/>
      <c r="B13415" s="156"/>
    </row>
    <row r="13416" spans="1:2">
      <c r="A13416" s="79"/>
      <c r="B13416" s="156"/>
    </row>
    <row r="13417" spans="1:2">
      <c r="A13417" s="79"/>
      <c r="B13417" s="156"/>
    </row>
    <row r="13418" spans="1:2">
      <c r="A13418" s="79"/>
      <c r="B13418" s="156"/>
    </row>
    <row r="13419" spans="1:2">
      <c r="A13419" s="79"/>
      <c r="B13419" s="156"/>
    </row>
    <row r="13420" spans="1:2">
      <c r="A13420" s="79"/>
      <c r="B13420" s="156"/>
    </row>
    <row r="13421" spans="1:2">
      <c r="A13421" s="79"/>
      <c r="B13421" s="156"/>
    </row>
    <row r="13422" spans="1:2">
      <c r="A13422" s="79"/>
      <c r="B13422" s="156"/>
    </row>
    <row r="13423" spans="1:2">
      <c r="A13423" s="79"/>
      <c r="B13423" s="156"/>
    </row>
    <row r="13424" spans="1:2">
      <c r="A13424" s="79"/>
      <c r="B13424" s="156"/>
    </row>
    <row r="13425" spans="1:2">
      <c r="A13425" s="79"/>
      <c r="B13425" s="156"/>
    </row>
    <row r="13426" spans="1:2">
      <c r="A13426" s="79"/>
      <c r="B13426" s="156"/>
    </row>
    <row r="13427" spans="1:2">
      <c r="A13427" s="79"/>
      <c r="B13427" s="156"/>
    </row>
    <row r="13428" spans="1:2">
      <c r="A13428" s="79"/>
      <c r="B13428" s="156"/>
    </row>
    <row r="13429" spans="1:2">
      <c r="A13429" s="79"/>
      <c r="B13429" s="156"/>
    </row>
    <row r="13430" spans="1:2">
      <c r="A13430" s="79"/>
      <c r="B13430" s="156"/>
    </row>
    <row r="13431" spans="1:2">
      <c r="A13431" s="79"/>
      <c r="B13431" s="156"/>
    </row>
    <row r="13432" spans="1:2">
      <c r="A13432" s="79"/>
      <c r="B13432" s="156"/>
    </row>
    <row r="13433" spans="1:2">
      <c r="A13433" s="79"/>
      <c r="B13433" s="156"/>
    </row>
    <row r="13434" spans="1:2">
      <c r="A13434" s="79"/>
      <c r="B13434" s="156"/>
    </row>
    <row r="13435" spans="1:2">
      <c r="A13435" s="79"/>
      <c r="B13435" s="156"/>
    </row>
    <row r="13436" spans="1:2">
      <c r="A13436" s="79"/>
      <c r="B13436" s="156"/>
    </row>
    <row r="13437" spans="1:2">
      <c r="A13437" s="79"/>
      <c r="B13437" s="156"/>
    </row>
    <row r="13438" spans="1:2">
      <c r="A13438" s="79"/>
      <c r="B13438" s="156"/>
    </row>
    <row r="13439" spans="1:2">
      <c r="A13439" s="79"/>
      <c r="B13439" s="156"/>
    </row>
    <row r="13440" spans="1:2">
      <c r="A13440" s="79"/>
      <c r="B13440" s="156"/>
    </row>
    <row r="13441" spans="1:2">
      <c r="A13441" s="79"/>
      <c r="B13441" s="156"/>
    </row>
    <row r="13442" spans="1:2">
      <c r="A13442" s="79"/>
      <c r="B13442" s="156"/>
    </row>
    <row r="13443" spans="1:2">
      <c r="A13443" s="79"/>
      <c r="B13443" s="156"/>
    </row>
    <row r="13444" spans="1:2">
      <c r="A13444" s="79"/>
      <c r="B13444" s="156"/>
    </row>
    <row r="13445" spans="1:2">
      <c r="A13445" s="79"/>
      <c r="B13445" s="156"/>
    </row>
    <row r="13446" spans="1:2">
      <c r="A13446" s="79"/>
      <c r="B13446" s="156"/>
    </row>
    <row r="13447" spans="1:2">
      <c r="A13447" s="79"/>
      <c r="B13447" s="156"/>
    </row>
    <row r="13448" spans="1:2">
      <c r="A13448" s="79"/>
      <c r="B13448" s="156"/>
    </row>
    <row r="13449" spans="1:2">
      <c r="A13449" s="79"/>
      <c r="B13449" s="156"/>
    </row>
    <row r="13450" spans="1:2">
      <c r="A13450" s="79"/>
      <c r="B13450" s="156"/>
    </row>
    <row r="13451" spans="1:2">
      <c r="A13451" s="79"/>
      <c r="B13451" s="156"/>
    </row>
    <row r="13452" spans="1:2">
      <c r="A13452" s="79"/>
      <c r="B13452" s="156"/>
    </row>
    <row r="13453" spans="1:2">
      <c r="A13453" s="79"/>
      <c r="B13453" s="156"/>
    </row>
    <row r="13454" spans="1:2">
      <c r="A13454" s="79"/>
      <c r="B13454" s="156"/>
    </row>
    <row r="13455" spans="1:2">
      <c r="A13455" s="79"/>
      <c r="B13455" s="156"/>
    </row>
    <row r="13456" spans="1:2">
      <c r="A13456" s="79"/>
      <c r="B13456" s="156"/>
    </row>
    <row r="13457" spans="1:2">
      <c r="A13457" s="79"/>
      <c r="B13457" s="156"/>
    </row>
    <row r="13458" spans="1:2">
      <c r="A13458" s="79"/>
      <c r="B13458" s="156"/>
    </row>
    <row r="13459" spans="1:2">
      <c r="A13459" s="79"/>
      <c r="B13459" s="156"/>
    </row>
    <row r="13460" spans="1:2">
      <c r="A13460" s="79"/>
      <c r="B13460" s="156"/>
    </row>
    <row r="13461" spans="1:2">
      <c r="A13461" s="79"/>
      <c r="B13461" s="156"/>
    </row>
    <row r="13462" spans="1:2">
      <c r="A13462" s="79"/>
      <c r="B13462" s="156"/>
    </row>
    <row r="13463" spans="1:2">
      <c r="A13463" s="79"/>
      <c r="B13463" s="156"/>
    </row>
    <row r="13464" spans="1:2">
      <c r="A13464" s="79"/>
      <c r="B13464" s="156"/>
    </row>
    <row r="13465" spans="1:2">
      <c r="A13465" s="79"/>
      <c r="B13465" s="156"/>
    </row>
    <row r="13466" spans="1:2">
      <c r="A13466" s="79"/>
      <c r="B13466" s="156"/>
    </row>
    <row r="13467" spans="1:2">
      <c r="A13467" s="79"/>
      <c r="B13467" s="156"/>
    </row>
    <row r="13468" spans="1:2">
      <c r="A13468" s="79"/>
      <c r="B13468" s="156"/>
    </row>
    <row r="13469" spans="1:2">
      <c r="A13469" s="79"/>
      <c r="B13469" s="156"/>
    </row>
    <row r="13470" spans="1:2">
      <c r="A13470" s="79"/>
      <c r="B13470" s="156"/>
    </row>
    <row r="13471" spans="1:2">
      <c r="A13471" s="79"/>
      <c r="B13471" s="156"/>
    </row>
    <row r="13472" spans="1:2">
      <c r="A13472" s="79"/>
      <c r="B13472" s="156"/>
    </row>
    <row r="13473" spans="1:2">
      <c r="A13473" s="79"/>
      <c r="B13473" s="156"/>
    </row>
    <row r="13474" spans="1:2">
      <c r="A13474" s="79"/>
      <c r="B13474" s="156"/>
    </row>
    <row r="13475" spans="1:2">
      <c r="A13475" s="79"/>
      <c r="B13475" s="156"/>
    </row>
    <row r="13476" spans="1:2">
      <c r="A13476" s="79"/>
      <c r="B13476" s="156"/>
    </row>
    <row r="13477" spans="1:2">
      <c r="A13477" s="79"/>
      <c r="B13477" s="156"/>
    </row>
    <row r="13478" spans="1:2">
      <c r="A13478" s="79"/>
      <c r="B13478" s="156"/>
    </row>
    <row r="13479" spans="1:2">
      <c r="A13479" s="79"/>
      <c r="B13479" s="156"/>
    </row>
    <row r="13480" spans="1:2">
      <c r="A13480" s="79"/>
      <c r="B13480" s="156"/>
    </row>
    <row r="13481" spans="1:2">
      <c r="A13481" s="79"/>
      <c r="B13481" s="156"/>
    </row>
    <row r="13482" spans="1:2">
      <c r="A13482" s="79"/>
      <c r="B13482" s="156"/>
    </row>
    <row r="13483" spans="1:2">
      <c r="A13483" s="79"/>
      <c r="B13483" s="156"/>
    </row>
    <row r="13484" spans="1:2">
      <c r="A13484" s="79"/>
      <c r="B13484" s="156"/>
    </row>
    <row r="13485" spans="1:2">
      <c r="A13485" s="79"/>
      <c r="B13485" s="156"/>
    </row>
    <row r="13486" spans="1:2">
      <c r="A13486" s="79"/>
      <c r="B13486" s="156"/>
    </row>
    <row r="13487" spans="1:2">
      <c r="A13487" s="79"/>
      <c r="B13487" s="156"/>
    </row>
    <row r="13488" spans="1:2">
      <c r="A13488" s="79"/>
      <c r="B13488" s="156"/>
    </row>
    <row r="13489" spans="1:2">
      <c r="A13489" s="79"/>
      <c r="B13489" s="156"/>
    </row>
    <row r="13490" spans="1:2">
      <c r="A13490" s="79"/>
      <c r="B13490" s="156"/>
    </row>
    <row r="13491" spans="1:2">
      <c r="A13491" s="79"/>
      <c r="B13491" s="156"/>
    </row>
    <row r="13492" spans="1:2">
      <c r="A13492" s="79"/>
      <c r="B13492" s="156"/>
    </row>
    <row r="13493" spans="1:2">
      <c r="A13493" s="79"/>
      <c r="B13493" s="156"/>
    </row>
    <row r="13494" spans="1:2">
      <c r="A13494" s="79"/>
      <c r="B13494" s="156"/>
    </row>
    <row r="13495" spans="1:2">
      <c r="A13495" s="79"/>
      <c r="B13495" s="156"/>
    </row>
    <row r="13496" spans="1:2">
      <c r="A13496" s="79"/>
      <c r="B13496" s="156"/>
    </row>
    <row r="13497" spans="1:2">
      <c r="A13497" s="79"/>
      <c r="B13497" s="156"/>
    </row>
    <row r="13498" spans="1:2">
      <c r="A13498" s="79"/>
      <c r="B13498" s="156"/>
    </row>
    <row r="13499" spans="1:2">
      <c r="A13499" s="79"/>
      <c r="B13499" s="156"/>
    </row>
    <row r="13500" spans="1:2">
      <c r="A13500" s="79"/>
      <c r="B13500" s="156"/>
    </row>
    <row r="13501" spans="1:2">
      <c r="A13501" s="79"/>
      <c r="B13501" s="156"/>
    </row>
    <row r="13502" spans="1:2">
      <c r="A13502" s="79"/>
      <c r="B13502" s="156"/>
    </row>
    <row r="13503" spans="1:2">
      <c r="A13503" s="79"/>
      <c r="B13503" s="156"/>
    </row>
    <row r="13504" spans="1:2">
      <c r="A13504" s="79"/>
      <c r="B13504" s="156"/>
    </row>
    <row r="13505" spans="1:2">
      <c r="A13505" s="79"/>
      <c r="B13505" s="156"/>
    </row>
    <row r="13506" spans="1:2">
      <c r="A13506" s="79"/>
      <c r="B13506" s="156"/>
    </row>
    <row r="13507" spans="1:2">
      <c r="A13507" s="79"/>
      <c r="B13507" s="156"/>
    </row>
    <row r="13508" spans="1:2">
      <c r="A13508" s="79"/>
      <c r="B13508" s="156"/>
    </row>
    <row r="13509" spans="1:2">
      <c r="A13509" s="79"/>
      <c r="B13509" s="156"/>
    </row>
    <row r="13510" spans="1:2">
      <c r="A13510" s="79"/>
      <c r="B13510" s="156"/>
    </row>
    <row r="13511" spans="1:2">
      <c r="A13511" s="79"/>
      <c r="B13511" s="156"/>
    </row>
    <row r="13512" spans="1:2">
      <c r="A13512" s="79"/>
      <c r="B13512" s="156"/>
    </row>
    <row r="13513" spans="1:2">
      <c r="A13513" s="79"/>
      <c r="B13513" s="156"/>
    </row>
    <row r="13514" spans="1:2">
      <c r="A13514" s="79"/>
      <c r="B13514" s="156"/>
    </row>
    <row r="13515" spans="1:2">
      <c r="A13515" s="79"/>
      <c r="B13515" s="156"/>
    </row>
    <row r="13516" spans="1:2">
      <c r="A13516" s="79"/>
      <c r="B13516" s="156"/>
    </row>
    <row r="13517" spans="1:2">
      <c r="A13517" s="79"/>
      <c r="B13517" s="156"/>
    </row>
    <row r="13518" spans="1:2">
      <c r="A13518" s="79"/>
      <c r="B13518" s="156"/>
    </row>
    <row r="13519" spans="1:2">
      <c r="A13519" s="79"/>
      <c r="B13519" s="156"/>
    </row>
    <row r="13520" spans="1:2">
      <c r="A13520" s="79"/>
      <c r="B13520" s="156"/>
    </row>
    <row r="13521" spans="1:2">
      <c r="A13521" s="79"/>
      <c r="B13521" s="156"/>
    </row>
    <row r="13522" spans="1:2">
      <c r="A13522" s="79"/>
      <c r="B13522" s="156"/>
    </row>
    <row r="13523" spans="1:2">
      <c r="A13523" s="79"/>
      <c r="B13523" s="156"/>
    </row>
    <row r="13524" spans="1:2">
      <c r="A13524" s="79"/>
      <c r="B13524" s="156"/>
    </row>
    <row r="13525" spans="1:2">
      <c r="A13525" s="79"/>
      <c r="B13525" s="156"/>
    </row>
    <row r="13526" spans="1:2">
      <c r="A13526" s="79"/>
      <c r="B13526" s="156"/>
    </row>
    <row r="13527" spans="1:2">
      <c r="A13527" s="79"/>
      <c r="B13527" s="156"/>
    </row>
    <row r="13528" spans="1:2">
      <c r="A13528" s="79"/>
      <c r="B13528" s="156"/>
    </row>
    <row r="13529" spans="1:2">
      <c r="A13529" s="79"/>
      <c r="B13529" s="156"/>
    </row>
    <row r="13530" spans="1:2">
      <c r="A13530" s="79"/>
      <c r="B13530" s="156"/>
    </row>
    <row r="13531" spans="1:2">
      <c r="A13531" s="79"/>
      <c r="B13531" s="156"/>
    </row>
    <row r="13532" spans="1:2">
      <c r="A13532" s="79"/>
      <c r="B13532" s="156"/>
    </row>
    <row r="13533" spans="1:2">
      <c r="A13533" s="79"/>
      <c r="B13533" s="156"/>
    </row>
    <row r="13534" spans="1:2">
      <c r="A13534" s="79"/>
      <c r="B13534" s="156"/>
    </row>
    <row r="13535" spans="1:2">
      <c r="A13535" s="79"/>
      <c r="B13535" s="156"/>
    </row>
    <row r="13536" spans="1:2">
      <c r="A13536" s="79"/>
      <c r="B13536" s="156"/>
    </row>
    <row r="13537" spans="1:2">
      <c r="A13537" s="79"/>
      <c r="B13537" s="156"/>
    </row>
    <row r="13538" spans="1:2">
      <c r="A13538" s="79"/>
      <c r="B13538" s="156"/>
    </row>
    <row r="13539" spans="1:2">
      <c r="A13539" s="79"/>
      <c r="B13539" s="156"/>
    </row>
    <row r="13540" spans="1:2">
      <c r="A13540" s="79"/>
      <c r="B13540" s="156"/>
    </row>
    <row r="13541" spans="1:2">
      <c r="A13541" s="79"/>
      <c r="B13541" s="156"/>
    </row>
    <row r="13542" spans="1:2">
      <c r="A13542" s="79"/>
      <c r="B13542" s="156"/>
    </row>
    <row r="13543" spans="1:2">
      <c r="A13543" s="79"/>
      <c r="B13543" s="156"/>
    </row>
    <row r="13544" spans="1:2">
      <c r="A13544" s="79"/>
      <c r="B13544" s="156"/>
    </row>
    <row r="13545" spans="1:2">
      <c r="A13545" s="79"/>
      <c r="B13545" s="156"/>
    </row>
    <row r="13546" spans="1:2">
      <c r="A13546" s="79"/>
      <c r="B13546" s="156"/>
    </row>
    <row r="13547" spans="1:2">
      <c r="A13547" s="79"/>
      <c r="B13547" s="156"/>
    </row>
    <row r="13548" spans="1:2">
      <c r="A13548" s="79"/>
      <c r="B13548" s="156"/>
    </row>
    <row r="13549" spans="1:2">
      <c r="A13549" s="79"/>
      <c r="B13549" s="156"/>
    </row>
    <row r="13550" spans="1:2">
      <c r="A13550" s="79"/>
      <c r="B13550" s="156"/>
    </row>
    <row r="13551" spans="1:2">
      <c r="A13551" s="79"/>
      <c r="B13551" s="156"/>
    </row>
    <row r="13552" spans="1:2">
      <c r="A13552" s="79"/>
      <c r="B13552" s="156"/>
    </row>
    <row r="13553" spans="1:2">
      <c r="A13553" s="79"/>
      <c r="B13553" s="156"/>
    </row>
    <row r="13554" spans="1:2">
      <c r="A13554" s="79"/>
      <c r="B13554" s="156"/>
    </row>
    <row r="13555" spans="1:2">
      <c r="A13555" s="79"/>
      <c r="B13555" s="156"/>
    </row>
    <row r="13556" spans="1:2">
      <c r="A13556" s="79"/>
      <c r="B13556" s="156"/>
    </row>
    <row r="13557" spans="1:2">
      <c r="A13557" s="79"/>
      <c r="B13557" s="156"/>
    </row>
    <row r="13558" spans="1:2">
      <c r="A13558" s="79"/>
      <c r="B13558" s="156"/>
    </row>
    <row r="13559" spans="1:2">
      <c r="A13559" s="79"/>
      <c r="B13559" s="156"/>
    </row>
    <row r="13560" spans="1:2">
      <c r="A13560" s="79"/>
      <c r="B13560" s="156"/>
    </row>
    <row r="13561" spans="1:2">
      <c r="A13561" s="79"/>
      <c r="B13561" s="156"/>
    </row>
    <row r="13562" spans="1:2">
      <c r="A13562" s="79"/>
      <c r="B13562" s="156"/>
    </row>
    <row r="13563" spans="1:2">
      <c r="A13563" s="79"/>
      <c r="B13563" s="156"/>
    </row>
    <row r="13564" spans="1:2">
      <c r="A13564" s="79"/>
      <c r="B13564" s="156"/>
    </row>
    <row r="13565" spans="1:2">
      <c r="A13565" s="79"/>
      <c r="B13565" s="156"/>
    </row>
    <row r="13566" spans="1:2">
      <c r="A13566" s="79"/>
      <c r="B13566" s="156"/>
    </row>
    <row r="13567" spans="1:2">
      <c r="A13567" s="79"/>
      <c r="B13567" s="156"/>
    </row>
    <row r="13568" spans="1:2">
      <c r="A13568" s="79"/>
      <c r="B13568" s="156"/>
    </row>
    <row r="13569" spans="1:2">
      <c r="A13569" s="79"/>
      <c r="B13569" s="156"/>
    </row>
    <row r="13570" spans="1:2">
      <c r="A13570" s="79"/>
      <c r="B13570" s="156"/>
    </row>
    <row r="13571" spans="1:2">
      <c r="A13571" s="79"/>
      <c r="B13571" s="156"/>
    </row>
    <row r="13572" spans="1:2">
      <c r="A13572" s="79"/>
      <c r="B13572" s="156"/>
    </row>
    <row r="13573" spans="1:2">
      <c r="A13573" s="79"/>
      <c r="B13573" s="156"/>
    </row>
    <row r="13574" spans="1:2">
      <c r="A13574" s="79"/>
      <c r="B13574" s="156"/>
    </row>
    <row r="13575" spans="1:2">
      <c r="A13575" s="79"/>
      <c r="B13575" s="156"/>
    </row>
    <row r="13576" spans="1:2">
      <c r="A13576" s="79"/>
      <c r="B13576" s="156"/>
    </row>
    <row r="13577" spans="1:2">
      <c r="A13577" s="79"/>
      <c r="B13577" s="156"/>
    </row>
    <row r="13578" spans="1:2">
      <c r="A13578" s="79"/>
      <c r="B13578" s="156"/>
    </row>
    <row r="13579" spans="1:2">
      <c r="A13579" s="79"/>
      <c r="B13579" s="156"/>
    </row>
    <row r="13580" spans="1:2">
      <c r="A13580" s="79"/>
      <c r="B13580" s="156"/>
    </row>
    <row r="13581" spans="1:2">
      <c r="A13581" s="79"/>
      <c r="B13581" s="156"/>
    </row>
    <row r="13582" spans="1:2">
      <c r="A13582" s="79"/>
      <c r="B13582" s="156"/>
    </row>
    <row r="13583" spans="1:2">
      <c r="A13583" s="79"/>
      <c r="B13583" s="156"/>
    </row>
    <row r="13584" spans="1:2">
      <c r="A13584" s="79"/>
      <c r="B13584" s="156"/>
    </row>
    <row r="13585" spans="1:2">
      <c r="A13585" s="79"/>
      <c r="B13585" s="156"/>
    </row>
    <row r="13586" spans="1:2">
      <c r="A13586" s="79"/>
      <c r="B13586" s="156"/>
    </row>
    <row r="13587" spans="1:2">
      <c r="A13587" s="79"/>
      <c r="B13587" s="156"/>
    </row>
    <row r="13588" spans="1:2">
      <c r="A13588" s="79"/>
      <c r="B13588" s="156"/>
    </row>
    <row r="13589" spans="1:2">
      <c r="A13589" s="79"/>
      <c r="B13589" s="156"/>
    </row>
    <row r="13590" spans="1:2">
      <c r="A13590" s="79"/>
      <c r="B13590" s="156"/>
    </row>
    <row r="13591" spans="1:2">
      <c r="A13591" s="79"/>
      <c r="B13591" s="156"/>
    </row>
    <row r="13592" spans="1:2">
      <c r="A13592" s="79"/>
      <c r="B13592" s="156"/>
    </row>
    <row r="13593" spans="1:2">
      <c r="A13593" s="79"/>
      <c r="B13593" s="156"/>
    </row>
    <row r="13594" spans="1:2">
      <c r="A13594" s="79"/>
      <c r="B13594" s="156"/>
    </row>
    <row r="13595" spans="1:2">
      <c r="A13595" s="79"/>
      <c r="B13595" s="156"/>
    </row>
    <row r="13596" spans="1:2">
      <c r="A13596" s="79"/>
      <c r="B13596" s="156"/>
    </row>
    <row r="13597" spans="1:2">
      <c r="A13597" s="79"/>
      <c r="B13597" s="156"/>
    </row>
    <row r="13598" spans="1:2">
      <c r="A13598" s="79"/>
      <c r="B13598" s="156"/>
    </row>
    <row r="13599" spans="1:2">
      <c r="A13599" s="79"/>
      <c r="B13599" s="156"/>
    </row>
    <row r="13600" spans="1:2">
      <c r="A13600" s="79"/>
      <c r="B13600" s="156"/>
    </row>
    <row r="13601" spans="1:2">
      <c r="A13601" s="79"/>
      <c r="B13601" s="156"/>
    </row>
    <row r="13602" spans="1:2">
      <c r="A13602" s="79"/>
      <c r="B13602" s="156"/>
    </row>
    <row r="13603" spans="1:2">
      <c r="A13603" s="79"/>
      <c r="B13603" s="156"/>
    </row>
    <row r="13604" spans="1:2">
      <c r="A13604" s="79"/>
      <c r="B13604" s="156"/>
    </row>
    <row r="13605" spans="1:2">
      <c r="A13605" s="79"/>
      <c r="B13605" s="156"/>
    </row>
    <row r="13606" spans="1:2">
      <c r="A13606" s="79"/>
      <c r="B13606" s="156"/>
    </row>
    <row r="13607" spans="1:2">
      <c r="A13607" s="79"/>
      <c r="B13607" s="156"/>
    </row>
    <row r="13608" spans="1:2">
      <c r="A13608" s="79"/>
      <c r="B13608" s="156"/>
    </row>
    <row r="13609" spans="1:2">
      <c r="A13609" s="79"/>
      <c r="B13609" s="156"/>
    </row>
    <row r="13610" spans="1:2">
      <c r="A13610" s="79"/>
      <c r="B13610" s="156"/>
    </row>
    <row r="13611" spans="1:2">
      <c r="A13611" s="79"/>
      <c r="B13611" s="156"/>
    </row>
    <row r="13612" spans="1:2">
      <c r="A13612" s="79"/>
      <c r="B13612" s="156"/>
    </row>
    <row r="13613" spans="1:2">
      <c r="A13613" s="79"/>
      <c r="B13613" s="156"/>
    </row>
    <row r="13614" spans="1:2">
      <c r="A13614" s="79"/>
      <c r="B13614" s="156"/>
    </row>
    <row r="13615" spans="1:2">
      <c r="A13615" s="79"/>
      <c r="B13615" s="156"/>
    </row>
    <row r="13616" spans="1:2">
      <c r="A13616" s="79"/>
      <c r="B13616" s="156"/>
    </row>
    <row r="13617" spans="1:2">
      <c r="A13617" s="79"/>
      <c r="B13617" s="156"/>
    </row>
    <row r="13618" spans="1:2">
      <c r="A13618" s="79"/>
      <c r="B13618" s="156"/>
    </row>
    <row r="13619" spans="1:2">
      <c r="A13619" s="79"/>
      <c r="B13619" s="156"/>
    </row>
    <row r="13620" spans="1:2">
      <c r="A13620" s="79"/>
      <c r="B13620" s="156"/>
    </row>
    <row r="13621" spans="1:2">
      <c r="A13621" s="79"/>
      <c r="B13621" s="156"/>
    </row>
    <row r="13622" spans="1:2">
      <c r="A13622" s="79"/>
      <c r="B13622" s="156"/>
    </row>
    <row r="13623" spans="1:2">
      <c r="A13623" s="79"/>
      <c r="B13623" s="156"/>
    </row>
    <row r="13624" spans="1:2">
      <c r="A13624" s="79"/>
      <c r="B13624" s="156"/>
    </row>
    <row r="13625" spans="1:2">
      <c r="A13625" s="79"/>
      <c r="B13625" s="156"/>
    </row>
    <row r="13626" spans="1:2">
      <c r="A13626" s="79"/>
      <c r="B13626" s="156"/>
    </row>
    <row r="13627" spans="1:2">
      <c r="A13627" s="79"/>
      <c r="B13627" s="156"/>
    </row>
    <row r="13628" spans="1:2">
      <c r="A13628" s="79"/>
      <c r="B13628" s="156"/>
    </row>
    <row r="13629" spans="1:2">
      <c r="A13629" s="79"/>
      <c r="B13629" s="156"/>
    </row>
    <row r="13630" spans="1:2">
      <c r="A13630" s="79"/>
      <c r="B13630" s="156"/>
    </row>
    <row r="13631" spans="1:2">
      <c r="A13631" s="79"/>
      <c r="B13631" s="156"/>
    </row>
    <row r="13632" spans="1:2">
      <c r="A13632" s="79"/>
      <c r="B13632" s="156"/>
    </row>
    <row r="13633" spans="1:2">
      <c r="A13633" s="79"/>
      <c r="B13633" s="156"/>
    </row>
    <row r="13634" spans="1:2">
      <c r="A13634" s="79"/>
      <c r="B13634" s="156"/>
    </row>
    <row r="13635" spans="1:2">
      <c r="A13635" s="79"/>
      <c r="B13635" s="156"/>
    </row>
    <row r="13636" spans="1:2">
      <c r="A13636" s="79"/>
      <c r="B13636" s="156"/>
    </row>
    <row r="13637" spans="1:2">
      <c r="A13637" s="79"/>
      <c r="B13637" s="156"/>
    </row>
    <row r="13638" spans="1:2">
      <c r="A13638" s="79"/>
      <c r="B13638" s="156"/>
    </row>
    <row r="13639" spans="1:2">
      <c r="A13639" s="79"/>
      <c r="B13639" s="156"/>
    </row>
    <row r="13640" spans="1:2">
      <c r="A13640" s="79"/>
      <c r="B13640" s="156"/>
    </row>
    <row r="13641" spans="1:2">
      <c r="A13641" s="79"/>
      <c r="B13641" s="156"/>
    </row>
    <row r="13642" spans="1:2">
      <c r="A13642" s="79"/>
      <c r="B13642" s="156"/>
    </row>
    <row r="13643" spans="1:2">
      <c r="A13643" s="79"/>
      <c r="B13643" s="156"/>
    </row>
    <row r="13644" spans="1:2">
      <c r="A13644" s="79"/>
      <c r="B13644" s="156"/>
    </row>
    <row r="13645" spans="1:2">
      <c r="A13645" s="79"/>
      <c r="B13645" s="156"/>
    </row>
    <row r="13646" spans="1:2">
      <c r="A13646" s="79"/>
      <c r="B13646" s="156"/>
    </row>
    <row r="13647" spans="1:2">
      <c r="A13647" s="79"/>
      <c r="B13647" s="156"/>
    </row>
    <row r="13648" spans="1:2">
      <c r="A13648" s="79"/>
      <c r="B13648" s="156"/>
    </row>
    <row r="13649" spans="1:2">
      <c r="A13649" s="79"/>
      <c r="B13649" s="156"/>
    </row>
    <row r="13650" spans="1:2">
      <c r="A13650" s="79"/>
      <c r="B13650" s="156"/>
    </row>
    <row r="13651" spans="1:2">
      <c r="A13651" s="79"/>
      <c r="B13651" s="156"/>
    </row>
    <row r="13652" spans="1:2">
      <c r="A13652" s="79"/>
      <c r="B13652" s="156"/>
    </row>
    <row r="13653" spans="1:2">
      <c r="A13653" s="79"/>
      <c r="B13653" s="156"/>
    </row>
    <row r="13654" spans="1:2">
      <c r="A13654" s="79"/>
      <c r="B13654" s="156"/>
    </row>
    <row r="13655" spans="1:2">
      <c r="A13655" s="79"/>
      <c r="B13655" s="156"/>
    </row>
    <row r="13656" spans="1:2">
      <c r="A13656" s="79"/>
      <c r="B13656" s="156"/>
    </row>
    <row r="13657" spans="1:2">
      <c r="A13657" s="79"/>
      <c r="B13657" s="156"/>
    </row>
    <row r="13658" spans="1:2">
      <c r="A13658" s="79"/>
      <c r="B13658" s="156"/>
    </row>
    <row r="13659" spans="1:2">
      <c r="A13659" s="79"/>
      <c r="B13659" s="156"/>
    </row>
    <row r="13660" spans="1:2">
      <c r="A13660" s="79"/>
      <c r="B13660" s="156"/>
    </row>
    <row r="13661" spans="1:2">
      <c r="A13661" s="79"/>
      <c r="B13661" s="156"/>
    </row>
    <row r="13662" spans="1:2">
      <c r="A13662" s="79"/>
      <c r="B13662" s="156"/>
    </row>
    <row r="13663" spans="1:2">
      <c r="A13663" s="79"/>
      <c r="B13663" s="156"/>
    </row>
    <row r="13664" spans="1:2">
      <c r="A13664" s="79"/>
      <c r="B13664" s="156"/>
    </row>
    <row r="13665" spans="1:2">
      <c r="A13665" s="79"/>
      <c r="B13665" s="156"/>
    </row>
    <row r="13666" spans="1:2">
      <c r="A13666" s="79"/>
      <c r="B13666" s="156"/>
    </row>
    <row r="13667" spans="1:2">
      <c r="A13667" s="79"/>
      <c r="B13667" s="156"/>
    </row>
    <row r="13668" spans="1:2">
      <c r="A13668" s="79"/>
      <c r="B13668" s="156"/>
    </row>
    <row r="13669" spans="1:2">
      <c r="A13669" s="79"/>
      <c r="B13669" s="156"/>
    </row>
    <row r="13670" spans="1:2">
      <c r="A13670" s="79"/>
      <c r="B13670" s="156"/>
    </row>
    <row r="13671" spans="1:2">
      <c r="A13671" s="79"/>
      <c r="B13671" s="156"/>
    </row>
    <row r="13672" spans="1:2">
      <c r="A13672" s="79"/>
      <c r="B13672" s="156"/>
    </row>
    <row r="13673" spans="1:2">
      <c r="A13673" s="79"/>
      <c r="B13673" s="156"/>
    </row>
    <row r="13674" spans="1:2">
      <c r="A13674" s="79"/>
      <c r="B13674" s="156"/>
    </row>
    <row r="13675" spans="1:2">
      <c r="A13675" s="79"/>
      <c r="B13675" s="156"/>
    </row>
    <row r="13676" spans="1:2">
      <c r="A13676" s="79"/>
      <c r="B13676" s="156"/>
    </row>
    <row r="13677" spans="1:2">
      <c r="A13677" s="79"/>
      <c r="B13677" s="156"/>
    </row>
    <row r="13678" spans="1:2">
      <c r="A13678" s="79"/>
      <c r="B13678" s="156"/>
    </row>
    <row r="13679" spans="1:2">
      <c r="A13679" s="79"/>
      <c r="B13679" s="156"/>
    </row>
    <row r="13680" spans="1:2">
      <c r="A13680" s="79"/>
      <c r="B13680" s="156"/>
    </row>
    <row r="13681" spans="1:2">
      <c r="A13681" s="79"/>
      <c r="B13681" s="156"/>
    </row>
    <row r="13682" spans="1:2">
      <c r="A13682" s="79"/>
      <c r="B13682" s="156"/>
    </row>
    <row r="13683" spans="1:2">
      <c r="A13683" s="79"/>
      <c r="B13683" s="156"/>
    </row>
    <row r="13684" spans="1:2">
      <c r="A13684" s="79"/>
      <c r="B13684" s="156"/>
    </row>
    <row r="13685" spans="1:2">
      <c r="A13685" s="79"/>
      <c r="B13685" s="156"/>
    </row>
    <row r="13686" spans="1:2">
      <c r="A13686" s="79"/>
      <c r="B13686" s="156"/>
    </row>
    <row r="13687" spans="1:2">
      <c r="A13687" s="79"/>
      <c r="B13687" s="156"/>
    </row>
    <row r="13688" spans="1:2">
      <c r="A13688" s="79"/>
      <c r="B13688" s="156"/>
    </row>
    <row r="13689" spans="1:2">
      <c r="A13689" s="79"/>
      <c r="B13689" s="156"/>
    </row>
    <row r="13690" spans="1:2">
      <c r="A13690" s="79"/>
      <c r="B13690" s="156"/>
    </row>
    <row r="13691" spans="1:2">
      <c r="A13691" s="79"/>
      <c r="B13691" s="156"/>
    </row>
    <row r="13692" spans="1:2">
      <c r="A13692" s="79"/>
      <c r="B13692" s="156"/>
    </row>
    <row r="13693" spans="1:2">
      <c r="A13693" s="79"/>
      <c r="B13693" s="156"/>
    </row>
    <row r="13694" spans="1:2">
      <c r="A13694" s="79"/>
      <c r="B13694" s="156"/>
    </row>
    <row r="13695" spans="1:2">
      <c r="A13695" s="79"/>
      <c r="B13695" s="156"/>
    </row>
    <row r="13696" spans="1:2">
      <c r="A13696" s="79"/>
      <c r="B13696" s="156"/>
    </row>
    <row r="13697" spans="1:2">
      <c r="A13697" s="79"/>
      <c r="B13697" s="156"/>
    </row>
    <row r="13698" spans="1:2">
      <c r="A13698" s="79"/>
      <c r="B13698" s="156"/>
    </row>
    <row r="13699" spans="1:2">
      <c r="A13699" s="79"/>
      <c r="B13699" s="156"/>
    </row>
    <row r="13700" spans="1:2">
      <c r="A13700" s="79"/>
      <c r="B13700" s="156"/>
    </row>
    <row r="13701" spans="1:2">
      <c r="A13701" s="79"/>
      <c r="B13701" s="156"/>
    </row>
    <row r="13702" spans="1:2">
      <c r="A13702" s="79"/>
      <c r="B13702" s="156"/>
    </row>
    <row r="13703" spans="1:2">
      <c r="A13703" s="79"/>
      <c r="B13703" s="156"/>
    </row>
    <row r="13704" spans="1:2">
      <c r="A13704" s="79"/>
      <c r="B13704" s="156"/>
    </row>
    <row r="13705" spans="1:2">
      <c r="A13705" s="79"/>
      <c r="B13705" s="156"/>
    </row>
    <row r="13706" spans="1:2">
      <c r="A13706" s="79"/>
      <c r="B13706" s="156"/>
    </row>
    <row r="13707" spans="1:2">
      <c r="A13707" s="79"/>
      <c r="B13707" s="156"/>
    </row>
    <row r="13708" spans="1:2">
      <c r="A13708" s="79"/>
      <c r="B13708" s="156"/>
    </row>
    <row r="13709" spans="1:2">
      <c r="A13709" s="79"/>
      <c r="B13709" s="156"/>
    </row>
    <row r="13710" spans="1:2">
      <c r="A13710" s="79"/>
      <c r="B13710" s="156"/>
    </row>
    <row r="13711" spans="1:2">
      <c r="A13711" s="79"/>
      <c r="B13711" s="156"/>
    </row>
    <row r="13712" spans="1:2">
      <c r="A13712" s="79"/>
      <c r="B13712" s="156"/>
    </row>
    <row r="13713" spans="1:2">
      <c r="A13713" s="79"/>
      <c r="B13713" s="156"/>
    </row>
    <row r="13714" spans="1:2">
      <c r="A13714" s="79"/>
      <c r="B13714" s="156"/>
    </row>
    <row r="13715" spans="1:2">
      <c r="A13715" s="79"/>
      <c r="B13715" s="156"/>
    </row>
    <row r="13716" spans="1:2">
      <c r="A13716" s="79"/>
      <c r="B13716" s="156"/>
    </row>
    <row r="13717" spans="1:2">
      <c r="A13717" s="79"/>
      <c r="B13717" s="156"/>
    </row>
    <row r="13718" spans="1:2">
      <c r="A13718" s="79"/>
      <c r="B13718" s="156"/>
    </row>
    <row r="13719" spans="1:2">
      <c r="A13719" s="79"/>
      <c r="B13719" s="156"/>
    </row>
    <row r="13720" spans="1:2">
      <c r="A13720" s="79"/>
      <c r="B13720" s="156"/>
    </row>
    <row r="13721" spans="1:2">
      <c r="A13721" s="79"/>
      <c r="B13721" s="156"/>
    </row>
    <row r="13722" spans="1:2">
      <c r="A13722" s="79"/>
      <c r="B13722" s="156"/>
    </row>
    <row r="13723" spans="1:2">
      <c r="A13723" s="79"/>
      <c r="B13723" s="156"/>
    </row>
    <row r="13724" spans="1:2">
      <c r="A13724" s="79"/>
      <c r="B13724" s="156"/>
    </row>
    <row r="13725" spans="1:2">
      <c r="A13725" s="79"/>
      <c r="B13725" s="156"/>
    </row>
    <row r="13726" spans="1:2">
      <c r="A13726" s="79"/>
      <c r="B13726" s="156"/>
    </row>
    <row r="13727" spans="1:2">
      <c r="A13727" s="79"/>
      <c r="B13727" s="156"/>
    </row>
    <row r="13728" spans="1:2">
      <c r="A13728" s="79"/>
      <c r="B13728" s="156"/>
    </row>
    <row r="13729" spans="1:2">
      <c r="A13729" s="79"/>
      <c r="B13729" s="156"/>
    </row>
    <row r="13730" spans="1:2">
      <c r="A13730" s="79"/>
      <c r="B13730" s="156"/>
    </row>
    <row r="13731" spans="1:2">
      <c r="A13731" s="79"/>
      <c r="B13731" s="156"/>
    </row>
    <row r="13732" spans="1:2">
      <c r="A13732" s="79"/>
      <c r="B13732" s="156"/>
    </row>
    <row r="13733" spans="1:2">
      <c r="A13733" s="79"/>
      <c r="B13733" s="156"/>
    </row>
    <row r="13734" spans="1:2">
      <c r="A13734" s="79"/>
      <c r="B13734" s="156"/>
    </row>
    <row r="13735" spans="1:2">
      <c r="A13735" s="79"/>
      <c r="B13735" s="156"/>
    </row>
    <row r="13736" spans="1:2">
      <c r="A13736" s="79"/>
      <c r="B13736" s="156"/>
    </row>
    <row r="13737" spans="1:2">
      <c r="A13737" s="79"/>
      <c r="B13737" s="156"/>
    </row>
    <row r="13738" spans="1:2">
      <c r="A13738" s="79"/>
      <c r="B13738" s="156"/>
    </row>
    <row r="13739" spans="1:2">
      <c r="A13739" s="79"/>
      <c r="B13739" s="156"/>
    </row>
    <row r="13740" spans="1:2">
      <c r="A13740" s="79"/>
      <c r="B13740" s="156"/>
    </row>
    <row r="13741" spans="1:2">
      <c r="A13741" s="79"/>
      <c r="B13741" s="156"/>
    </row>
    <row r="13742" spans="1:2">
      <c r="A13742" s="79"/>
      <c r="B13742" s="156"/>
    </row>
    <row r="13743" spans="1:2">
      <c r="A13743" s="79"/>
      <c r="B13743" s="156"/>
    </row>
    <row r="13744" spans="1:2">
      <c r="A13744" s="79"/>
      <c r="B13744" s="156"/>
    </row>
    <row r="13745" spans="1:2">
      <c r="A13745" s="79"/>
      <c r="B13745" s="156"/>
    </row>
    <row r="13746" spans="1:2">
      <c r="A13746" s="79"/>
      <c r="B13746" s="156"/>
    </row>
    <row r="13747" spans="1:2">
      <c r="A13747" s="79"/>
      <c r="B13747" s="156"/>
    </row>
    <row r="13748" spans="1:2">
      <c r="A13748" s="79"/>
      <c r="B13748" s="156"/>
    </row>
    <row r="13749" spans="1:2">
      <c r="A13749" s="79"/>
      <c r="B13749" s="156"/>
    </row>
    <row r="13750" spans="1:2">
      <c r="A13750" s="79"/>
      <c r="B13750" s="156"/>
    </row>
    <row r="13751" spans="1:2">
      <c r="A13751" s="79"/>
      <c r="B13751" s="156"/>
    </row>
    <row r="13752" spans="1:2">
      <c r="A13752" s="79"/>
      <c r="B13752" s="156"/>
    </row>
    <row r="13753" spans="1:2">
      <c r="A13753" s="79"/>
      <c r="B13753" s="156"/>
    </row>
    <row r="13754" spans="1:2">
      <c r="A13754" s="79"/>
      <c r="B13754" s="156"/>
    </row>
    <row r="13755" spans="1:2">
      <c r="A13755" s="79"/>
      <c r="B13755" s="156"/>
    </row>
    <row r="13756" spans="1:2">
      <c r="A13756" s="79"/>
      <c r="B13756" s="156"/>
    </row>
    <row r="13757" spans="1:2">
      <c r="A13757" s="79"/>
      <c r="B13757" s="156"/>
    </row>
    <row r="13758" spans="1:2">
      <c r="A13758" s="79"/>
      <c r="B13758" s="156"/>
    </row>
    <row r="13759" spans="1:2">
      <c r="A13759" s="79"/>
      <c r="B13759" s="156"/>
    </row>
    <row r="13760" spans="1:2">
      <c r="A13760" s="79"/>
      <c r="B13760" s="156"/>
    </row>
    <row r="13761" spans="1:2">
      <c r="A13761" s="79"/>
      <c r="B13761" s="156"/>
    </row>
    <row r="13762" spans="1:2">
      <c r="A13762" s="79"/>
      <c r="B13762" s="156"/>
    </row>
    <row r="13763" spans="1:2">
      <c r="A13763" s="79"/>
      <c r="B13763" s="156"/>
    </row>
    <row r="13764" spans="1:2">
      <c r="A13764" s="79"/>
      <c r="B13764" s="156"/>
    </row>
    <row r="13765" spans="1:2">
      <c r="A13765" s="79"/>
      <c r="B13765" s="156"/>
    </row>
    <row r="13766" spans="1:2">
      <c r="A13766" s="79"/>
      <c r="B13766" s="156"/>
    </row>
    <row r="13767" spans="1:2">
      <c r="A13767" s="79"/>
      <c r="B13767" s="156"/>
    </row>
    <row r="13768" spans="1:2">
      <c r="A13768" s="79"/>
      <c r="B13768" s="156"/>
    </row>
    <row r="13769" spans="1:2">
      <c r="A13769" s="79"/>
      <c r="B13769" s="156"/>
    </row>
    <row r="13770" spans="1:2">
      <c r="A13770" s="79"/>
      <c r="B13770" s="156"/>
    </row>
    <row r="13771" spans="1:2">
      <c r="A13771" s="79"/>
      <c r="B13771" s="156"/>
    </row>
    <row r="13772" spans="1:2">
      <c r="A13772" s="79"/>
      <c r="B13772" s="156"/>
    </row>
    <row r="13773" spans="1:2">
      <c r="A13773" s="79"/>
      <c r="B13773" s="156"/>
    </row>
    <row r="13774" spans="1:2">
      <c r="A13774" s="79"/>
      <c r="B13774" s="156"/>
    </row>
    <row r="13775" spans="1:2">
      <c r="A13775" s="79"/>
      <c r="B13775" s="156"/>
    </row>
    <row r="13776" spans="1:2">
      <c r="A13776" s="79"/>
      <c r="B13776" s="156"/>
    </row>
    <row r="13777" spans="1:2">
      <c r="A13777" s="79"/>
      <c r="B13777" s="156"/>
    </row>
    <row r="13778" spans="1:2">
      <c r="A13778" s="79"/>
      <c r="B13778" s="156"/>
    </row>
    <row r="13779" spans="1:2">
      <c r="A13779" s="79"/>
      <c r="B13779" s="156"/>
    </row>
    <row r="13780" spans="1:2">
      <c r="A13780" s="79"/>
      <c r="B13780" s="156"/>
    </row>
    <row r="13781" spans="1:2">
      <c r="A13781" s="79"/>
      <c r="B13781" s="156"/>
    </row>
    <row r="13782" spans="1:2">
      <c r="A13782" s="79"/>
      <c r="B13782" s="156"/>
    </row>
    <row r="13783" spans="1:2">
      <c r="A13783" s="79"/>
      <c r="B13783" s="156"/>
    </row>
    <row r="13784" spans="1:2">
      <c r="A13784" s="79"/>
      <c r="B13784" s="156"/>
    </row>
    <row r="13785" spans="1:2">
      <c r="A13785" s="79"/>
      <c r="B13785" s="156"/>
    </row>
    <row r="13786" spans="1:2">
      <c r="A13786" s="79"/>
      <c r="B13786" s="156"/>
    </row>
    <row r="13787" spans="1:2">
      <c r="A13787" s="79"/>
      <c r="B13787" s="156"/>
    </row>
    <row r="13788" spans="1:2">
      <c r="A13788" s="79"/>
      <c r="B13788" s="156"/>
    </row>
    <row r="13789" spans="1:2">
      <c r="A13789" s="79"/>
      <c r="B13789" s="156"/>
    </row>
    <row r="13790" spans="1:2">
      <c r="A13790" s="79"/>
      <c r="B13790" s="156"/>
    </row>
    <row r="13791" spans="1:2">
      <c r="A13791" s="79"/>
      <c r="B13791" s="156"/>
    </row>
    <row r="13792" spans="1:2">
      <c r="A13792" s="79"/>
      <c r="B13792" s="156"/>
    </row>
    <row r="13793" spans="1:2">
      <c r="A13793" s="79"/>
      <c r="B13793" s="156"/>
    </row>
    <row r="13794" spans="1:2">
      <c r="A13794" s="79"/>
      <c r="B13794" s="156"/>
    </row>
    <row r="13795" spans="1:2">
      <c r="A13795" s="79"/>
      <c r="B13795" s="156"/>
    </row>
    <row r="13796" spans="1:2">
      <c r="A13796" s="79"/>
      <c r="B13796" s="156"/>
    </row>
    <row r="13797" spans="1:2">
      <c r="A13797" s="79"/>
      <c r="B13797" s="156"/>
    </row>
    <row r="13798" spans="1:2">
      <c r="A13798" s="79"/>
      <c r="B13798" s="156"/>
    </row>
    <row r="13799" spans="1:2">
      <c r="A13799" s="79"/>
      <c r="B13799" s="156"/>
    </row>
    <row r="13800" spans="1:2">
      <c r="A13800" s="79"/>
      <c r="B13800" s="156"/>
    </row>
    <row r="13801" spans="1:2">
      <c r="A13801" s="79"/>
      <c r="B13801" s="156"/>
    </row>
    <row r="13802" spans="1:2">
      <c r="A13802" s="79"/>
      <c r="B13802" s="156"/>
    </row>
    <row r="13803" spans="1:2">
      <c r="A13803" s="79"/>
      <c r="B13803" s="156"/>
    </row>
    <row r="13804" spans="1:2">
      <c r="A13804" s="79"/>
      <c r="B13804" s="156"/>
    </row>
    <row r="13805" spans="1:2">
      <c r="A13805" s="79"/>
      <c r="B13805" s="156"/>
    </row>
    <row r="13806" spans="1:2">
      <c r="A13806" s="79"/>
      <c r="B13806" s="156"/>
    </row>
    <row r="13807" spans="1:2">
      <c r="A13807" s="79"/>
      <c r="B13807" s="156"/>
    </row>
    <row r="13808" spans="1:2">
      <c r="A13808" s="79"/>
      <c r="B13808" s="156"/>
    </row>
    <row r="13809" spans="1:2">
      <c r="A13809" s="79"/>
      <c r="B13809" s="156"/>
    </row>
    <row r="13810" spans="1:2">
      <c r="A13810" s="79"/>
      <c r="B13810" s="156"/>
    </row>
    <row r="13811" spans="1:2">
      <c r="A13811" s="79"/>
      <c r="B13811" s="156"/>
    </row>
    <row r="13812" spans="1:2">
      <c r="A13812" s="79"/>
      <c r="B13812" s="156"/>
    </row>
    <row r="13813" spans="1:2">
      <c r="A13813" s="79"/>
      <c r="B13813" s="156"/>
    </row>
    <row r="13814" spans="1:2">
      <c r="A13814" s="79"/>
      <c r="B13814" s="156"/>
    </row>
    <row r="13815" spans="1:2">
      <c r="A13815" s="79"/>
      <c r="B13815" s="156"/>
    </row>
    <row r="13816" spans="1:2">
      <c r="A13816" s="79"/>
      <c r="B13816" s="156"/>
    </row>
    <row r="13817" spans="1:2">
      <c r="A13817" s="79"/>
      <c r="B13817" s="156"/>
    </row>
    <row r="13818" spans="1:2">
      <c r="A13818" s="79"/>
      <c r="B13818" s="156"/>
    </row>
    <row r="13819" spans="1:2">
      <c r="A13819" s="79"/>
      <c r="B13819" s="156"/>
    </row>
    <row r="13820" spans="1:2">
      <c r="A13820" s="79"/>
      <c r="B13820" s="156"/>
    </row>
    <row r="13821" spans="1:2">
      <c r="A13821" s="79"/>
      <c r="B13821" s="156"/>
    </row>
    <row r="13822" spans="1:2">
      <c r="A13822" s="79"/>
      <c r="B13822" s="156"/>
    </row>
    <row r="13823" spans="1:2">
      <c r="A13823" s="79"/>
      <c r="B13823" s="156"/>
    </row>
    <row r="13824" spans="1:2">
      <c r="A13824" s="79"/>
      <c r="B13824" s="156"/>
    </row>
    <row r="13825" spans="1:2">
      <c r="A13825" s="79"/>
      <c r="B13825" s="156"/>
    </row>
    <row r="13826" spans="1:2">
      <c r="A13826" s="79"/>
      <c r="B13826" s="156"/>
    </row>
    <row r="13827" spans="1:2">
      <c r="A13827" s="79"/>
      <c r="B13827" s="156"/>
    </row>
    <row r="13828" spans="1:2">
      <c r="A13828" s="79"/>
      <c r="B13828" s="156"/>
    </row>
    <row r="13829" spans="1:2">
      <c r="A13829" s="79"/>
      <c r="B13829" s="156"/>
    </row>
    <row r="13830" spans="1:2">
      <c r="A13830" s="79"/>
      <c r="B13830" s="156"/>
    </row>
    <row r="13831" spans="1:2">
      <c r="A13831" s="79"/>
      <c r="B13831" s="156"/>
    </row>
    <row r="13832" spans="1:2">
      <c r="A13832" s="79"/>
      <c r="B13832" s="156"/>
    </row>
    <row r="13833" spans="1:2">
      <c r="A13833" s="79"/>
      <c r="B13833" s="156"/>
    </row>
    <row r="13834" spans="1:2">
      <c r="A13834" s="79"/>
      <c r="B13834" s="156"/>
    </row>
    <row r="13835" spans="1:2">
      <c r="A13835" s="79"/>
      <c r="B13835" s="156"/>
    </row>
    <row r="13836" spans="1:2">
      <c r="A13836" s="79"/>
      <c r="B13836" s="156"/>
    </row>
    <row r="13837" spans="1:2">
      <c r="A13837" s="79"/>
      <c r="B13837" s="156"/>
    </row>
    <row r="13838" spans="1:2">
      <c r="A13838" s="79"/>
      <c r="B13838" s="156"/>
    </row>
    <row r="13839" spans="1:2">
      <c r="A13839" s="79"/>
      <c r="B13839" s="156"/>
    </row>
    <row r="13840" spans="1:2">
      <c r="A13840" s="79"/>
      <c r="B13840" s="156"/>
    </row>
    <row r="13841" spans="1:2">
      <c r="A13841" s="79"/>
      <c r="B13841" s="156"/>
    </row>
    <row r="13842" spans="1:2">
      <c r="A13842" s="79"/>
      <c r="B13842" s="156"/>
    </row>
    <row r="13843" spans="1:2">
      <c r="A13843" s="79"/>
      <c r="B13843" s="156"/>
    </row>
    <row r="13844" spans="1:2">
      <c r="A13844" s="79"/>
      <c r="B13844" s="156"/>
    </row>
    <row r="13845" spans="1:2">
      <c r="A13845" s="79"/>
      <c r="B13845" s="156"/>
    </row>
    <row r="13846" spans="1:2">
      <c r="A13846" s="79"/>
      <c r="B13846" s="156"/>
    </row>
    <row r="13847" spans="1:2">
      <c r="A13847" s="79"/>
      <c r="B13847" s="156"/>
    </row>
    <row r="13848" spans="1:2">
      <c r="A13848" s="79"/>
      <c r="B13848" s="156"/>
    </row>
    <row r="13849" spans="1:2">
      <c r="A13849" s="79"/>
      <c r="B13849" s="156"/>
    </row>
    <row r="13850" spans="1:2">
      <c r="A13850" s="79"/>
      <c r="B13850" s="156"/>
    </row>
    <row r="13851" spans="1:2">
      <c r="A13851" s="79"/>
      <c r="B13851" s="156"/>
    </row>
    <row r="13852" spans="1:2">
      <c r="A13852" s="79"/>
      <c r="B13852" s="156"/>
    </row>
    <row r="13853" spans="1:2">
      <c r="A13853" s="79"/>
      <c r="B13853" s="156"/>
    </row>
    <row r="13854" spans="1:2">
      <c r="A13854" s="79"/>
      <c r="B13854" s="156"/>
    </row>
    <row r="13855" spans="1:2">
      <c r="A13855" s="79"/>
      <c r="B13855" s="156"/>
    </row>
    <row r="13856" spans="1:2">
      <c r="A13856" s="79"/>
      <c r="B13856" s="156"/>
    </row>
    <row r="13857" spans="1:2">
      <c r="A13857" s="79"/>
      <c r="B13857" s="156"/>
    </row>
    <row r="13858" spans="1:2">
      <c r="A13858" s="79"/>
      <c r="B13858" s="156"/>
    </row>
    <row r="13859" spans="1:2">
      <c r="A13859" s="79"/>
      <c r="B13859" s="156"/>
    </row>
    <row r="13860" spans="1:2">
      <c r="A13860" s="79"/>
      <c r="B13860" s="156"/>
    </row>
    <row r="13861" spans="1:2">
      <c r="A13861" s="79"/>
      <c r="B13861" s="156"/>
    </row>
    <row r="13862" spans="1:2">
      <c r="A13862" s="79"/>
      <c r="B13862" s="156"/>
    </row>
    <row r="13863" spans="1:2">
      <c r="A13863" s="79"/>
      <c r="B13863" s="156"/>
    </row>
    <row r="13864" spans="1:2">
      <c r="A13864" s="79"/>
      <c r="B13864" s="156"/>
    </row>
    <row r="13865" spans="1:2">
      <c r="A13865" s="79"/>
      <c r="B13865" s="156"/>
    </row>
    <row r="13866" spans="1:2">
      <c r="A13866" s="79"/>
      <c r="B13866" s="156"/>
    </row>
    <row r="13867" spans="1:2">
      <c r="A13867" s="79"/>
      <c r="B13867" s="156"/>
    </row>
    <row r="13868" spans="1:2">
      <c r="A13868" s="79"/>
      <c r="B13868" s="156"/>
    </row>
    <row r="13869" spans="1:2">
      <c r="A13869" s="79"/>
      <c r="B13869" s="156"/>
    </row>
    <row r="13870" spans="1:2">
      <c r="A13870" s="79"/>
      <c r="B13870" s="156"/>
    </row>
    <row r="13871" spans="1:2">
      <c r="A13871" s="79"/>
      <c r="B13871" s="156"/>
    </row>
    <row r="13872" spans="1:2">
      <c r="A13872" s="79"/>
      <c r="B13872" s="156"/>
    </row>
    <row r="13873" spans="1:2">
      <c r="A13873" s="79"/>
      <c r="B13873" s="156"/>
    </row>
    <row r="13874" spans="1:2">
      <c r="A13874" s="79"/>
      <c r="B13874" s="156"/>
    </row>
    <row r="13875" spans="1:2">
      <c r="A13875" s="79"/>
      <c r="B13875" s="156"/>
    </row>
    <row r="13876" spans="1:2">
      <c r="A13876" s="79"/>
      <c r="B13876" s="156"/>
    </row>
    <row r="13877" spans="1:2">
      <c r="A13877" s="79"/>
      <c r="B13877" s="156"/>
    </row>
    <row r="13878" spans="1:2">
      <c r="A13878" s="79"/>
      <c r="B13878" s="156"/>
    </row>
    <row r="13879" spans="1:2">
      <c r="A13879" s="79"/>
      <c r="B13879" s="156"/>
    </row>
    <row r="13880" spans="1:2">
      <c r="A13880" s="79"/>
      <c r="B13880" s="156"/>
    </row>
    <row r="13881" spans="1:2">
      <c r="A13881" s="79"/>
      <c r="B13881" s="156"/>
    </row>
    <row r="13882" spans="1:2">
      <c r="A13882" s="79"/>
      <c r="B13882" s="156"/>
    </row>
    <row r="13883" spans="1:2">
      <c r="A13883" s="79"/>
      <c r="B13883" s="156"/>
    </row>
    <row r="13884" spans="1:2">
      <c r="A13884" s="79"/>
      <c r="B13884" s="156"/>
    </row>
    <row r="13885" spans="1:2">
      <c r="A13885" s="79"/>
      <c r="B13885" s="156"/>
    </row>
    <row r="13886" spans="1:2">
      <c r="A13886" s="79"/>
      <c r="B13886" s="156"/>
    </row>
    <row r="13887" spans="1:2">
      <c r="A13887" s="79"/>
      <c r="B13887" s="156"/>
    </row>
    <row r="13888" spans="1:2">
      <c r="A13888" s="79"/>
      <c r="B13888" s="156"/>
    </row>
    <row r="13889" spans="1:2">
      <c r="A13889" s="79"/>
      <c r="B13889" s="156"/>
    </row>
    <row r="13890" spans="1:2">
      <c r="A13890" s="79"/>
      <c r="B13890" s="156"/>
    </row>
    <row r="13891" spans="1:2">
      <c r="A13891" s="79"/>
      <c r="B13891" s="156"/>
    </row>
    <row r="13892" spans="1:2">
      <c r="A13892" s="79"/>
      <c r="B13892" s="156"/>
    </row>
    <row r="13893" spans="1:2">
      <c r="A13893" s="79"/>
      <c r="B13893" s="156"/>
    </row>
    <row r="13894" spans="1:2">
      <c r="A13894" s="79"/>
      <c r="B13894" s="156"/>
    </row>
    <row r="13895" spans="1:2">
      <c r="A13895" s="79"/>
      <c r="B13895" s="156"/>
    </row>
    <row r="13896" spans="1:2">
      <c r="A13896" s="79"/>
      <c r="B13896" s="156"/>
    </row>
    <row r="13897" spans="1:2">
      <c r="A13897" s="79"/>
      <c r="B13897" s="156"/>
    </row>
    <row r="13898" spans="1:2">
      <c r="A13898" s="79"/>
      <c r="B13898" s="156"/>
    </row>
    <row r="13899" spans="1:2">
      <c r="A13899" s="79"/>
      <c r="B13899" s="156"/>
    </row>
    <row r="13900" spans="1:2">
      <c r="A13900" s="79"/>
      <c r="B13900" s="156"/>
    </row>
    <row r="13901" spans="1:2">
      <c r="A13901" s="79"/>
      <c r="B13901" s="156"/>
    </row>
    <row r="13902" spans="1:2">
      <c r="A13902" s="79"/>
      <c r="B13902" s="156"/>
    </row>
    <row r="13903" spans="1:2">
      <c r="A13903" s="79"/>
      <c r="B13903" s="156"/>
    </row>
    <row r="13904" spans="1:2">
      <c r="A13904" s="79"/>
      <c r="B13904" s="156"/>
    </row>
    <row r="13905" spans="1:2">
      <c r="A13905" s="79"/>
      <c r="B13905" s="156"/>
    </row>
    <row r="13906" spans="1:2">
      <c r="A13906" s="79"/>
      <c r="B13906" s="156"/>
    </row>
    <row r="13907" spans="1:2">
      <c r="A13907" s="79"/>
      <c r="B13907" s="156"/>
    </row>
    <row r="13908" spans="1:2">
      <c r="A13908" s="79"/>
      <c r="B13908" s="156"/>
    </row>
    <row r="13909" spans="1:2">
      <c r="A13909" s="79"/>
      <c r="B13909" s="156"/>
    </row>
    <row r="13910" spans="1:2">
      <c r="A13910" s="79"/>
      <c r="B13910" s="156"/>
    </row>
    <row r="13911" spans="1:2">
      <c r="A13911" s="79"/>
      <c r="B13911" s="156"/>
    </row>
    <row r="13912" spans="1:2">
      <c r="A13912" s="79"/>
      <c r="B13912" s="156"/>
    </row>
    <row r="13913" spans="1:2">
      <c r="A13913" s="79"/>
      <c r="B13913" s="156"/>
    </row>
    <row r="13914" spans="1:2">
      <c r="A13914" s="79"/>
      <c r="B13914" s="156"/>
    </row>
    <row r="13915" spans="1:2">
      <c r="A13915" s="79"/>
      <c r="B13915" s="156"/>
    </row>
    <row r="13916" spans="1:2">
      <c r="A13916" s="79"/>
      <c r="B13916" s="156"/>
    </row>
    <row r="13917" spans="1:2">
      <c r="A13917" s="79"/>
      <c r="B13917" s="156"/>
    </row>
    <row r="13918" spans="1:2">
      <c r="A13918" s="79"/>
      <c r="B13918" s="156"/>
    </row>
    <row r="13919" spans="1:2">
      <c r="A13919" s="79"/>
      <c r="B13919" s="156"/>
    </row>
    <row r="13920" spans="1:2">
      <c r="A13920" s="79"/>
      <c r="B13920" s="156"/>
    </row>
    <row r="13921" spans="1:2">
      <c r="A13921" s="79"/>
      <c r="B13921" s="156"/>
    </row>
    <row r="13922" spans="1:2">
      <c r="A13922" s="79"/>
      <c r="B13922" s="156"/>
    </row>
    <row r="13923" spans="1:2">
      <c r="A13923" s="79"/>
      <c r="B13923" s="156"/>
    </row>
    <row r="13924" spans="1:2">
      <c r="A13924" s="79"/>
      <c r="B13924" s="156"/>
    </row>
    <row r="13925" spans="1:2">
      <c r="A13925" s="79"/>
      <c r="B13925" s="156"/>
    </row>
    <row r="13926" spans="1:2">
      <c r="A13926" s="79"/>
      <c r="B13926" s="156"/>
    </row>
    <row r="13927" spans="1:2">
      <c r="A13927" s="79"/>
      <c r="B13927" s="156"/>
    </row>
    <row r="13928" spans="1:2">
      <c r="A13928" s="79"/>
      <c r="B13928" s="156"/>
    </row>
    <row r="13929" spans="1:2">
      <c r="A13929" s="79"/>
      <c r="B13929" s="156"/>
    </row>
    <row r="13930" spans="1:2">
      <c r="A13930" s="79"/>
      <c r="B13930" s="156"/>
    </row>
    <row r="13931" spans="1:2">
      <c r="A13931" s="79"/>
      <c r="B13931" s="156"/>
    </row>
    <row r="13932" spans="1:2">
      <c r="A13932" s="79"/>
      <c r="B13932" s="156"/>
    </row>
    <row r="13933" spans="1:2">
      <c r="A13933" s="79"/>
      <c r="B13933" s="156"/>
    </row>
    <row r="13934" spans="1:2">
      <c r="A13934" s="79"/>
      <c r="B13934" s="156"/>
    </row>
    <row r="13935" spans="1:2">
      <c r="A13935" s="79"/>
      <c r="B13935" s="156"/>
    </row>
    <row r="13936" spans="1:2">
      <c r="A13936" s="79"/>
      <c r="B13936" s="156"/>
    </row>
    <row r="13937" spans="1:2">
      <c r="A13937" s="79"/>
      <c r="B13937" s="156"/>
    </row>
    <row r="13938" spans="1:2">
      <c r="A13938" s="79"/>
      <c r="B13938" s="156"/>
    </row>
    <row r="13939" spans="1:2">
      <c r="A13939" s="79"/>
      <c r="B13939" s="156"/>
    </row>
    <row r="13940" spans="1:2">
      <c r="A13940" s="79"/>
      <c r="B13940" s="156"/>
    </row>
    <row r="13941" spans="1:2">
      <c r="A13941" s="79"/>
      <c r="B13941" s="156"/>
    </row>
    <row r="13942" spans="1:2">
      <c r="A13942" s="79"/>
      <c r="B13942" s="156"/>
    </row>
    <row r="13943" spans="1:2">
      <c r="A13943" s="79"/>
      <c r="B13943" s="156"/>
    </row>
    <row r="13944" spans="1:2">
      <c r="A13944" s="79"/>
      <c r="B13944" s="156"/>
    </row>
    <row r="13945" spans="1:2">
      <c r="A13945" s="79"/>
      <c r="B13945" s="156"/>
    </row>
    <row r="13946" spans="1:2">
      <c r="A13946" s="79"/>
      <c r="B13946" s="156"/>
    </row>
    <row r="13947" spans="1:2">
      <c r="A13947" s="79"/>
      <c r="B13947" s="156"/>
    </row>
    <row r="13948" spans="1:2">
      <c r="A13948" s="79"/>
      <c r="B13948" s="156"/>
    </row>
    <row r="13949" spans="1:2">
      <c r="A13949" s="79"/>
      <c r="B13949" s="156"/>
    </row>
    <row r="13950" spans="1:2">
      <c r="A13950" s="79"/>
      <c r="B13950" s="156"/>
    </row>
    <row r="13951" spans="1:2">
      <c r="A13951" s="79"/>
      <c r="B13951" s="156"/>
    </row>
    <row r="13952" spans="1:2">
      <c r="A13952" s="79"/>
      <c r="B13952" s="156"/>
    </row>
    <row r="13953" spans="1:2">
      <c r="A13953" s="79"/>
      <c r="B13953" s="156"/>
    </row>
    <row r="13954" spans="1:2">
      <c r="A13954" s="79"/>
      <c r="B13954" s="156"/>
    </row>
    <row r="13955" spans="1:2">
      <c r="A13955" s="79"/>
      <c r="B13955" s="156"/>
    </row>
    <row r="13956" spans="1:2">
      <c r="A13956" s="79"/>
      <c r="B13956" s="156"/>
    </row>
    <row r="13957" spans="1:2">
      <c r="A13957" s="79"/>
      <c r="B13957" s="156"/>
    </row>
    <row r="13958" spans="1:2">
      <c r="A13958" s="79"/>
      <c r="B13958" s="156"/>
    </row>
    <row r="13959" spans="1:2">
      <c r="A13959" s="79"/>
      <c r="B13959" s="156"/>
    </row>
    <row r="13960" spans="1:2">
      <c r="A13960" s="79"/>
      <c r="B13960" s="156"/>
    </row>
    <row r="13961" spans="1:2">
      <c r="A13961" s="79"/>
      <c r="B13961" s="156"/>
    </row>
    <row r="13962" spans="1:2">
      <c r="A13962" s="79"/>
      <c r="B13962" s="156"/>
    </row>
    <row r="13963" spans="1:2">
      <c r="A13963" s="79"/>
      <c r="B13963" s="156"/>
    </row>
    <row r="13964" spans="1:2">
      <c r="A13964" s="79"/>
      <c r="B13964" s="156"/>
    </row>
    <row r="13965" spans="1:2">
      <c r="A13965" s="79"/>
      <c r="B13965" s="156"/>
    </row>
    <row r="13966" spans="1:2">
      <c r="A13966" s="79"/>
      <c r="B13966" s="156"/>
    </row>
    <row r="13967" spans="1:2">
      <c r="A13967" s="79"/>
      <c r="B13967" s="156"/>
    </row>
    <row r="13968" spans="1:2">
      <c r="A13968" s="79"/>
      <c r="B13968" s="156"/>
    </row>
    <row r="13969" spans="1:2">
      <c r="A13969" s="79"/>
      <c r="B13969" s="156"/>
    </row>
    <row r="13970" spans="1:2">
      <c r="A13970" s="79"/>
      <c r="B13970" s="156"/>
    </row>
    <row r="13971" spans="1:2">
      <c r="A13971" s="79"/>
      <c r="B13971" s="156"/>
    </row>
    <row r="13972" spans="1:2">
      <c r="A13972" s="79"/>
      <c r="B13972" s="156"/>
    </row>
    <row r="13973" spans="1:2">
      <c r="A13973" s="79"/>
      <c r="B13973" s="156"/>
    </row>
    <row r="13974" spans="1:2">
      <c r="A13974" s="79"/>
      <c r="B13974" s="156"/>
    </row>
    <row r="13975" spans="1:2">
      <c r="A13975" s="79"/>
      <c r="B13975" s="156"/>
    </row>
    <row r="13976" spans="1:2">
      <c r="A13976" s="79"/>
      <c r="B13976" s="156"/>
    </row>
    <row r="13977" spans="1:2">
      <c r="A13977" s="79"/>
      <c r="B13977" s="156"/>
    </row>
    <row r="13978" spans="1:2">
      <c r="A13978" s="79"/>
      <c r="B13978" s="156"/>
    </row>
    <row r="13979" spans="1:2">
      <c r="A13979" s="79"/>
      <c r="B13979" s="156"/>
    </row>
    <row r="13980" spans="1:2">
      <c r="A13980" s="79"/>
      <c r="B13980" s="156"/>
    </row>
    <row r="13981" spans="1:2">
      <c r="A13981" s="79"/>
      <c r="B13981" s="156"/>
    </row>
    <row r="13982" spans="1:2">
      <c r="A13982" s="79"/>
      <c r="B13982" s="156"/>
    </row>
    <row r="13983" spans="1:2">
      <c r="A13983" s="79"/>
      <c r="B13983" s="156"/>
    </row>
    <row r="13984" spans="1:2">
      <c r="A13984" s="79"/>
      <c r="B13984" s="156"/>
    </row>
    <row r="13985" spans="1:2">
      <c r="A13985" s="79"/>
      <c r="B13985" s="156"/>
    </row>
    <row r="13986" spans="1:2">
      <c r="A13986" s="79"/>
      <c r="B13986" s="156"/>
    </row>
    <row r="13987" spans="1:2">
      <c r="A13987" s="79"/>
      <c r="B13987" s="156"/>
    </row>
    <row r="13988" spans="1:2">
      <c r="A13988" s="79"/>
      <c r="B13988" s="156"/>
    </row>
    <row r="13989" spans="1:2">
      <c r="A13989" s="79"/>
      <c r="B13989" s="156"/>
    </row>
    <row r="13990" spans="1:2">
      <c r="A13990" s="79"/>
      <c r="B13990" s="156"/>
    </row>
    <row r="13991" spans="1:2">
      <c r="A13991" s="79"/>
      <c r="B13991" s="156"/>
    </row>
    <row r="13992" spans="1:2">
      <c r="A13992" s="79"/>
      <c r="B13992" s="156"/>
    </row>
    <row r="13993" spans="1:2">
      <c r="A13993" s="79"/>
      <c r="B13993" s="156"/>
    </row>
    <row r="13994" spans="1:2">
      <c r="A13994" s="79"/>
      <c r="B13994" s="156"/>
    </row>
    <row r="13995" spans="1:2">
      <c r="A13995" s="79"/>
      <c r="B13995" s="156"/>
    </row>
    <row r="13996" spans="1:2">
      <c r="A13996" s="79"/>
      <c r="B13996" s="156"/>
    </row>
    <row r="13997" spans="1:2">
      <c r="A13997" s="79"/>
      <c r="B13997" s="156"/>
    </row>
    <row r="13998" spans="1:2">
      <c r="A13998" s="79"/>
      <c r="B13998" s="156"/>
    </row>
    <row r="13999" spans="1:2">
      <c r="A13999" s="79"/>
      <c r="B13999" s="156"/>
    </row>
    <row r="14000" spans="1:2">
      <c r="A14000" s="79"/>
      <c r="B14000" s="156"/>
    </row>
    <row r="14001" spans="1:2">
      <c r="A14001" s="79"/>
      <c r="B14001" s="156"/>
    </row>
    <row r="14002" spans="1:2">
      <c r="A14002" s="79"/>
      <c r="B14002" s="156"/>
    </row>
    <row r="14003" spans="1:2">
      <c r="A14003" s="79"/>
      <c r="B14003" s="156"/>
    </row>
    <row r="14004" spans="1:2">
      <c r="A14004" s="79"/>
      <c r="B14004" s="156"/>
    </row>
    <row r="14005" spans="1:2">
      <c r="A14005" s="79"/>
      <c r="B14005" s="156"/>
    </row>
    <row r="14006" spans="1:2">
      <c r="A14006" s="79"/>
      <c r="B14006" s="156"/>
    </row>
    <row r="14007" spans="1:2">
      <c r="A14007" s="79"/>
      <c r="B14007" s="156"/>
    </row>
    <row r="14008" spans="1:2">
      <c r="A14008" s="79"/>
      <c r="B14008" s="156"/>
    </row>
    <row r="14009" spans="1:2">
      <c r="A14009" s="79"/>
      <c r="B14009" s="156"/>
    </row>
    <row r="14010" spans="1:2">
      <c r="A14010" s="79"/>
      <c r="B14010" s="156"/>
    </row>
    <row r="14011" spans="1:2">
      <c r="A14011" s="79"/>
      <c r="B14011" s="156"/>
    </row>
    <row r="14012" spans="1:2">
      <c r="A14012" s="79"/>
      <c r="B14012" s="156"/>
    </row>
    <row r="14013" spans="1:2">
      <c r="A14013" s="79"/>
      <c r="B14013" s="156"/>
    </row>
    <row r="14014" spans="1:2">
      <c r="A14014" s="79"/>
      <c r="B14014" s="156"/>
    </row>
    <row r="14015" spans="1:2">
      <c r="A14015" s="79"/>
      <c r="B14015" s="156"/>
    </row>
    <row r="14016" spans="1:2">
      <c r="A14016" s="79"/>
      <c r="B14016" s="156"/>
    </row>
    <row r="14017" spans="1:2">
      <c r="A14017" s="79"/>
      <c r="B14017" s="156"/>
    </row>
    <row r="14018" spans="1:2">
      <c r="A14018" s="79"/>
      <c r="B14018" s="156"/>
    </row>
    <row r="14019" spans="1:2">
      <c r="A14019" s="79"/>
      <c r="B14019" s="156"/>
    </row>
    <row r="14020" spans="1:2">
      <c r="A14020" s="79"/>
      <c r="B14020" s="156"/>
    </row>
    <row r="14021" spans="1:2">
      <c r="A14021" s="79"/>
      <c r="B14021" s="156"/>
    </row>
    <row r="14022" spans="1:2">
      <c r="A14022" s="79"/>
      <c r="B14022" s="156"/>
    </row>
    <row r="14023" spans="1:2">
      <c r="A14023" s="79"/>
      <c r="B14023" s="156"/>
    </row>
    <row r="14024" spans="1:2">
      <c r="A14024" s="79"/>
      <c r="B14024" s="156"/>
    </row>
    <row r="14025" spans="1:2">
      <c r="A14025" s="79"/>
      <c r="B14025" s="156"/>
    </row>
    <row r="14026" spans="1:2">
      <c r="A14026" s="79"/>
      <c r="B14026" s="156"/>
    </row>
    <row r="14027" spans="1:2">
      <c r="A14027" s="79"/>
      <c r="B14027" s="156"/>
    </row>
    <row r="14028" spans="1:2">
      <c r="A14028" s="79"/>
      <c r="B14028" s="156"/>
    </row>
    <row r="14029" spans="1:2">
      <c r="A14029" s="79"/>
      <c r="B14029" s="156"/>
    </row>
    <row r="14030" spans="1:2">
      <c r="A14030" s="79"/>
      <c r="B14030" s="156"/>
    </row>
    <row r="14031" spans="1:2">
      <c r="A14031" s="79"/>
      <c r="B14031" s="156"/>
    </row>
    <row r="14032" spans="1:2">
      <c r="A14032" s="79"/>
      <c r="B14032" s="156"/>
    </row>
    <row r="14033" spans="1:2">
      <c r="A14033" s="79"/>
      <c r="B14033" s="156"/>
    </row>
    <row r="14034" spans="1:2">
      <c r="A14034" s="79"/>
      <c r="B14034" s="156"/>
    </row>
    <row r="14035" spans="1:2">
      <c r="A14035" s="79"/>
      <c r="B14035" s="156"/>
    </row>
    <row r="14036" spans="1:2">
      <c r="A14036" s="79"/>
      <c r="B14036" s="156"/>
    </row>
    <row r="14037" spans="1:2">
      <c r="A14037" s="79"/>
      <c r="B14037" s="156"/>
    </row>
    <row r="14038" spans="1:2">
      <c r="A14038" s="79"/>
      <c r="B14038" s="156"/>
    </row>
    <row r="14039" spans="1:2">
      <c r="A14039" s="79"/>
      <c r="B14039" s="156"/>
    </row>
    <row r="14040" spans="1:2">
      <c r="A14040" s="79"/>
      <c r="B14040" s="156"/>
    </row>
    <row r="14041" spans="1:2">
      <c r="A14041" s="79"/>
      <c r="B14041" s="156"/>
    </row>
    <row r="14042" spans="1:2">
      <c r="A14042" s="79"/>
      <c r="B14042" s="156"/>
    </row>
    <row r="14043" spans="1:2">
      <c r="A14043" s="79"/>
      <c r="B14043" s="156"/>
    </row>
    <row r="14044" spans="1:2">
      <c r="A14044" s="79"/>
      <c r="B14044" s="156"/>
    </row>
    <row r="14045" spans="1:2">
      <c r="A14045" s="79"/>
      <c r="B14045" s="156"/>
    </row>
    <row r="14046" spans="1:2">
      <c r="A14046" s="79"/>
      <c r="B14046" s="156"/>
    </row>
    <row r="14047" spans="1:2">
      <c r="A14047" s="79"/>
      <c r="B14047" s="156"/>
    </row>
    <row r="14048" spans="1:2">
      <c r="A14048" s="79"/>
      <c r="B14048" s="156"/>
    </row>
    <row r="14049" spans="1:2">
      <c r="A14049" s="79"/>
      <c r="B14049" s="156"/>
    </row>
    <row r="14050" spans="1:2">
      <c r="A14050" s="79"/>
      <c r="B14050" s="156"/>
    </row>
    <row r="14051" spans="1:2">
      <c r="A14051" s="79"/>
      <c r="B14051" s="156"/>
    </row>
    <row r="14052" spans="1:2">
      <c r="A14052" s="79"/>
      <c r="B14052" s="156"/>
    </row>
    <row r="14053" spans="1:2">
      <c r="A14053" s="79"/>
      <c r="B14053" s="156"/>
    </row>
    <row r="14054" spans="1:2">
      <c r="A14054" s="79"/>
      <c r="B14054" s="156"/>
    </row>
    <row r="14055" spans="1:2">
      <c r="A14055" s="79"/>
      <c r="B14055" s="156"/>
    </row>
    <row r="14056" spans="1:2">
      <c r="A14056" s="79"/>
      <c r="B14056" s="156"/>
    </row>
    <row r="14057" spans="1:2">
      <c r="A14057" s="79"/>
      <c r="B14057" s="156"/>
    </row>
    <row r="14058" spans="1:2">
      <c r="A14058" s="79"/>
      <c r="B14058" s="156"/>
    </row>
    <row r="14059" spans="1:2">
      <c r="A14059" s="79"/>
      <c r="B14059" s="156"/>
    </row>
    <row r="14060" spans="1:2">
      <c r="A14060" s="79"/>
      <c r="B14060" s="156"/>
    </row>
    <row r="14061" spans="1:2">
      <c r="A14061" s="79"/>
      <c r="B14061" s="156"/>
    </row>
    <row r="14062" spans="1:2">
      <c r="A14062" s="79"/>
      <c r="B14062" s="156"/>
    </row>
    <row r="14063" spans="1:2">
      <c r="A14063" s="79"/>
      <c r="B14063" s="156"/>
    </row>
    <row r="14064" spans="1:2">
      <c r="A14064" s="79"/>
      <c r="B14064" s="156"/>
    </row>
    <row r="14065" spans="1:2">
      <c r="A14065" s="79"/>
      <c r="B14065" s="156"/>
    </row>
    <row r="14066" spans="1:2">
      <c r="A14066" s="79"/>
      <c r="B14066" s="156"/>
    </row>
    <row r="14067" spans="1:2">
      <c r="A14067" s="79"/>
      <c r="B14067" s="156"/>
    </row>
    <row r="14068" spans="1:2">
      <c r="A14068" s="79"/>
      <c r="B14068" s="156"/>
    </row>
    <row r="14069" spans="1:2">
      <c r="A14069" s="79"/>
      <c r="B14069" s="156"/>
    </row>
    <row r="14070" spans="1:2">
      <c r="A14070" s="79"/>
      <c r="B14070" s="156"/>
    </row>
    <row r="14071" spans="1:2">
      <c r="A14071" s="79"/>
      <c r="B14071" s="156"/>
    </row>
    <row r="14072" spans="1:2">
      <c r="A14072" s="79"/>
      <c r="B14072" s="156"/>
    </row>
    <row r="14073" spans="1:2">
      <c r="A14073" s="79"/>
      <c r="B14073" s="156"/>
    </row>
    <row r="14074" spans="1:2">
      <c r="A14074" s="79"/>
      <c r="B14074" s="156"/>
    </row>
    <row r="14075" spans="1:2">
      <c r="A14075" s="79"/>
      <c r="B14075" s="156"/>
    </row>
    <row r="14076" spans="1:2">
      <c r="A14076" s="79"/>
      <c r="B14076" s="156"/>
    </row>
    <row r="14077" spans="1:2">
      <c r="A14077" s="79"/>
      <c r="B14077" s="156"/>
    </row>
    <row r="14078" spans="1:2">
      <c r="A14078" s="79"/>
      <c r="B14078" s="156"/>
    </row>
    <row r="14079" spans="1:2">
      <c r="A14079" s="79"/>
      <c r="B14079" s="156"/>
    </row>
    <row r="14080" spans="1:2">
      <c r="A14080" s="79"/>
      <c r="B14080" s="156"/>
    </row>
    <row r="14081" spans="1:2">
      <c r="A14081" s="79"/>
      <c r="B14081" s="156"/>
    </row>
    <row r="14082" spans="1:2">
      <c r="A14082" s="79"/>
      <c r="B14082" s="156"/>
    </row>
    <row r="14083" spans="1:2">
      <c r="A14083" s="79"/>
      <c r="B14083" s="156"/>
    </row>
    <row r="14084" spans="1:2">
      <c r="A14084" s="79"/>
      <c r="B14084" s="156"/>
    </row>
    <row r="14085" spans="1:2">
      <c r="A14085" s="79"/>
      <c r="B14085" s="156"/>
    </row>
    <row r="14086" spans="1:2">
      <c r="A14086" s="79"/>
      <c r="B14086" s="156"/>
    </row>
    <row r="14087" spans="1:2">
      <c r="A14087" s="79"/>
      <c r="B14087" s="156"/>
    </row>
    <row r="14088" spans="1:2">
      <c r="A14088" s="79"/>
      <c r="B14088" s="156"/>
    </row>
    <row r="14089" spans="1:2">
      <c r="A14089" s="79"/>
      <c r="B14089" s="156"/>
    </row>
    <row r="14090" spans="1:2">
      <c r="A14090" s="79"/>
      <c r="B14090" s="156"/>
    </row>
    <row r="14091" spans="1:2">
      <c r="A14091" s="79"/>
      <c r="B14091" s="156"/>
    </row>
    <row r="14092" spans="1:2">
      <c r="A14092" s="79"/>
      <c r="B14092" s="156"/>
    </row>
    <row r="14093" spans="1:2">
      <c r="A14093" s="79"/>
      <c r="B14093" s="156"/>
    </row>
    <row r="14094" spans="1:2">
      <c r="A14094" s="79"/>
      <c r="B14094" s="156"/>
    </row>
    <row r="14095" spans="1:2">
      <c r="A14095" s="79"/>
      <c r="B14095" s="156"/>
    </row>
    <row r="14096" spans="1:2">
      <c r="A14096" s="79"/>
      <c r="B14096" s="156"/>
    </row>
    <row r="14097" spans="1:2">
      <c r="A14097" s="79"/>
      <c r="B14097" s="156"/>
    </row>
    <row r="14098" spans="1:2">
      <c r="A14098" s="79"/>
      <c r="B14098" s="156"/>
    </row>
    <row r="14099" spans="1:2">
      <c r="A14099" s="79"/>
      <c r="B14099" s="156"/>
    </row>
    <row r="14100" spans="1:2">
      <c r="A14100" s="79"/>
      <c r="B14100" s="156"/>
    </row>
    <row r="14101" spans="1:2">
      <c r="A14101" s="79"/>
      <c r="B14101" s="156"/>
    </row>
    <row r="14102" spans="1:2">
      <c r="A14102" s="79"/>
      <c r="B14102" s="156"/>
    </row>
    <row r="14103" spans="1:2">
      <c r="A14103" s="79"/>
      <c r="B14103" s="156"/>
    </row>
    <row r="14104" spans="1:2">
      <c r="A14104" s="79"/>
      <c r="B14104" s="156"/>
    </row>
    <row r="14105" spans="1:2">
      <c r="A14105" s="79"/>
      <c r="B14105" s="156"/>
    </row>
    <row r="14106" spans="1:2">
      <c r="A14106" s="79"/>
      <c r="B14106" s="156"/>
    </row>
    <row r="14107" spans="1:2">
      <c r="A14107" s="79"/>
      <c r="B14107" s="156"/>
    </row>
    <row r="14108" spans="1:2">
      <c r="A14108" s="79"/>
      <c r="B14108" s="156"/>
    </row>
    <row r="14109" spans="1:2">
      <c r="A14109" s="79"/>
      <c r="B14109" s="156"/>
    </row>
    <row r="14110" spans="1:2">
      <c r="A14110" s="79"/>
      <c r="B14110" s="156"/>
    </row>
    <row r="14111" spans="1:2">
      <c r="A14111" s="79"/>
      <c r="B14111" s="156"/>
    </row>
    <row r="14112" spans="1:2">
      <c r="A14112" s="79"/>
      <c r="B14112" s="156"/>
    </row>
    <row r="14113" spans="1:2">
      <c r="A14113" s="79"/>
      <c r="B14113" s="156"/>
    </row>
    <row r="14114" spans="1:2">
      <c r="A14114" s="79"/>
      <c r="B14114" s="156"/>
    </row>
    <row r="14115" spans="1:2">
      <c r="A14115" s="79"/>
      <c r="B14115" s="156"/>
    </row>
    <row r="14116" spans="1:2">
      <c r="A14116" s="79"/>
      <c r="B14116" s="156"/>
    </row>
    <row r="14117" spans="1:2">
      <c r="A14117" s="79"/>
      <c r="B14117" s="156"/>
    </row>
    <row r="14118" spans="1:2">
      <c r="A14118" s="79"/>
      <c r="B14118" s="156"/>
    </row>
    <row r="14119" spans="1:2">
      <c r="A14119" s="79"/>
      <c r="B14119" s="156"/>
    </row>
    <row r="14120" spans="1:2">
      <c r="A14120" s="79"/>
      <c r="B14120" s="156"/>
    </row>
    <row r="14121" spans="1:2">
      <c r="A14121" s="79"/>
      <c r="B14121" s="156"/>
    </row>
    <row r="14122" spans="1:2">
      <c r="A14122" s="79"/>
      <c r="B14122" s="156"/>
    </row>
    <row r="14123" spans="1:2">
      <c r="A14123" s="79"/>
      <c r="B14123" s="156"/>
    </row>
    <row r="14124" spans="1:2">
      <c r="A14124" s="79"/>
      <c r="B14124" s="156"/>
    </row>
    <row r="14125" spans="1:2">
      <c r="A14125" s="79"/>
      <c r="B14125" s="156"/>
    </row>
    <row r="14126" spans="1:2">
      <c r="A14126" s="79"/>
      <c r="B14126" s="156"/>
    </row>
    <row r="14127" spans="1:2">
      <c r="A14127" s="79"/>
      <c r="B14127" s="156"/>
    </row>
    <row r="14128" spans="1:2">
      <c r="A14128" s="79"/>
      <c r="B14128" s="156"/>
    </row>
    <row r="14129" spans="1:2">
      <c r="A14129" s="79"/>
      <c r="B14129" s="156"/>
    </row>
    <row r="14130" spans="1:2">
      <c r="A14130" s="79"/>
      <c r="B14130" s="156"/>
    </row>
    <row r="14131" spans="1:2">
      <c r="A14131" s="79"/>
      <c r="B14131" s="156"/>
    </row>
    <row r="14132" spans="1:2">
      <c r="A14132" s="79"/>
      <c r="B14132" s="156"/>
    </row>
    <row r="14133" spans="1:2">
      <c r="A14133" s="79"/>
      <c r="B14133" s="156"/>
    </row>
    <row r="14134" spans="1:2">
      <c r="A14134" s="79"/>
      <c r="B14134" s="156"/>
    </row>
    <row r="14135" spans="1:2">
      <c r="A14135" s="79"/>
      <c r="B14135" s="156"/>
    </row>
    <row r="14136" spans="1:2">
      <c r="A14136" s="79"/>
      <c r="B14136" s="156"/>
    </row>
    <row r="14137" spans="1:2">
      <c r="A14137" s="79"/>
      <c r="B14137" s="156"/>
    </row>
    <row r="14138" spans="1:2">
      <c r="A14138" s="79"/>
      <c r="B14138" s="156"/>
    </row>
    <row r="14139" spans="1:2">
      <c r="A14139" s="79"/>
      <c r="B14139" s="156"/>
    </row>
    <row r="14140" spans="1:2">
      <c r="A14140" s="79"/>
      <c r="B14140" s="156"/>
    </row>
    <row r="14141" spans="1:2">
      <c r="A14141" s="79"/>
      <c r="B14141" s="156"/>
    </row>
    <row r="14142" spans="1:2">
      <c r="A14142" s="79"/>
      <c r="B14142" s="156"/>
    </row>
    <row r="14143" spans="1:2">
      <c r="A14143" s="79"/>
      <c r="B14143" s="156"/>
    </row>
    <row r="14144" spans="1:2">
      <c r="A14144" s="79"/>
      <c r="B14144" s="156"/>
    </row>
    <row r="14145" spans="1:2">
      <c r="A14145" s="79"/>
      <c r="B14145" s="156"/>
    </row>
    <row r="14146" spans="1:2">
      <c r="A14146" s="79"/>
      <c r="B14146" s="156"/>
    </row>
    <row r="14147" spans="1:2">
      <c r="A14147" s="79"/>
      <c r="B14147" s="156"/>
    </row>
    <row r="14148" spans="1:2">
      <c r="A14148" s="79"/>
      <c r="B14148" s="156"/>
    </row>
    <row r="14149" spans="1:2">
      <c r="A14149" s="79"/>
      <c r="B14149" s="156"/>
    </row>
    <row r="14150" spans="1:2">
      <c r="A14150" s="79"/>
      <c r="B14150" s="156"/>
    </row>
    <row r="14151" spans="1:2">
      <c r="A14151" s="79"/>
      <c r="B14151" s="156"/>
    </row>
    <row r="14152" spans="1:2">
      <c r="A14152" s="79"/>
      <c r="B14152" s="156"/>
    </row>
    <row r="14153" spans="1:2">
      <c r="A14153" s="79"/>
      <c r="B14153" s="156"/>
    </row>
    <row r="14154" spans="1:2">
      <c r="A14154" s="79"/>
      <c r="B14154" s="156"/>
    </row>
    <row r="14155" spans="1:2">
      <c r="A14155" s="79"/>
      <c r="B14155" s="156"/>
    </row>
    <row r="14156" spans="1:2">
      <c r="A14156" s="79"/>
      <c r="B14156" s="156"/>
    </row>
    <row r="14157" spans="1:2">
      <c r="A14157" s="79"/>
      <c r="B14157" s="156"/>
    </row>
    <row r="14158" spans="1:2">
      <c r="A14158" s="79"/>
      <c r="B14158" s="156"/>
    </row>
    <row r="14159" spans="1:2">
      <c r="A14159" s="79"/>
      <c r="B14159" s="156"/>
    </row>
    <row r="14160" spans="1:2">
      <c r="A14160" s="79"/>
      <c r="B14160" s="156"/>
    </row>
    <row r="14161" spans="1:2">
      <c r="A14161" s="79"/>
      <c r="B14161" s="156"/>
    </row>
    <row r="14162" spans="1:2">
      <c r="A14162" s="79"/>
      <c r="B14162" s="156"/>
    </row>
    <row r="14163" spans="1:2">
      <c r="A14163" s="79"/>
      <c r="B14163" s="156"/>
    </row>
    <row r="14164" spans="1:2">
      <c r="A14164" s="79"/>
      <c r="B14164" s="156"/>
    </row>
    <row r="14165" spans="1:2">
      <c r="A14165" s="79"/>
      <c r="B14165" s="156"/>
    </row>
    <row r="14166" spans="1:2">
      <c r="A14166" s="79"/>
      <c r="B14166" s="156"/>
    </row>
    <row r="14167" spans="1:2">
      <c r="A14167" s="79"/>
      <c r="B14167" s="156"/>
    </row>
    <row r="14168" spans="1:2">
      <c r="A14168" s="79"/>
      <c r="B14168" s="156"/>
    </row>
    <row r="14169" spans="1:2">
      <c r="A14169" s="79"/>
      <c r="B14169" s="156"/>
    </row>
    <row r="14170" spans="1:2">
      <c r="A14170" s="79"/>
      <c r="B14170" s="156"/>
    </row>
    <row r="14171" spans="1:2">
      <c r="A14171" s="79"/>
      <c r="B14171" s="156"/>
    </row>
    <row r="14172" spans="1:2">
      <c r="A14172" s="79"/>
      <c r="B14172" s="156"/>
    </row>
    <row r="14173" spans="1:2">
      <c r="A14173" s="79"/>
      <c r="B14173" s="156"/>
    </row>
    <row r="14174" spans="1:2">
      <c r="A14174" s="79"/>
      <c r="B14174" s="156"/>
    </row>
    <row r="14175" spans="1:2">
      <c r="A14175" s="79"/>
      <c r="B14175" s="156"/>
    </row>
    <row r="14176" spans="1:2">
      <c r="A14176" s="79"/>
      <c r="B14176" s="156"/>
    </row>
    <row r="14177" spans="1:2">
      <c r="A14177" s="79"/>
      <c r="B14177" s="156"/>
    </row>
    <row r="14178" spans="1:2">
      <c r="A14178" s="79"/>
      <c r="B14178" s="156"/>
    </row>
    <row r="14179" spans="1:2">
      <c r="A14179" s="79"/>
      <c r="B14179" s="156"/>
    </row>
    <row r="14180" spans="1:2">
      <c r="A14180" s="79"/>
      <c r="B14180" s="156"/>
    </row>
    <row r="14181" spans="1:2">
      <c r="A14181" s="79"/>
      <c r="B14181" s="156"/>
    </row>
    <row r="14182" spans="1:2">
      <c r="A14182" s="79"/>
      <c r="B14182" s="156"/>
    </row>
    <row r="14183" spans="1:2">
      <c r="A14183" s="79"/>
      <c r="B14183" s="156"/>
    </row>
    <row r="14184" spans="1:2">
      <c r="A14184" s="79"/>
      <c r="B14184" s="156"/>
    </row>
    <row r="14185" spans="1:2">
      <c r="A14185" s="79"/>
      <c r="B14185" s="156"/>
    </row>
    <row r="14186" spans="1:2">
      <c r="A14186" s="79"/>
      <c r="B14186" s="156"/>
    </row>
    <row r="14187" spans="1:2">
      <c r="A14187" s="79"/>
      <c r="B14187" s="156"/>
    </row>
    <row r="14188" spans="1:2">
      <c r="A14188" s="79"/>
      <c r="B14188" s="156"/>
    </row>
    <row r="14189" spans="1:2">
      <c r="A14189" s="79"/>
      <c r="B14189" s="156"/>
    </row>
    <row r="14190" spans="1:2">
      <c r="A14190" s="79"/>
      <c r="B14190" s="156"/>
    </row>
    <row r="14191" spans="1:2">
      <c r="A14191" s="79"/>
      <c r="B14191" s="156"/>
    </row>
    <row r="14192" spans="1:2">
      <c r="A14192" s="79"/>
      <c r="B14192" s="156"/>
    </row>
    <row r="14193" spans="1:2">
      <c r="A14193" s="79"/>
      <c r="B14193" s="156"/>
    </row>
    <row r="14194" spans="1:2">
      <c r="A14194" s="79"/>
      <c r="B14194" s="156"/>
    </row>
    <row r="14195" spans="1:2">
      <c r="A14195" s="79"/>
      <c r="B14195" s="156"/>
    </row>
    <row r="14196" spans="1:2">
      <c r="A14196" s="79"/>
      <c r="B14196" s="156"/>
    </row>
    <row r="14197" spans="1:2">
      <c r="A14197" s="79"/>
      <c r="B14197" s="156"/>
    </row>
    <row r="14198" spans="1:2">
      <c r="A14198" s="79"/>
      <c r="B14198" s="156"/>
    </row>
    <row r="14199" spans="1:2">
      <c r="A14199" s="79"/>
      <c r="B14199" s="156"/>
    </row>
    <row r="14200" spans="1:2">
      <c r="A14200" s="79"/>
      <c r="B14200" s="156"/>
    </row>
    <row r="14201" spans="1:2">
      <c r="A14201" s="79"/>
      <c r="B14201" s="156"/>
    </row>
    <row r="14202" spans="1:2">
      <c r="A14202" s="79"/>
      <c r="B14202" s="156"/>
    </row>
    <row r="14203" spans="1:2">
      <c r="A14203" s="79"/>
      <c r="B14203" s="156"/>
    </row>
    <row r="14204" spans="1:2">
      <c r="A14204" s="79"/>
      <c r="B14204" s="156"/>
    </row>
    <row r="14205" spans="1:2">
      <c r="A14205" s="79"/>
      <c r="B14205" s="156"/>
    </row>
    <row r="14206" spans="1:2">
      <c r="A14206" s="79"/>
      <c r="B14206" s="156"/>
    </row>
    <row r="14207" spans="1:2">
      <c r="A14207" s="79"/>
      <c r="B14207" s="156"/>
    </row>
    <row r="14208" spans="1:2">
      <c r="A14208" s="79"/>
      <c r="B14208" s="156"/>
    </row>
    <row r="14209" spans="1:2">
      <c r="A14209" s="79"/>
      <c r="B14209" s="156"/>
    </row>
    <row r="14210" spans="1:2">
      <c r="A14210" s="79"/>
      <c r="B14210" s="156"/>
    </row>
    <row r="14211" spans="1:2">
      <c r="A14211" s="79"/>
      <c r="B14211" s="156"/>
    </row>
    <row r="14212" spans="1:2">
      <c r="A14212" s="79"/>
      <c r="B14212" s="156"/>
    </row>
    <row r="14213" spans="1:2">
      <c r="A14213" s="79"/>
      <c r="B14213" s="156"/>
    </row>
    <row r="14214" spans="1:2">
      <c r="A14214" s="79"/>
      <c r="B14214" s="156"/>
    </row>
    <row r="14215" spans="1:2">
      <c r="A14215" s="79"/>
      <c r="B14215" s="156"/>
    </row>
    <row r="14216" spans="1:2">
      <c r="A14216" s="79"/>
      <c r="B14216" s="156"/>
    </row>
    <row r="14217" spans="1:2">
      <c r="A14217" s="79"/>
      <c r="B14217" s="156"/>
    </row>
    <row r="14218" spans="1:2">
      <c r="A14218" s="79"/>
      <c r="B14218" s="156"/>
    </row>
    <row r="14219" spans="1:2">
      <c r="A14219" s="79"/>
      <c r="B14219" s="156"/>
    </row>
    <row r="14220" spans="1:2">
      <c r="A14220" s="79"/>
      <c r="B14220" s="156"/>
    </row>
    <row r="14221" spans="1:2">
      <c r="A14221" s="79"/>
      <c r="B14221" s="156"/>
    </row>
    <row r="14222" spans="1:2">
      <c r="A14222" s="79"/>
      <c r="B14222" s="156"/>
    </row>
    <row r="14223" spans="1:2">
      <c r="A14223" s="79"/>
      <c r="B14223" s="156"/>
    </row>
    <row r="14224" spans="1:2">
      <c r="A14224" s="79"/>
      <c r="B14224" s="156"/>
    </row>
    <row r="14225" spans="1:2">
      <c r="A14225" s="79"/>
      <c r="B14225" s="156"/>
    </row>
    <row r="14226" spans="1:2">
      <c r="A14226" s="79"/>
      <c r="B14226" s="156"/>
    </row>
    <row r="14227" spans="1:2">
      <c r="A14227" s="79"/>
      <c r="B14227" s="156"/>
    </row>
    <row r="14228" spans="1:2">
      <c r="A14228" s="79"/>
      <c r="B14228" s="156"/>
    </row>
    <row r="14229" spans="1:2">
      <c r="A14229" s="79"/>
      <c r="B14229" s="156"/>
    </row>
    <row r="14230" spans="1:2">
      <c r="A14230" s="79"/>
      <c r="B14230" s="156"/>
    </row>
    <row r="14231" spans="1:2">
      <c r="A14231" s="79"/>
      <c r="B14231" s="156"/>
    </row>
    <row r="14232" spans="1:2">
      <c r="A14232" s="79"/>
      <c r="B14232" s="156"/>
    </row>
    <row r="14233" spans="1:2">
      <c r="A14233" s="79"/>
      <c r="B14233" s="156"/>
    </row>
    <row r="14234" spans="1:2">
      <c r="A14234" s="79"/>
      <c r="B14234" s="156"/>
    </row>
    <row r="14235" spans="1:2">
      <c r="A14235" s="79"/>
      <c r="B14235" s="156"/>
    </row>
    <row r="14236" spans="1:2">
      <c r="A14236" s="79"/>
      <c r="B14236" s="156"/>
    </row>
    <row r="14237" spans="1:2">
      <c r="A14237" s="79"/>
      <c r="B14237" s="156"/>
    </row>
    <row r="14238" spans="1:2">
      <c r="A14238" s="79"/>
      <c r="B14238" s="156"/>
    </row>
    <row r="14239" spans="1:2">
      <c r="A14239" s="79"/>
      <c r="B14239" s="156"/>
    </row>
    <row r="14240" spans="1:2">
      <c r="A14240" s="79"/>
      <c r="B14240" s="156"/>
    </row>
    <row r="14241" spans="1:2">
      <c r="A14241" s="79"/>
      <c r="B14241" s="156"/>
    </row>
    <row r="14242" spans="1:2">
      <c r="A14242" s="79"/>
      <c r="B14242" s="156"/>
    </row>
    <row r="14243" spans="1:2">
      <c r="A14243" s="79"/>
      <c r="B14243" s="156"/>
    </row>
    <row r="14244" spans="1:2">
      <c r="A14244" s="79"/>
      <c r="B14244" s="156"/>
    </row>
    <row r="14245" spans="1:2">
      <c r="A14245" s="79"/>
      <c r="B14245" s="156"/>
    </row>
    <row r="14246" spans="1:2">
      <c r="A14246" s="79"/>
      <c r="B14246" s="156"/>
    </row>
    <row r="14247" spans="1:2">
      <c r="A14247" s="79"/>
      <c r="B14247" s="156"/>
    </row>
    <row r="14248" spans="1:2">
      <c r="A14248" s="79"/>
      <c r="B14248" s="156"/>
    </row>
    <row r="14249" spans="1:2">
      <c r="A14249" s="79"/>
      <c r="B14249" s="156"/>
    </row>
    <row r="14250" spans="1:2">
      <c r="A14250" s="79"/>
      <c r="B14250" s="156"/>
    </row>
    <row r="14251" spans="1:2">
      <c r="A14251" s="79"/>
      <c r="B14251" s="156"/>
    </row>
    <row r="14252" spans="1:2">
      <c r="A14252" s="79"/>
      <c r="B14252" s="156"/>
    </row>
    <row r="14253" spans="1:2">
      <c r="A14253" s="79"/>
      <c r="B14253" s="156"/>
    </row>
    <row r="14254" spans="1:2">
      <c r="A14254" s="79"/>
      <c r="B14254" s="156"/>
    </row>
    <row r="14255" spans="1:2">
      <c r="A14255" s="79"/>
      <c r="B14255" s="156"/>
    </row>
    <row r="14256" spans="1:2">
      <c r="A14256" s="79"/>
      <c r="B14256" s="156"/>
    </row>
    <row r="14257" spans="1:2">
      <c r="A14257" s="79"/>
      <c r="B14257" s="156"/>
    </row>
    <row r="14258" spans="1:2">
      <c r="A14258" s="79"/>
      <c r="B14258" s="156"/>
    </row>
    <row r="14259" spans="1:2">
      <c r="A14259" s="79"/>
      <c r="B14259" s="156"/>
    </row>
    <row r="14260" spans="1:2">
      <c r="A14260" s="79"/>
      <c r="B14260" s="156"/>
    </row>
    <row r="14261" spans="1:2">
      <c r="A14261" s="79"/>
      <c r="B14261" s="156"/>
    </row>
    <row r="14262" spans="1:2">
      <c r="A14262" s="79"/>
      <c r="B14262" s="156"/>
    </row>
    <row r="14263" spans="1:2">
      <c r="A14263" s="79"/>
      <c r="B14263" s="156"/>
    </row>
    <row r="14264" spans="1:2">
      <c r="A14264" s="79"/>
      <c r="B14264" s="156"/>
    </row>
    <row r="14265" spans="1:2">
      <c r="A14265" s="79"/>
      <c r="B14265" s="156"/>
    </row>
    <row r="14266" spans="1:2">
      <c r="A14266" s="79"/>
      <c r="B14266" s="156"/>
    </row>
    <row r="14267" spans="1:2">
      <c r="A14267" s="79"/>
      <c r="B14267" s="156"/>
    </row>
    <row r="14268" spans="1:2">
      <c r="A14268" s="79"/>
      <c r="B14268" s="156"/>
    </row>
    <row r="14269" spans="1:2">
      <c r="A14269" s="79"/>
      <c r="B14269" s="156"/>
    </row>
    <row r="14270" spans="1:2">
      <c r="A14270" s="79"/>
      <c r="B14270" s="156"/>
    </row>
    <row r="14271" spans="1:2">
      <c r="A14271" s="79"/>
      <c r="B14271" s="156"/>
    </row>
    <row r="14272" spans="1:2">
      <c r="A14272" s="79"/>
      <c r="B14272" s="156"/>
    </row>
    <row r="14273" spans="1:2">
      <c r="A14273" s="79"/>
      <c r="B14273" s="156"/>
    </row>
    <row r="14274" spans="1:2">
      <c r="A14274" s="79"/>
      <c r="B14274" s="156"/>
    </row>
    <row r="14275" spans="1:2">
      <c r="A14275" s="79"/>
      <c r="B14275" s="156"/>
    </row>
    <row r="14276" spans="1:2">
      <c r="A14276" s="79"/>
      <c r="B14276" s="156"/>
    </row>
    <row r="14277" spans="1:2">
      <c r="A14277" s="79"/>
      <c r="B14277" s="156"/>
    </row>
    <row r="14278" spans="1:2">
      <c r="A14278" s="79"/>
      <c r="B14278" s="156"/>
    </row>
    <row r="14279" spans="1:2">
      <c r="A14279" s="79"/>
      <c r="B14279" s="156"/>
    </row>
    <row r="14280" spans="1:2">
      <c r="A14280" s="79"/>
      <c r="B14280" s="156"/>
    </row>
    <row r="14281" spans="1:2">
      <c r="A14281" s="79"/>
      <c r="B14281" s="156"/>
    </row>
    <row r="14282" spans="1:2">
      <c r="A14282" s="79"/>
      <c r="B14282" s="156"/>
    </row>
    <row r="14283" spans="1:2">
      <c r="A14283" s="79"/>
      <c r="B14283" s="156"/>
    </row>
    <row r="14284" spans="1:2">
      <c r="A14284" s="79"/>
      <c r="B14284" s="156"/>
    </row>
    <row r="14285" spans="1:2">
      <c r="A14285" s="79"/>
      <c r="B14285" s="156"/>
    </row>
    <row r="14286" spans="1:2">
      <c r="A14286" s="79"/>
      <c r="B14286" s="156"/>
    </row>
    <row r="14287" spans="1:2">
      <c r="A14287" s="79"/>
      <c r="B14287" s="156"/>
    </row>
    <row r="14288" spans="1:2">
      <c r="A14288" s="79"/>
      <c r="B14288" s="156"/>
    </row>
    <row r="14289" spans="1:2">
      <c r="A14289" s="79"/>
      <c r="B14289" s="156"/>
    </row>
    <row r="14290" spans="1:2">
      <c r="A14290" s="79"/>
      <c r="B14290" s="156"/>
    </row>
    <row r="14291" spans="1:2">
      <c r="A14291" s="79"/>
      <c r="B14291" s="156"/>
    </row>
    <row r="14292" spans="1:2">
      <c r="A14292" s="79"/>
      <c r="B14292" s="156"/>
    </row>
    <row r="14293" spans="1:2">
      <c r="A14293" s="79"/>
      <c r="B14293" s="156"/>
    </row>
    <row r="14294" spans="1:2">
      <c r="A14294" s="79"/>
      <c r="B14294" s="156"/>
    </row>
    <row r="14295" spans="1:2">
      <c r="A14295" s="79"/>
      <c r="B14295" s="156"/>
    </row>
    <row r="14296" spans="1:2">
      <c r="A14296" s="79"/>
      <c r="B14296" s="156"/>
    </row>
    <row r="14297" spans="1:2">
      <c r="A14297" s="79"/>
      <c r="B14297" s="156"/>
    </row>
    <row r="14298" spans="1:2">
      <c r="A14298" s="79"/>
      <c r="B14298" s="156"/>
    </row>
    <row r="14299" spans="1:2">
      <c r="A14299" s="79"/>
      <c r="B14299" s="156"/>
    </row>
    <row r="14300" spans="1:2">
      <c r="A14300" s="79"/>
      <c r="B14300" s="156"/>
    </row>
    <row r="14301" spans="1:2">
      <c r="A14301" s="79"/>
      <c r="B14301" s="156"/>
    </row>
    <row r="14302" spans="1:2">
      <c r="A14302" s="79"/>
      <c r="B14302" s="156"/>
    </row>
    <row r="14303" spans="1:2">
      <c r="A14303" s="79"/>
      <c r="B14303" s="156"/>
    </row>
    <row r="14304" spans="1:2">
      <c r="A14304" s="79"/>
      <c r="B14304" s="156"/>
    </row>
    <row r="14305" spans="1:2">
      <c r="A14305" s="79"/>
      <c r="B14305" s="156"/>
    </row>
    <row r="14306" spans="1:2">
      <c r="A14306" s="79"/>
      <c r="B14306" s="156"/>
    </row>
    <row r="14307" spans="1:2">
      <c r="A14307" s="79"/>
      <c r="B14307" s="156"/>
    </row>
    <row r="14308" spans="1:2">
      <c r="A14308" s="79"/>
      <c r="B14308" s="156"/>
    </row>
    <row r="14309" spans="1:2">
      <c r="A14309" s="79"/>
      <c r="B14309" s="156"/>
    </row>
    <row r="14310" spans="1:2">
      <c r="A14310" s="79"/>
      <c r="B14310" s="156"/>
    </row>
    <row r="14311" spans="1:2">
      <c r="A14311" s="79"/>
      <c r="B14311" s="156"/>
    </row>
    <row r="14312" spans="1:2">
      <c r="A14312" s="79"/>
      <c r="B14312" s="156"/>
    </row>
    <row r="14313" spans="1:2">
      <c r="A14313" s="79"/>
      <c r="B14313" s="156"/>
    </row>
    <row r="14314" spans="1:2">
      <c r="A14314" s="79"/>
      <c r="B14314" s="156"/>
    </row>
    <row r="14315" spans="1:2">
      <c r="A14315" s="79"/>
      <c r="B14315" s="156"/>
    </row>
    <row r="14316" spans="1:2">
      <c r="A14316" s="79"/>
      <c r="B14316" s="156"/>
    </row>
    <row r="14317" spans="1:2">
      <c r="A14317" s="79"/>
      <c r="B14317" s="156"/>
    </row>
    <row r="14318" spans="1:2">
      <c r="A14318" s="79"/>
      <c r="B14318" s="156"/>
    </row>
    <row r="14319" spans="1:2">
      <c r="A14319" s="79"/>
      <c r="B14319" s="156"/>
    </row>
    <row r="14320" spans="1:2">
      <c r="A14320" s="79"/>
      <c r="B14320" s="156"/>
    </row>
    <row r="14321" spans="1:2">
      <c r="A14321" s="79"/>
      <c r="B14321" s="156"/>
    </row>
    <row r="14322" spans="1:2">
      <c r="A14322" s="79"/>
      <c r="B14322" s="156"/>
    </row>
    <row r="14323" spans="1:2">
      <c r="A14323" s="79"/>
      <c r="B14323" s="156"/>
    </row>
    <row r="14324" spans="1:2">
      <c r="A14324" s="79"/>
      <c r="B14324" s="156"/>
    </row>
    <row r="14325" spans="1:2">
      <c r="A14325" s="79"/>
      <c r="B14325" s="156"/>
    </row>
    <row r="14326" spans="1:2">
      <c r="A14326" s="79"/>
      <c r="B14326" s="156"/>
    </row>
    <row r="14327" spans="1:2">
      <c r="A14327" s="79"/>
      <c r="B14327" s="156"/>
    </row>
    <row r="14328" spans="1:2">
      <c r="A14328" s="79"/>
      <c r="B14328" s="156"/>
    </row>
    <row r="14329" spans="1:2">
      <c r="A14329" s="79"/>
      <c r="B14329" s="156"/>
    </row>
    <row r="14330" spans="1:2">
      <c r="A14330" s="79"/>
      <c r="B14330" s="156"/>
    </row>
    <row r="14331" spans="1:2">
      <c r="A14331" s="79"/>
      <c r="B14331" s="156"/>
    </row>
    <row r="14332" spans="1:2">
      <c r="A14332" s="79"/>
      <c r="B14332" s="156"/>
    </row>
    <row r="14333" spans="1:2">
      <c r="A14333" s="79"/>
      <c r="B14333" s="156"/>
    </row>
    <row r="14334" spans="1:2">
      <c r="A14334" s="79"/>
      <c r="B14334" s="156"/>
    </row>
    <row r="14335" spans="1:2">
      <c r="A14335" s="79"/>
      <c r="B14335" s="156"/>
    </row>
    <row r="14336" spans="1:2">
      <c r="A14336" s="79"/>
      <c r="B14336" s="156"/>
    </row>
    <row r="14337" spans="1:2">
      <c r="A14337" s="79"/>
      <c r="B14337" s="156"/>
    </row>
    <row r="14338" spans="1:2">
      <c r="A14338" s="79"/>
      <c r="B14338" s="156"/>
    </row>
    <row r="14339" spans="1:2">
      <c r="A14339" s="79"/>
      <c r="B14339" s="156"/>
    </row>
    <row r="14340" spans="1:2">
      <c r="A14340" s="79"/>
      <c r="B14340" s="156"/>
    </row>
    <row r="14341" spans="1:2">
      <c r="A14341" s="79"/>
      <c r="B14341" s="156"/>
    </row>
    <row r="14342" spans="1:2">
      <c r="A14342" s="79"/>
      <c r="B14342" s="156"/>
    </row>
    <row r="14343" spans="1:2">
      <c r="A14343" s="79"/>
      <c r="B14343" s="156"/>
    </row>
    <row r="14344" spans="1:2">
      <c r="A14344" s="79"/>
      <c r="B14344" s="156"/>
    </row>
    <row r="14345" spans="1:2">
      <c r="A14345" s="79"/>
      <c r="B14345" s="156"/>
    </row>
    <row r="14346" spans="1:2">
      <c r="A14346" s="79"/>
      <c r="B14346" s="156"/>
    </row>
    <row r="14347" spans="1:2">
      <c r="A14347" s="79"/>
      <c r="B14347" s="156"/>
    </row>
    <row r="14348" spans="1:2">
      <c r="A14348" s="79"/>
      <c r="B14348" s="156"/>
    </row>
    <row r="14349" spans="1:2">
      <c r="A14349" s="79"/>
      <c r="B14349" s="156"/>
    </row>
    <row r="14350" spans="1:2">
      <c r="A14350" s="79"/>
      <c r="B14350" s="156"/>
    </row>
    <row r="14351" spans="1:2">
      <c r="A14351" s="79"/>
      <c r="B14351" s="156"/>
    </row>
    <row r="14352" spans="1:2">
      <c r="A14352" s="79"/>
      <c r="B14352" s="156"/>
    </row>
    <row r="14353" spans="1:2">
      <c r="A14353" s="79"/>
      <c r="B14353" s="156"/>
    </row>
    <row r="14354" spans="1:2">
      <c r="A14354" s="79"/>
      <c r="B14354" s="156"/>
    </row>
    <row r="14355" spans="1:2">
      <c r="A14355" s="79"/>
      <c r="B14355" s="156"/>
    </row>
    <row r="14356" spans="1:2">
      <c r="A14356" s="79"/>
      <c r="B14356" s="156"/>
    </row>
    <row r="14357" spans="1:2">
      <c r="A14357" s="79"/>
      <c r="B14357" s="156"/>
    </row>
    <row r="14358" spans="1:2">
      <c r="A14358" s="79"/>
      <c r="B14358" s="156"/>
    </row>
    <row r="14359" spans="1:2">
      <c r="A14359" s="79"/>
      <c r="B14359" s="156"/>
    </row>
    <row r="14360" spans="1:2">
      <c r="A14360" s="79"/>
      <c r="B14360" s="156"/>
    </row>
    <row r="14361" spans="1:2">
      <c r="A14361" s="79"/>
      <c r="B14361" s="156"/>
    </row>
    <row r="14362" spans="1:2">
      <c r="A14362" s="79"/>
      <c r="B14362" s="156"/>
    </row>
    <row r="14363" spans="1:2">
      <c r="A14363" s="79"/>
      <c r="B14363" s="156"/>
    </row>
    <row r="14364" spans="1:2">
      <c r="A14364" s="79"/>
      <c r="B14364" s="156"/>
    </row>
    <row r="14365" spans="1:2">
      <c r="A14365" s="79"/>
      <c r="B14365" s="156"/>
    </row>
    <row r="14366" spans="1:2">
      <c r="A14366" s="79"/>
      <c r="B14366" s="156"/>
    </row>
    <row r="14367" spans="1:2">
      <c r="A14367" s="79"/>
      <c r="B14367" s="156"/>
    </row>
    <row r="14368" spans="1:2">
      <c r="A14368" s="79"/>
      <c r="B14368" s="156"/>
    </row>
    <row r="14369" spans="1:2">
      <c r="A14369" s="79"/>
      <c r="B14369" s="156"/>
    </row>
    <row r="14370" spans="1:2">
      <c r="A14370" s="79"/>
      <c r="B14370" s="156"/>
    </row>
    <row r="14371" spans="1:2">
      <c r="A14371" s="79"/>
      <c r="B14371" s="156"/>
    </row>
    <row r="14372" spans="1:2">
      <c r="A14372" s="79"/>
      <c r="B14372" s="156"/>
    </row>
    <row r="14373" spans="1:2">
      <c r="A14373" s="79"/>
      <c r="B14373" s="156"/>
    </row>
    <row r="14374" spans="1:2">
      <c r="A14374" s="79"/>
      <c r="B14374" s="156"/>
    </row>
    <row r="14375" spans="1:2">
      <c r="A14375" s="79"/>
      <c r="B14375" s="156"/>
    </row>
    <row r="14376" spans="1:2">
      <c r="A14376" s="79"/>
      <c r="B14376" s="156"/>
    </row>
    <row r="14377" spans="1:2">
      <c r="A14377" s="79"/>
      <c r="B14377" s="156"/>
    </row>
    <row r="14378" spans="1:2">
      <c r="A14378" s="79"/>
      <c r="B14378" s="156"/>
    </row>
    <row r="14379" spans="1:2">
      <c r="A14379" s="79"/>
      <c r="B14379" s="156"/>
    </row>
    <row r="14380" spans="1:2">
      <c r="A14380" s="79"/>
      <c r="B14380" s="156"/>
    </row>
    <row r="14381" spans="1:2">
      <c r="A14381" s="79"/>
      <c r="B14381" s="156"/>
    </row>
    <row r="14382" spans="1:2">
      <c r="A14382" s="79"/>
      <c r="B14382" s="156"/>
    </row>
    <row r="14383" spans="1:2">
      <c r="A14383" s="79"/>
      <c r="B14383" s="156"/>
    </row>
    <row r="14384" spans="1:2">
      <c r="A14384" s="79"/>
      <c r="B14384" s="156"/>
    </row>
    <row r="14385" spans="1:2">
      <c r="A14385" s="79"/>
      <c r="B14385" s="156"/>
    </row>
    <row r="14386" spans="1:2">
      <c r="A14386" s="79"/>
      <c r="B14386" s="156"/>
    </row>
    <row r="14387" spans="1:2">
      <c r="A14387" s="79"/>
      <c r="B14387" s="156"/>
    </row>
    <row r="14388" spans="1:2">
      <c r="A14388" s="79"/>
      <c r="B14388" s="156"/>
    </row>
    <row r="14389" spans="1:2">
      <c r="A14389" s="79"/>
      <c r="B14389" s="156"/>
    </row>
    <row r="14390" spans="1:2">
      <c r="A14390" s="79"/>
      <c r="B14390" s="156"/>
    </row>
    <row r="14391" spans="1:2">
      <c r="A14391" s="79"/>
      <c r="B14391" s="156"/>
    </row>
    <row r="14392" spans="1:2">
      <c r="A14392" s="79"/>
      <c r="B14392" s="156"/>
    </row>
    <row r="14393" spans="1:2">
      <c r="A14393" s="79"/>
      <c r="B14393" s="156"/>
    </row>
    <row r="14394" spans="1:2">
      <c r="A14394" s="79"/>
      <c r="B14394" s="156"/>
    </row>
    <row r="14395" spans="1:2">
      <c r="A14395" s="79"/>
      <c r="B14395" s="156"/>
    </row>
    <row r="14396" spans="1:2">
      <c r="A14396" s="79"/>
      <c r="B14396" s="156"/>
    </row>
    <row r="14397" spans="1:2">
      <c r="A14397" s="79"/>
      <c r="B14397" s="156"/>
    </row>
    <row r="14398" spans="1:2">
      <c r="A14398" s="79"/>
      <c r="B14398" s="156"/>
    </row>
    <row r="14399" spans="1:2">
      <c r="A14399" s="79"/>
      <c r="B14399" s="156"/>
    </row>
    <row r="14400" spans="1:2">
      <c r="A14400" s="79"/>
      <c r="B14400" s="156"/>
    </row>
    <row r="14401" spans="1:2">
      <c r="A14401" s="79"/>
      <c r="B14401" s="156"/>
    </row>
    <row r="14402" spans="1:2">
      <c r="A14402" s="79"/>
      <c r="B14402" s="156"/>
    </row>
    <row r="14403" spans="1:2">
      <c r="A14403" s="79"/>
      <c r="B14403" s="156"/>
    </row>
    <row r="14404" spans="1:2">
      <c r="A14404" s="79"/>
      <c r="B14404" s="156"/>
    </row>
    <row r="14405" spans="1:2">
      <c r="A14405" s="79"/>
      <c r="B14405" s="156"/>
    </row>
    <row r="14406" spans="1:2">
      <c r="A14406" s="79"/>
      <c r="B14406" s="156"/>
    </row>
    <row r="14407" spans="1:2">
      <c r="A14407" s="79"/>
      <c r="B14407" s="156"/>
    </row>
    <row r="14408" spans="1:2">
      <c r="A14408" s="79"/>
      <c r="B14408" s="156"/>
    </row>
    <row r="14409" spans="1:2">
      <c r="A14409" s="79"/>
      <c r="B14409" s="156"/>
    </row>
    <row r="14410" spans="1:2">
      <c r="A14410" s="79"/>
      <c r="B14410" s="156"/>
    </row>
    <row r="14411" spans="1:2">
      <c r="A14411" s="79"/>
      <c r="B14411" s="156"/>
    </row>
    <row r="14412" spans="1:2">
      <c r="A14412" s="79"/>
      <c r="B14412" s="156"/>
    </row>
    <row r="14413" spans="1:2">
      <c r="A14413" s="79"/>
      <c r="B14413" s="156"/>
    </row>
    <row r="14414" spans="1:2">
      <c r="A14414" s="79"/>
      <c r="B14414" s="156"/>
    </row>
    <row r="14415" spans="1:2">
      <c r="A14415" s="79"/>
      <c r="B14415" s="156"/>
    </row>
    <row r="14416" spans="1:2">
      <c r="A14416" s="79"/>
      <c r="B14416" s="156"/>
    </row>
    <row r="14417" spans="1:2">
      <c r="A14417" s="79"/>
      <c r="B14417" s="156"/>
    </row>
    <row r="14418" spans="1:2">
      <c r="A14418" s="79"/>
      <c r="B14418" s="156"/>
    </row>
    <row r="14419" spans="1:2">
      <c r="A14419" s="79"/>
      <c r="B14419" s="156"/>
    </row>
    <row r="14420" spans="1:2">
      <c r="A14420" s="79"/>
      <c r="B14420" s="156"/>
    </row>
    <row r="14421" spans="1:2">
      <c r="A14421" s="79"/>
      <c r="B14421" s="156"/>
    </row>
    <row r="14422" spans="1:2">
      <c r="A14422" s="79"/>
      <c r="B14422" s="156"/>
    </row>
    <row r="14423" spans="1:2">
      <c r="A14423" s="79"/>
      <c r="B14423" s="156"/>
    </row>
    <row r="14424" spans="1:2">
      <c r="A14424" s="79"/>
      <c r="B14424" s="156"/>
    </row>
    <row r="14425" spans="1:2">
      <c r="A14425" s="79"/>
      <c r="B14425" s="156"/>
    </row>
    <row r="14426" spans="1:2">
      <c r="A14426" s="79"/>
      <c r="B14426" s="156"/>
    </row>
    <row r="14427" spans="1:2">
      <c r="A14427" s="79"/>
      <c r="B14427" s="156"/>
    </row>
    <row r="14428" spans="1:2">
      <c r="A14428" s="79"/>
      <c r="B14428" s="156"/>
    </row>
    <row r="14429" spans="1:2">
      <c r="A14429" s="79"/>
      <c r="B14429" s="156"/>
    </row>
    <row r="14430" spans="1:2">
      <c r="A14430" s="79"/>
      <c r="B14430" s="156"/>
    </row>
    <row r="14431" spans="1:2">
      <c r="A14431" s="79"/>
      <c r="B14431" s="156"/>
    </row>
    <row r="14432" spans="1:2">
      <c r="A14432" s="79"/>
      <c r="B14432" s="156"/>
    </row>
    <row r="14433" spans="1:2">
      <c r="A14433" s="79"/>
      <c r="B14433" s="156"/>
    </row>
    <row r="14434" spans="1:2">
      <c r="A14434" s="79"/>
      <c r="B14434" s="156"/>
    </row>
    <row r="14435" spans="1:2">
      <c r="A14435" s="79"/>
      <c r="B14435" s="156"/>
    </row>
    <row r="14436" spans="1:2">
      <c r="A14436" s="79"/>
      <c r="B14436" s="156"/>
    </row>
    <row r="14437" spans="1:2">
      <c r="A14437" s="79"/>
      <c r="B14437" s="156"/>
    </row>
    <row r="14438" spans="1:2">
      <c r="A14438" s="79"/>
      <c r="B14438" s="156"/>
    </row>
    <row r="14439" spans="1:2">
      <c r="A14439" s="79"/>
      <c r="B14439" s="156"/>
    </row>
    <row r="14440" spans="1:2">
      <c r="A14440" s="79"/>
      <c r="B14440" s="156"/>
    </row>
    <row r="14441" spans="1:2">
      <c r="A14441" s="79"/>
      <c r="B14441" s="156"/>
    </row>
    <row r="14442" spans="1:2">
      <c r="A14442" s="79"/>
      <c r="B14442" s="156"/>
    </row>
    <row r="14443" spans="1:2">
      <c r="A14443" s="79"/>
      <c r="B14443" s="156"/>
    </row>
    <row r="14444" spans="1:2">
      <c r="A14444" s="79"/>
      <c r="B14444" s="156"/>
    </row>
    <row r="14445" spans="1:2">
      <c r="A14445" s="79"/>
      <c r="B14445" s="156"/>
    </row>
    <row r="14446" spans="1:2">
      <c r="A14446" s="79"/>
      <c r="B14446" s="156"/>
    </row>
    <row r="14447" spans="1:2">
      <c r="A14447" s="79"/>
      <c r="B14447" s="156"/>
    </row>
    <row r="14448" spans="1:2">
      <c r="A14448" s="79"/>
      <c r="B14448" s="156"/>
    </row>
    <row r="14449" spans="1:2">
      <c r="A14449" s="79"/>
      <c r="B14449" s="156"/>
    </row>
    <row r="14450" spans="1:2">
      <c r="A14450" s="79"/>
      <c r="B14450" s="156"/>
    </row>
    <row r="14451" spans="1:2">
      <c r="A14451" s="79"/>
      <c r="B14451" s="156"/>
    </row>
    <row r="14452" spans="1:2">
      <c r="A14452" s="79"/>
      <c r="B14452" s="156"/>
    </row>
    <row r="14453" spans="1:2">
      <c r="A14453" s="79"/>
      <c r="B14453" s="156"/>
    </row>
    <row r="14454" spans="1:2">
      <c r="A14454" s="79"/>
      <c r="B14454" s="156"/>
    </row>
    <row r="14455" spans="1:2">
      <c r="A14455" s="79"/>
      <c r="B14455" s="156"/>
    </row>
    <row r="14456" spans="1:2">
      <c r="A14456" s="79"/>
      <c r="B14456" s="156"/>
    </row>
    <row r="14457" spans="1:2">
      <c r="A14457" s="79"/>
      <c r="B14457" s="156"/>
    </row>
    <row r="14458" spans="1:2">
      <c r="A14458" s="79"/>
      <c r="B14458" s="156"/>
    </row>
    <row r="14459" spans="1:2">
      <c r="A14459" s="79"/>
      <c r="B14459" s="156"/>
    </row>
    <row r="14460" spans="1:2">
      <c r="A14460" s="79"/>
      <c r="B14460" s="156"/>
    </row>
    <row r="14461" spans="1:2">
      <c r="A14461" s="79"/>
      <c r="B14461" s="156"/>
    </row>
    <row r="14462" spans="1:2">
      <c r="A14462" s="79"/>
      <c r="B14462" s="156"/>
    </row>
    <row r="14463" spans="1:2">
      <c r="A14463" s="79"/>
      <c r="B14463" s="156"/>
    </row>
    <row r="14464" spans="1:2">
      <c r="A14464" s="79"/>
      <c r="B14464" s="156"/>
    </row>
    <row r="14465" spans="1:2">
      <c r="A14465" s="79"/>
      <c r="B14465" s="156"/>
    </row>
    <row r="14466" spans="1:2">
      <c r="A14466" s="79"/>
      <c r="B14466" s="156"/>
    </row>
    <row r="14467" spans="1:2">
      <c r="A14467" s="79"/>
      <c r="B14467" s="156"/>
    </row>
    <row r="14468" spans="1:2">
      <c r="A14468" s="79"/>
      <c r="B14468" s="156"/>
    </row>
    <row r="14469" spans="1:2">
      <c r="A14469" s="79"/>
      <c r="B14469" s="156"/>
    </row>
    <row r="14470" spans="1:2">
      <c r="A14470" s="79"/>
      <c r="B14470" s="156"/>
    </row>
    <row r="14471" spans="1:2">
      <c r="A14471" s="79"/>
      <c r="B14471" s="156"/>
    </row>
    <row r="14472" spans="1:2">
      <c r="A14472" s="79"/>
      <c r="B14472" s="156"/>
    </row>
    <row r="14473" spans="1:2">
      <c r="A14473" s="79"/>
      <c r="B14473" s="156"/>
    </row>
    <row r="14474" spans="1:2">
      <c r="A14474" s="79"/>
      <c r="B14474" s="156"/>
    </row>
    <row r="14475" spans="1:2">
      <c r="A14475" s="79"/>
      <c r="B14475" s="156"/>
    </row>
    <row r="14476" spans="1:2">
      <c r="A14476" s="79"/>
      <c r="B14476" s="156"/>
    </row>
    <row r="14477" spans="1:2">
      <c r="A14477" s="79"/>
      <c r="B14477" s="156"/>
    </row>
    <row r="14478" spans="1:2">
      <c r="A14478" s="79"/>
      <c r="B14478" s="156"/>
    </row>
    <row r="14479" spans="1:2">
      <c r="A14479" s="79"/>
      <c r="B14479" s="156"/>
    </row>
    <row r="14480" spans="1:2">
      <c r="A14480" s="79"/>
      <c r="B14480" s="156"/>
    </row>
    <row r="14481" spans="1:2">
      <c r="A14481" s="79"/>
      <c r="B14481" s="156"/>
    </row>
    <row r="14482" spans="1:2">
      <c r="A14482" s="79"/>
      <c r="B14482" s="156"/>
    </row>
    <row r="14483" spans="1:2">
      <c r="A14483" s="79"/>
      <c r="B14483" s="156"/>
    </row>
    <row r="14484" spans="1:2">
      <c r="A14484" s="79"/>
      <c r="B14484" s="156"/>
    </row>
    <row r="14485" spans="1:2">
      <c r="A14485" s="79"/>
      <c r="B14485" s="156"/>
    </row>
    <row r="14486" spans="1:2">
      <c r="A14486" s="79"/>
      <c r="B14486" s="156"/>
    </row>
    <row r="14487" spans="1:2">
      <c r="A14487" s="79"/>
      <c r="B14487" s="156"/>
    </row>
    <row r="14488" spans="1:2">
      <c r="A14488" s="79"/>
      <c r="B14488" s="156"/>
    </row>
    <row r="14489" spans="1:2">
      <c r="A14489" s="79"/>
      <c r="B14489" s="156"/>
    </row>
    <row r="14490" spans="1:2">
      <c r="A14490" s="79"/>
      <c r="B14490" s="156"/>
    </row>
    <row r="14491" spans="1:2">
      <c r="A14491" s="79"/>
      <c r="B14491" s="156"/>
    </row>
    <row r="14492" spans="1:2">
      <c r="A14492" s="79"/>
      <c r="B14492" s="156"/>
    </row>
    <row r="14493" spans="1:2">
      <c r="A14493" s="79"/>
      <c r="B14493" s="156"/>
    </row>
    <row r="14494" spans="1:2">
      <c r="A14494" s="79"/>
      <c r="B14494" s="156"/>
    </row>
    <row r="14495" spans="1:2">
      <c r="A14495" s="79"/>
      <c r="B14495" s="156"/>
    </row>
    <row r="14496" spans="1:2">
      <c r="A14496" s="79"/>
      <c r="B14496" s="156"/>
    </row>
    <row r="14497" spans="1:2">
      <c r="A14497" s="79"/>
      <c r="B14497" s="156"/>
    </row>
    <row r="14498" spans="1:2">
      <c r="A14498" s="79"/>
      <c r="B14498" s="156"/>
    </row>
    <row r="14499" spans="1:2">
      <c r="A14499" s="79"/>
      <c r="B14499" s="156"/>
    </row>
    <row r="14500" spans="1:2">
      <c r="A14500" s="79"/>
      <c r="B14500" s="156"/>
    </row>
    <row r="14501" spans="1:2">
      <c r="A14501" s="79"/>
      <c r="B14501" s="156"/>
    </row>
    <row r="14502" spans="1:2">
      <c r="A14502" s="79"/>
      <c r="B14502" s="156"/>
    </row>
    <row r="14503" spans="1:2">
      <c r="A14503" s="79"/>
      <c r="B14503" s="156"/>
    </row>
    <row r="14504" spans="1:2">
      <c r="A14504" s="79"/>
      <c r="B14504" s="156"/>
    </row>
    <row r="14505" spans="1:2">
      <c r="A14505" s="79"/>
      <c r="B14505" s="156"/>
    </row>
    <row r="14506" spans="1:2">
      <c r="A14506" s="79"/>
      <c r="B14506" s="156"/>
    </row>
    <row r="14507" spans="1:2">
      <c r="A14507" s="79"/>
      <c r="B14507" s="156"/>
    </row>
    <row r="14508" spans="1:2">
      <c r="A14508" s="79"/>
      <c r="B14508" s="156"/>
    </row>
    <row r="14509" spans="1:2">
      <c r="A14509" s="79"/>
      <c r="B14509" s="156"/>
    </row>
    <row r="14510" spans="1:2">
      <c r="A14510" s="79"/>
      <c r="B14510" s="156"/>
    </row>
    <row r="14511" spans="1:2">
      <c r="A14511" s="79"/>
      <c r="B14511" s="156"/>
    </row>
    <row r="14512" spans="1:2">
      <c r="A14512" s="79"/>
      <c r="B14512" s="156"/>
    </row>
    <row r="14513" spans="1:2">
      <c r="A14513" s="79"/>
      <c r="B14513" s="156"/>
    </row>
    <row r="14514" spans="1:2">
      <c r="A14514" s="79"/>
      <c r="B14514" s="156"/>
    </row>
    <row r="14515" spans="1:2">
      <c r="A14515" s="79"/>
      <c r="B14515" s="156"/>
    </row>
    <row r="14516" spans="1:2">
      <c r="A14516" s="79"/>
      <c r="B14516" s="156"/>
    </row>
    <row r="14517" spans="1:2">
      <c r="A14517" s="79"/>
      <c r="B14517" s="156"/>
    </row>
    <row r="14518" spans="1:2">
      <c r="A14518" s="79"/>
      <c r="B14518" s="156"/>
    </row>
    <row r="14519" spans="1:2">
      <c r="A14519" s="79"/>
      <c r="B14519" s="156"/>
    </row>
    <row r="14520" spans="1:2">
      <c r="A14520" s="79"/>
      <c r="B14520" s="156"/>
    </row>
    <row r="14521" spans="1:2">
      <c r="A14521" s="79"/>
      <c r="B14521" s="156"/>
    </row>
    <row r="14522" spans="1:2">
      <c r="A14522" s="79"/>
      <c r="B14522" s="156"/>
    </row>
    <row r="14523" spans="1:2">
      <c r="A14523" s="79"/>
      <c r="B14523" s="156"/>
    </row>
    <row r="14524" spans="1:2">
      <c r="A14524" s="79"/>
      <c r="B14524" s="156"/>
    </row>
    <row r="14525" spans="1:2">
      <c r="A14525" s="79"/>
      <c r="B14525" s="156"/>
    </row>
    <row r="14526" spans="1:2">
      <c r="A14526" s="79"/>
      <c r="B14526" s="156"/>
    </row>
    <row r="14527" spans="1:2">
      <c r="A14527" s="79"/>
      <c r="B14527" s="156"/>
    </row>
    <row r="14528" spans="1:2">
      <c r="A14528" s="79"/>
      <c r="B14528" s="156"/>
    </row>
    <row r="14529" spans="1:2">
      <c r="A14529" s="79"/>
      <c r="B14529" s="156"/>
    </row>
    <row r="14530" spans="1:2">
      <c r="A14530" s="79"/>
      <c r="B14530" s="156"/>
    </row>
    <row r="14531" spans="1:2">
      <c r="A14531" s="79"/>
      <c r="B14531" s="156"/>
    </row>
    <row r="14532" spans="1:2">
      <c r="A14532" s="79"/>
      <c r="B14532" s="156"/>
    </row>
    <row r="14533" spans="1:2">
      <c r="A14533" s="79"/>
      <c r="B14533" s="156"/>
    </row>
    <row r="14534" spans="1:2">
      <c r="A14534" s="79"/>
      <c r="B14534" s="156"/>
    </row>
    <row r="14535" spans="1:2">
      <c r="A14535" s="79"/>
      <c r="B14535" s="156"/>
    </row>
    <row r="14536" spans="1:2">
      <c r="A14536" s="79"/>
      <c r="B14536" s="156"/>
    </row>
    <row r="14537" spans="1:2">
      <c r="A14537" s="79"/>
      <c r="B14537" s="156"/>
    </row>
    <row r="14538" spans="1:2">
      <c r="A14538" s="79"/>
      <c r="B14538" s="156"/>
    </row>
    <row r="14539" spans="1:2">
      <c r="A14539" s="79"/>
      <c r="B14539" s="156"/>
    </row>
    <row r="14540" spans="1:2">
      <c r="A14540" s="79"/>
      <c r="B14540" s="156"/>
    </row>
    <row r="14541" spans="1:2">
      <c r="A14541" s="79"/>
      <c r="B14541" s="156"/>
    </row>
    <row r="14542" spans="1:2">
      <c r="A14542" s="79"/>
      <c r="B14542" s="156"/>
    </row>
    <row r="14543" spans="1:2">
      <c r="A14543" s="79"/>
      <c r="B14543" s="156"/>
    </row>
    <row r="14544" spans="1:2">
      <c r="A14544" s="79"/>
      <c r="B14544" s="156"/>
    </row>
    <row r="14545" spans="1:2">
      <c r="A14545" s="79"/>
      <c r="B14545" s="156"/>
    </row>
    <row r="14546" spans="1:2">
      <c r="A14546" s="79"/>
      <c r="B14546" s="156"/>
    </row>
    <row r="14547" spans="1:2">
      <c r="A14547" s="79"/>
      <c r="B14547" s="156"/>
    </row>
    <row r="14548" spans="1:2">
      <c r="A14548" s="79"/>
      <c r="B14548" s="156"/>
    </row>
    <row r="14549" spans="1:2">
      <c r="A14549" s="79"/>
      <c r="B14549" s="156"/>
    </row>
    <row r="14550" spans="1:2">
      <c r="A14550" s="79"/>
      <c r="B14550" s="156"/>
    </row>
    <row r="14551" spans="1:2">
      <c r="A14551" s="79"/>
      <c r="B14551" s="156"/>
    </row>
    <row r="14552" spans="1:2">
      <c r="A14552" s="79"/>
      <c r="B14552" s="156"/>
    </row>
    <row r="14553" spans="1:2">
      <c r="A14553" s="79"/>
      <c r="B14553" s="156"/>
    </row>
    <row r="14554" spans="1:2">
      <c r="A14554" s="79"/>
      <c r="B14554" s="156"/>
    </row>
    <row r="14555" spans="1:2">
      <c r="A14555" s="79"/>
      <c r="B14555" s="156"/>
    </row>
    <row r="14556" spans="1:2">
      <c r="A14556" s="79"/>
      <c r="B14556" s="156"/>
    </row>
    <row r="14557" spans="1:2">
      <c r="A14557" s="79"/>
      <c r="B14557" s="156"/>
    </row>
    <row r="14558" spans="1:2">
      <c r="A14558" s="79"/>
      <c r="B14558" s="156"/>
    </row>
    <row r="14559" spans="1:2">
      <c r="A14559" s="79"/>
      <c r="B14559" s="156"/>
    </row>
    <row r="14560" spans="1:2">
      <c r="A14560" s="79"/>
      <c r="B14560" s="156"/>
    </row>
    <row r="14561" spans="1:2">
      <c r="A14561" s="79"/>
      <c r="B14561" s="156"/>
    </row>
    <row r="14562" spans="1:2">
      <c r="A14562" s="79"/>
      <c r="B14562" s="156"/>
    </row>
    <row r="14563" spans="1:2">
      <c r="A14563" s="79"/>
      <c r="B14563" s="156"/>
    </row>
    <row r="14564" spans="1:2">
      <c r="A14564" s="79"/>
      <c r="B14564" s="156"/>
    </row>
    <row r="14565" spans="1:2">
      <c r="A14565" s="79"/>
      <c r="B14565" s="156"/>
    </row>
    <row r="14566" spans="1:2">
      <c r="A14566" s="79"/>
      <c r="B14566" s="156"/>
    </row>
    <row r="14567" spans="1:2">
      <c r="A14567" s="79"/>
      <c r="B14567" s="156"/>
    </row>
    <row r="14568" spans="1:2">
      <c r="A14568" s="79"/>
      <c r="B14568" s="156"/>
    </row>
    <row r="14569" spans="1:2">
      <c r="A14569" s="79"/>
      <c r="B14569" s="156"/>
    </row>
    <row r="14570" spans="1:2">
      <c r="A14570" s="79"/>
      <c r="B14570" s="156"/>
    </row>
    <row r="14571" spans="1:2">
      <c r="A14571" s="79"/>
      <c r="B14571" s="156"/>
    </row>
    <row r="14572" spans="1:2">
      <c r="A14572" s="79"/>
      <c r="B14572" s="156"/>
    </row>
    <row r="14573" spans="1:2">
      <c r="A14573" s="79"/>
      <c r="B14573" s="156"/>
    </row>
    <row r="14574" spans="1:2">
      <c r="A14574" s="79"/>
      <c r="B14574" s="156"/>
    </row>
    <row r="14575" spans="1:2">
      <c r="A14575" s="79"/>
      <c r="B14575" s="156"/>
    </row>
    <row r="14576" spans="1:2">
      <c r="A14576" s="79"/>
      <c r="B14576" s="156"/>
    </row>
    <row r="14577" spans="1:2">
      <c r="A14577" s="79"/>
      <c r="B14577" s="156"/>
    </row>
    <row r="14578" spans="1:2">
      <c r="A14578" s="79"/>
      <c r="B14578" s="156"/>
    </row>
    <row r="14579" spans="1:2">
      <c r="A14579" s="79"/>
      <c r="B14579" s="156"/>
    </row>
    <row r="14580" spans="1:2">
      <c r="A14580" s="79"/>
      <c r="B14580" s="156"/>
    </row>
    <row r="14581" spans="1:2">
      <c r="A14581" s="79"/>
      <c r="B14581" s="156"/>
    </row>
    <row r="14582" spans="1:2">
      <c r="A14582" s="79"/>
      <c r="B14582" s="156"/>
    </row>
    <row r="14583" spans="1:2">
      <c r="A14583" s="79"/>
      <c r="B14583" s="156"/>
    </row>
    <row r="14584" spans="1:2">
      <c r="A14584" s="79"/>
      <c r="B14584" s="156"/>
    </row>
    <row r="14585" spans="1:2">
      <c r="A14585" s="79"/>
      <c r="B14585" s="156"/>
    </row>
    <row r="14586" spans="1:2">
      <c r="A14586" s="79"/>
      <c r="B14586" s="156"/>
    </row>
    <row r="14587" spans="1:2">
      <c r="A14587" s="79"/>
      <c r="B14587" s="156"/>
    </row>
    <row r="14588" spans="1:2">
      <c r="A14588" s="79"/>
      <c r="B14588" s="156"/>
    </row>
    <row r="14589" spans="1:2">
      <c r="A14589" s="79"/>
      <c r="B14589" s="156"/>
    </row>
    <row r="14590" spans="1:2">
      <c r="A14590" s="79"/>
      <c r="B14590" s="156"/>
    </row>
    <row r="14591" spans="1:2">
      <c r="A14591" s="79"/>
      <c r="B14591" s="156"/>
    </row>
    <row r="14592" spans="1:2">
      <c r="A14592" s="79"/>
      <c r="B14592" s="156"/>
    </row>
    <row r="14593" spans="1:2">
      <c r="A14593" s="79"/>
      <c r="B14593" s="156"/>
    </row>
    <row r="14594" spans="1:2">
      <c r="A14594" s="79"/>
      <c r="B14594" s="156"/>
    </row>
    <row r="14595" spans="1:2">
      <c r="A14595" s="79"/>
      <c r="B14595" s="156"/>
    </row>
    <row r="14596" spans="1:2">
      <c r="A14596" s="79"/>
      <c r="B14596" s="156"/>
    </row>
    <row r="14597" spans="1:2">
      <c r="A14597" s="79"/>
      <c r="B14597" s="156"/>
    </row>
    <row r="14598" spans="1:2">
      <c r="A14598" s="79"/>
      <c r="B14598" s="156"/>
    </row>
    <row r="14599" spans="1:2">
      <c r="A14599" s="79"/>
      <c r="B14599" s="156"/>
    </row>
    <row r="14600" spans="1:2">
      <c r="A14600" s="79"/>
      <c r="B14600" s="156"/>
    </row>
    <row r="14601" spans="1:2">
      <c r="A14601" s="79"/>
      <c r="B14601" s="156"/>
    </row>
    <row r="14602" spans="1:2">
      <c r="A14602" s="79"/>
      <c r="B14602" s="156"/>
    </row>
    <row r="14603" spans="1:2">
      <c r="A14603" s="79"/>
      <c r="B14603" s="156"/>
    </row>
    <row r="14604" spans="1:2">
      <c r="A14604" s="79"/>
      <c r="B14604" s="156"/>
    </row>
    <row r="14605" spans="1:2">
      <c r="A14605" s="79"/>
      <c r="B14605" s="156"/>
    </row>
    <row r="14606" spans="1:2">
      <c r="A14606" s="79"/>
      <c r="B14606" s="156"/>
    </row>
    <row r="14607" spans="1:2">
      <c r="A14607" s="79"/>
      <c r="B14607" s="156"/>
    </row>
    <row r="14608" spans="1:2">
      <c r="A14608" s="79"/>
      <c r="B14608" s="156"/>
    </row>
    <row r="14609" spans="1:2">
      <c r="A14609" s="79"/>
      <c r="B14609" s="156"/>
    </row>
    <row r="14610" spans="1:2">
      <c r="A14610" s="79"/>
      <c r="B14610" s="156"/>
    </row>
    <row r="14611" spans="1:2">
      <c r="A14611" s="79"/>
      <c r="B14611" s="156"/>
    </row>
    <row r="14612" spans="1:2">
      <c r="A14612" s="79"/>
      <c r="B14612" s="156"/>
    </row>
    <row r="14613" spans="1:2">
      <c r="A14613" s="79"/>
      <c r="B14613" s="156"/>
    </row>
    <row r="14614" spans="1:2">
      <c r="A14614" s="79"/>
      <c r="B14614" s="156"/>
    </row>
    <row r="14615" spans="1:2">
      <c r="A14615" s="79"/>
      <c r="B14615" s="156"/>
    </row>
    <row r="14616" spans="1:2">
      <c r="A14616" s="79"/>
      <c r="B14616" s="156"/>
    </row>
    <row r="14617" spans="1:2">
      <c r="A14617" s="79"/>
      <c r="B14617" s="156"/>
    </row>
    <row r="14618" spans="1:2">
      <c r="A14618" s="79"/>
      <c r="B14618" s="156"/>
    </row>
    <row r="14619" spans="1:2">
      <c r="A14619" s="79"/>
      <c r="B14619" s="156"/>
    </row>
    <row r="14620" spans="1:2">
      <c r="A14620" s="79"/>
      <c r="B14620" s="156"/>
    </row>
    <row r="14621" spans="1:2">
      <c r="A14621" s="79"/>
      <c r="B14621" s="156"/>
    </row>
    <row r="14622" spans="1:2">
      <c r="A14622" s="79"/>
      <c r="B14622" s="156"/>
    </row>
    <row r="14623" spans="1:2">
      <c r="A14623" s="79"/>
      <c r="B14623" s="156"/>
    </row>
    <row r="14624" spans="1:2">
      <c r="A14624" s="79"/>
      <c r="B14624" s="156"/>
    </row>
    <row r="14625" spans="1:2">
      <c r="A14625" s="79"/>
      <c r="B14625" s="156"/>
    </row>
    <row r="14626" spans="1:2">
      <c r="A14626" s="79"/>
      <c r="B14626" s="156"/>
    </row>
    <row r="14627" spans="1:2">
      <c r="A14627" s="79"/>
      <c r="B14627" s="156"/>
    </row>
    <row r="14628" spans="1:2">
      <c r="A14628" s="79"/>
      <c r="B14628" s="156"/>
    </row>
    <row r="14629" spans="1:2">
      <c r="A14629" s="79"/>
      <c r="B14629" s="156"/>
    </row>
    <row r="14630" spans="1:2">
      <c r="A14630" s="79"/>
      <c r="B14630" s="156"/>
    </row>
    <row r="14631" spans="1:2">
      <c r="A14631" s="79"/>
      <c r="B14631" s="156"/>
    </row>
    <row r="14632" spans="1:2">
      <c r="A14632" s="79"/>
      <c r="B14632" s="156"/>
    </row>
    <row r="14633" spans="1:2">
      <c r="A14633" s="79"/>
      <c r="B14633" s="156"/>
    </row>
    <row r="14634" spans="1:2">
      <c r="A14634" s="79"/>
      <c r="B14634" s="156"/>
    </row>
    <row r="14635" spans="1:2">
      <c r="A14635" s="79"/>
      <c r="B14635" s="156"/>
    </row>
    <row r="14636" spans="1:2">
      <c r="A14636" s="79"/>
      <c r="B14636" s="156"/>
    </row>
    <row r="14637" spans="1:2">
      <c r="A14637" s="79"/>
      <c r="B14637" s="156"/>
    </row>
    <row r="14638" spans="1:2">
      <c r="A14638" s="79"/>
      <c r="B14638" s="156"/>
    </row>
    <row r="14639" spans="1:2">
      <c r="A14639" s="79"/>
      <c r="B14639" s="156"/>
    </row>
    <row r="14640" spans="1:2">
      <c r="A14640" s="79"/>
      <c r="B14640" s="156"/>
    </row>
    <row r="14641" spans="1:2">
      <c r="A14641" s="79"/>
      <c r="B14641" s="156"/>
    </row>
    <row r="14642" spans="1:2">
      <c r="A14642" s="79"/>
      <c r="B14642" s="156"/>
    </row>
    <row r="14643" spans="1:2">
      <c r="A14643" s="79"/>
      <c r="B14643" s="156"/>
    </row>
    <row r="14644" spans="1:2">
      <c r="A14644" s="79"/>
      <c r="B14644" s="156"/>
    </row>
    <row r="14645" spans="1:2">
      <c r="A14645" s="79"/>
      <c r="B14645" s="156"/>
    </row>
    <row r="14646" spans="1:2">
      <c r="A14646" s="79"/>
      <c r="B14646" s="156"/>
    </row>
    <row r="14647" spans="1:2">
      <c r="A14647" s="79"/>
      <c r="B14647" s="156"/>
    </row>
    <row r="14648" spans="1:2">
      <c r="A14648" s="79"/>
      <c r="B14648" s="156"/>
    </row>
    <row r="14649" spans="1:2">
      <c r="A14649" s="79"/>
      <c r="B14649" s="156"/>
    </row>
    <row r="14650" spans="1:2">
      <c r="A14650" s="79"/>
      <c r="B14650" s="156"/>
    </row>
    <row r="14651" spans="1:2">
      <c r="A14651" s="79"/>
      <c r="B14651" s="156"/>
    </row>
    <row r="14652" spans="1:2">
      <c r="A14652" s="79"/>
      <c r="B14652" s="156"/>
    </row>
    <row r="14653" spans="1:2">
      <c r="A14653" s="79"/>
      <c r="B14653" s="156"/>
    </row>
    <row r="14654" spans="1:2">
      <c r="A14654" s="79"/>
      <c r="B14654" s="156"/>
    </row>
    <row r="14655" spans="1:2">
      <c r="A14655" s="79"/>
      <c r="B14655" s="156"/>
    </row>
    <row r="14656" spans="1:2">
      <c r="A14656" s="79"/>
      <c r="B14656" s="156"/>
    </row>
    <row r="14657" spans="1:2">
      <c r="A14657" s="79"/>
      <c r="B14657" s="156"/>
    </row>
    <row r="14658" spans="1:2">
      <c r="A14658" s="79"/>
      <c r="B14658" s="156"/>
    </row>
    <row r="14659" spans="1:2">
      <c r="A14659" s="79"/>
      <c r="B14659" s="156"/>
    </row>
    <row r="14660" spans="1:2">
      <c r="A14660" s="79"/>
      <c r="B14660" s="156"/>
    </row>
    <row r="14661" spans="1:2">
      <c r="A14661" s="79"/>
      <c r="B14661" s="156"/>
    </row>
    <row r="14662" spans="1:2">
      <c r="A14662" s="79"/>
      <c r="B14662" s="156"/>
    </row>
    <row r="14663" spans="1:2">
      <c r="A14663" s="79"/>
      <c r="B14663" s="156"/>
    </row>
    <row r="14664" spans="1:2">
      <c r="A14664" s="79"/>
      <c r="B14664" s="156"/>
    </row>
    <row r="14665" spans="1:2">
      <c r="A14665" s="79"/>
      <c r="B14665" s="156"/>
    </row>
    <row r="14666" spans="1:2">
      <c r="A14666" s="79"/>
      <c r="B14666" s="156"/>
    </row>
    <row r="14667" spans="1:2">
      <c r="A14667" s="79"/>
      <c r="B14667" s="156"/>
    </row>
    <row r="14668" spans="1:2">
      <c r="A14668" s="79"/>
      <c r="B14668" s="156"/>
    </row>
    <row r="14669" spans="1:2">
      <c r="A14669" s="79"/>
      <c r="B14669" s="156"/>
    </row>
    <row r="14670" spans="1:2">
      <c r="A14670" s="79"/>
      <c r="B14670" s="156"/>
    </row>
    <row r="14671" spans="1:2">
      <c r="A14671" s="79"/>
      <c r="B14671" s="156"/>
    </row>
    <row r="14672" spans="1:2">
      <c r="A14672" s="79"/>
      <c r="B14672" s="156"/>
    </row>
    <row r="14673" spans="1:2">
      <c r="A14673" s="79"/>
      <c r="B14673" s="156"/>
    </row>
    <row r="14674" spans="1:2">
      <c r="A14674" s="79"/>
      <c r="B14674" s="156"/>
    </row>
    <row r="14675" spans="1:2">
      <c r="A14675" s="79"/>
      <c r="B14675" s="156"/>
    </row>
    <row r="14676" spans="1:2">
      <c r="A14676" s="79"/>
      <c r="B14676" s="156"/>
    </row>
    <row r="14677" spans="1:2">
      <c r="A14677" s="79"/>
      <c r="B14677" s="156"/>
    </row>
    <row r="14678" spans="1:2">
      <c r="A14678" s="79"/>
      <c r="B14678" s="156"/>
    </row>
    <row r="14679" spans="1:2">
      <c r="A14679" s="79"/>
      <c r="B14679" s="156"/>
    </row>
    <row r="14680" spans="1:2">
      <c r="A14680" s="79"/>
      <c r="B14680" s="156"/>
    </row>
    <row r="14681" spans="1:2">
      <c r="A14681" s="79"/>
      <c r="B14681" s="156"/>
    </row>
    <row r="14682" spans="1:2">
      <c r="A14682" s="79"/>
      <c r="B14682" s="156"/>
    </row>
    <row r="14683" spans="1:2">
      <c r="A14683" s="79"/>
      <c r="B14683" s="156"/>
    </row>
    <row r="14684" spans="1:2">
      <c r="A14684" s="79"/>
      <c r="B14684" s="156"/>
    </row>
    <row r="14685" spans="1:2">
      <c r="A14685" s="79"/>
      <c r="B14685" s="156"/>
    </row>
    <row r="14686" spans="1:2">
      <c r="A14686" s="79"/>
      <c r="B14686" s="156"/>
    </row>
    <row r="14687" spans="1:2">
      <c r="A14687" s="79"/>
      <c r="B14687" s="156"/>
    </row>
    <row r="14688" spans="1:2">
      <c r="A14688" s="79"/>
      <c r="B14688" s="156"/>
    </row>
    <row r="14689" spans="1:2">
      <c r="A14689" s="79"/>
      <c r="B14689" s="156"/>
    </row>
    <row r="14690" spans="1:2">
      <c r="A14690" s="79"/>
      <c r="B14690" s="156"/>
    </row>
    <row r="14691" spans="1:2">
      <c r="A14691" s="79"/>
      <c r="B14691" s="156"/>
    </row>
    <row r="14692" spans="1:2">
      <c r="A14692" s="79"/>
      <c r="B14692" s="156"/>
    </row>
    <row r="14693" spans="1:2">
      <c r="A14693" s="79"/>
      <c r="B14693" s="156"/>
    </row>
    <row r="14694" spans="1:2">
      <c r="A14694" s="79"/>
      <c r="B14694" s="156"/>
    </row>
    <row r="14695" spans="1:2">
      <c r="A14695" s="79"/>
      <c r="B14695" s="156"/>
    </row>
    <row r="14696" spans="1:2">
      <c r="A14696" s="79"/>
      <c r="B14696" s="156"/>
    </row>
    <row r="14697" spans="1:2">
      <c r="A14697" s="79"/>
      <c r="B14697" s="156"/>
    </row>
    <row r="14698" spans="1:2">
      <c r="A14698" s="79"/>
      <c r="B14698" s="156"/>
    </row>
    <row r="14699" spans="1:2">
      <c r="A14699" s="79"/>
      <c r="B14699" s="156"/>
    </row>
    <row r="14700" spans="1:2">
      <c r="A14700" s="79"/>
      <c r="B14700" s="156"/>
    </row>
    <row r="14701" spans="1:2">
      <c r="A14701" s="79"/>
      <c r="B14701" s="156"/>
    </row>
    <row r="14702" spans="1:2">
      <c r="A14702" s="79"/>
      <c r="B14702" s="156"/>
    </row>
    <row r="14703" spans="1:2">
      <c r="A14703" s="79"/>
      <c r="B14703" s="156"/>
    </row>
    <row r="14704" spans="1:2">
      <c r="A14704" s="79"/>
      <c r="B14704" s="156"/>
    </row>
    <row r="14705" spans="1:2">
      <c r="A14705" s="79"/>
      <c r="B14705" s="156"/>
    </row>
    <row r="14706" spans="1:2">
      <c r="A14706" s="79"/>
      <c r="B14706" s="156"/>
    </row>
    <row r="14707" spans="1:2">
      <c r="A14707" s="79"/>
      <c r="B14707" s="156"/>
    </row>
    <row r="14708" spans="1:2">
      <c r="A14708" s="79"/>
      <c r="B14708" s="156"/>
    </row>
    <row r="14709" spans="1:2">
      <c r="A14709" s="79"/>
      <c r="B14709" s="156"/>
    </row>
    <row r="14710" spans="1:2">
      <c r="A14710" s="79"/>
      <c r="B14710" s="156"/>
    </row>
    <row r="14711" spans="1:2">
      <c r="A14711" s="79"/>
      <c r="B14711" s="156"/>
    </row>
    <row r="14712" spans="1:2">
      <c r="A14712" s="79"/>
      <c r="B14712" s="156"/>
    </row>
    <row r="14713" spans="1:2">
      <c r="A14713" s="79"/>
      <c r="B14713" s="156"/>
    </row>
    <row r="14714" spans="1:2">
      <c r="A14714" s="79"/>
      <c r="B14714" s="156"/>
    </row>
    <row r="14715" spans="1:2">
      <c r="A14715" s="79"/>
      <c r="B14715" s="156"/>
    </row>
    <row r="14716" spans="1:2">
      <c r="A14716" s="79"/>
      <c r="B14716" s="156"/>
    </row>
    <row r="14717" spans="1:2">
      <c r="A14717" s="79"/>
      <c r="B14717" s="156"/>
    </row>
    <row r="14718" spans="1:2">
      <c r="A14718" s="79"/>
      <c r="B14718" s="156"/>
    </row>
    <row r="14719" spans="1:2">
      <c r="A14719" s="79"/>
      <c r="B14719" s="156"/>
    </row>
    <row r="14720" spans="1:2">
      <c r="A14720" s="79"/>
      <c r="B14720" s="156"/>
    </row>
    <row r="14721" spans="1:2">
      <c r="A14721" s="79"/>
      <c r="B14721" s="156"/>
    </row>
    <row r="14722" spans="1:2">
      <c r="A14722" s="79"/>
      <c r="B14722" s="156"/>
    </row>
    <row r="14723" spans="1:2">
      <c r="A14723" s="79"/>
      <c r="B14723" s="156"/>
    </row>
    <row r="14724" spans="1:2">
      <c r="A14724" s="79"/>
      <c r="B14724" s="156"/>
    </row>
    <row r="14725" spans="1:2">
      <c r="A14725" s="79"/>
      <c r="B14725" s="156"/>
    </row>
    <row r="14726" spans="1:2">
      <c r="A14726" s="79"/>
      <c r="B14726" s="156"/>
    </row>
    <row r="14727" spans="1:2">
      <c r="A14727" s="79"/>
      <c r="B14727" s="156"/>
    </row>
    <row r="14728" spans="1:2">
      <c r="A14728" s="79"/>
      <c r="B14728" s="156"/>
    </row>
    <row r="14729" spans="1:2">
      <c r="A14729" s="79"/>
      <c r="B14729" s="156"/>
    </row>
    <row r="14730" spans="1:2">
      <c r="A14730" s="79"/>
      <c r="B14730" s="156"/>
    </row>
    <row r="14731" spans="1:2">
      <c r="A14731" s="79"/>
      <c r="B14731" s="156"/>
    </row>
    <row r="14732" spans="1:2">
      <c r="A14732" s="79"/>
      <c r="B14732" s="156"/>
    </row>
    <row r="14733" spans="1:2">
      <c r="A14733" s="79"/>
      <c r="B14733" s="156"/>
    </row>
    <row r="14734" spans="1:2">
      <c r="A14734" s="79"/>
      <c r="B14734" s="156"/>
    </row>
    <row r="14735" spans="1:2">
      <c r="A14735" s="79"/>
      <c r="B14735" s="156"/>
    </row>
    <row r="14736" spans="1:2">
      <c r="A14736" s="79"/>
      <c r="B14736" s="156"/>
    </row>
    <row r="14737" spans="1:2">
      <c r="A14737" s="79"/>
      <c r="B14737" s="156"/>
    </row>
    <row r="14738" spans="1:2">
      <c r="A14738" s="79"/>
      <c r="B14738" s="156"/>
    </row>
    <row r="14739" spans="1:2">
      <c r="A14739" s="79"/>
      <c r="B14739" s="156"/>
    </row>
    <row r="14740" spans="1:2">
      <c r="A14740" s="79"/>
      <c r="B14740" s="156"/>
    </row>
    <row r="14741" spans="1:2">
      <c r="A14741" s="79"/>
      <c r="B14741" s="156"/>
    </row>
    <row r="14742" spans="1:2">
      <c r="A14742" s="79"/>
      <c r="B14742" s="156"/>
    </row>
    <row r="14743" spans="1:2">
      <c r="A14743" s="79"/>
      <c r="B14743" s="156"/>
    </row>
    <row r="14744" spans="1:2">
      <c r="A14744" s="79"/>
      <c r="B14744" s="156"/>
    </row>
    <row r="14745" spans="1:2">
      <c r="A14745" s="79"/>
      <c r="B14745" s="156"/>
    </row>
    <row r="14746" spans="1:2">
      <c r="A14746" s="79"/>
      <c r="B14746" s="156"/>
    </row>
    <row r="14747" spans="1:2">
      <c r="A14747" s="79"/>
      <c r="B14747" s="156"/>
    </row>
    <row r="14748" spans="1:2">
      <c r="A14748" s="79"/>
      <c r="B14748" s="156"/>
    </row>
    <row r="14749" spans="1:2">
      <c r="A14749" s="79"/>
      <c r="B14749" s="156"/>
    </row>
    <row r="14750" spans="1:2">
      <c r="A14750" s="79"/>
      <c r="B14750" s="156"/>
    </row>
    <row r="14751" spans="1:2">
      <c r="A14751" s="79"/>
      <c r="B14751" s="156"/>
    </row>
    <row r="14752" spans="1:2">
      <c r="A14752" s="79"/>
      <c r="B14752" s="156"/>
    </row>
    <row r="14753" spans="1:2">
      <c r="A14753" s="79"/>
      <c r="B14753" s="156"/>
    </row>
    <row r="14754" spans="1:2">
      <c r="A14754" s="79"/>
      <c r="B14754" s="156"/>
    </row>
    <row r="14755" spans="1:2">
      <c r="A14755" s="79"/>
      <c r="B14755" s="156"/>
    </row>
    <row r="14756" spans="1:2">
      <c r="A14756" s="79"/>
      <c r="B14756" s="156"/>
    </row>
    <row r="14757" spans="1:2">
      <c r="A14757" s="79"/>
      <c r="B14757" s="156"/>
    </row>
    <row r="14758" spans="1:2">
      <c r="A14758" s="79"/>
      <c r="B14758" s="156"/>
    </row>
    <row r="14759" spans="1:2">
      <c r="A14759" s="79"/>
      <c r="B14759" s="156"/>
    </row>
    <row r="14760" spans="1:2">
      <c r="A14760" s="79"/>
      <c r="B14760" s="156"/>
    </row>
    <row r="14761" spans="1:2">
      <c r="A14761" s="79"/>
      <c r="B14761" s="156"/>
    </row>
    <row r="14762" spans="1:2">
      <c r="A14762" s="79"/>
      <c r="B14762" s="156"/>
    </row>
    <row r="14763" spans="1:2">
      <c r="A14763" s="79"/>
      <c r="B14763" s="156"/>
    </row>
    <row r="14764" spans="1:2">
      <c r="A14764" s="79"/>
      <c r="B14764" s="156"/>
    </row>
    <row r="14765" spans="1:2">
      <c r="A14765" s="79"/>
      <c r="B14765" s="156"/>
    </row>
    <row r="14766" spans="1:2">
      <c r="A14766" s="79"/>
      <c r="B14766" s="156"/>
    </row>
    <row r="14767" spans="1:2">
      <c r="A14767" s="79"/>
      <c r="B14767" s="156"/>
    </row>
    <row r="14768" spans="1:2">
      <c r="A14768" s="79"/>
      <c r="B14768" s="156"/>
    </row>
    <row r="14769" spans="1:2">
      <c r="A14769" s="79"/>
      <c r="B14769" s="156"/>
    </row>
    <row r="14770" spans="1:2">
      <c r="A14770" s="79"/>
      <c r="B14770" s="156"/>
    </row>
    <row r="14771" spans="1:2">
      <c r="A14771" s="79"/>
      <c r="B14771" s="156"/>
    </row>
    <row r="14772" spans="1:2">
      <c r="A14772" s="79"/>
      <c r="B14772" s="156"/>
    </row>
    <row r="14773" spans="1:2">
      <c r="A14773" s="79"/>
      <c r="B14773" s="156"/>
    </row>
    <row r="14774" spans="1:2">
      <c r="A14774" s="79"/>
      <c r="B14774" s="156"/>
    </row>
    <row r="14775" spans="1:2">
      <c r="A14775" s="79"/>
      <c r="B14775" s="156"/>
    </row>
    <row r="14776" spans="1:2">
      <c r="A14776" s="79"/>
      <c r="B14776" s="156"/>
    </row>
    <row r="14777" spans="1:2">
      <c r="A14777" s="79"/>
      <c r="B14777" s="156"/>
    </row>
    <row r="14778" spans="1:2">
      <c r="A14778" s="79"/>
      <c r="B14778" s="156"/>
    </row>
    <row r="14779" spans="1:2">
      <c r="A14779" s="79"/>
      <c r="B14779" s="156"/>
    </row>
    <row r="14780" spans="1:2">
      <c r="A14780" s="79"/>
      <c r="B14780" s="156"/>
    </row>
    <row r="14781" spans="1:2">
      <c r="A14781" s="79"/>
      <c r="B14781" s="156"/>
    </row>
    <row r="14782" spans="1:2">
      <c r="A14782" s="79"/>
      <c r="B14782" s="156"/>
    </row>
    <row r="14783" spans="1:2">
      <c r="A14783" s="79"/>
      <c r="B14783" s="156"/>
    </row>
    <row r="14784" spans="1:2">
      <c r="A14784" s="79"/>
      <c r="B14784" s="156"/>
    </row>
    <row r="14785" spans="1:2">
      <c r="A14785" s="79"/>
      <c r="B14785" s="156"/>
    </row>
    <row r="14786" spans="1:2">
      <c r="A14786" s="79"/>
      <c r="B14786" s="156"/>
    </row>
    <row r="14787" spans="1:2">
      <c r="A14787" s="79"/>
      <c r="B14787" s="156"/>
    </row>
    <row r="14788" spans="1:2">
      <c r="A14788" s="79"/>
      <c r="B14788" s="156"/>
    </row>
    <row r="14789" spans="1:2">
      <c r="A14789" s="79"/>
      <c r="B14789" s="156"/>
    </row>
    <row r="14790" spans="1:2">
      <c r="A14790" s="79"/>
      <c r="B14790" s="156"/>
    </row>
    <row r="14791" spans="1:2">
      <c r="A14791" s="79"/>
      <c r="B14791" s="156"/>
    </row>
    <row r="14792" spans="1:2">
      <c r="A14792" s="79"/>
      <c r="B14792" s="156"/>
    </row>
    <row r="14793" spans="1:2">
      <c r="A14793" s="79"/>
      <c r="B14793" s="156"/>
    </row>
    <row r="14794" spans="1:2">
      <c r="A14794" s="79"/>
      <c r="B14794" s="156"/>
    </row>
    <row r="14795" spans="1:2">
      <c r="A14795" s="79"/>
      <c r="B14795" s="156"/>
    </row>
    <row r="14796" spans="1:2">
      <c r="A14796" s="79"/>
      <c r="B14796" s="156"/>
    </row>
    <row r="14797" spans="1:2">
      <c r="A14797" s="79"/>
      <c r="B14797" s="156"/>
    </row>
    <row r="14798" spans="1:2">
      <c r="A14798" s="79"/>
      <c r="B14798" s="156"/>
    </row>
    <row r="14799" spans="1:2">
      <c r="A14799" s="79"/>
      <c r="B14799" s="156"/>
    </row>
    <row r="14800" spans="1:2">
      <c r="A14800" s="79"/>
      <c r="B14800" s="156"/>
    </row>
    <row r="14801" spans="1:2">
      <c r="A14801" s="79"/>
      <c r="B14801" s="156"/>
    </row>
    <row r="14802" spans="1:2">
      <c r="A14802" s="79"/>
      <c r="B14802" s="156"/>
    </row>
    <row r="14803" spans="1:2">
      <c r="A14803" s="79"/>
      <c r="B14803" s="156"/>
    </row>
    <row r="14804" spans="1:2">
      <c r="A14804" s="79"/>
      <c r="B14804" s="156"/>
    </row>
    <row r="14805" spans="1:2">
      <c r="A14805" s="79"/>
      <c r="B14805" s="156"/>
    </row>
    <row r="14806" spans="1:2">
      <c r="A14806" s="79"/>
      <c r="B14806" s="156"/>
    </row>
    <row r="14807" spans="1:2">
      <c r="A14807" s="79"/>
      <c r="B14807" s="156"/>
    </row>
    <row r="14808" spans="1:2">
      <c r="A14808" s="79"/>
      <c r="B14808" s="156"/>
    </row>
    <row r="14809" spans="1:2">
      <c r="A14809" s="79"/>
      <c r="B14809" s="156"/>
    </row>
    <row r="14810" spans="1:2">
      <c r="A14810" s="79"/>
      <c r="B14810" s="156"/>
    </row>
    <row r="14811" spans="1:2">
      <c r="A14811" s="79"/>
      <c r="B14811" s="156"/>
    </row>
    <row r="14812" spans="1:2">
      <c r="A14812" s="79"/>
      <c r="B14812" s="156"/>
    </row>
    <row r="14813" spans="1:2">
      <c r="A14813" s="79"/>
      <c r="B14813" s="156"/>
    </row>
    <row r="14814" spans="1:2">
      <c r="A14814" s="79"/>
      <c r="B14814" s="156"/>
    </row>
    <row r="14815" spans="1:2">
      <c r="A14815" s="79"/>
      <c r="B14815" s="156"/>
    </row>
    <row r="14816" spans="1:2">
      <c r="A14816" s="79"/>
      <c r="B14816" s="156"/>
    </row>
    <row r="14817" spans="1:2">
      <c r="A14817" s="79"/>
      <c r="B14817" s="156"/>
    </row>
    <row r="14818" spans="1:2">
      <c r="A14818" s="79"/>
      <c r="B14818" s="156"/>
    </row>
    <row r="14819" spans="1:2">
      <c r="A14819" s="79"/>
      <c r="B14819" s="156"/>
    </row>
    <row r="14820" spans="1:2">
      <c r="A14820" s="79"/>
      <c r="B14820" s="156"/>
    </row>
    <row r="14821" spans="1:2">
      <c r="A14821" s="79"/>
      <c r="B14821" s="156"/>
    </row>
    <row r="14822" spans="1:2">
      <c r="A14822" s="79"/>
      <c r="B14822" s="156"/>
    </row>
    <row r="14823" spans="1:2">
      <c r="A14823" s="79"/>
      <c r="B14823" s="156"/>
    </row>
    <row r="14824" spans="1:2">
      <c r="A14824" s="79"/>
      <c r="B14824" s="156"/>
    </row>
    <row r="14825" spans="1:2">
      <c r="A14825" s="79"/>
      <c r="B14825" s="156"/>
    </row>
    <row r="14826" spans="1:2">
      <c r="A14826" s="79"/>
      <c r="B14826" s="156"/>
    </row>
    <row r="14827" spans="1:2">
      <c r="A14827" s="79"/>
      <c r="B14827" s="156"/>
    </row>
    <row r="14828" spans="1:2">
      <c r="A14828" s="79"/>
      <c r="B14828" s="156"/>
    </row>
    <row r="14829" spans="1:2">
      <c r="A14829" s="79"/>
      <c r="B14829" s="156"/>
    </row>
    <row r="14830" spans="1:2">
      <c r="A14830" s="79"/>
      <c r="B14830" s="156"/>
    </row>
    <row r="14831" spans="1:2">
      <c r="A14831" s="79"/>
      <c r="B14831" s="156"/>
    </row>
    <row r="14832" spans="1:2">
      <c r="A14832" s="79"/>
      <c r="B14832" s="156"/>
    </row>
    <row r="14833" spans="1:2">
      <c r="A14833" s="79"/>
      <c r="B14833" s="156"/>
    </row>
    <row r="14834" spans="1:2">
      <c r="A14834" s="79"/>
      <c r="B14834" s="156"/>
    </row>
    <row r="14835" spans="1:2">
      <c r="A14835" s="79"/>
      <c r="B14835" s="156"/>
    </row>
    <row r="14836" spans="1:2">
      <c r="A14836" s="79"/>
      <c r="B14836" s="156"/>
    </row>
    <row r="14837" spans="1:2">
      <c r="A14837" s="79"/>
      <c r="B14837" s="156"/>
    </row>
    <row r="14838" spans="1:2">
      <c r="A14838" s="79"/>
      <c r="B14838" s="156"/>
    </row>
    <row r="14839" spans="1:2">
      <c r="A14839" s="79"/>
      <c r="B14839" s="156"/>
    </row>
    <row r="14840" spans="1:2">
      <c r="A14840" s="79"/>
      <c r="B14840" s="156"/>
    </row>
    <row r="14841" spans="1:2">
      <c r="A14841" s="79"/>
      <c r="B14841" s="156"/>
    </row>
    <row r="14842" spans="1:2">
      <c r="A14842" s="79"/>
      <c r="B14842" s="156"/>
    </row>
    <row r="14843" spans="1:2">
      <c r="A14843" s="79"/>
      <c r="B14843" s="156"/>
    </row>
    <row r="14844" spans="1:2">
      <c r="A14844" s="79"/>
      <c r="B14844" s="156"/>
    </row>
    <row r="14845" spans="1:2">
      <c r="A14845" s="79"/>
      <c r="B14845" s="156"/>
    </row>
    <row r="14846" spans="1:2">
      <c r="A14846" s="79"/>
      <c r="B14846" s="156"/>
    </row>
    <row r="14847" spans="1:2">
      <c r="A14847" s="79"/>
      <c r="B14847" s="156"/>
    </row>
    <row r="14848" spans="1:2">
      <c r="A14848" s="79"/>
      <c r="B14848" s="156"/>
    </row>
    <row r="14849" spans="1:2">
      <c r="A14849" s="79"/>
      <c r="B14849" s="156"/>
    </row>
    <row r="14850" spans="1:2">
      <c r="A14850" s="79"/>
      <c r="B14850" s="156"/>
    </row>
    <row r="14851" spans="1:2">
      <c r="A14851" s="79"/>
      <c r="B14851" s="156"/>
    </row>
    <row r="14852" spans="1:2">
      <c r="A14852" s="79"/>
      <c r="B14852" s="156"/>
    </row>
    <row r="14853" spans="1:2">
      <c r="A14853" s="79"/>
      <c r="B14853" s="156"/>
    </row>
    <row r="14854" spans="1:2">
      <c r="A14854" s="79"/>
      <c r="B14854" s="156"/>
    </row>
    <row r="14855" spans="1:2">
      <c r="A14855" s="79"/>
      <c r="B14855" s="156"/>
    </row>
    <row r="14856" spans="1:2">
      <c r="A14856" s="79"/>
      <c r="B14856" s="156"/>
    </row>
    <row r="14857" spans="1:2">
      <c r="A14857" s="79"/>
      <c r="B14857" s="156"/>
    </row>
    <row r="14858" spans="1:2">
      <c r="A14858" s="79"/>
      <c r="B14858" s="156"/>
    </row>
    <row r="14859" spans="1:2">
      <c r="A14859" s="79"/>
      <c r="B14859" s="156"/>
    </row>
    <row r="14860" spans="1:2">
      <c r="A14860" s="79"/>
      <c r="B14860" s="156"/>
    </row>
    <row r="14861" spans="1:2">
      <c r="A14861" s="79"/>
      <c r="B14861" s="156"/>
    </row>
    <row r="14862" spans="1:2">
      <c r="A14862" s="79"/>
      <c r="B14862" s="156"/>
    </row>
    <row r="14863" spans="1:2">
      <c r="A14863" s="79"/>
      <c r="B14863" s="156"/>
    </row>
    <row r="14864" spans="1:2">
      <c r="A14864" s="79"/>
      <c r="B14864" s="156"/>
    </row>
    <row r="14865" spans="1:2">
      <c r="A14865" s="79"/>
      <c r="B14865" s="156"/>
    </row>
    <row r="14866" spans="1:2">
      <c r="A14866" s="79"/>
      <c r="B14866" s="156"/>
    </row>
    <row r="14867" spans="1:2">
      <c r="A14867" s="79"/>
      <c r="B14867" s="156"/>
    </row>
    <row r="14868" spans="1:2">
      <c r="A14868" s="79"/>
      <c r="B14868" s="156"/>
    </row>
    <row r="14869" spans="1:2">
      <c r="A14869" s="79"/>
      <c r="B14869" s="156"/>
    </row>
    <row r="14870" spans="1:2">
      <c r="A14870" s="79"/>
      <c r="B14870" s="156"/>
    </row>
    <row r="14871" spans="1:2">
      <c r="A14871" s="79"/>
      <c r="B14871" s="156"/>
    </row>
    <row r="14872" spans="1:2">
      <c r="A14872" s="79"/>
      <c r="B14872" s="156"/>
    </row>
    <row r="14873" spans="1:2">
      <c r="A14873" s="79"/>
      <c r="B14873" s="156"/>
    </row>
    <row r="14874" spans="1:2">
      <c r="A14874" s="79"/>
      <c r="B14874" s="156"/>
    </row>
    <row r="14875" spans="1:2">
      <c r="A14875" s="79"/>
      <c r="B14875" s="156"/>
    </row>
    <row r="14876" spans="1:2">
      <c r="A14876" s="79"/>
      <c r="B14876" s="156"/>
    </row>
    <row r="14877" spans="1:2">
      <c r="A14877" s="79"/>
      <c r="B14877" s="156"/>
    </row>
    <row r="14878" spans="1:2">
      <c r="A14878" s="79"/>
      <c r="B14878" s="156"/>
    </row>
    <row r="14879" spans="1:2">
      <c r="A14879" s="79"/>
      <c r="B14879" s="156"/>
    </row>
    <row r="14880" spans="1:2">
      <c r="A14880" s="79"/>
      <c r="B14880" s="156"/>
    </row>
    <row r="14881" spans="1:2">
      <c r="A14881" s="79"/>
      <c r="B14881" s="156"/>
    </row>
    <row r="14882" spans="1:2">
      <c r="A14882" s="79"/>
      <c r="B14882" s="156"/>
    </row>
    <row r="14883" spans="1:2">
      <c r="A14883" s="79"/>
      <c r="B14883" s="156"/>
    </row>
    <row r="14884" spans="1:2">
      <c r="A14884" s="79"/>
      <c r="B14884" s="156"/>
    </row>
    <row r="14885" spans="1:2">
      <c r="A14885" s="79"/>
      <c r="B14885" s="156"/>
    </row>
    <row r="14886" spans="1:2">
      <c r="A14886" s="79"/>
      <c r="B14886" s="156"/>
    </row>
    <row r="14887" spans="1:2">
      <c r="A14887" s="79"/>
      <c r="B14887" s="156"/>
    </row>
    <row r="14888" spans="1:2">
      <c r="A14888" s="79"/>
      <c r="B14888" s="156"/>
    </row>
    <row r="14889" spans="1:2">
      <c r="A14889" s="79"/>
      <c r="B14889" s="156"/>
    </row>
    <row r="14890" spans="1:2">
      <c r="A14890" s="79"/>
      <c r="B14890" s="156"/>
    </row>
    <row r="14891" spans="1:2">
      <c r="A14891" s="79"/>
      <c r="B14891" s="156"/>
    </row>
    <row r="14892" spans="1:2">
      <c r="A14892" s="79"/>
      <c r="B14892" s="156"/>
    </row>
    <row r="14893" spans="1:2">
      <c r="A14893" s="79"/>
      <c r="B14893" s="156"/>
    </row>
    <row r="14894" spans="1:2">
      <c r="A14894" s="79"/>
      <c r="B14894" s="156"/>
    </row>
    <row r="14895" spans="1:2">
      <c r="A14895" s="79"/>
      <c r="B14895" s="156"/>
    </row>
    <row r="14896" spans="1:2">
      <c r="A14896" s="79"/>
      <c r="B14896" s="156"/>
    </row>
    <row r="14897" spans="1:2">
      <c r="A14897" s="79"/>
      <c r="B14897" s="156"/>
    </row>
    <row r="14898" spans="1:2">
      <c r="A14898" s="79"/>
      <c r="B14898" s="156"/>
    </row>
    <row r="14899" spans="1:2">
      <c r="A14899" s="79"/>
      <c r="B14899" s="156"/>
    </row>
    <row r="14900" spans="1:2">
      <c r="A14900" s="79"/>
      <c r="B14900" s="156"/>
    </row>
    <row r="14901" spans="1:2">
      <c r="A14901" s="79"/>
      <c r="B14901" s="156"/>
    </row>
    <row r="14902" spans="1:2">
      <c r="A14902" s="79"/>
      <c r="B14902" s="156"/>
    </row>
    <row r="14903" spans="1:2">
      <c r="A14903" s="79"/>
      <c r="B14903" s="156"/>
    </row>
    <row r="14904" spans="1:2">
      <c r="A14904" s="79"/>
      <c r="B14904" s="156"/>
    </row>
    <row r="14905" spans="1:2">
      <c r="A14905" s="79"/>
      <c r="B14905" s="156"/>
    </row>
    <row r="14906" spans="1:2">
      <c r="A14906" s="79"/>
      <c r="B14906" s="156"/>
    </row>
    <row r="14907" spans="1:2">
      <c r="A14907" s="79"/>
      <c r="B14907" s="156"/>
    </row>
    <row r="14908" spans="1:2">
      <c r="A14908" s="79"/>
      <c r="B14908" s="156"/>
    </row>
    <row r="14909" spans="1:2">
      <c r="A14909" s="79"/>
      <c r="B14909" s="156"/>
    </row>
    <row r="14910" spans="1:2">
      <c r="A14910" s="79"/>
      <c r="B14910" s="156"/>
    </row>
    <row r="14911" spans="1:2">
      <c r="A14911" s="79"/>
      <c r="B14911" s="156"/>
    </row>
    <row r="14912" spans="1:2">
      <c r="A14912" s="79"/>
      <c r="B14912" s="156"/>
    </row>
    <row r="14913" spans="1:2">
      <c r="A14913" s="79"/>
      <c r="B14913" s="156"/>
    </row>
    <row r="14914" spans="1:2">
      <c r="A14914" s="79"/>
      <c r="B14914" s="156"/>
    </row>
    <row r="14915" spans="1:2">
      <c r="A14915" s="79"/>
      <c r="B14915" s="156"/>
    </row>
    <row r="14916" spans="1:2">
      <c r="A14916" s="79"/>
      <c r="B14916" s="156"/>
    </row>
    <row r="14917" spans="1:2">
      <c r="A14917" s="79"/>
      <c r="B14917" s="156"/>
    </row>
    <row r="14918" spans="1:2">
      <c r="A14918" s="79"/>
      <c r="B14918" s="156"/>
    </row>
    <row r="14919" spans="1:2">
      <c r="A14919" s="79"/>
      <c r="B14919" s="156"/>
    </row>
    <row r="14920" spans="1:2">
      <c r="A14920" s="79"/>
      <c r="B14920" s="156"/>
    </row>
    <row r="14921" spans="1:2">
      <c r="A14921" s="79"/>
      <c r="B14921" s="156"/>
    </row>
    <row r="14922" spans="1:2">
      <c r="A14922" s="79"/>
      <c r="B14922" s="156"/>
    </row>
    <row r="14923" spans="1:2">
      <c r="A14923" s="79"/>
      <c r="B14923" s="156"/>
    </row>
    <row r="14924" spans="1:2">
      <c r="A14924" s="79"/>
      <c r="B14924" s="156"/>
    </row>
    <row r="14925" spans="1:2">
      <c r="A14925" s="79"/>
      <c r="B14925" s="156"/>
    </row>
    <row r="14926" spans="1:2">
      <c r="A14926" s="79"/>
      <c r="B14926" s="156"/>
    </row>
    <row r="14927" spans="1:2">
      <c r="A14927" s="79"/>
      <c r="B14927" s="156"/>
    </row>
    <row r="14928" spans="1:2">
      <c r="A14928" s="79"/>
      <c r="B14928" s="156"/>
    </row>
    <row r="14929" spans="1:2">
      <c r="A14929" s="79"/>
      <c r="B14929" s="156"/>
    </row>
    <row r="14930" spans="1:2">
      <c r="A14930" s="79"/>
      <c r="B14930" s="156"/>
    </row>
    <row r="14931" spans="1:2">
      <c r="A14931" s="79"/>
      <c r="B14931" s="156"/>
    </row>
    <row r="14932" spans="1:2">
      <c r="A14932" s="79"/>
      <c r="B14932" s="156"/>
    </row>
    <row r="14933" spans="1:2">
      <c r="A14933" s="79"/>
      <c r="B14933" s="156"/>
    </row>
    <row r="14934" spans="1:2">
      <c r="A14934" s="79"/>
      <c r="B14934" s="156"/>
    </row>
    <row r="14935" spans="1:2">
      <c r="A14935" s="79"/>
      <c r="B14935" s="156"/>
    </row>
    <row r="14936" spans="1:2">
      <c r="A14936" s="79"/>
      <c r="B14936" s="156"/>
    </row>
    <row r="14937" spans="1:2">
      <c r="A14937" s="79"/>
      <c r="B14937" s="156"/>
    </row>
    <row r="14938" spans="1:2">
      <c r="A14938" s="79"/>
      <c r="B14938" s="156"/>
    </row>
    <row r="14939" spans="1:2">
      <c r="A14939" s="79"/>
      <c r="B14939" s="156"/>
    </row>
    <row r="14940" spans="1:2">
      <c r="A14940" s="79"/>
      <c r="B14940" s="156"/>
    </row>
    <row r="14941" spans="1:2">
      <c r="A14941" s="79"/>
      <c r="B14941" s="156"/>
    </row>
    <row r="14942" spans="1:2">
      <c r="A14942" s="79"/>
      <c r="B14942" s="156"/>
    </row>
    <row r="14943" spans="1:2">
      <c r="A14943" s="79"/>
      <c r="B14943" s="156"/>
    </row>
    <row r="14944" spans="1:2">
      <c r="A14944" s="79"/>
      <c r="B14944" s="156"/>
    </row>
    <row r="14945" spans="1:2">
      <c r="A14945" s="79"/>
      <c r="B14945" s="156"/>
    </row>
    <row r="14946" spans="1:2">
      <c r="A14946" s="79"/>
      <c r="B14946" s="156"/>
    </row>
    <row r="14947" spans="1:2">
      <c r="A14947" s="79"/>
      <c r="B14947" s="156"/>
    </row>
    <row r="14948" spans="1:2">
      <c r="A14948" s="79"/>
      <c r="B14948" s="156"/>
    </row>
    <row r="14949" spans="1:2">
      <c r="A14949" s="79"/>
      <c r="B14949" s="156"/>
    </row>
    <row r="14950" spans="1:2">
      <c r="A14950" s="79"/>
      <c r="B14950" s="156"/>
    </row>
    <row r="14951" spans="1:2">
      <c r="A14951" s="79"/>
      <c r="B14951" s="156"/>
    </row>
    <row r="14952" spans="1:2">
      <c r="A14952" s="79"/>
      <c r="B14952" s="156"/>
    </row>
    <row r="14953" spans="1:2">
      <c r="A14953" s="79"/>
      <c r="B14953" s="156"/>
    </row>
    <row r="14954" spans="1:2">
      <c r="A14954" s="79"/>
      <c r="B14954" s="156"/>
    </row>
    <row r="14955" spans="1:2">
      <c r="A14955" s="79"/>
      <c r="B14955" s="156"/>
    </row>
    <row r="14956" spans="1:2">
      <c r="A14956" s="79"/>
      <c r="B14956" s="156"/>
    </row>
    <row r="14957" spans="1:2">
      <c r="A14957" s="79"/>
      <c r="B14957" s="156"/>
    </row>
    <row r="14958" spans="1:2">
      <c r="A14958" s="79"/>
      <c r="B14958" s="156"/>
    </row>
    <row r="14959" spans="1:2">
      <c r="A14959" s="79"/>
      <c r="B14959" s="156"/>
    </row>
    <row r="14960" spans="1:2">
      <c r="A14960" s="79"/>
      <c r="B14960" s="156"/>
    </row>
    <row r="14961" spans="1:2">
      <c r="A14961" s="79"/>
      <c r="B14961" s="156"/>
    </row>
    <row r="14962" spans="1:2">
      <c r="A14962" s="79"/>
      <c r="B14962" s="156"/>
    </row>
    <row r="14963" spans="1:2">
      <c r="A14963" s="79"/>
      <c r="B14963" s="156"/>
    </row>
    <row r="14964" spans="1:2">
      <c r="A14964" s="79"/>
      <c r="B14964" s="156"/>
    </row>
    <row r="14965" spans="1:2">
      <c r="A14965" s="79"/>
      <c r="B14965" s="156"/>
    </row>
    <row r="14966" spans="1:2">
      <c r="A14966" s="79"/>
      <c r="B14966" s="156"/>
    </row>
    <row r="14967" spans="1:2">
      <c r="A14967" s="79"/>
      <c r="B14967" s="156"/>
    </row>
    <row r="14968" spans="1:2">
      <c r="A14968" s="79"/>
      <c r="B14968" s="156"/>
    </row>
    <row r="14969" spans="1:2">
      <c r="A14969" s="79"/>
      <c r="B14969" s="156"/>
    </row>
    <row r="14970" spans="1:2">
      <c r="A14970" s="79"/>
      <c r="B14970" s="156"/>
    </row>
    <row r="14971" spans="1:2">
      <c r="A14971" s="79"/>
      <c r="B14971" s="156"/>
    </row>
    <row r="14972" spans="1:2">
      <c r="A14972" s="79"/>
      <c r="B14972" s="156"/>
    </row>
    <row r="14973" spans="1:2">
      <c r="A14973" s="79"/>
      <c r="B14973" s="156"/>
    </row>
    <row r="14974" spans="1:2">
      <c r="A14974" s="79"/>
      <c r="B14974" s="156"/>
    </row>
    <row r="14975" spans="1:2">
      <c r="A14975" s="79"/>
      <c r="B14975" s="156"/>
    </row>
    <row r="14976" spans="1:2">
      <c r="A14976" s="79"/>
      <c r="B14976" s="156"/>
    </row>
    <row r="14977" spans="1:2">
      <c r="A14977" s="79"/>
      <c r="B14977" s="156"/>
    </row>
    <row r="14978" spans="1:2">
      <c r="A14978" s="79"/>
      <c r="B14978" s="156"/>
    </row>
    <row r="14979" spans="1:2">
      <c r="A14979" s="79"/>
      <c r="B14979" s="156"/>
    </row>
    <row r="14980" spans="1:2">
      <c r="A14980" s="79"/>
      <c r="B14980" s="156"/>
    </row>
    <row r="14981" spans="1:2">
      <c r="A14981" s="79"/>
      <c r="B14981" s="156"/>
    </row>
    <row r="14982" spans="1:2">
      <c r="A14982" s="79"/>
      <c r="B14982" s="156"/>
    </row>
    <row r="14983" spans="1:2">
      <c r="A14983" s="79"/>
      <c r="B14983" s="156"/>
    </row>
    <row r="14984" spans="1:2">
      <c r="A14984" s="79"/>
      <c r="B14984" s="156"/>
    </row>
    <row r="14985" spans="1:2">
      <c r="A14985" s="79"/>
      <c r="B14985" s="156"/>
    </row>
    <row r="14986" spans="1:2">
      <c r="A14986" s="79"/>
      <c r="B14986" s="156"/>
    </row>
    <row r="14987" spans="1:2">
      <c r="A14987" s="79"/>
      <c r="B14987" s="156"/>
    </row>
    <row r="14988" spans="1:2">
      <c r="A14988" s="79"/>
      <c r="B14988" s="156"/>
    </row>
    <row r="14989" spans="1:2">
      <c r="A14989" s="79"/>
      <c r="B14989" s="156"/>
    </row>
    <row r="14990" spans="1:2">
      <c r="A14990" s="79"/>
      <c r="B14990" s="156"/>
    </row>
    <row r="14991" spans="1:2">
      <c r="A14991" s="79"/>
      <c r="B14991" s="156"/>
    </row>
    <row r="14992" spans="1:2">
      <c r="A14992" s="79"/>
      <c r="B14992" s="156"/>
    </row>
    <row r="14993" spans="1:2">
      <c r="A14993" s="79"/>
      <c r="B14993" s="156"/>
    </row>
    <row r="14994" spans="1:2">
      <c r="A14994" s="79"/>
      <c r="B14994" s="156"/>
    </row>
    <row r="14995" spans="1:2">
      <c r="A14995" s="79"/>
      <c r="B14995" s="156"/>
    </row>
    <row r="14996" spans="1:2">
      <c r="A14996" s="79"/>
      <c r="B14996" s="156"/>
    </row>
    <row r="14997" spans="1:2">
      <c r="A14997" s="79"/>
      <c r="B14997" s="156"/>
    </row>
    <row r="14998" spans="1:2">
      <c r="A14998" s="79"/>
      <c r="B14998" s="156"/>
    </row>
    <row r="14999" spans="1:2">
      <c r="A14999" s="79"/>
      <c r="B14999" s="156"/>
    </row>
    <row r="15000" spans="1:2">
      <c r="A15000" s="79"/>
      <c r="B15000" s="156"/>
    </row>
    <row r="15001" spans="1:2">
      <c r="A15001" s="79"/>
      <c r="B15001" s="156"/>
    </row>
    <row r="15002" spans="1:2">
      <c r="A15002" s="79"/>
      <c r="B15002" s="156"/>
    </row>
    <row r="15003" spans="1:2">
      <c r="A15003" s="79"/>
      <c r="B15003" s="156"/>
    </row>
    <row r="15004" spans="1:2">
      <c r="A15004" s="79"/>
      <c r="B15004" s="156"/>
    </row>
    <row r="15005" spans="1:2">
      <c r="A15005" s="79"/>
      <c r="B15005" s="156"/>
    </row>
    <row r="15006" spans="1:2">
      <c r="A15006" s="79"/>
      <c r="B15006" s="156"/>
    </row>
    <row r="15007" spans="1:2">
      <c r="A15007" s="79"/>
      <c r="B15007" s="156"/>
    </row>
    <row r="15008" spans="1:2">
      <c r="A15008" s="79"/>
      <c r="B15008" s="156"/>
    </row>
    <row r="15009" spans="1:2">
      <c r="A15009" s="79"/>
      <c r="B15009" s="156"/>
    </row>
    <row r="15010" spans="1:2">
      <c r="A15010" s="79"/>
      <c r="B15010" s="156"/>
    </row>
    <row r="15011" spans="1:2">
      <c r="A15011" s="79"/>
      <c r="B15011" s="156"/>
    </row>
    <row r="15012" spans="1:2">
      <c r="A15012" s="79"/>
      <c r="B15012" s="156"/>
    </row>
    <row r="15013" spans="1:2">
      <c r="A15013" s="79"/>
      <c r="B15013" s="156"/>
    </row>
    <row r="15014" spans="1:2">
      <c r="A15014" s="79"/>
      <c r="B15014" s="156"/>
    </row>
    <row r="15015" spans="1:2">
      <c r="A15015" s="79"/>
      <c r="B15015" s="156"/>
    </row>
    <row r="15016" spans="1:2">
      <c r="A15016" s="79"/>
      <c r="B15016" s="156"/>
    </row>
    <row r="15017" spans="1:2">
      <c r="A15017" s="79"/>
      <c r="B15017" s="156"/>
    </row>
    <row r="15018" spans="1:2">
      <c r="A15018" s="79"/>
      <c r="B15018" s="156"/>
    </row>
    <row r="15019" spans="1:2">
      <c r="A15019" s="79"/>
      <c r="B15019" s="156"/>
    </row>
    <row r="15020" spans="1:2">
      <c r="A15020" s="79"/>
      <c r="B15020" s="156"/>
    </row>
    <row r="15021" spans="1:2">
      <c r="A15021" s="79"/>
      <c r="B15021" s="156"/>
    </row>
    <row r="15022" spans="1:2">
      <c r="A15022" s="79"/>
      <c r="B15022" s="156"/>
    </row>
    <row r="15023" spans="1:2">
      <c r="A15023" s="79"/>
      <c r="B15023" s="156"/>
    </row>
    <row r="15024" spans="1:2">
      <c r="A15024" s="79"/>
      <c r="B15024" s="156"/>
    </row>
    <row r="15025" spans="1:2">
      <c r="A15025" s="79"/>
      <c r="B15025" s="156"/>
    </row>
    <row r="15026" spans="1:2">
      <c r="A15026" s="79"/>
      <c r="B15026" s="156"/>
    </row>
    <row r="15027" spans="1:2">
      <c r="A15027" s="79"/>
      <c r="B15027" s="156"/>
    </row>
    <row r="15028" spans="1:2">
      <c r="A15028" s="79"/>
      <c r="B15028" s="156"/>
    </row>
    <row r="15029" spans="1:2">
      <c r="A15029" s="79"/>
      <c r="B15029" s="156"/>
    </row>
    <row r="15030" spans="1:2">
      <c r="A15030" s="79"/>
      <c r="B15030" s="156"/>
    </row>
    <row r="15031" spans="1:2">
      <c r="A15031" s="79"/>
      <c r="B15031" s="156"/>
    </row>
    <row r="15032" spans="1:2">
      <c r="A15032" s="79"/>
      <c r="B15032" s="156"/>
    </row>
    <row r="15033" spans="1:2">
      <c r="A15033" s="79"/>
      <c r="B15033" s="156"/>
    </row>
    <row r="15034" spans="1:2">
      <c r="A15034" s="79"/>
      <c r="B15034" s="156"/>
    </row>
    <row r="15035" spans="1:2">
      <c r="A15035" s="79"/>
      <c r="B15035" s="156"/>
    </row>
    <row r="15036" spans="1:2">
      <c r="A15036" s="79"/>
      <c r="B15036" s="156"/>
    </row>
    <row r="15037" spans="1:2">
      <c r="A15037" s="79"/>
      <c r="B15037" s="156"/>
    </row>
    <row r="15038" spans="1:2">
      <c r="A15038" s="79"/>
      <c r="B15038" s="156"/>
    </row>
    <row r="15039" spans="1:2">
      <c r="A15039" s="79"/>
      <c r="B15039" s="156"/>
    </row>
    <row r="15040" spans="1:2">
      <c r="A15040" s="79"/>
      <c r="B15040" s="156"/>
    </row>
    <row r="15041" spans="1:2">
      <c r="A15041" s="79"/>
      <c r="B15041" s="156"/>
    </row>
    <row r="15042" spans="1:2">
      <c r="A15042" s="79"/>
      <c r="B15042" s="156"/>
    </row>
    <row r="15043" spans="1:2">
      <c r="A15043" s="79"/>
      <c r="B15043" s="156"/>
    </row>
    <row r="15044" spans="1:2">
      <c r="A15044" s="79"/>
      <c r="B15044" s="156"/>
    </row>
    <row r="15045" spans="1:2">
      <c r="A15045" s="79"/>
      <c r="B15045" s="156"/>
    </row>
    <row r="15046" spans="1:2">
      <c r="A15046" s="79"/>
      <c r="B15046" s="156"/>
    </row>
    <row r="15047" spans="1:2">
      <c r="A15047" s="79"/>
      <c r="B15047" s="156"/>
    </row>
    <row r="15048" spans="1:2">
      <c r="A15048" s="79"/>
      <c r="B15048" s="156"/>
    </row>
    <row r="15049" spans="1:2">
      <c r="A15049" s="79"/>
      <c r="B15049" s="156"/>
    </row>
    <row r="15050" spans="1:2">
      <c r="A15050" s="79"/>
      <c r="B15050" s="156"/>
    </row>
    <row r="15051" spans="1:2">
      <c r="A15051" s="79"/>
      <c r="B15051" s="156"/>
    </row>
    <row r="15052" spans="1:2">
      <c r="A15052" s="79"/>
      <c r="B15052" s="156"/>
    </row>
    <row r="15053" spans="1:2">
      <c r="A15053" s="79"/>
      <c r="B15053" s="156"/>
    </row>
    <row r="15054" spans="1:2">
      <c r="A15054" s="79"/>
      <c r="B15054" s="156"/>
    </row>
    <row r="15055" spans="1:2">
      <c r="A15055" s="79"/>
      <c r="B15055" s="156"/>
    </row>
    <row r="15056" spans="1:2">
      <c r="A15056" s="79"/>
      <c r="B15056" s="156"/>
    </row>
    <row r="15057" spans="1:2">
      <c r="A15057" s="79"/>
      <c r="B15057" s="156"/>
    </row>
    <row r="15058" spans="1:2">
      <c r="A15058" s="79"/>
      <c r="B15058" s="156"/>
    </row>
    <row r="15059" spans="1:2">
      <c r="A15059" s="79"/>
      <c r="B15059" s="156"/>
    </row>
    <row r="15060" spans="1:2">
      <c r="A15060" s="79"/>
      <c r="B15060" s="156"/>
    </row>
    <row r="15061" spans="1:2">
      <c r="A15061" s="79"/>
      <c r="B15061" s="156"/>
    </row>
    <row r="15062" spans="1:2">
      <c r="A15062" s="79"/>
      <c r="B15062" s="156"/>
    </row>
    <row r="15063" spans="1:2">
      <c r="A15063" s="79"/>
      <c r="B15063" s="156"/>
    </row>
    <row r="15064" spans="1:2">
      <c r="A15064" s="79"/>
      <c r="B15064" s="156"/>
    </row>
    <row r="15065" spans="1:2">
      <c r="A15065" s="79"/>
      <c r="B15065" s="156"/>
    </row>
    <row r="15066" spans="1:2">
      <c r="A15066" s="79"/>
      <c r="B15066" s="156"/>
    </row>
    <row r="15067" spans="1:2">
      <c r="A15067" s="79"/>
      <c r="B15067" s="156"/>
    </row>
    <row r="15068" spans="1:2">
      <c r="A15068" s="79"/>
      <c r="B15068" s="156"/>
    </row>
    <row r="15069" spans="1:2">
      <c r="A15069" s="79"/>
      <c r="B15069" s="156"/>
    </row>
    <row r="15070" spans="1:2">
      <c r="A15070" s="79"/>
      <c r="B15070" s="156"/>
    </row>
    <row r="15071" spans="1:2">
      <c r="A15071" s="79"/>
      <c r="B15071" s="156"/>
    </row>
    <row r="15072" spans="1:2">
      <c r="A15072" s="79"/>
      <c r="B15072" s="156"/>
    </row>
    <row r="15073" spans="1:2">
      <c r="A15073" s="79"/>
      <c r="B15073" s="156"/>
    </row>
    <row r="15074" spans="1:2">
      <c r="A15074" s="79"/>
      <c r="B15074" s="156"/>
    </row>
    <row r="15075" spans="1:2">
      <c r="A15075" s="79"/>
      <c r="B15075" s="156"/>
    </row>
    <row r="15076" spans="1:2">
      <c r="A15076" s="79"/>
      <c r="B15076" s="156"/>
    </row>
    <row r="15077" spans="1:2">
      <c r="A15077" s="79"/>
      <c r="B15077" s="156"/>
    </row>
    <row r="15078" spans="1:2">
      <c r="A15078" s="79"/>
      <c r="B15078" s="156"/>
    </row>
    <row r="15079" spans="1:2">
      <c r="A15079" s="79"/>
      <c r="B15079" s="156"/>
    </row>
    <row r="15080" spans="1:2">
      <c r="A15080" s="79"/>
      <c r="B15080" s="156"/>
    </row>
    <row r="15081" spans="1:2">
      <c r="A15081" s="79"/>
      <c r="B15081" s="156"/>
    </row>
    <row r="15082" spans="1:2">
      <c r="A15082" s="79"/>
      <c r="B15082" s="156"/>
    </row>
    <row r="15083" spans="1:2">
      <c r="A15083" s="79"/>
      <c r="B15083" s="156"/>
    </row>
    <row r="15084" spans="1:2">
      <c r="A15084" s="79"/>
      <c r="B15084" s="156"/>
    </row>
    <row r="15085" spans="1:2">
      <c r="A15085" s="79"/>
      <c r="B15085" s="156"/>
    </row>
    <row r="15086" spans="1:2">
      <c r="A15086" s="79"/>
      <c r="B15086" s="156"/>
    </row>
    <row r="15087" spans="1:2">
      <c r="A15087" s="79"/>
      <c r="B15087" s="156"/>
    </row>
    <row r="15088" spans="1:2">
      <c r="A15088" s="79"/>
      <c r="B15088" s="156"/>
    </row>
    <row r="15089" spans="1:2">
      <c r="A15089" s="79"/>
      <c r="B15089" s="156"/>
    </row>
    <row r="15090" spans="1:2">
      <c r="A15090" s="79"/>
      <c r="B15090" s="156"/>
    </row>
    <row r="15091" spans="1:2">
      <c r="A15091" s="79"/>
      <c r="B15091" s="156"/>
    </row>
    <row r="15092" spans="1:2">
      <c r="A15092" s="79"/>
      <c r="B15092" s="156"/>
    </row>
    <row r="15093" spans="1:2">
      <c r="A15093" s="79"/>
      <c r="B15093" s="156"/>
    </row>
    <row r="15094" spans="1:2">
      <c r="A15094" s="79"/>
      <c r="B15094" s="156"/>
    </row>
    <row r="15095" spans="1:2">
      <c r="A15095" s="79"/>
      <c r="B15095" s="156"/>
    </row>
    <row r="15096" spans="1:2">
      <c r="A15096" s="79"/>
      <c r="B15096" s="156"/>
    </row>
    <row r="15097" spans="1:2">
      <c r="A15097" s="79"/>
      <c r="B15097" s="156"/>
    </row>
    <row r="15098" spans="1:2">
      <c r="A15098" s="79"/>
      <c r="B15098" s="156"/>
    </row>
    <row r="15099" spans="1:2">
      <c r="A15099" s="79"/>
      <c r="B15099" s="156"/>
    </row>
    <row r="15100" spans="1:2">
      <c r="A15100" s="79"/>
      <c r="B15100" s="156"/>
    </row>
    <row r="15101" spans="1:2">
      <c r="A15101" s="79"/>
      <c r="B15101" s="156"/>
    </row>
    <row r="15102" spans="1:2">
      <c r="A15102" s="79"/>
      <c r="B15102" s="156"/>
    </row>
    <row r="15103" spans="1:2">
      <c r="A15103" s="79"/>
      <c r="B15103" s="156"/>
    </row>
    <row r="15104" spans="1:2">
      <c r="A15104" s="79"/>
      <c r="B15104" s="156"/>
    </row>
    <row r="15105" spans="1:2">
      <c r="A15105" s="79"/>
      <c r="B15105" s="156"/>
    </row>
    <row r="15106" spans="1:2">
      <c r="A15106" s="79"/>
      <c r="B15106" s="156"/>
    </row>
    <row r="15107" spans="1:2">
      <c r="A15107" s="79"/>
      <c r="B15107" s="156"/>
    </row>
    <row r="15108" spans="1:2">
      <c r="A15108" s="79"/>
      <c r="B15108" s="156"/>
    </row>
    <row r="15109" spans="1:2">
      <c r="A15109" s="79"/>
      <c r="B15109" s="156"/>
    </row>
    <row r="15110" spans="1:2">
      <c r="A15110" s="79"/>
      <c r="B15110" s="156"/>
    </row>
    <row r="15111" spans="1:2">
      <c r="A15111" s="79"/>
      <c r="B15111" s="156"/>
    </row>
    <row r="15112" spans="1:2">
      <c r="A15112" s="79"/>
      <c r="B15112" s="156"/>
    </row>
    <row r="15113" spans="1:2">
      <c r="A15113" s="79"/>
      <c r="B15113" s="156"/>
    </row>
    <row r="15114" spans="1:2">
      <c r="A15114" s="79"/>
      <c r="B15114" s="156"/>
    </row>
    <row r="15115" spans="1:2">
      <c r="A15115" s="79"/>
      <c r="B15115" s="156"/>
    </row>
    <row r="15116" spans="1:2">
      <c r="A15116" s="79"/>
      <c r="B15116" s="156"/>
    </row>
    <row r="15117" spans="1:2">
      <c r="A15117" s="79"/>
      <c r="B15117" s="156"/>
    </row>
    <row r="15118" spans="1:2">
      <c r="A15118" s="79"/>
      <c r="B15118" s="156"/>
    </row>
    <row r="15119" spans="1:2">
      <c r="A15119" s="79"/>
      <c r="B15119" s="156"/>
    </row>
    <row r="15120" spans="1:2">
      <c r="A15120" s="79"/>
      <c r="B15120" s="156"/>
    </row>
    <row r="15121" spans="1:2">
      <c r="A15121" s="79"/>
      <c r="B15121" s="156"/>
    </row>
    <row r="15122" spans="1:2">
      <c r="A15122" s="79"/>
      <c r="B15122" s="156"/>
    </row>
    <row r="15123" spans="1:2">
      <c r="A15123" s="79"/>
      <c r="B15123" s="156"/>
    </row>
    <row r="15124" spans="1:2">
      <c r="A15124" s="79"/>
      <c r="B15124" s="156"/>
    </row>
    <row r="15125" spans="1:2">
      <c r="A15125" s="79"/>
      <c r="B15125" s="156"/>
    </row>
    <row r="15126" spans="1:2">
      <c r="A15126" s="79"/>
      <c r="B15126" s="156"/>
    </row>
    <row r="15127" spans="1:2">
      <c r="A15127" s="79"/>
      <c r="B15127" s="156"/>
    </row>
    <row r="15128" spans="1:2">
      <c r="A15128" s="79"/>
      <c r="B15128" s="156"/>
    </row>
    <row r="15129" spans="1:2">
      <c r="A15129" s="79"/>
      <c r="B15129" s="156"/>
    </row>
    <row r="15130" spans="1:2">
      <c r="A15130" s="79"/>
      <c r="B15130" s="156"/>
    </row>
    <row r="15131" spans="1:2">
      <c r="A15131" s="79"/>
      <c r="B15131" s="156"/>
    </row>
    <row r="15132" spans="1:2">
      <c r="A15132" s="79"/>
      <c r="B15132" s="156"/>
    </row>
    <row r="15133" spans="1:2">
      <c r="A15133" s="79"/>
      <c r="B15133" s="156"/>
    </row>
    <row r="15134" spans="1:2">
      <c r="A15134" s="79"/>
      <c r="B15134" s="156"/>
    </row>
    <row r="15135" spans="1:2">
      <c r="A15135" s="79"/>
      <c r="B15135" s="156"/>
    </row>
    <row r="15136" spans="1:2">
      <c r="A15136" s="79"/>
      <c r="B15136" s="156"/>
    </row>
    <row r="15137" spans="1:2">
      <c r="A15137" s="79"/>
      <c r="B15137" s="156"/>
    </row>
    <row r="15138" spans="1:2">
      <c r="A15138" s="79"/>
      <c r="B15138" s="156"/>
    </row>
    <row r="15139" spans="1:2">
      <c r="A15139" s="79"/>
      <c r="B15139" s="156"/>
    </row>
    <row r="15140" spans="1:2">
      <c r="A15140" s="79"/>
      <c r="B15140" s="156"/>
    </row>
    <row r="15141" spans="1:2">
      <c r="A15141" s="79"/>
      <c r="B15141" s="156"/>
    </row>
    <row r="15142" spans="1:2">
      <c r="A15142" s="79"/>
      <c r="B15142" s="156"/>
    </row>
    <row r="15143" spans="1:2">
      <c r="A15143" s="79"/>
      <c r="B15143" s="156"/>
    </row>
    <row r="15144" spans="1:2">
      <c r="A15144" s="79"/>
      <c r="B15144" s="156"/>
    </row>
    <row r="15145" spans="1:2">
      <c r="A15145" s="79"/>
      <c r="B15145" s="156"/>
    </row>
    <row r="15146" spans="1:2">
      <c r="A15146" s="79"/>
      <c r="B15146" s="156"/>
    </row>
    <row r="15147" spans="1:2">
      <c r="A15147" s="79"/>
      <c r="B15147" s="156"/>
    </row>
    <row r="15148" spans="1:2">
      <c r="A15148" s="79"/>
      <c r="B15148" s="156"/>
    </row>
    <row r="15149" spans="1:2">
      <c r="A15149" s="79"/>
      <c r="B15149" s="156"/>
    </row>
    <row r="15150" spans="1:2">
      <c r="A15150" s="79"/>
      <c r="B15150" s="156"/>
    </row>
    <row r="15151" spans="1:2">
      <c r="A15151" s="79"/>
      <c r="B15151" s="156"/>
    </row>
    <row r="15152" spans="1:2">
      <c r="A15152" s="79"/>
      <c r="B15152" s="156"/>
    </row>
    <row r="15153" spans="1:2">
      <c r="A15153" s="79"/>
      <c r="B15153" s="156"/>
    </row>
    <row r="15154" spans="1:2">
      <c r="A15154" s="79"/>
      <c r="B15154" s="156"/>
    </row>
    <row r="15155" spans="1:2">
      <c r="A15155" s="79"/>
      <c r="B15155" s="156"/>
    </row>
    <row r="15156" spans="1:2">
      <c r="A15156" s="79"/>
      <c r="B15156" s="156"/>
    </row>
    <row r="15157" spans="1:2">
      <c r="A15157" s="79"/>
      <c r="B15157" s="156"/>
    </row>
    <row r="15158" spans="1:2">
      <c r="A15158" s="79"/>
      <c r="B15158" s="156"/>
    </row>
    <row r="15159" spans="1:2">
      <c r="A15159" s="79"/>
      <c r="B15159" s="156"/>
    </row>
    <row r="15160" spans="1:2">
      <c r="A15160" s="79"/>
      <c r="B15160" s="156"/>
    </row>
    <row r="15161" spans="1:2">
      <c r="A15161" s="79"/>
      <c r="B15161" s="156"/>
    </row>
    <row r="15162" spans="1:2">
      <c r="A15162" s="79"/>
      <c r="B15162" s="156"/>
    </row>
    <row r="15163" spans="1:2">
      <c r="A15163" s="79"/>
      <c r="B15163" s="156"/>
    </row>
    <row r="15164" spans="1:2">
      <c r="A15164" s="79"/>
      <c r="B15164" s="156"/>
    </row>
    <row r="15165" spans="1:2">
      <c r="A15165" s="79"/>
      <c r="B15165" s="156"/>
    </row>
    <row r="15166" spans="1:2">
      <c r="A15166" s="79"/>
      <c r="B15166" s="156"/>
    </row>
    <row r="15167" spans="1:2">
      <c r="A15167" s="79"/>
      <c r="B15167" s="156"/>
    </row>
    <row r="15168" spans="1:2">
      <c r="A15168" s="79"/>
      <c r="B15168" s="156"/>
    </row>
    <row r="15169" spans="1:2">
      <c r="A15169" s="79"/>
      <c r="B15169" s="156"/>
    </row>
    <row r="15170" spans="1:2">
      <c r="A15170" s="79"/>
      <c r="B15170" s="156"/>
    </row>
    <row r="15171" spans="1:2">
      <c r="A15171" s="79"/>
      <c r="B15171" s="156"/>
    </row>
    <row r="15172" spans="1:2">
      <c r="A15172" s="79"/>
      <c r="B15172" s="156"/>
    </row>
    <row r="15173" spans="1:2">
      <c r="A15173" s="79"/>
      <c r="B15173" s="156"/>
    </row>
    <row r="15174" spans="1:2">
      <c r="A15174" s="79"/>
      <c r="B15174" s="156"/>
    </row>
    <row r="15175" spans="1:2">
      <c r="A15175" s="79"/>
      <c r="B15175" s="156"/>
    </row>
    <row r="15176" spans="1:2">
      <c r="A15176" s="79"/>
      <c r="B15176" s="156"/>
    </row>
    <row r="15177" spans="1:2">
      <c r="A15177" s="79"/>
      <c r="B15177" s="156"/>
    </row>
    <row r="15178" spans="1:2">
      <c r="A15178" s="79"/>
      <c r="B15178" s="156"/>
    </row>
    <row r="15179" spans="1:2">
      <c r="A15179" s="79"/>
      <c r="B15179" s="156"/>
    </row>
    <row r="15180" spans="1:2">
      <c r="A15180" s="79"/>
      <c r="B15180" s="156"/>
    </row>
    <row r="15181" spans="1:2">
      <c r="A15181" s="79"/>
      <c r="B15181" s="156"/>
    </row>
    <row r="15182" spans="1:2">
      <c r="A15182" s="79"/>
      <c r="B15182" s="156"/>
    </row>
    <row r="15183" spans="1:2">
      <c r="A15183" s="79"/>
      <c r="B15183" s="156"/>
    </row>
    <row r="15184" spans="1:2">
      <c r="A15184" s="79"/>
      <c r="B15184" s="156"/>
    </row>
    <row r="15185" spans="1:2">
      <c r="A15185" s="79"/>
      <c r="B15185" s="156"/>
    </row>
    <row r="15186" spans="1:2">
      <c r="A15186" s="79"/>
      <c r="B15186" s="156"/>
    </row>
    <row r="15187" spans="1:2">
      <c r="A15187" s="79"/>
      <c r="B15187" s="156"/>
    </row>
    <row r="15188" spans="1:2">
      <c r="A15188" s="79"/>
      <c r="B15188" s="156"/>
    </row>
    <row r="15189" spans="1:2">
      <c r="A15189" s="79"/>
      <c r="B15189" s="156"/>
    </row>
    <row r="15190" spans="1:2">
      <c r="A15190" s="79"/>
      <c r="B15190" s="156"/>
    </row>
    <row r="15191" spans="1:2">
      <c r="A15191" s="79"/>
      <c r="B15191" s="156"/>
    </row>
    <row r="15192" spans="1:2">
      <c r="A15192" s="79"/>
      <c r="B15192" s="156"/>
    </row>
    <row r="15193" spans="1:2">
      <c r="A15193" s="79"/>
      <c r="B15193" s="156"/>
    </row>
    <row r="15194" spans="1:2">
      <c r="A15194" s="79"/>
      <c r="B15194" s="156"/>
    </row>
    <row r="15195" spans="1:2">
      <c r="A15195" s="79"/>
      <c r="B15195" s="156"/>
    </row>
    <row r="15196" spans="1:2">
      <c r="A15196" s="79"/>
      <c r="B15196" s="156"/>
    </row>
    <row r="15197" spans="1:2">
      <c r="A15197" s="79"/>
      <c r="B15197" s="156"/>
    </row>
    <row r="15198" spans="1:2">
      <c r="A15198" s="79"/>
      <c r="B15198" s="156"/>
    </row>
    <row r="15199" spans="1:2">
      <c r="A15199" s="79"/>
      <c r="B15199" s="156"/>
    </row>
    <row r="15200" spans="1:2">
      <c r="A15200" s="79"/>
      <c r="B15200" s="156"/>
    </row>
    <row r="15201" spans="1:2">
      <c r="A15201" s="79"/>
      <c r="B15201" s="156"/>
    </row>
    <row r="15202" spans="1:2">
      <c r="A15202" s="79"/>
      <c r="B15202" s="156"/>
    </row>
    <row r="15203" spans="1:2">
      <c r="A15203" s="79"/>
      <c r="B15203" s="156"/>
    </row>
    <row r="15204" spans="1:2">
      <c r="A15204" s="79"/>
      <c r="B15204" s="156"/>
    </row>
    <row r="15205" spans="1:2">
      <c r="A15205" s="79"/>
      <c r="B15205" s="156"/>
    </row>
    <row r="15206" spans="1:2">
      <c r="A15206" s="79"/>
      <c r="B15206" s="156"/>
    </row>
    <row r="15207" spans="1:2">
      <c r="A15207" s="79"/>
      <c r="B15207" s="156"/>
    </row>
    <row r="15208" spans="1:2">
      <c r="A15208" s="79"/>
      <c r="B15208" s="156"/>
    </row>
    <row r="15209" spans="1:2">
      <c r="A15209" s="79"/>
      <c r="B15209" s="156"/>
    </row>
    <row r="15210" spans="1:2">
      <c r="A15210" s="79"/>
      <c r="B15210" s="156"/>
    </row>
    <row r="15211" spans="1:2">
      <c r="A15211" s="79"/>
      <c r="B15211" s="156"/>
    </row>
    <row r="15212" spans="1:2">
      <c r="A15212" s="79"/>
      <c r="B15212" s="156"/>
    </row>
    <row r="15213" spans="1:2">
      <c r="A15213" s="79"/>
      <c r="B15213" s="156"/>
    </row>
    <row r="15214" spans="1:2">
      <c r="A15214" s="79"/>
      <c r="B15214" s="156"/>
    </row>
    <row r="15215" spans="1:2">
      <c r="A15215" s="79"/>
      <c r="B15215" s="156"/>
    </row>
    <row r="15216" spans="1:2">
      <c r="A15216" s="79"/>
      <c r="B15216" s="156"/>
    </row>
    <row r="15217" spans="1:2">
      <c r="A15217" s="79"/>
      <c r="B15217" s="156"/>
    </row>
    <row r="15218" spans="1:2">
      <c r="A15218" s="79"/>
      <c r="B15218" s="156"/>
    </row>
    <row r="15219" spans="1:2">
      <c r="A15219" s="79"/>
      <c r="B15219" s="156"/>
    </row>
    <row r="15220" spans="1:2">
      <c r="A15220" s="79"/>
      <c r="B15220" s="156"/>
    </row>
    <row r="15221" spans="1:2">
      <c r="A15221" s="79"/>
      <c r="B15221" s="156"/>
    </row>
    <row r="15222" spans="1:2">
      <c r="A15222" s="79"/>
      <c r="B15222" s="156"/>
    </row>
    <row r="15223" spans="1:2">
      <c r="A15223" s="79"/>
      <c r="B15223" s="156"/>
    </row>
    <row r="15224" spans="1:2">
      <c r="A15224" s="79"/>
      <c r="B15224" s="156"/>
    </row>
    <row r="15225" spans="1:2">
      <c r="A15225" s="79"/>
      <c r="B15225" s="156"/>
    </row>
    <row r="15226" spans="1:2">
      <c r="A15226" s="79"/>
      <c r="B15226" s="156"/>
    </row>
    <row r="15227" spans="1:2">
      <c r="A15227" s="79"/>
      <c r="B15227" s="156"/>
    </row>
    <row r="15228" spans="1:2">
      <c r="A15228" s="79"/>
      <c r="B15228" s="156"/>
    </row>
    <row r="15229" spans="1:2">
      <c r="A15229" s="79"/>
      <c r="B15229" s="156"/>
    </row>
    <row r="15230" spans="1:2">
      <c r="A15230" s="79"/>
      <c r="B15230" s="156"/>
    </row>
    <row r="15231" spans="1:2">
      <c r="A15231" s="79"/>
      <c r="B15231" s="156"/>
    </row>
    <row r="15232" spans="1:2">
      <c r="A15232" s="79"/>
      <c r="B15232" s="156"/>
    </row>
    <row r="15233" spans="1:2">
      <c r="A15233" s="79"/>
      <c r="B15233" s="156"/>
    </row>
    <row r="15234" spans="1:2">
      <c r="A15234" s="79"/>
      <c r="B15234" s="156"/>
    </row>
    <row r="15235" spans="1:2">
      <c r="A15235" s="79"/>
      <c r="B15235" s="156"/>
    </row>
    <row r="15236" spans="1:2">
      <c r="A15236" s="79"/>
      <c r="B15236" s="156"/>
    </row>
    <row r="15237" spans="1:2">
      <c r="A15237" s="79"/>
      <c r="B15237" s="156"/>
    </row>
    <row r="15238" spans="1:2">
      <c r="A15238" s="79"/>
      <c r="B15238" s="156"/>
    </row>
    <row r="15239" spans="1:2">
      <c r="A15239" s="79"/>
      <c r="B15239" s="156"/>
    </row>
    <row r="15240" spans="1:2">
      <c r="A15240" s="79"/>
      <c r="B15240" s="156"/>
    </row>
    <row r="15241" spans="1:2">
      <c r="A15241" s="79"/>
      <c r="B15241" s="156"/>
    </row>
    <row r="15242" spans="1:2">
      <c r="A15242" s="79"/>
      <c r="B15242" s="156"/>
    </row>
    <row r="15243" spans="1:2">
      <c r="A15243" s="79"/>
      <c r="B15243" s="156"/>
    </row>
    <row r="15244" spans="1:2">
      <c r="A15244" s="79"/>
      <c r="B15244" s="156"/>
    </row>
    <row r="15245" spans="1:2">
      <c r="A15245" s="79"/>
      <c r="B15245" s="156"/>
    </row>
    <row r="15246" spans="1:2">
      <c r="A15246" s="79"/>
      <c r="B15246" s="156"/>
    </row>
    <row r="15247" spans="1:2">
      <c r="A15247" s="79"/>
      <c r="B15247" s="156"/>
    </row>
    <row r="15248" spans="1:2">
      <c r="A15248" s="79"/>
      <c r="B15248" s="156"/>
    </row>
    <row r="15249" spans="1:2">
      <c r="A15249" s="79"/>
      <c r="B15249" s="156"/>
    </row>
    <row r="15250" spans="1:2">
      <c r="A15250" s="79"/>
      <c r="B15250" s="156"/>
    </row>
    <row r="15251" spans="1:2">
      <c r="A15251" s="79"/>
      <c r="B15251" s="156"/>
    </row>
    <row r="15252" spans="1:2">
      <c r="A15252" s="79"/>
      <c r="B15252" s="156"/>
    </row>
    <row r="15253" spans="1:2">
      <c r="A15253" s="79"/>
      <c r="B15253" s="156"/>
    </row>
    <row r="15254" spans="1:2">
      <c r="A15254" s="79"/>
      <c r="B15254" s="156"/>
    </row>
    <row r="15255" spans="1:2">
      <c r="A15255" s="79"/>
      <c r="B15255" s="156"/>
    </row>
    <row r="15256" spans="1:2">
      <c r="A15256" s="79"/>
      <c r="B15256" s="156"/>
    </row>
    <row r="15257" spans="1:2">
      <c r="A15257" s="79"/>
      <c r="B15257" s="156"/>
    </row>
    <row r="15258" spans="1:2">
      <c r="A15258" s="79"/>
      <c r="B15258" s="156"/>
    </row>
    <row r="15259" spans="1:2">
      <c r="A15259" s="79"/>
      <c r="B15259" s="156"/>
    </row>
    <row r="15260" spans="1:2">
      <c r="A15260" s="79"/>
      <c r="B15260" s="156"/>
    </row>
    <row r="15261" spans="1:2">
      <c r="A15261" s="79"/>
      <c r="B15261" s="156"/>
    </row>
    <row r="15262" spans="1:2">
      <c r="A15262" s="79"/>
      <c r="B15262" s="156"/>
    </row>
    <row r="15263" spans="1:2">
      <c r="A15263" s="79"/>
      <c r="B15263" s="156"/>
    </row>
    <row r="15264" spans="1:2">
      <c r="A15264" s="79"/>
      <c r="B15264" s="156"/>
    </row>
    <row r="15265" spans="1:2">
      <c r="A15265" s="79"/>
      <c r="B15265" s="156"/>
    </row>
    <row r="15266" spans="1:2">
      <c r="A15266" s="79"/>
      <c r="B15266" s="156"/>
    </row>
    <row r="15267" spans="1:2">
      <c r="A15267" s="79"/>
      <c r="B15267" s="156"/>
    </row>
    <row r="15268" spans="1:2">
      <c r="A15268" s="79"/>
      <c r="B15268" s="156"/>
    </row>
    <row r="15269" spans="1:2">
      <c r="A15269" s="79"/>
      <c r="B15269" s="156"/>
    </row>
    <row r="15270" spans="1:2">
      <c r="A15270" s="79"/>
      <c r="B15270" s="156"/>
    </row>
    <row r="15271" spans="1:2">
      <c r="A15271" s="79"/>
      <c r="B15271" s="156"/>
    </row>
    <row r="15272" spans="1:2">
      <c r="A15272" s="79"/>
      <c r="B15272" s="156"/>
    </row>
    <row r="15273" spans="1:2">
      <c r="A15273" s="79"/>
      <c r="B15273" s="156"/>
    </row>
    <row r="15274" spans="1:2">
      <c r="A15274" s="79"/>
      <c r="B15274" s="156"/>
    </row>
    <row r="15275" spans="1:2">
      <c r="A15275" s="79"/>
      <c r="B15275" s="156"/>
    </row>
    <row r="15276" spans="1:2">
      <c r="A15276" s="79"/>
      <c r="B15276" s="156"/>
    </row>
    <row r="15277" spans="1:2">
      <c r="A15277" s="79"/>
      <c r="B15277" s="156"/>
    </row>
    <row r="15278" spans="1:2">
      <c r="A15278" s="79"/>
      <c r="B15278" s="156"/>
    </row>
    <row r="15279" spans="1:2">
      <c r="A15279" s="79"/>
      <c r="B15279" s="156"/>
    </row>
    <row r="15280" spans="1:2">
      <c r="A15280" s="79"/>
      <c r="B15280" s="156"/>
    </row>
    <row r="15281" spans="1:2">
      <c r="A15281" s="79"/>
      <c r="B15281" s="156"/>
    </row>
    <row r="15282" spans="1:2">
      <c r="A15282" s="79"/>
      <c r="B15282" s="156"/>
    </row>
    <row r="15283" spans="1:2">
      <c r="A15283" s="79"/>
      <c r="B15283" s="156"/>
    </row>
    <row r="15284" spans="1:2">
      <c r="A15284" s="79"/>
      <c r="B15284" s="156"/>
    </row>
    <row r="15285" spans="1:2">
      <c r="A15285" s="79"/>
      <c r="B15285" s="156"/>
    </row>
    <row r="15286" spans="1:2">
      <c r="A15286" s="79"/>
      <c r="B15286" s="156"/>
    </row>
    <row r="15287" spans="1:2">
      <c r="A15287" s="79"/>
      <c r="B15287" s="156"/>
    </row>
    <row r="15288" spans="1:2">
      <c r="A15288" s="79"/>
      <c r="B15288" s="156"/>
    </row>
    <row r="15289" spans="1:2">
      <c r="A15289" s="79"/>
      <c r="B15289" s="156"/>
    </row>
    <row r="15290" spans="1:2">
      <c r="A15290" s="79"/>
      <c r="B15290" s="156"/>
    </row>
    <row r="15291" spans="1:2">
      <c r="A15291" s="79"/>
      <c r="B15291" s="156"/>
    </row>
    <row r="15292" spans="1:2">
      <c r="A15292" s="79"/>
      <c r="B15292" s="156"/>
    </row>
    <row r="15293" spans="1:2">
      <c r="A15293" s="79"/>
      <c r="B15293" s="156"/>
    </row>
    <row r="15294" spans="1:2">
      <c r="A15294" s="79"/>
      <c r="B15294" s="156"/>
    </row>
    <row r="15295" spans="1:2">
      <c r="A15295" s="79"/>
      <c r="B15295" s="156"/>
    </row>
    <row r="15296" spans="1:2">
      <c r="A15296" s="79"/>
      <c r="B15296" s="156"/>
    </row>
    <row r="15297" spans="1:2">
      <c r="A15297" s="79"/>
      <c r="B15297" s="156"/>
    </row>
    <row r="15298" spans="1:2">
      <c r="A15298" s="79"/>
      <c r="B15298" s="156"/>
    </row>
    <row r="15299" spans="1:2">
      <c r="A15299" s="79"/>
      <c r="B15299" s="156"/>
    </row>
    <row r="15300" spans="1:2">
      <c r="A15300" s="79"/>
      <c r="B15300" s="156"/>
    </row>
    <row r="15301" spans="1:2">
      <c r="A15301" s="79"/>
      <c r="B15301" s="156"/>
    </row>
    <row r="15302" spans="1:2">
      <c r="A15302" s="79"/>
      <c r="B15302" s="156"/>
    </row>
    <row r="15303" spans="1:2">
      <c r="A15303" s="79"/>
      <c r="B15303" s="156"/>
    </row>
    <row r="15304" spans="1:2">
      <c r="A15304" s="79"/>
      <c r="B15304" s="156"/>
    </row>
    <row r="15305" spans="1:2">
      <c r="A15305" s="79"/>
      <c r="B15305" s="156"/>
    </row>
    <row r="15306" spans="1:2">
      <c r="A15306" s="79"/>
      <c r="B15306" s="156"/>
    </row>
    <row r="15307" spans="1:2">
      <c r="A15307" s="79"/>
      <c r="B15307" s="156"/>
    </row>
    <row r="15308" spans="1:2">
      <c r="A15308" s="79"/>
      <c r="B15308" s="156"/>
    </row>
    <row r="15309" spans="1:2">
      <c r="A15309" s="79"/>
      <c r="B15309" s="156"/>
    </row>
    <row r="15310" spans="1:2">
      <c r="A15310" s="79"/>
      <c r="B15310" s="156"/>
    </row>
    <row r="15311" spans="1:2">
      <c r="A15311" s="79"/>
      <c r="B15311" s="156"/>
    </row>
    <row r="15312" spans="1:2">
      <c r="A15312" s="79"/>
      <c r="B15312" s="156"/>
    </row>
    <row r="15313" spans="1:2">
      <c r="A15313" s="79"/>
      <c r="B15313" s="156"/>
    </row>
    <row r="15314" spans="1:2">
      <c r="A15314" s="79"/>
      <c r="B15314" s="156"/>
    </row>
    <row r="15315" spans="1:2">
      <c r="A15315" s="79"/>
      <c r="B15315" s="156"/>
    </row>
    <row r="15316" spans="1:2">
      <c r="A15316" s="79"/>
      <c r="B15316" s="156"/>
    </row>
    <row r="15317" spans="1:2">
      <c r="A15317" s="79"/>
      <c r="B15317" s="156"/>
    </row>
    <row r="15318" spans="1:2">
      <c r="A15318" s="79"/>
      <c r="B15318" s="156"/>
    </row>
    <row r="15319" spans="1:2">
      <c r="A15319" s="79"/>
      <c r="B15319" s="156"/>
    </row>
    <row r="15320" spans="1:2">
      <c r="A15320" s="79"/>
      <c r="B15320" s="156"/>
    </row>
    <row r="15321" spans="1:2">
      <c r="A15321" s="79"/>
      <c r="B15321" s="156"/>
    </row>
    <row r="15322" spans="1:2">
      <c r="A15322" s="79"/>
      <c r="B15322" s="156"/>
    </row>
    <row r="15323" spans="1:2">
      <c r="A15323" s="79"/>
      <c r="B15323" s="156"/>
    </row>
    <row r="15324" spans="1:2">
      <c r="A15324" s="79"/>
      <c r="B15324" s="156"/>
    </row>
    <row r="15325" spans="1:2">
      <c r="A15325" s="79"/>
      <c r="B15325" s="156"/>
    </row>
    <row r="15326" spans="1:2">
      <c r="A15326" s="79"/>
      <c r="B15326" s="156"/>
    </row>
    <row r="15327" spans="1:2">
      <c r="A15327" s="79"/>
      <c r="B15327" s="156"/>
    </row>
    <row r="15328" spans="1:2">
      <c r="A15328" s="79"/>
      <c r="B15328" s="156"/>
    </row>
    <row r="15329" spans="1:2">
      <c r="A15329" s="79"/>
      <c r="B15329" s="156"/>
    </row>
    <row r="15330" spans="1:2">
      <c r="A15330" s="79"/>
      <c r="B15330" s="156"/>
    </row>
    <row r="15331" spans="1:2">
      <c r="A15331" s="79"/>
      <c r="B15331" s="156"/>
    </row>
    <row r="15332" spans="1:2">
      <c r="A15332" s="79"/>
      <c r="B15332" s="156"/>
    </row>
    <row r="15333" spans="1:2">
      <c r="A15333" s="79"/>
      <c r="B15333" s="156"/>
    </row>
    <row r="15334" spans="1:2">
      <c r="A15334" s="79"/>
      <c r="B15334" s="156"/>
    </row>
    <row r="15335" spans="1:2">
      <c r="A15335" s="79"/>
      <c r="B15335" s="156"/>
    </row>
    <row r="15336" spans="1:2">
      <c r="A15336" s="79"/>
      <c r="B15336" s="156"/>
    </row>
    <row r="15337" spans="1:2">
      <c r="A15337" s="79"/>
      <c r="B15337" s="156"/>
    </row>
    <row r="15338" spans="1:2">
      <c r="A15338" s="79"/>
      <c r="B15338" s="156"/>
    </row>
    <row r="15339" spans="1:2">
      <c r="A15339" s="79"/>
      <c r="B15339" s="156"/>
    </row>
    <row r="15340" spans="1:2">
      <c r="A15340" s="79"/>
      <c r="B15340" s="156"/>
    </row>
    <row r="15341" spans="1:2">
      <c r="A15341" s="79"/>
      <c r="B15341" s="156"/>
    </row>
    <row r="15342" spans="1:2">
      <c r="A15342" s="79"/>
      <c r="B15342" s="156"/>
    </row>
    <row r="15343" spans="1:2">
      <c r="A15343" s="79"/>
      <c r="B15343" s="156"/>
    </row>
    <row r="15344" spans="1:2">
      <c r="A15344" s="79"/>
      <c r="B15344" s="156"/>
    </row>
    <row r="15345" spans="1:2">
      <c r="A15345" s="79"/>
      <c r="B15345" s="156"/>
    </row>
    <row r="15346" spans="1:2">
      <c r="A15346" s="79"/>
      <c r="B15346" s="156"/>
    </row>
    <row r="15347" spans="1:2">
      <c r="A15347" s="79"/>
      <c r="B15347" s="156"/>
    </row>
    <row r="15348" spans="1:2">
      <c r="A15348" s="79"/>
      <c r="B15348" s="156"/>
    </row>
    <row r="15349" spans="1:2">
      <c r="A15349" s="79"/>
      <c r="B15349" s="156"/>
    </row>
    <row r="15350" spans="1:2">
      <c r="A15350" s="79"/>
      <c r="B15350" s="156"/>
    </row>
    <row r="15351" spans="1:2">
      <c r="A15351" s="79"/>
      <c r="B15351" s="156"/>
    </row>
    <row r="15352" spans="1:2">
      <c r="A15352" s="79"/>
      <c r="B15352" s="156"/>
    </row>
    <row r="15353" spans="1:2">
      <c r="A15353" s="79"/>
      <c r="B15353" s="156"/>
    </row>
    <row r="15354" spans="1:2">
      <c r="A15354" s="79"/>
      <c r="B15354" s="156"/>
    </row>
    <row r="15355" spans="1:2">
      <c r="A15355" s="79"/>
      <c r="B15355" s="156"/>
    </row>
    <row r="15356" spans="1:2">
      <c r="A15356" s="79"/>
      <c r="B15356" s="156"/>
    </row>
    <row r="15357" spans="1:2">
      <c r="A15357" s="79"/>
      <c r="B15357" s="156"/>
    </row>
    <row r="15358" spans="1:2">
      <c r="A15358" s="79"/>
      <c r="B15358" s="156"/>
    </row>
    <row r="15359" spans="1:2">
      <c r="A15359" s="79"/>
      <c r="B15359" s="156"/>
    </row>
    <row r="15360" spans="1:2">
      <c r="A15360" s="79"/>
      <c r="B15360" s="156"/>
    </row>
    <row r="15361" spans="1:2">
      <c r="A15361" s="79"/>
      <c r="B15361" s="156"/>
    </row>
    <row r="15362" spans="1:2">
      <c r="A15362" s="79"/>
      <c r="B15362" s="156"/>
    </row>
    <row r="15363" spans="1:2">
      <c r="A15363" s="79"/>
      <c r="B15363" s="156"/>
    </row>
    <row r="15364" spans="1:2">
      <c r="A15364" s="79"/>
      <c r="B15364" s="156"/>
    </row>
    <row r="15365" spans="1:2">
      <c r="A15365" s="79"/>
      <c r="B15365" s="156"/>
    </row>
    <row r="15366" spans="1:2">
      <c r="A15366" s="79"/>
      <c r="B15366" s="156"/>
    </row>
    <row r="15367" spans="1:2">
      <c r="A15367" s="79"/>
      <c r="B15367" s="156"/>
    </row>
    <row r="15368" spans="1:2">
      <c r="A15368" s="79"/>
      <c r="B15368" s="156"/>
    </row>
    <row r="15369" spans="1:2">
      <c r="A15369" s="79"/>
      <c r="B15369" s="156"/>
    </row>
    <row r="15370" spans="1:2">
      <c r="A15370" s="79"/>
      <c r="B15370" s="156"/>
    </row>
    <row r="15371" spans="1:2">
      <c r="A15371" s="79"/>
      <c r="B15371" s="156"/>
    </row>
    <row r="15372" spans="1:2">
      <c r="A15372" s="79"/>
      <c r="B15372" s="156"/>
    </row>
    <row r="15373" spans="1:2">
      <c r="A15373" s="79"/>
      <c r="B15373" s="156"/>
    </row>
    <row r="15374" spans="1:2">
      <c r="A15374" s="79"/>
      <c r="B15374" s="156"/>
    </row>
    <row r="15375" spans="1:2">
      <c r="A15375" s="79"/>
      <c r="B15375" s="156"/>
    </row>
    <row r="15376" spans="1:2">
      <c r="A15376" s="79"/>
      <c r="B15376" s="156"/>
    </row>
    <row r="15377" spans="1:2">
      <c r="A15377" s="79"/>
      <c r="B15377" s="156"/>
    </row>
    <row r="15378" spans="1:2">
      <c r="A15378" s="79"/>
      <c r="B15378" s="156"/>
    </row>
    <row r="15379" spans="1:2">
      <c r="A15379" s="79"/>
      <c r="B15379" s="156"/>
    </row>
    <row r="15380" spans="1:2">
      <c r="A15380" s="79"/>
      <c r="B15380" s="156"/>
    </row>
    <row r="15381" spans="1:2">
      <c r="A15381" s="79"/>
      <c r="B15381" s="156"/>
    </row>
    <row r="15382" spans="1:2">
      <c r="A15382" s="79"/>
      <c r="B15382" s="156"/>
    </row>
    <row r="15383" spans="1:2">
      <c r="A15383" s="79"/>
      <c r="B15383" s="156"/>
    </row>
    <row r="15384" spans="1:2">
      <c r="A15384" s="79"/>
      <c r="B15384" s="156"/>
    </row>
    <row r="15385" spans="1:2">
      <c r="A15385" s="79"/>
      <c r="B15385" s="156"/>
    </row>
    <row r="15386" spans="1:2">
      <c r="A15386" s="79"/>
      <c r="B15386" s="156"/>
    </row>
    <row r="15387" spans="1:2">
      <c r="A15387" s="79"/>
      <c r="B15387" s="156"/>
    </row>
    <row r="15388" spans="1:2">
      <c r="A15388" s="79"/>
      <c r="B15388" s="156"/>
    </row>
    <row r="15389" spans="1:2">
      <c r="A15389" s="79"/>
      <c r="B15389" s="156"/>
    </row>
    <row r="15390" spans="1:2">
      <c r="A15390" s="79"/>
      <c r="B15390" s="156"/>
    </row>
    <row r="15391" spans="1:2">
      <c r="A15391" s="79"/>
      <c r="B15391" s="156"/>
    </row>
    <row r="15392" spans="1:2">
      <c r="A15392" s="79"/>
      <c r="B15392" s="156"/>
    </row>
    <row r="15393" spans="1:2">
      <c r="A15393" s="79"/>
      <c r="B15393" s="156"/>
    </row>
    <row r="15394" spans="1:2">
      <c r="A15394" s="79"/>
      <c r="B15394" s="156"/>
    </row>
    <row r="15395" spans="1:2">
      <c r="A15395" s="79"/>
      <c r="B15395" s="156"/>
    </row>
    <row r="15396" spans="1:2">
      <c r="A15396" s="79"/>
      <c r="B15396" s="156"/>
    </row>
    <row r="15397" spans="1:2">
      <c r="A15397" s="79"/>
      <c r="B15397" s="156"/>
    </row>
    <row r="15398" spans="1:2">
      <c r="A15398" s="79"/>
      <c r="B15398" s="156"/>
    </row>
    <row r="15399" spans="1:2">
      <c r="A15399" s="79"/>
      <c r="B15399" s="156"/>
    </row>
    <row r="15400" spans="1:2">
      <c r="A15400" s="79"/>
      <c r="B15400" s="156"/>
    </row>
    <row r="15401" spans="1:2">
      <c r="A15401" s="79"/>
      <c r="B15401" s="156"/>
    </row>
    <row r="15402" spans="1:2">
      <c r="A15402" s="79"/>
      <c r="B15402" s="156"/>
    </row>
    <row r="15403" spans="1:2">
      <c r="A15403" s="79"/>
      <c r="B15403" s="156"/>
    </row>
    <row r="15404" spans="1:2">
      <c r="A15404" s="79"/>
      <c r="B15404" s="156"/>
    </row>
    <row r="15405" spans="1:2">
      <c r="A15405" s="79"/>
      <c r="B15405" s="156"/>
    </row>
    <row r="15406" spans="1:2">
      <c r="A15406" s="79"/>
      <c r="B15406" s="156"/>
    </row>
    <row r="15407" spans="1:2">
      <c r="A15407" s="79"/>
      <c r="B15407" s="156"/>
    </row>
    <row r="15408" spans="1:2">
      <c r="A15408" s="79"/>
      <c r="B15408" s="156"/>
    </row>
    <row r="15409" spans="1:2">
      <c r="A15409" s="79"/>
      <c r="B15409" s="156"/>
    </row>
    <row r="15410" spans="1:2">
      <c r="A15410" s="79"/>
      <c r="B15410" s="156"/>
    </row>
    <row r="15411" spans="1:2">
      <c r="A15411" s="79"/>
      <c r="B15411" s="156"/>
    </row>
    <row r="15412" spans="1:2">
      <c r="A15412" s="79"/>
      <c r="B15412" s="156"/>
    </row>
    <row r="15413" spans="1:2">
      <c r="A15413" s="79"/>
      <c r="B15413" s="156"/>
    </row>
    <row r="15414" spans="1:2">
      <c r="A15414" s="79"/>
      <c r="B15414" s="156"/>
    </row>
    <row r="15415" spans="1:2">
      <c r="A15415" s="79"/>
      <c r="B15415" s="156"/>
    </row>
    <row r="15416" spans="1:2">
      <c r="A15416" s="79"/>
      <c r="B15416" s="156"/>
    </row>
    <row r="15417" spans="1:2">
      <c r="A15417" s="79"/>
      <c r="B15417" s="156"/>
    </row>
    <row r="15418" spans="1:2">
      <c r="A15418" s="79"/>
      <c r="B15418" s="156"/>
    </row>
    <row r="15419" spans="1:2">
      <c r="A15419" s="79"/>
      <c r="B15419" s="156"/>
    </row>
    <row r="15420" spans="1:2">
      <c r="A15420" s="79"/>
      <c r="B15420" s="156"/>
    </row>
    <row r="15421" spans="1:2">
      <c r="A15421" s="79"/>
      <c r="B15421" s="156"/>
    </row>
    <row r="15422" spans="1:2">
      <c r="A15422" s="79"/>
      <c r="B15422" s="156"/>
    </row>
    <row r="15423" spans="1:2">
      <c r="A15423" s="79"/>
      <c r="B15423" s="156"/>
    </row>
    <row r="15424" spans="1:2">
      <c r="A15424" s="79"/>
      <c r="B15424" s="156"/>
    </row>
    <row r="15425" spans="1:2">
      <c r="A15425" s="79"/>
      <c r="B15425" s="156"/>
    </row>
    <row r="15426" spans="1:2">
      <c r="A15426" s="79"/>
      <c r="B15426" s="156"/>
    </row>
    <row r="15427" spans="1:2">
      <c r="A15427" s="79"/>
      <c r="B15427" s="156"/>
    </row>
    <row r="15428" spans="1:2">
      <c r="A15428" s="79"/>
      <c r="B15428" s="156"/>
    </row>
    <row r="15429" spans="1:2">
      <c r="A15429" s="79"/>
      <c r="B15429" s="156"/>
    </row>
    <row r="15430" spans="1:2">
      <c r="A15430" s="79"/>
      <c r="B15430" s="156"/>
    </row>
    <row r="15431" spans="1:2">
      <c r="A15431" s="79"/>
      <c r="B15431" s="156"/>
    </row>
    <row r="15432" spans="1:2">
      <c r="A15432" s="79"/>
      <c r="B15432" s="156"/>
    </row>
    <row r="15433" spans="1:2">
      <c r="A15433" s="79"/>
      <c r="B15433" s="156"/>
    </row>
    <row r="15434" spans="1:2">
      <c r="A15434" s="79"/>
      <c r="B15434" s="156"/>
    </row>
    <row r="15435" spans="1:2">
      <c r="A15435" s="79"/>
      <c r="B15435" s="156"/>
    </row>
    <row r="15436" spans="1:2">
      <c r="A15436" s="79"/>
      <c r="B15436" s="156"/>
    </row>
    <row r="15437" spans="1:2">
      <c r="A15437" s="79"/>
      <c r="B15437" s="156"/>
    </row>
    <row r="15438" spans="1:2">
      <c r="A15438" s="79"/>
      <c r="B15438" s="156"/>
    </row>
    <row r="15439" spans="1:2">
      <c r="A15439" s="79"/>
      <c r="B15439" s="156"/>
    </row>
    <row r="15440" spans="1:2">
      <c r="A15440" s="79"/>
      <c r="B15440" s="156"/>
    </row>
    <row r="15441" spans="1:2">
      <c r="A15441" s="79"/>
      <c r="B15441" s="156"/>
    </row>
    <row r="15442" spans="1:2">
      <c r="A15442" s="79"/>
      <c r="B15442" s="156"/>
    </row>
    <row r="15443" spans="1:2">
      <c r="A15443" s="79"/>
      <c r="B15443" s="156"/>
    </row>
    <row r="15444" spans="1:2">
      <c r="A15444" s="79"/>
      <c r="B15444" s="156"/>
    </row>
    <row r="15445" spans="1:2">
      <c r="A15445" s="79"/>
      <c r="B15445" s="156"/>
    </row>
    <row r="15446" spans="1:2">
      <c r="A15446" s="79"/>
      <c r="B15446" s="156"/>
    </row>
    <row r="15447" spans="1:2">
      <c r="A15447" s="79"/>
      <c r="B15447" s="156"/>
    </row>
    <row r="15448" spans="1:2">
      <c r="A15448" s="79"/>
      <c r="B15448" s="156"/>
    </row>
    <row r="15449" spans="1:2">
      <c r="A15449" s="79"/>
      <c r="B15449" s="156"/>
    </row>
    <row r="15450" spans="1:2">
      <c r="A15450" s="79"/>
      <c r="B15450" s="156"/>
    </row>
    <row r="15451" spans="1:2">
      <c r="A15451" s="79"/>
      <c r="B15451" s="156"/>
    </row>
    <row r="15452" spans="1:2">
      <c r="A15452" s="79"/>
      <c r="B15452" s="156"/>
    </row>
    <row r="15453" spans="1:2">
      <c r="A15453" s="79"/>
      <c r="B15453" s="156"/>
    </row>
    <row r="15454" spans="1:2">
      <c r="A15454" s="79"/>
      <c r="B15454" s="156"/>
    </row>
    <row r="15455" spans="1:2">
      <c r="A15455" s="79"/>
      <c r="B15455" s="156"/>
    </row>
    <row r="15456" spans="1:2">
      <c r="A15456" s="79"/>
      <c r="B15456" s="156"/>
    </row>
    <row r="15457" spans="1:2">
      <c r="A15457" s="79"/>
      <c r="B15457" s="156"/>
    </row>
    <row r="15458" spans="1:2">
      <c r="A15458" s="79"/>
      <c r="B15458" s="156"/>
    </row>
    <row r="15459" spans="1:2">
      <c r="A15459" s="79"/>
      <c r="B15459" s="156"/>
    </row>
    <row r="15460" spans="1:2">
      <c r="A15460" s="79"/>
      <c r="B15460" s="156"/>
    </row>
    <row r="15461" spans="1:2">
      <c r="A15461" s="79"/>
      <c r="B15461" s="156"/>
    </row>
    <row r="15462" spans="1:2">
      <c r="A15462" s="79"/>
      <c r="B15462" s="156"/>
    </row>
    <row r="15463" spans="1:2">
      <c r="A15463" s="79"/>
      <c r="B15463" s="156"/>
    </row>
    <row r="15464" spans="1:2">
      <c r="A15464" s="79"/>
      <c r="B15464" s="156"/>
    </row>
    <row r="15465" spans="1:2">
      <c r="A15465" s="79"/>
      <c r="B15465" s="156"/>
    </row>
    <row r="15466" spans="1:2">
      <c r="A15466" s="79"/>
      <c r="B15466" s="156"/>
    </row>
    <row r="15467" spans="1:2">
      <c r="A15467" s="79"/>
      <c r="B15467" s="156"/>
    </row>
    <row r="15468" spans="1:2">
      <c r="A15468" s="79"/>
      <c r="B15468" s="156"/>
    </row>
    <row r="15469" spans="1:2">
      <c r="A15469" s="79"/>
      <c r="B15469" s="156"/>
    </row>
    <row r="15470" spans="1:2">
      <c r="A15470" s="79"/>
      <c r="B15470" s="156"/>
    </row>
    <row r="15471" spans="1:2">
      <c r="A15471" s="79"/>
      <c r="B15471" s="156"/>
    </row>
    <row r="15472" spans="1:2">
      <c r="A15472" s="79"/>
      <c r="B15472" s="156"/>
    </row>
    <row r="15473" spans="1:2">
      <c r="A15473" s="79"/>
      <c r="B15473" s="156"/>
    </row>
    <row r="15474" spans="1:2">
      <c r="A15474" s="79"/>
      <c r="B15474" s="156"/>
    </row>
    <row r="15475" spans="1:2">
      <c r="A15475" s="79"/>
      <c r="B15475" s="156"/>
    </row>
    <row r="15476" spans="1:2">
      <c r="A15476" s="79"/>
      <c r="B15476" s="156"/>
    </row>
    <row r="15477" spans="1:2">
      <c r="A15477" s="79"/>
      <c r="B15477" s="156"/>
    </row>
    <row r="15478" spans="1:2">
      <c r="A15478" s="79"/>
      <c r="B15478" s="156"/>
    </row>
    <row r="15479" spans="1:2">
      <c r="A15479" s="79"/>
      <c r="B15479" s="156"/>
    </row>
    <row r="15480" spans="1:2">
      <c r="A15480" s="79"/>
      <c r="B15480" s="156"/>
    </row>
    <row r="15481" spans="1:2">
      <c r="A15481" s="79"/>
      <c r="B15481" s="156"/>
    </row>
    <row r="15482" spans="1:2">
      <c r="A15482" s="79"/>
      <c r="B15482" s="156"/>
    </row>
    <row r="15483" spans="1:2">
      <c r="A15483" s="79"/>
      <c r="B15483" s="156"/>
    </row>
    <row r="15484" spans="1:2">
      <c r="A15484" s="79"/>
      <c r="B15484" s="156"/>
    </row>
    <row r="15485" spans="1:2">
      <c r="A15485" s="79"/>
      <c r="B15485" s="156"/>
    </row>
    <row r="15486" spans="1:2">
      <c r="A15486" s="79"/>
      <c r="B15486" s="156"/>
    </row>
    <row r="15487" spans="1:2">
      <c r="A15487" s="79"/>
      <c r="B15487" s="156"/>
    </row>
    <row r="15488" spans="1:2">
      <c r="A15488" s="79"/>
      <c r="B15488" s="156"/>
    </row>
    <row r="15489" spans="1:2">
      <c r="A15489" s="79"/>
      <c r="B15489" s="156"/>
    </row>
    <row r="15490" spans="1:2">
      <c r="A15490" s="79"/>
      <c r="B15490" s="156"/>
    </row>
    <row r="15491" spans="1:2">
      <c r="A15491" s="79"/>
      <c r="B15491" s="156"/>
    </row>
    <row r="15492" spans="1:2">
      <c r="A15492" s="79"/>
      <c r="B15492" s="156"/>
    </row>
    <row r="15493" spans="1:2">
      <c r="A15493" s="79"/>
      <c r="B15493" s="156"/>
    </row>
    <row r="15494" spans="1:2">
      <c r="A15494" s="79"/>
      <c r="B15494" s="156"/>
    </row>
    <row r="15495" spans="1:2">
      <c r="A15495" s="79"/>
      <c r="B15495" s="156"/>
    </row>
    <row r="15496" spans="1:2">
      <c r="A15496" s="79"/>
      <c r="B15496" s="156"/>
    </row>
    <row r="15497" spans="1:2">
      <c r="A15497" s="79"/>
      <c r="B15497" s="156"/>
    </row>
    <row r="15498" spans="1:2">
      <c r="A15498" s="79"/>
      <c r="B15498" s="156"/>
    </row>
    <row r="15499" spans="1:2">
      <c r="A15499" s="79"/>
      <c r="B15499" s="156"/>
    </row>
    <row r="15500" spans="1:2">
      <c r="A15500" s="79"/>
      <c r="B15500" s="156"/>
    </row>
    <row r="15501" spans="1:2">
      <c r="A15501" s="79"/>
      <c r="B15501" s="156"/>
    </row>
    <row r="15502" spans="1:2">
      <c r="A15502" s="79"/>
      <c r="B15502" s="156"/>
    </row>
    <row r="15503" spans="1:2">
      <c r="A15503" s="79"/>
      <c r="B15503" s="156"/>
    </row>
    <row r="15504" spans="1:2">
      <c r="A15504" s="79"/>
      <c r="B15504" s="156"/>
    </row>
    <row r="15505" spans="1:2">
      <c r="A15505" s="79"/>
      <c r="B15505" s="156"/>
    </row>
    <row r="15506" spans="1:2">
      <c r="A15506" s="79"/>
      <c r="B15506" s="156"/>
    </row>
    <row r="15507" spans="1:2">
      <c r="A15507" s="79"/>
      <c r="B15507" s="156"/>
    </row>
    <row r="15508" spans="1:2">
      <c r="A15508" s="79"/>
      <c r="B15508" s="156"/>
    </row>
    <row r="15509" spans="1:2">
      <c r="A15509" s="79"/>
      <c r="B15509" s="156"/>
    </row>
    <row r="15510" spans="1:2">
      <c r="A15510" s="79"/>
      <c r="B15510" s="156"/>
    </row>
    <row r="15511" spans="1:2">
      <c r="A15511" s="79"/>
      <c r="B15511" s="156"/>
    </row>
    <row r="15512" spans="1:2">
      <c r="A15512" s="79"/>
      <c r="B15512" s="156"/>
    </row>
    <row r="15513" spans="1:2">
      <c r="A15513" s="79"/>
      <c r="B15513" s="156"/>
    </row>
    <row r="15514" spans="1:2">
      <c r="A15514" s="79"/>
      <c r="B15514" s="156"/>
    </row>
    <row r="15515" spans="1:2">
      <c r="A15515" s="79"/>
      <c r="B15515" s="156"/>
    </row>
    <row r="15516" spans="1:2">
      <c r="A15516" s="79"/>
      <c r="B15516" s="156"/>
    </row>
    <row r="15517" spans="1:2">
      <c r="A15517" s="79"/>
      <c r="B15517" s="156"/>
    </row>
    <row r="15518" spans="1:2">
      <c r="A15518" s="79"/>
      <c r="B15518" s="156"/>
    </row>
    <row r="15519" spans="1:2">
      <c r="A15519" s="79"/>
      <c r="B15519" s="156"/>
    </row>
    <row r="15520" spans="1:2">
      <c r="A15520" s="79"/>
      <c r="B15520" s="156"/>
    </row>
    <row r="15521" spans="1:2">
      <c r="A15521" s="79"/>
      <c r="B15521" s="156"/>
    </row>
    <row r="15522" spans="1:2">
      <c r="A15522" s="79"/>
      <c r="B15522" s="156"/>
    </row>
    <row r="15523" spans="1:2">
      <c r="A15523" s="79"/>
      <c r="B15523" s="156"/>
    </row>
    <row r="15524" spans="1:2">
      <c r="A15524" s="79"/>
      <c r="B15524" s="156"/>
    </row>
    <row r="15525" spans="1:2">
      <c r="A15525" s="79"/>
      <c r="B15525" s="156"/>
    </row>
    <row r="15526" spans="1:2">
      <c r="A15526" s="79"/>
      <c r="B15526" s="156"/>
    </row>
    <row r="15527" spans="1:2">
      <c r="A15527" s="79"/>
      <c r="B15527" s="156"/>
    </row>
    <row r="15528" spans="1:2">
      <c r="A15528" s="79"/>
      <c r="B15528" s="156"/>
    </row>
    <row r="15529" spans="1:2">
      <c r="A15529" s="79"/>
      <c r="B15529" s="156"/>
    </row>
    <row r="15530" spans="1:2">
      <c r="A15530" s="79"/>
      <c r="B15530" s="156"/>
    </row>
    <row r="15531" spans="1:2">
      <c r="A15531" s="79"/>
      <c r="B15531" s="156"/>
    </row>
    <row r="15532" spans="1:2">
      <c r="A15532" s="79"/>
      <c r="B15532" s="156"/>
    </row>
    <row r="15533" spans="1:2">
      <c r="A15533" s="79"/>
      <c r="B15533" s="156"/>
    </row>
    <row r="15534" spans="1:2">
      <c r="A15534" s="79"/>
      <c r="B15534" s="156"/>
    </row>
    <row r="15535" spans="1:2">
      <c r="A15535" s="79"/>
      <c r="B15535" s="156"/>
    </row>
    <row r="15536" spans="1:2">
      <c r="A15536" s="79"/>
      <c r="B15536" s="156"/>
    </row>
    <row r="15537" spans="1:2">
      <c r="A15537" s="79"/>
      <c r="B15537" s="156"/>
    </row>
    <row r="15538" spans="1:2">
      <c r="A15538" s="79"/>
      <c r="B15538" s="156"/>
    </row>
    <row r="15539" spans="1:2">
      <c r="A15539" s="79"/>
      <c r="B15539" s="156"/>
    </row>
    <row r="15540" spans="1:2">
      <c r="A15540" s="79"/>
      <c r="B15540" s="156"/>
    </row>
    <row r="15541" spans="1:2">
      <c r="A15541" s="79"/>
      <c r="B15541" s="156"/>
    </row>
    <row r="15542" spans="1:2">
      <c r="A15542" s="79"/>
      <c r="B15542" s="156"/>
    </row>
    <row r="15543" spans="1:2">
      <c r="A15543" s="79"/>
      <c r="B15543" s="156"/>
    </row>
    <row r="15544" spans="1:2">
      <c r="A15544" s="79"/>
      <c r="B15544" s="156"/>
    </row>
    <row r="15545" spans="1:2">
      <c r="A15545" s="79"/>
      <c r="B15545" s="156"/>
    </row>
    <row r="15546" spans="1:2">
      <c r="A15546" s="79"/>
      <c r="B15546" s="156"/>
    </row>
    <row r="15547" spans="1:2">
      <c r="A15547" s="79"/>
      <c r="B15547" s="156"/>
    </row>
    <row r="15548" spans="1:2">
      <c r="A15548" s="79"/>
      <c r="B15548" s="156"/>
    </row>
    <row r="15549" spans="1:2">
      <c r="A15549" s="79"/>
      <c r="B15549" s="156"/>
    </row>
    <row r="15550" spans="1:2">
      <c r="A15550" s="79"/>
      <c r="B15550" s="156"/>
    </row>
    <row r="15551" spans="1:2">
      <c r="A15551" s="79"/>
      <c r="B15551" s="156"/>
    </row>
    <row r="15552" spans="1:2">
      <c r="A15552" s="79"/>
      <c r="B15552" s="156"/>
    </row>
    <row r="15553" spans="1:2">
      <c r="A15553" s="79"/>
      <c r="B15553" s="156"/>
    </row>
    <row r="15554" spans="1:2">
      <c r="A15554" s="79"/>
      <c r="B15554" s="156"/>
    </row>
    <row r="15555" spans="1:2">
      <c r="A15555" s="79"/>
      <c r="B15555" s="156"/>
    </row>
    <row r="15556" spans="1:2">
      <c r="A15556" s="79"/>
      <c r="B15556" s="156"/>
    </row>
    <row r="15557" spans="1:2">
      <c r="A15557" s="79"/>
      <c r="B15557" s="156"/>
    </row>
    <row r="15558" spans="1:2">
      <c r="A15558" s="79"/>
      <c r="B15558" s="156"/>
    </row>
    <row r="15559" spans="1:2">
      <c r="A15559" s="79"/>
      <c r="B15559" s="156"/>
    </row>
    <row r="15560" spans="1:2">
      <c r="A15560" s="79"/>
      <c r="B15560" s="156"/>
    </row>
    <row r="15561" spans="1:2">
      <c r="A15561" s="79"/>
      <c r="B15561" s="156"/>
    </row>
    <row r="15562" spans="1:2">
      <c r="A15562" s="79"/>
      <c r="B15562" s="156"/>
    </row>
    <row r="15563" spans="1:2">
      <c r="A15563" s="79"/>
      <c r="B15563" s="156"/>
    </row>
    <row r="15564" spans="1:2">
      <c r="A15564" s="79"/>
      <c r="B15564" s="156"/>
    </row>
    <row r="15565" spans="1:2">
      <c r="A15565" s="79"/>
      <c r="B15565" s="156"/>
    </row>
    <row r="15566" spans="1:2">
      <c r="A15566" s="79"/>
      <c r="B15566" s="156"/>
    </row>
    <row r="15567" spans="1:2">
      <c r="A15567" s="79"/>
      <c r="B15567" s="156"/>
    </row>
    <row r="15568" spans="1:2">
      <c r="A15568" s="79"/>
      <c r="B15568" s="156"/>
    </row>
    <row r="15569" spans="1:2">
      <c r="A15569" s="79"/>
      <c r="B15569" s="156"/>
    </row>
    <row r="15570" spans="1:2">
      <c r="A15570" s="79"/>
      <c r="B15570" s="156"/>
    </row>
    <row r="15571" spans="1:2">
      <c r="A15571" s="79"/>
      <c r="B15571" s="156"/>
    </row>
    <row r="15572" spans="1:2">
      <c r="A15572" s="79"/>
      <c r="B15572" s="156"/>
    </row>
    <row r="15573" spans="1:2">
      <c r="A15573" s="79"/>
      <c r="B15573" s="156"/>
    </row>
    <row r="15574" spans="1:2">
      <c r="A15574" s="79"/>
      <c r="B15574" s="156"/>
    </row>
    <row r="15575" spans="1:2">
      <c r="A15575" s="79"/>
      <c r="B15575" s="156"/>
    </row>
    <row r="15576" spans="1:2">
      <c r="A15576" s="79"/>
      <c r="B15576" s="156"/>
    </row>
    <row r="15577" spans="1:2">
      <c r="A15577" s="79"/>
      <c r="B15577" s="156"/>
    </row>
    <row r="15578" spans="1:2">
      <c r="A15578" s="79"/>
      <c r="B15578" s="156"/>
    </row>
    <row r="15579" spans="1:2">
      <c r="A15579" s="79"/>
      <c r="B15579" s="156"/>
    </row>
    <row r="15580" spans="1:2">
      <c r="A15580" s="79"/>
      <c r="B15580" s="156"/>
    </row>
    <row r="15581" spans="1:2">
      <c r="A15581" s="79"/>
      <c r="B15581" s="156"/>
    </row>
    <row r="15582" spans="1:2">
      <c r="A15582" s="79"/>
      <c r="B15582" s="156"/>
    </row>
    <row r="15583" spans="1:2">
      <c r="A15583" s="79"/>
      <c r="B15583" s="156"/>
    </row>
    <row r="15584" spans="1:2">
      <c r="A15584" s="79"/>
      <c r="B15584" s="156"/>
    </row>
    <row r="15585" spans="1:2">
      <c r="A15585" s="79"/>
      <c r="B15585" s="156"/>
    </row>
    <row r="15586" spans="1:2">
      <c r="A15586" s="79"/>
      <c r="B15586" s="156"/>
    </row>
    <row r="15587" spans="1:2">
      <c r="A15587" s="79"/>
      <c r="B15587" s="156"/>
    </row>
    <row r="15588" spans="1:2">
      <c r="A15588" s="79"/>
      <c r="B15588" s="156"/>
    </row>
    <row r="15589" spans="1:2">
      <c r="A15589" s="79"/>
      <c r="B15589" s="156"/>
    </row>
    <row r="15590" spans="1:2">
      <c r="A15590" s="79"/>
      <c r="B15590" s="156"/>
    </row>
    <row r="15591" spans="1:2">
      <c r="A15591" s="79"/>
      <c r="B15591" s="156"/>
    </row>
    <row r="15592" spans="1:2">
      <c r="A15592" s="79"/>
      <c r="B15592" s="156"/>
    </row>
    <row r="15593" spans="1:2">
      <c r="A15593" s="79"/>
      <c r="B15593" s="156"/>
    </row>
    <row r="15594" spans="1:2">
      <c r="A15594" s="79"/>
      <c r="B15594" s="156"/>
    </row>
    <row r="15595" spans="1:2">
      <c r="A15595" s="79"/>
      <c r="B15595" s="156"/>
    </row>
    <row r="15596" spans="1:2">
      <c r="A15596" s="79"/>
      <c r="B15596" s="156"/>
    </row>
    <row r="15597" spans="1:2">
      <c r="A15597" s="79"/>
      <c r="B15597" s="156"/>
    </row>
    <row r="15598" spans="1:2">
      <c r="A15598" s="79"/>
      <c r="B15598" s="156"/>
    </row>
    <row r="15599" spans="1:2">
      <c r="A15599" s="79"/>
      <c r="B15599" s="156"/>
    </row>
    <row r="15600" spans="1:2">
      <c r="A15600" s="79"/>
      <c r="B15600" s="156"/>
    </row>
    <row r="15601" spans="1:2">
      <c r="A15601" s="79"/>
      <c r="B15601" s="156"/>
    </row>
    <row r="15602" spans="1:2">
      <c r="A15602" s="79"/>
      <c r="B15602" s="156"/>
    </row>
    <row r="15603" spans="1:2">
      <c r="A15603" s="79"/>
      <c r="B15603" s="156"/>
    </row>
    <row r="15604" spans="1:2">
      <c r="A15604" s="79"/>
      <c r="B15604" s="156"/>
    </row>
    <row r="15605" spans="1:2">
      <c r="A15605" s="79"/>
      <c r="B15605" s="156"/>
    </row>
    <row r="15606" spans="1:2">
      <c r="A15606" s="79"/>
      <c r="B15606" s="156"/>
    </row>
    <row r="15607" spans="1:2">
      <c r="A15607" s="79"/>
      <c r="B15607" s="156"/>
    </row>
    <row r="15608" spans="1:2">
      <c r="A15608" s="79"/>
      <c r="B15608" s="156"/>
    </row>
    <row r="15609" spans="1:2">
      <c r="A15609" s="79"/>
      <c r="B15609" s="156"/>
    </row>
    <row r="15610" spans="1:2">
      <c r="A15610" s="79"/>
      <c r="B15610" s="156"/>
    </row>
    <row r="15611" spans="1:2">
      <c r="A15611" s="79"/>
      <c r="B15611" s="156"/>
    </row>
    <row r="15612" spans="1:2">
      <c r="A15612" s="79"/>
      <c r="B15612" s="156"/>
    </row>
    <row r="15613" spans="1:2">
      <c r="A15613" s="79"/>
      <c r="B15613" s="156"/>
    </row>
    <row r="15614" spans="1:2">
      <c r="A15614" s="79"/>
      <c r="B15614" s="156"/>
    </row>
    <row r="15615" spans="1:2">
      <c r="A15615" s="79"/>
      <c r="B15615" s="156"/>
    </row>
    <row r="15616" spans="1:2">
      <c r="A15616" s="79"/>
      <c r="B15616" s="156"/>
    </row>
    <row r="15617" spans="1:2">
      <c r="A15617" s="79"/>
      <c r="B15617" s="156"/>
    </row>
    <row r="15618" spans="1:2">
      <c r="A15618" s="79"/>
      <c r="B15618" s="156"/>
    </row>
    <row r="15619" spans="1:2">
      <c r="A15619" s="79"/>
      <c r="B15619" s="156"/>
    </row>
    <row r="15620" spans="1:2">
      <c r="A15620" s="79"/>
      <c r="B15620" s="156"/>
    </row>
    <row r="15621" spans="1:2">
      <c r="A15621" s="79"/>
      <c r="B15621" s="156"/>
    </row>
    <row r="15622" spans="1:2">
      <c r="A15622" s="79"/>
      <c r="B15622" s="156"/>
    </row>
    <row r="15623" spans="1:2">
      <c r="A15623" s="79"/>
      <c r="B15623" s="156"/>
    </row>
    <row r="15624" spans="1:2">
      <c r="A15624" s="79"/>
      <c r="B15624" s="156"/>
    </row>
    <row r="15625" spans="1:2">
      <c r="A15625" s="79"/>
      <c r="B15625" s="156"/>
    </row>
    <row r="15626" spans="1:2">
      <c r="A15626" s="79"/>
      <c r="B15626" s="156"/>
    </row>
    <row r="15627" spans="1:2">
      <c r="A15627" s="79"/>
      <c r="B15627" s="156"/>
    </row>
    <row r="15628" spans="1:2">
      <c r="A15628" s="79"/>
      <c r="B15628" s="156"/>
    </row>
    <row r="15629" spans="1:2">
      <c r="A15629" s="79"/>
      <c r="B15629" s="156"/>
    </row>
    <row r="15630" spans="1:2">
      <c r="A15630" s="79"/>
      <c r="B15630" s="156"/>
    </row>
    <row r="15631" spans="1:2">
      <c r="A15631" s="79"/>
      <c r="B15631" s="156"/>
    </row>
    <row r="15632" spans="1:2">
      <c r="A15632" s="79"/>
      <c r="B15632" s="156"/>
    </row>
    <row r="15633" spans="1:2">
      <c r="A15633" s="79"/>
      <c r="B15633" s="156"/>
    </row>
    <row r="15634" spans="1:2">
      <c r="A15634" s="79"/>
      <c r="B15634" s="156"/>
    </row>
    <row r="15635" spans="1:2">
      <c r="A15635" s="79"/>
      <c r="B15635" s="156"/>
    </row>
    <row r="15636" spans="1:2">
      <c r="A15636" s="79"/>
      <c r="B15636" s="156"/>
    </row>
    <row r="15637" spans="1:2">
      <c r="A15637" s="79"/>
      <c r="B15637" s="156"/>
    </row>
    <row r="15638" spans="1:2">
      <c r="A15638" s="79"/>
      <c r="B15638" s="156"/>
    </row>
    <row r="15639" spans="1:2">
      <c r="A15639" s="79"/>
      <c r="B15639" s="156"/>
    </row>
    <row r="15640" spans="1:2">
      <c r="A15640" s="79"/>
      <c r="B15640" s="156"/>
    </row>
    <row r="15641" spans="1:2">
      <c r="A15641" s="79"/>
      <c r="B15641" s="156"/>
    </row>
    <row r="15642" spans="1:2">
      <c r="A15642" s="79"/>
      <c r="B15642" s="156"/>
    </row>
    <row r="15643" spans="1:2">
      <c r="A15643" s="79"/>
      <c r="B15643" s="156"/>
    </row>
    <row r="15644" spans="1:2">
      <c r="A15644" s="79"/>
      <c r="B15644" s="156"/>
    </row>
    <row r="15645" spans="1:2">
      <c r="A15645" s="79"/>
      <c r="B15645" s="156"/>
    </row>
    <row r="15646" spans="1:2">
      <c r="A15646" s="79"/>
      <c r="B15646" s="156"/>
    </row>
    <row r="15647" spans="1:2">
      <c r="A15647" s="79"/>
      <c r="B15647" s="156"/>
    </row>
    <row r="15648" spans="1:2">
      <c r="A15648" s="79"/>
      <c r="B15648" s="156"/>
    </row>
    <row r="15649" spans="1:2">
      <c r="A15649" s="79"/>
      <c r="B15649" s="156"/>
    </row>
    <row r="15650" spans="1:2">
      <c r="A15650" s="79"/>
      <c r="B15650" s="156"/>
    </row>
    <row r="15651" spans="1:2">
      <c r="A15651" s="79"/>
      <c r="B15651" s="156"/>
    </row>
    <row r="15652" spans="1:2">
      <c r="A15652" s="79"/>
      <c r="B15652" s="156"/>
    </row>
    <row r="15653" spans="1:2">
      <c r="A15653" s="79"/>
      <c r="B15653" s="156"/>
    </row>
    <row r="15654" spans="1:2">
      <c r="A15654" s="79"/>
      <c r="B15654" s="156"/>
    </row>
    <row r="15655" spans="1:2">
      <c r="A15655" s="79"/>
      <c r="B15655" s="156"/>
    </row>
    <row r="15656" spans="1:2">
      <c r="A15656" s="79"/>
      <c r="B15656" s="156"/>
    </row>
    <row r="15657" spans="1:2">
      <c r="A15657" s="79"/>
      <c r="B15657" s="156"/>
    </row>
    <row r="15658" spans="1:2">
      <c r="A15658" s="79"/>
      <c r="B15658" s="156"/>
    </row>
    <row r="15659" spans="1:2">
      <c r="A15659" s="79"/>
      <c r="B15659" s="156"/>
    </row>
    <row r="15660" spans="1:2">
      <c r="A15660" s="79"/>
      <c r="B15660" s="156"/>
    </row>
    <row r="15661" spans="1:2">
      <c r="A15661" s="79"/>
      <c r="B15661" s="156"/>
    </row>
    <row r="15662" spans="1:2">
      <c r="A15662" s="79"/>
      <c r="B15662" s="156"/>
    </row>
    <row r="15663" spans="1:2">
      <c r="A15663" s="79"/>
      <c r="B15663" s="156"/>
    </row>
    <row r="15664" spans="1:2">
      <c r="A15664" s="79"/>
      <c r="B15664" s="156"/>
    </row>
    <row r="15665" spans="1:2">
      <c r="A15665" s="79"/>
      <c r="B15665" s="156"/>
    </row>
    <row r="15666" spans="1:2">
      <c r="A15666" s="79"/>
      <c r="B15666" s="156"/>
    </row>
    <row r="15667" spans="1:2">
      <c r="A15667" s="79"/>
      <c r="B15667" s="156"/>
    </row>
    <row r="15668" spans="1:2">
      <c r="A15668" s="79"/>
      <c r="B15668" s="156"/>
    </row>
    <row r="15669" spans="1:2">
      <c r="A15669" s="79"/>
      <c r="B15669" s="156"/>
    </row>
    <row r="15670" spans="1:2">
      <c r="A15670" s="79"/>
      <c r="B15670" s="156"/>
    </row>
    <row r="15671" spans="1:2">
      <c r="A15671" s="79"/>
      <c r="B15671" s="156"/>
    </row>
    <row r="15672" spans="1:2">
      <c r="A15672" s="79"/>
      <c r="B15672" s="156"/>
    </row>
    <row r="15673" spans="1:2">
      <c r="A15673" s="79"/>
      <c r="B15673" s="156"/>
    </row>
    <row r="15674" spans="1:2">
      <c r="A15674" s="79"/>
      <c r="B15674" s="156"/>
    </row>
    <row r="15675" spans="1:2">
      <c r="A15675" s="79"/>
      <c r="B15675" s="156"/>
    </row>
    <row r="15676" spans="1:2">
      <c r="A15676" s="79"/>
      <c r="B15676" s="156"/>
    </row>
    <row r="15677" spans="1:2">
      <c r="A15677" s="79"/>
      <c r="B15677" s="156"/>
    </row>
    <row r="15678" spans="1:2">
      <c r="A15678" s="79"/>
      <c r="B15678" s="156"/>
    </row>
    <row r="15679" spans="1:2">
      <c r="A15679" s="79"/>
      <c r="B15679" s="156"/>
    </row>
    <row r="15680" spans="1:2">
      <c r="A15680" s="79"/>
      <c r="B15680" s="156"/>
    </row>
    <row r="15681" spans="1:2">
      <c r="A15681" s="79"/>
      <c r="B15681" s="156"/>
    </row>
    <row r="15682" spans="1:2">
      <c r="A15682" s="79"/>
      <c r="B15682" s="156"/>
    </row>
    <row r="15683" spans="1:2">
      <c r="A15683" s="79"/>
      <c r="B15683" s="156"/>
    </row>
    <row r="15684" spans="1:2">
      <c r="A15684" s="79"/>
      <c r="B15684" s="156"/>
    </row>
    <row r="15685" spans="1:2">
      <c r="A15685" s="79"/>
      <c r="B15685" s="156"/>
    </row>
    <row r="15686" spans="1:2">
      <c r="A15686" s="79"/>
      <c r="B15686" s="156"/>
    </row>
    <row r="15687" spans="1:2">
      <c r="A15687" s="79"/>
      <c r="B15687" s="156"/>
    </row>
    <row r="15688" spans="1:2">
      <c r="A15688" s="79"/>
      <c r="B15688" s="156"/>
    </row>
    <row r="15689" spans="1:2">
      <c r="A15689" s="79"/>
      <c r="B15689" s="156"/>
    </row>
    <row r="15690" spans="1:2">
      <c r="A15690" s="79"/>
      <c r="B15690" s="156"/>
    </row>
    <row r="15691" spans="1:2">
      <c r="A15691" s="79"/>
      <c r="B15691" s="156"/>
    </row>
    <row r="15692" spans="1:2">
      <c r="A15692" s="79"/>
      <c r="B15692" s="156"/>
    </row>
    <row r="15693" spans="1:2">
      <c r="A15693" s="79"/>
      <c r="B15693" s="156"/>
    </row>
    <row r="15694" spans="1:2">
      <c r="A15694" s="79"/>
      <c r="B15694" s="156"/>
    </row>
    <row r="15695" spans="1:2">
      <c r="A15695" s="79"/>
      <c r="B15695" s="156"/>
    </row>
    <row r="15696" spans="1:2">
      <c r="A15696" s="79"/>
      <c r="B15696" s="156"/>
    </row>
    <row r="15697" spans="1:2">
      <c r="A15697" s="79"/>
      <c r="B15697" s="156"/>
    </row>
    <row r="15698" spans="1:2">
      <c r="A15698" s="79"/>
      <c r="B15698" s="156"/>
    </row>
    <row r="15699" spans="1:2">
      <c r="A15699" s="79"/>
      <c r="B15699" s="156"/>
    </row>
    <row r="15700" spans="1:2">
      <c r="A15700" s="79"/>
      <c r="B15700" s="156"/>
    </row>
    <row r="15701" spans="1:2">
      <c r="A15701" s="79"/>
      <c r="B15701" s="156"/>
    </row>
    <row r="15702" spans="1:2">
      <c r="A15702" s="79"/>
      <c r="B15702" s="156"/>
    </row>
    <row r="15703" spans="1:2">
      <c r="A15703" s="79"/>
      <c r="B15703" s="156"/>
    </row>
    <row r="15704" spans="1:2">
      <c r="A15704" s="79"/>
      <c r="B15704" s="156"/>
    </row>
    <row r="15705" spans="1:2">
      <c r="A15705" s="79"/>
      <c r="B15705" s="156"/>
    </row>
    <row r="15706" spans="1:2">
      <c r="A15706" s="79"/>
      <c r="B15706" s="156"/>
    </row>
    <row r="15707" spans="1:2">
      <c r="A15707" s="79"/>
      <c r="B15707" s="156"/>
    </row>
    <row r="15708" spans="1:2">
      <c r="A15708" s="79"/>
      <c r="B15708" s="156"/>
    </row>
    <row r="15709" spans="1:2">
      <c r="A15709" s="79"/>
      <c r="B15709" s="156"/>
    </row>
    <row r="15710" spans="1:2">
      <c r="A15710" s="79"/>
      <c r="B15710" s="156"/>
    </row>
    <row r="15711" spans="1:2">
      <c r="A15711" s="79"/>
      <c r="B15711" s="156"/>
    </row>
    <row r="15712" spans="1:2">
      <c r="A15712" s="79"/>
      <c r="B15712" s="156"/>
    </row>
    <row r="15713" spans="1:2">
      <c r="A15713" s="79"/>
      <c r="B15713" s="156"/>
    </row>
    <row r="15714" spans="1:2">
      <c r="A15714" s="79"/>
      <c r="B15714" s="156"/>
    </row>
    <row r="15715" spans="1:2">
      <c r="A15715" s="79"/>
      <c r="B15715" s="156"/>
    </row>
    <row r="15716" spans="1:2">
      <c r="A15716" s="79"/>
      <c r="B15716" s="156"/>
    </row>
    <row r="15717" spans="1:2">
      <c r="A15717" s="79"/>
      <c r="B15717" s="156"/>
    </row>
    <row r="15718" spans="1:2">
      <c r="A15718" s="79"/>
      <c r="B15718" s="156"/>
    </row>
    <row r="15719" spans="1:2">
      <c r="A15719" s="79"/>
      <c r="B15719" s="156"/>
    </row>
    <row r="15720" spans="1:2">
      <c r="A15720" s="79"/>
      <c r="B15720" s="156"/>
    </row>
    <row r="15721" spans="1:2">
      <c r="A15721" s="79"/>
      <c r="B15721" s="156"/>
    </row>
    <row r="15722" spans="1:2">
      <c r="A15722" s="79"/>
      <c r="B15722" s="156"/>
    </row>
    <row r="15723" spans="1:2">
      <c r="A15723" s="79"/>
      <c r="B15723" s="156"/>
    </row>
    <row r="15724" spans="1:2">
      <c r="A15724" s="79"/>
      <c r="B15724" s="156"/>
    </row>
    <row r="15725" spans="1:2">
      <c r="A15725" s="79"/>
      <c r="B15725" s="156"/>
    </row>
    <row r="15726" spans="1:2">
      <c r="A15726" s="79"/>
      <c r="B15726" s="156"/>
    </row>
    <row r="15727" spans="1:2">
      <c r="A15727" s="79"/>
      <c r="B15727" s="156"/>
    </row>
    <row r="15728" spans="1:2">
      <c r="A15728" s="79"/>
      <c r="B15728" s="156"/>
    </row>
    <row r="15729" spans="1:2">
      <c r="A15729" s="79"/>
      <c r="B15729" s="156"/>
    </row>
    <row r="15730" spans="1:2">
      <c r="A15730" s="79"/>
      <c r="B15730" s="156"/>
    </row>
    <row r="15731" spans="1:2">
      <c r="A15731" s="79"/>
      <c r="B15731" s="156"/>
    </row>
    <row r="15732" spans="1:2">
      <c r="A15732" s="79"/>
      <c r="B15732" s="156"/>
    </row>
    <row r="15733" spans="1:2">
      <c r="A15733" s="79"/>
      <c r="B15733" s="156"/>
    </row>
    <row r="15734" spans="1:2">
      <c r="A15734" s="79"/>
      <c r="B15734" s="156"/>
    </row>
    <row r="15735" spans="1:2">
      <c r="A15735" s="79"/>
      <c r="B15735" s="156"/>
    </row>
    <row r="15736" spans="1:2">
      <c r="A15736" s="79"/>
      <c r="B15736" s="156"/>
    </row>
    <row r="15737" spans="1:2">
      <c r="A15737" s="79"/>
      <c r="B15737" s="156"/>
    </row>
    <row r="15738" spans="1:2">
      <c r="A15738" s="79"/>
      <c r="B15738" s="156"/>
    </row>
    <row r="15739" spans="1:2">
      <c r="A15739" s="79"/>
      <c r="B15739" s="156"/>
    </row>
    <row r="15740" spans="1:2">
      <c r="A15740" s="79"/>
      <c r="B15740" s="156"/>
    </row>
    <row r="15741" spans="1:2">
      <c r="A15741" s="79"/>
      <c r="B15741" s="156"/>
    </row>
    <row r="15742" spans="1:2">
      <c r="A15742" s="79"/>
      <c r="B15742" s="156"/>
    </row>
    <row r="15743" spans="1:2">
      <c r="A15743" s="79"/>
      <c r="B15743" s="156"/>
    </row>
    <row r="15744" spans="1:2">
      <c r="A15744" s="79"/>
      <c r="B15744" s="156"/>
    </row>
    <row r="15745" spans="1:2">
      <c r="A15745" s="79"/>
      <c r="B15745" s="156"/>
    </row>
    <row r="15746" spans="1:2">
      <c r="A15746" s="79"/>
      <c r="B15746" s="156"/>
    </row>
    <row r="15747" spans="1:2">
      <c r="A15747" s="79"/>
      <c r="B15747" s="156"/>
    </row>
    <row r="15748" spans="1:2">
      <c r="A15748" s="79"/>
      <c r="B15748" s="156"/>
    </row>
    <row r="15749" spans="1:2">
      <c r="A15749" s="79"/>
      <c r="B15749" s="156"/>
    </row>
    <row r="15750" spans="1:2">
      <c r="A15750" s="79"/>
      <c r="B15750" s="156"/>
    </row>
    <row r="15751" spans="1:2">
      <c r="A15751" s="79"/>
      <c r="B15751" s="156"/>
    </row>
    <row r="15752" spans="1:2">
      <c r="A15752" s="79"/>
      <c r="B15752" s="156"/>
    </row>
    <row r="15753" spans="1:2">
      <c r="A15753" s="79"/>
      <c r="B15753" s="156"/>
    </row>
    <row r="15754" spans="1:2">
      <c r="A15754" s="79"/>
      <c r="B15754" s="156"/>
    </row>
    <row r="15755" spans="1:2">
      <c r="A15755" s="79"/>
      <c r="B15755" s="156"/>
    </row>
    <row r="15756" spans="1:2">
      <c r="A15756" s="79"/>
      <c r="B15756" s="156"/>
    </row>
    <row r="15757" spans="1:2">
      <c r="A15757" s="79"/>
      <c r="B15757" s="156"/>
    </row>
    <row r="15758" spans="1:2">
      <c r="A15758" s="79"/>
      <c r="B15758" s="156"/>
    </row>
    <row r="15759" spans="1:2">
      <c r="A15759" s="79"/>
      <c r="B15759" s="156"/>
    </row>
    <row r="15760" spans="1:2">
      <c r="A15760" s="79"/>
      <c r="B15760" s="156"/>
    </row>
    <row r="15761" spans="1:2">
      <c r="A15761" s="79"/>
      <c r="B15761" s="156"/>
    </row>
    <row r="15762" spans="1:2">
      <c r="A15762" s="79"/>
      <c r="B15762" s="156"/>
    </row>
    <row r="15763" spans="1:2">
      <c r="A15763" s="79"/>
      <c r="B15763" s="156"/>
    </row>
    <row r="15764" spans="1:2">
      <c r="A15764" s="79"/>
      <c r="B15764" s="156"/>
    </row>
    <row r="15765" spans="1:2">
      <c r="A15765" s="79"/>
      <c r="B15765" s="156"/>
    </row>
    <row r="15766" spans="1:2">
      <c r="A15766" s="79"/>
      <c r="B15766" s="156"/>
    </row>
    <row r="15767" spans="1:2">
      <c r="A15767" s="79"/>
      <c r="B15767" s="156"/>
    </row>
    <row r="15768" spans="1:2">
      <c r="A15768" s="79"/>
      <c r="B15768" s="156"/>
    </row>
    <row r="15769" spans="1:2">
      <c r="A15769" s="79"/>
      <c r="B15769" s="156"/>
    </row>
    <row r="15770" spans="1:2">
      <c r="A15770" s="79"/>
      <c r="B15770" s="156"/>
    </row>
    <row r="15771" spans="1:2">
      <c r="A15771" s="79"/>
      <c r="B15771" s="156"/>
    </row>
    <row r="15772" spans="1:2">
      <c r="A15772" s="79"/>
      <c r="B15772" s="156"/>
    </row>
    <row r="15773" spans="1:2">
      <c r="A15773" s="79"/>
      <c r="B15773" s="156"/>
    </row>
    <row r="15774" spans="1:2">
      <c r="A15774" s="79"/>
      <c r="B15774" s="156"/>
    </row>
    <row r="15775" spans="1:2">
      <c r="A15775" s="79"/>
      <c r="B15775" s="156"/>
    </row>
    <row r="15776" spans="1:2">
      <c r="A15776" s="79"/>
      <c r="B15776" s="156"/>
    </row>
    <row r="15777" spans="1:2">
      <c r="A15777" s="79"/>
      <c r="B15777" s="156"/>
    </row>
    <row r="15778" spans="1:2">
      <c r="A15778" s="79"/>
      <c r="B15778" s="156"/>
    </row>
    <row r="15779" spans="1:2">
      <c r="A15779" s="79"/>
      <c r="B15779" s="156"/>
    </row>
    <row r="15780" spans="1:2">
      <c r="A15780" s="79"/>
      <c r="B15780" s="156"/>
    </row>
    <row r="15781" spans="1:2">
      <c r="A15781" s="79"/>
      <c r="B15781" s="156"/>
    </row>
    <row r="15782" spans="1:2">
      <c r="A15782" s="79"/>
      <c r="B15782" s="156"/>
    </row>
    <row r="15783" spans="1:2">
      <c r="A15783" s="79"/>
      <c r="B15783" s="156"/>
    </row>
    <row r="15784" spans="1:2">
      <c r="A15784" s="79"/>
      <c r="B15784" s="156"/>
    </row>
    <row r="15785" spans="1:2">
      <c r="A15785" s="79"/>
      <c r="B15785" s="156"/>
    </row>
    <row r="15786" spans="1:2">
      <c r="A15786" s="79"/>
      <c r="B15786" s="156"/>
    </row>
    <row r="15787" spans="1:2">
      <c r="A15787" s="79"/>
      <c r="B15787" s="156"/>
    </row>
    <row r="15788" spans="1:2">
      <c r="A15788" s="79"/>
      <c r="B15788" s="156"/>
    </row>
    <row r="15789" spans="1:2">
      <c r="A15789" s="79"/>
      <c r="B15789" s="156"/>
    </row>
    <row r="15790" spans="1:2">
      <c r="A15790" s="79"/>
      <c r="B15790" s="156"/>
    </row>
    <row r="15791" spans="1:2">
      <c r="A15791" s="79"/>
      <c r="B15791" s="156"/>
    </row>
    <row r="15792" spans="1:2">
      <c r="A15792" s="79"/>
      <c r="B15792" s="156"/>
    </row>
    <row r="15793" spans="1:2">
      <c r="A15793" s="79"/>
      <c r="B15793" s="156"/>
    </row>
    <row r="15794" spans="1:2">
      <c r="A15794" s="79"/>
      <c r="B15794" s="156"/>
    </row>
    <row r="15795" spans="1:2">
      <c r="A15795" s="79"/>
      <c r="B15795" s="156"/>
    </row>
    <row r="15796" spans="1:2">
      <c r="A15796" s="79"/>
      <c r="B15796" s="156"/>
    </row>
    <row r="15797" spans="1:2">
      <c r="A15797" s="79"/>
      <c r="B15797" s="156"/>
    </row>
    <row r="15798" spans="1:2">
      <c r="A15798" s="79"/>
      <c r="B15798" s="156"/>
    </row>
    <row r="15799" spans="1:2">
      <c r="A15799" s="79"/>
      <c r="B15799" s="156"/>
    </row>
    <row r="15800" spans="1:2">
      <c r="A15800" s="79"/>
      <c r="B15800" s="156"/>
    </row>
    <row r="15801" spans="1:2">
      <c r="A15801" s="79"/>
      <c r="B15801" s="156"/>
    </row>
    <row r="15802" spans="1:2">
      <c r="A15802" s="79"/>
      <c r="B15802" s="156"/>
    </row>
    <row r="15803" spans="1:2">
      <c r="A15803" s="79"/>
      <c r="B15803" s="156"/>
    </row>
    <row r="15804" spans="1:2">
      <c r="A15804" s="79"/>
      <c r="B15804" s="156"/>
    </row>
    <row r="15805" spans="1:2">
      <c r="A15805" s="79"/>
      <c r="B15805" s="156"/>
    </row>
    <row r="15806" spans="1:2">
      <c r="A15806" s="79"/>
      <c r="B15806" s="156"/>
    </row>
    <row r="15807" spans="1:2">
      <c r="A15807" s="79"/>
      <c r="B15807" s="156"/>
    </row>
    <row r="15808" spans="1:2">
      <c r="A15808" s="79"/>
      <c r="B15808" s="156"/>
    </row>
    <row r="15809" spans="1:2">
      <c r="A15809" s="79"/>
      <c r="B15809" s="156"/>
    </row>
    <row r="15810" spans="1:2">
      <c r="A15810" s="79"/>
      <c r="B15810" s="156"/>
    </row>
    <row r="15811" spans="1:2">
      <c r="A15811" s="79"/>
      <c r="B15811" s="156"/>
    </row>
    <row r="15812" spans="1:2">
      <c r="A15812" s="79"/>
      <c r="B15812" s="156"/>
    </row>
    <row r="15813" spans="1:2">
      <c r="A15813" s="79"/>
      <c r="B15813" s="156"/>
    </row>
    <row r="15814" spans="1:2">
      <c r="A15814" s="79"/>
      <c r="B15814" s="156"/>
    </row>
    <row r="15815" spans="1:2">
      <c r="A15815" s="79"/>
      <c r="B15815" s="156"/>
    </row>
    <row r="15816" spans="1:2">
      <c r="A15816" s="79"/>
      <c r="B15816" s="156"/>
    </row>
    <row r="15817" spans="1:2">
      <c r="A15817" s="79"/>
      <c r="B15817" s="156"/>
    </row>
    <row r="15818" spans="1:2">
      <c r="A15818" s="79"/>
      <c r="B15818" s="156"/>
    </row>
    <row r="15819" spans="1:2">
      <c r="A15819" s="79"/>
      <c r="B15819" s="156"/>
    </row>
    <row r="15820" spans="1:2">
      <c r="A15820" s="79"/>
      <c r="B15820" s="156"/>
    </row>
    <row r="15821" spans="1:2">
      <c r="A15821" s="79"/>
      <c r="B15821" s="156"/>
    </row>
    <row r="15822" spans="1:2">
      <c r="A15822" s="79"/>
      <c r="B15822" s="156"/>
    </row>
    <row r="15823" spans="1:2">
      <c r="A15823" s="79"/>
      <c r="B15823" s="156"/>
    </row>
    <row r="15824" spans="1:2">
      <c r="A15824" s="79"/>
      <c r="B15824" s="156"/>
    </row>
    <row r="15825" spans="1:2">
      <c r="A15825" s="79"/>
      <c r="B15825" s="156"/>
    </row>
    <row r="15826" spans="1:2">
      <c r="A15826" s="79"/>
      <c r="B15826" s="156"/>
    </row>
    <row r="15827" spans="1:2">
      <c r="A15827" s="79"/>
      <c r="B15827" s="156"/>
    </row>
    <row r="15828" spans="1:2">
      <c r="A15828" s="79"/>
      <c r="B15828" s="156"/>
    </row>
    <row r="15829" spans="1:2">
      <c r="A15829" s="79"/>
      <c r="B15829" s="156"/>
    </row>
    <row r="15830" spans="1:2">
      <c r="A15830" s="79"/>
      <c r="B15830" s="156"/>
    </row>
    <row r="15831" spans="1:2">
      <c r="A15831" s="79"/>
      <c r="B15831" s="156"/>
    </row>
    <row r="15832" spans="1:2">
      <c r="A15832" s="79"/>
      <c r="B15832" s="156"/>
    </row>
    <row r="15833" spans="1:2">
      <c r="A15833" s="79"/>
      <c r="B15833" s="156"/>
    </row>
    <row r="15834" spans="1:2">
      <c r="A15834" s="79"/>
      <c r="B15834" s="156"/>
    </row>
    <row r="15835" spans="1:2">
      <c r="A15835" s="79"/>
      <c r="B15835" s="156"/>
    </row>
    <row r="15836" spans="1:2">
      <c r="A15836" s="79"/>
      <c r="B15836" s="156"/>
    </row>
    <row r="15837" spans="1:2">
      <c r="A15837" s="79"/>
      <c r="B15837" s="156"/>
    </row>
    <row r="15838" spans="1:2">
      <c r="A15838" s="79"/>
      <c r="B15838" s="156"/>
    </row>
    <row r="15839" spans="1:2">
      <c r="A15839" s="79"/>
      <c r="B15839" s="156"/>
    </row>
    <row r="15840" spans="1:2">
      <c r="A15840" s="79"/>
      <c r="B15840" s="156"/>
    </row>
    <row r="15841" spans="1:2">
      <c r="A15841" s="79"/>
      <c r="B15841" s="156"/>
    </row>
    <row r="15842" spans="1:2">
      <c r="A15842" s="79"/>
      <c r="B15842" s="156"/>
    </row>
    <row r="15843" spans="1:2">
      <c r="A15843" s="79"/>
      <c r="B15843" s="156"/>
    </row>
    <row r="15844" spans="1:2">
      <c r="A15844" s="79"/>
      <c r="B15844" s="156"/>
    </row>
    <row r="15845" spans="1:2">
      <c r="A15845" s="79"/>
      <c r="B15845" s="156"/>
    </row>
    <row r="15846" spans="1:2">
      <c r="A15846" s="79"/>
      <c r="B15846" s="156"/>
    </row>
    <row r="15847" spans="1:2">
      <c r="A15847" s="79"/>
      <c r="B15847" s="156"/>
    </row>
    <row r="15848" spans="1:2">
      <c r="A15848" s="79"/>
      <c r="B15848" s="156"/>
    </row>
    <row r="15849" spans="1:2">
      <c r="A15849" s="79"/>
      <c r="B15849" s="156"/>
    </row>
    <row r="15850" spans="1:2">
      <c r="A15850" s="79"/>
      <c r="B15850" s="156"/>
    </row>
    <row r="15851" spans="1:2">
      <c r="A15851" s="79"/>
      <c r="B15851" s="156"/>
    </row>
    <row r="15852" spans="1:2">
      <c r="A15852" s="79"/>
      <c r="B15852" s="156"/>
    </row>
    <row r="15853" spans="1:2">
      <c r="A15853" s="79"/>
      <c r="B15853" s="156"/>
    </row>
    <row r="15854" spans="1:2">
      <c r="A15854" s="79"/>
      <c r="B15854" s="156"/>
    </row>
    <row r="15855" spans="1:2">
      <c r="A15855" s="79"/>
      <c r="B15855" s="156"/>
    </row>
    <row r="15856" spans="1:2">
      <c r="A15856" s="79"/>
      <c r="B15856" s="156"/>
    </row>
    <row r="15857" spans="1:2">
      <c r="A15857" s="79"/>
      <c r="B15857" s="156"/>
    </row>
    <row r="15858" spans="1:2">
      <c r="A15858" s="79"/>
      <c r="B15858" s="156"/>
    </row>
    <row r="15859" spans="1:2">
      <c r="A15859" s="79"/>
      <c r="B15859" s="156"/>
    </row>
    <row r="15860" spans="1:2">
      <c r="A15860" s="79"/>
      <c r="B15860" s="156"/>
    </row>
    <row r="15861" spans="1:2">
      <c r="A15861" s="79"/>
      <c r="B15861" s="156"/>
    </row>
    <row r="15862" spans="1:2">
      <c r="A15862" s="79"/>
      <c r="B15862" s="156"/>
    </row>
    <row r="15863" spans="1:2">
      <c r="A15863" s="79"/>
      <c r="B15863" s="156"/>
    </row>
    <row r="15864" spans="1:2">
      <c r="A15864" s="79"/>
      <c r="B15864" s="156"/>
    </row>
    <row r="15865" spans="1:2">
      <c r="A15865" s="79"/>
      <c r="B15865" s="156"/>
    </row>
    <row r="15866" spans="1:2">
      <c r="A15866" s="79"/>
      <c r="B15866" s="156"/>
    </row>
    <row r="15867" spans="1:2">
      <c r="A15867" s="79"/>
      <c r="B15867" s="156"/>
    </row>
    <row r="15868" spans="1:2">
      <c r="A15868" s="79"/>
      <c r="B15868" s="156"/>
    </row>
    <row r="15869" spans="1:2">
      <c r="A15869" s="79"/>
      <c r="B15869" s="156"/>
    </row>
    <row r="15870" spans="1:2">
      <c r="A15870" s="79"/>
      <c r="B15870" s="156"/>
    </row>
    <row r="15871" spans="1:2">
      <c r="A15871" s="79"/>
      <c r="B15871" s="156"/>
    </row>
    <row r="15872" spans="1:2">
      <c r="A15872" s="79"/>
      <c r="B15872" s="156"/>
    </row>
    <row r="15873" spans="1:2">
      <c r="A15873" s="79"/>
      <c r="B15873" s="156"/>
    </row>
    <row r="15874" spans="1:2">
      <c r="A15874" s="79"/>
      <c r="B15874" s="156"/>
    </row>
    <row r="15875" spans="1:2">
      <c r="A15875" s="79"/>
      <c r="B15875" s="156"/>
    </row>
    <row r="15876" spans="1:2">
      <c r="A15876" s="79"/>
      <c r="B15876" s="156"/>
    </row>
    <row r="15877" spans="1:2">
      <c r="A15877" s="79"/>
      <c r="B15877" s="156"/>
    </row>
    <row r="15878" spans="1:2">
      <c r="A15878" s="79"/>
      <c r="B15878" s="156"/>
    </row>
    <row r="15879" spans="1:2">
      <c r="A15879" s="79"/>
      <c r="B15879" s="156"/>
    </row>
    <row r="15880" spans="1:2">
      <c r="A15880" s="79"/>
      <c r="B15880" s="156"/>
    </row>
    <row r="15881" spans="1:2">
      <c r="A15881" s="79"/>
      <c r="B15881" s="156"/>
    </row>
    <row r="15882" spans="1:2">
      <c r="A15882" s="79"/>
      <c r="B15882" s="156"/>
    </row>
    <row r="15883" spans="1:2">
      <c r="A15883" s="79"/>
      <c r="B15883" s="156"/>
    </row>
    <row r="15884" spans="1:2">
      <c r="A15884" s="79"/>
      <c r="B15884" s="156"/>
    </row>
    <row r="15885" spans="1:2">
      <c r="A15885" s="79"/>
      <c r="B15885" s="156"/>
    </row>
    <row r="15886" spans="1:2">
      <c r="A15886" s="79"/>
      <c r="B15886" s="156"/>
    </row>
    <row r="15887" spans="1:2">
      <c r="A15887" s="79"/>
      <c r="B15887" s="156"/>
    </row>
    <row r="15888" spans="1:2">
      <c r="A15888" s="79"/>
      <c r="B15888" s="156"/>
    </row>
    <row r="15889" spans="1:2">
      <c r="A15889" s="79"/>
      <c r="B15889" s="156"/>
    </row>
    <row r="15890" spans="1:2">
      <c r="A15890" s="79"/>
      <c r="B15890" s="156"/>
    </row>
    <row r="15891" spans="1:2">
      <c r="A15891" s="79"/>
      <c r="B15891" s="156"/>
    </row>
    <row r="15892" spans="1:2">
      <c r="A15892" s="79"/>
      <c r="B15892" s="156"/>
    </row>
    <row r="15893" spans="1:2">
      <c r="A15893" s="79"/>
      <c r="B15893" s="156"/>
    </row>
    <row r="15894" spans="1:2">
      <c r="A15894" s="79"/>
      <c r="B15894" s="156"/>
    </row>
    <row r="15895" spans="1:2">
      <c r="A15895" s="79"/>
      <c r="B15895" s="156"/>
    </row>
    <row r="15896" spans="1:2">
      <c r="A15896" s="79"/>
      <c r="B15896" s="156"/>
    </row>
    <row r="15897" spans="1:2">
      <c r="A15897" s="79"/>
      <c r="B15897" s="156"/>
    </row>
    <row r="15898" spans="1:2">
      <c r="A15898" s="79"/>
      <c r="B15898" s="156"/>
    </row>
    <row r="15899" spans="1:2">
      <c r="A15899" s="79"/>
      <c r="B15899" s="156"/>
    </row>
    <row r="15900" spans="1:2">
      <c r="A15900" s="79"/>
      <c r="B15900" s="156"/>
    </row>
    <row r="15901" spans="1:2">
      <c r="A15901" s="79"/>
      <c r="B15901" s="156"/>
    </row>
    <row r="15902" spans="1:2">
      <c r="A15902" s="79"/>
      <c r="B15902" s="156"/>
    </row>
    <row r="15903" spans="1:2">
      <c r="A15903" s="79"/>
      <c r="B15903" s="156"/>
    </row>
    <row r="15904" spans="1:2">
      <c r="A15904" s="79"/>
      <c r="B15904" s="156"/>
    </row>
    <row r="15905" spans="1:2">
      <c r="A15905" s="79"/>
      <c r="B15905" s="156"/>
    </row>
    <row r="15906" spans="1:2">
      <c r="A15906" s="79"/>
      <c r="B15906" s="156"/>
    </row>
    <row r="15907" spans="1:2">
      <c r="A15907" s="79"/>
      <c r="B15907" s="156"/>
    </row>
    <row r="15908" spans="1:2">
      <c r="A15908" s="79"/>
      <c r="B15908" s="156"/>
    </row>
    <row r="15909" spans="1:2">
      <c r="A15909" s="79"/>
      <c r="B15909" s="156"/>
    </row>
    <row r="15910" spans="1:2">
      <c r="A15910" s="79"/>
      <c r="B15910" s="156"/>
    </row>
    <row r="15911" spans="1:2">
      <c r="A15911" s="79"/>
      <c r="B15911" s="156"/>
    </row>
    <row r="15912" spans="1:2">
      <c r="A15912" s="79"/>
      <c r="B15912" s="156"/>
    </row>
    <row r="15913" spans="1:2">
      <c r="A15913" s="79"/>
      <c r="B15913" s="156"/>
    </row>
    <row r="15914" spans="1:2">
      <c r="A15914" s="79"/>
      <c r="B15914" s="156"/>
    </row>
    <row r="15915" spans="1:2">
      <c r="A15915" s="79"/>
      <c r="B15915" s="156"/>
    </row>
    <row r="15916" spans="1:2">
      <c r="A15916" s="79"/>
      <c r="B15916" s="156"/>
    </row>
    <row r="15917" spans="1:2">
      <c r="A15917" s="79"/>
      <c r="B15917" s="156"/>
    </row>
    <row r="15918" spans="1:2">
      <c r="A15918" s="79"/>
      <c r="B15918" s="156"/>
    </row>
    <row r="15919" spans="1:2">
      <c r="A15919" s="79"/>
      <c r="B15919" s="156"/>
    </row>
    <row r="15920" spans="1:2">
      <c r="A15920" s="79"/>
      <c r="B15920" s="156"/>
    </row>
    <row r="15921" spans="1:2">
      <c r="A15921" s="79"/>
      <c r="B15921" s="156"/>
    </row>
    <row r="15922" spans="1:2">
      <c r="A15922" s="79"/>
      <c r="B15922" s="156"/>
    </row>
    <row r="15923" spans="1:2">
      <c r="A15923" s="79"/>
      <c r="B15923" s="156"/>
    </row>
    <row r="15924" spans="1:2">
      <c r="A15924" s="79"/>
      <c r="B15924" s="156"/>
    </row>
    <row r="15925" spans="1:2">
      <c r="A15925" s="79"/>
      <c r="B15925" s="156"/>
    </row>
    <row r="15926" spans="1:2">
      <c r="A15926" s="79"/>
      <c r="B15926" s="156"/>
    </row>
    <row r="15927" spans="1:2">
      <c r="A15927" s="79"/>
      <c r="B15927" s="156"/>
    </row>
    <row r="15928" spans="1:2">
      <c r="A15928" s="79"/>
      <c r="B15928" s="156"/>
    </row>
    <row r="15929" spans="1:2">
      <c r="A15929" s="79"/>
      <c r="B15929" s="156"/>
    </row>
    <row r="15930" spans="1:2">
      <c r="A15930" s="79"/>
      <c r="B15930" s="156"/>
    </row>
    <row r="15931" spans="1:2">
      <c r="A15931" s="79"/>
      <c r="B15931" s="156"/>
    </row>
    <row r="15932" spans="1:2">
      <c r="A15932" s="79"/>
      <c r="B15932" s="156"/>
    </row>
    <row r="15933" spans="1:2">
      <c r="A15933" s="79"/>
      <c r="B15933" s="156"/>
    </row>
    <row r="15934" spans="1:2">
      <c r="A15934" s="79"/>
      <c r="B15934" s="156"/>
    </row>
    <row r="15935" spans="1:2">
      <c r="A15935" s="79"/>
      <c r="B15935" s="156"/>
    </row>
    <row r="15936" spans="1:2">
      <c r="A15936" s="79"/>
      <c r="B15936" s="156"/>
    </row>
    <row r="15937" spans="1:2">
      <c r="A15937" s="79"/>
      <c r="B15937" s="156"/>
    </row>
    <row r="15938" spans="1:2">
      <c r="A15938" s="79"/>
      <c r="B15938" s="156"/>
    </row>
    <row r="15939" spans="1:2">
      <c r="A15939" s="79"/>
      <c r="B15939" s="156"/>
    </row>
    <row r="15940" spans="1:2">
      <c r="A15940" s="79"/>
      <c r="B15940" s="156"/>
    </row>
    <row r="15941" spans="1:2">
      <c r="A15941" s="79"/>
      <c r="B15941" s="156"/>
    </row>
    <row r="15942" spans="1:2">
      <c r="A15942" s="79"/>
      <c r="B15942" s="156"/>
    </row>
    <row r="15943" spans="1:2">
      <c r="A15943" s="79"/>
      <c r="B15943" s="156"/>
    </row>
    <row r="15944" spans="1:2">
      <c r="A15944" s="79"/>
      <c r="B15944" s="156"/>
    </row>
    <row r="15945" spans="1:2">
      <c r="A15945" s="79"/>
      <c r="B15945" s="156"/>
    </row>
    <row r="15946" spans="1:2">
      <c r="A15946" s="79"/>
      <c r="B15946" s="156"/>
    </row>
    <row r="15947" spans="1:2">
      <c r="A15947" s="79"/>
      <c r="B15947" s="156"/>
    </row>
    <row r="15948" spans="1:2">
      <c r="A15948" s="79"/>
      <c r="B15948" s="156"/>
    </row>
    <row r="15949" spans="1:2">
      <c r="A15949" s="79"/>
      <c r="B15949" s="156"/>
    </row>
    <row r="15950" spans="1:2">
      <c r="A15950" s="79"/>
      <c r="B15950" s="156"/>
    </row>
    <row r="15951" spans="1:2">
      <c r="A15951" s="79"/>
      <c r="B15951" s="156"/>
    </row>
    <row r="15952" spans="1:2">
      <c r="A15952" s="79"/>
      <c r="B15952" s="156"/>
    </row>
    <row r="15953" spans="1:2">
      <c r="A15953" s="79"/>
      <c r="B15953" s="156"/>
    </row>
    <row r="15954" spans="1:2">
      <c r="A15954" s="79"/>
      <c r="B15954" s="156"/>
    </row>
    <row r="15955" spans="1:2">
      <c r="A15955" s="79"/>
      <c r="B15955" s="156"/>
    </row>
    <row r="15956" spans="1:2">
      <c r="A15956" s="79"/>
      <c r="B15956" s="156"/>
    </row>
    <row r="15957" spans="1:2">
      <c r="A15957" s="79"/>
      <c r="B15957" s="156"/>
    </row>
    <row r="15958" spans="1:2">
      <c r="A15958" s="79"/>
      <c r="B15958" s="156"/>
    </row>
    <row r="15959" spans="1:2">
      <c r="A15959" s="79"/>
      <c r="B15959" s="156"/>
    </row>
    <row r="15960" spans="1:2">
      <c r="A15960" s="79"/>
      <c r="B15960" s="156"/>
    </row>
    <row r="15961" spans="1:2">
      <c r="A15961" s="79"/>
      <c r="B15961" s="156"/>
    </row>
    <row r="15962" spans="1:2">
      <c r="A15962" s="79"/>
      <c r="B15962" s="156"/>
    </row>
    <row r="15963" spans="1:2">
      <c r="A15963" s="79"/>
      <c r="B15963" s="156"/>
    </row>
    <row r="15964" spans="1:2">
      <c r="A15964" s="79"/>
      <c r="B15964" s="156"/>
    </row>
    <row r="15965" spans="1:2">
      <c r="A15965" s="79"/>
      <c r="B15965" s="156"/>
    </row>
    <row r="15966" spans="1:2">
      <c r="A15966" s="79"/>
      <c r="B15966" s="156"/>
    </row>
    <row r="15967" spans="1:2">
      <c r="A15967" s="79"/>
      <c r="B15967" s="156"/>
    </row>
    <row r="15968" spans="1:2">
      <c r="A15968" s="79"/>
      <c r="B15968" s="156"/>
    </row>
    <row r="15969" spans="1:2">
      <c r="A15969" s="79"/>
      <c r="B15969" s="156"/>
    </row>
    <row r="15970" spans="1:2">
      <c r="A15970" s="79"/>
      <c r="B15970" s="156"/>
    </row>
    <row r="15971" spans="1:2">
      <c r="A15971" s="79"/>
      <c r="B15971" s="156"/>
    </row>
    <row r="15972" spans="1:2">
      <c r="A15972" s="79"/>
      <c r="B15972" s="156"/>
    </row>
    <row r="15973" spans="1:2">
      <c r="A15973" s="79"/>
      <c r="B15973" s="156"/>
    </row>
    <row r="15974" spans="1:2">
      <c r="A15974" s="79"/>
      <c r="B15974" s="156"/>
    </row>
    <row r="15975" spans="1:2">
      <c r="A15975" s="79"/>
      <c r="B15975" s="156"/>
    </row>
    <row r="15976" spans="1:2">
      <c r="A15976" s="79"/>
      <c r="B15976" s="156"/>
    </row>
    <row r="15977" spans="1:2">
      <c r="A15977" s="79"/>
      <c r="B15977" s="156"/>
    </row>
    <row r="15978" spans="1:2">
      <c r="A15978" s="79"/>
      <c r="B15978" s="156"/>
    </row>
    <row r="15979" spans="1:2">
      <c r="A15979" s="79"/>
      <c r="B15979" s="156"/>
    </row>
    <row r="15980" spans="1:2">
      <c r="A15980" s="79"/>
      <c r="B15980" s="156"/>
    </row>
    <row r="15981" spans="1:2">
      <c r="A15981" s="79"/>
      <c r="B15981" s="156"/>
    </row>
    <row r="15982" spans="1:2">
      <c r="A15982" s="79"/>
      <c r="B15982" s="156"/>
    </row>
    <row r="15983" spans="1:2">
      <c r="A15983" s="79"/>
      <c r="B15983" s="156"/>
    </row>
    <row r="15984" spans="1:2">
      <c r="A15984" s="79"/>
      <c r="B15984" s="156"/>
    </row>
    <row r="15985" spans="1:2">
      <c r="A15985" s="79"/>
      <c r="B15985" s="156"/>
    </row>
    <row r="15986" spans="1:2">
      <c r="A15986" s="79"/>
      <c r="B15986" s="156"/>
    </row>
    <row r="15987" spans="1:2">
      <c r="A15987" s="79"/>
      <c r="B15987" s="156"/>
    </row>
    <row r="15988" spans="1:2">
      <c r="A15988" s="79"/>
      <c r="B15988" s="156"/>
    </row>
    <row r="15989" spans="1:2">
      <c r="A15989" s="79"/>
      <c r="B15989" s="156"/>
    </row>
    <row r="15990" spans="1:2">
      <c r="A15990" s="79"/>
      <c r="B15990" s="156"/>
    </row>
    <row r="15991" spans="1:2">
      <c r="A15991" s="79"/>
      <c r="B15991" s="156"/>
    </row>
    <row r="15992" spans="1:2">
      <c r="A15992" s="79"/>
      <c r="B15992" s="156"/>
    </row>
    <row r="15993" spans="1:2">
      <c r="A15993" s="79"/>
      <c r="B15993" s="156"/>
    </row>
    <row r="15994" spans="1:2">
      <c r="A15994" s="79"/>
      <c r="B15994" s="156"/>
    </row>
    <row r="15995" spans="1:2">
      <c r="A15995" s="79"/>
      <c r="B15995" s="156"/>
    </row>
    <row r="15996" spans="1:2">
      <c r="A15996" s="79"/>
      <c r="B15996" s="156"/>
    </row>
    <row r="15997" spans="1:2">
      <c r="A15997" s="79"/>
      <c r="B15997" s="156"/>
    </row>
    <row r="15998" spans="1:2">
      <c r="A15998" s="79"/>
      <c r="B15998" s="156"/>
    </row>
    <row r="15999" spans="1:2">
      <c r="A15999" s="79"/>
      <c r="B15999" s="156"/>
    </row>
    <row r="16000" spans="1:2">
      <c r="A16000" s="79"/>
      <c r="B16000" s="156"/>
    </row>
    <row r="16001" spans="1:2">
      <c r="A16001" s="79"/>
      <c r="B16001" s="156"/>
    </row>
    <row r="16002" spans="1:2">
      <c r="A16002" s="79"/>
      <c r="B16002" s="156"/>
    </row>
    <row r="16003" spans="1:2">
      <c r="A16003" s="79"/>
      <c r="B16003" s="156"/>
    </row>
    <row r="16004" spans="1:2">
      <c r="A16004" s="79"/>
      <c r="B16004" s="156"/>
    </row>
    <row r="16005" spans="1:2">
      <c r="A16005" s="79"/>
      <c r="B16005" s="156"/>
    </row>
    <row r="16006" spans="1:2">
      <c r="A16006" s="79"/>
      <c r="B16006" s="156"/>
    </row>
    <row r="16007" spans="1:2">
      <c r="A16007" s="79"/>
      <c r="B16007" s="156"/>
    </row>
    <row r="16008" spans="1:2">
      <c r="A16008" s="79"/>
      <c r="B16008" s="156"/>
    </row>
    <row r="16009" spans="1:2">
      <c r="A16009" s="79"/>
      <c r="B16009" s="156"/>
    </row>
    <row r="16010" spans="1:2">
      <c r="A16010" s="79"/>
      <c r="B16010" s="156"/>
    </row>
    <row r="16011" spans="1:2">
      <c r="A16011" s="79"/>
      <c r="B16011" s="156"/>
    </row>
    <row r="16012" spans="1:2">
      <c r="A16012" s="79"/>
      <c r="B16012" s="156"/>
    </row>
    <row r="16013" spans="1:2">
      <c r="A16013" s="79"/>
      <c r="B16013" s="156"/>
    </row>
    <row r="16014" spans="1:2">
      <c r="A16014" s="79"/>
      <c r="B16014" s="156"/>
    </row>
    <row r="16015" spans="1:2">
      <c r="A16015" s="79"/>
      <c r="B16015" s="156"/>
    </row>
    <row r="16016" spans="1:2">
      <c r="A16016" s="79"/>
      <c r="B16016" s="156"/>
    </row>
    <row r="16017" spans="1:2">
      <c r="A16017" s="79"/>
      <c r="B16017" s="156"/>
    </row>
    <row r="16018" spans="1:2">
      <c r="A16018" s="79"/>
      <c r="B16018" s="156"/>
    </row>
    <row r="16019" spans="1:2">
      <c r="A16019" s="79"/>
      <c r="B16019" s="156"/>
    </row>
    <row r="16020" spans="1:2">
      <c r="A16020" s="79"/>
      <c r="B16020" s="156"/>
    </row>
    <row r="16021" spans="1:2">
      <c r="A16021" s="79"/>
      <c r="B16021" s="156"/>
    </row>
    <row r="16022" spans="1:2">
      <c r="A16022" s="79"/>
      <c r="B16022" s="156"/>
    </row>
    <row r="16023" spans="1:2">
      <c r="A16023" s="79"/>
      <c r="B16023" s="156"/>
    </row>
    <row r="16024" spans="1:2">
      <c r="A16024" s="79"/>
      <c r="B16024" s="156"/>
    </row>
    <row r="16025" spans="1:2">
      <c r="A16025" s="79"/>
      <c r="B16025" s="156"/>
    </row>
    <row r="16026" spans="1:2">
      <c r="A16026" s="79"/>
      <c r="B16026" s="156"/>
    </row>
    <row r="16027" spans="1:2">
      <c r="A16027" s="79"/>
      <c r="B16027" s="156"/>
    </row>
    <row r="16028" spans="1:2">
      <c r="A16028" s="79"/>
      <c r="B16028" s="156"/>
    </row>
    <row r="16029" spans="1:2">
      <c r="A16029" s="79"/>
      <c r="B16029" s="156"/>
    </row>
    <row r="16030" spans="1:2">
      <c r="A16030" s="79"/>
      <c r="B16030" s="156"/>
    </row>
    <row r="16031" spans="1:2">
      <c r="A16031" s="79"/>
      <c r="B16031" s="156"/>
    </row>
    <row r="16032" spans="1:2">
      <c r="A16032" s="79"/>
      <c r="B16032" s="156"/>
    </row>
    <row r="16033" spans="1:2">
      <c r="A16033" s="79"/>
      <c r="B16033" s="156"/>
    </row>
    <row r="16034" spans="1:2">
      <c r="A16034" s="79"/>
      <c r="B16034" s="156"/>
    </row>
    <row r="16035" spans="1:2">
      <c r="A16035" s="79"/>
      <c r="B16035" s="156"/>
    </row>
    <row r="16036" spans="1:2">
      <c r="A16036" s="79"/>
      <c r="B16036" s="156"/>
    </row>
    <row r="16037" spans="1:2">
      <c r="A16037" s="79"/>
      <c r="B16037" s="156"/>
    </row>
    <row r="16038" spans="1:2">
      <c r="A16038" s="79"/>
      <c r="B16038" s="156"/>
    </row>
    <row r="16039" spans="1:2">
      <c r="A16039" s="79"/>
      <c r="B16039" s="156"/>
    </row>
    <row r="16040" spans="1:2">
      <c r="A16040" s="79"/>
      <c r="B16040" s="156"/>
    </row>
    <row r="16041" spans="1:2">
      <c r="A16041" s="79"/>
      <c r="B16041" s="156"/>
    </row>
    <row r="16042" spans="1:2">
      <c r="A16042" s="79"/>
      <c r="B16042" s="156"/>
    </row>
    <row r="16043" spans="1:2">
      <c r="A16043" s="79"/>
      <c r="B16043" s="156"/>
    </row>
    <row r="16044" spans="1:2">
      <c r="A16044" s="79"/>
      <c r="B16044" s="156"/>
    </row>
    <row r="16045" spans="1:2">
      <c r="A16045" s="79"/>
      <c r="B16045" s="156"/>
    </row>
    <row r="16046" spans="1:2">
      <c r="A16046" s="79"/>
      <c r="B16046" s="156"/>
    </row>
    <row r="16047" spans="1:2">
      <c r="A16047" s="79"/>
      <c r="B16047" s="156"/>
    </row>
    <row r="16048" spans="1:2">
      <c r="A16048" s="79"/>
      <c r="B16048" s="156"/>
    </row>
    <row r="16049" spans="1:2">
      <c r="A16049" s="79"/>
      <c r="B16049" s="156"/>
    </row>
    <row r="16050" spans="1:2">
      <c r="A16050" s="79"/>
      <c r="B16050" s="156"/>
    </row>
    <row r="16051" spans="1:2">
      <c r="A16051" s="79"/>
      <c r="B16051" s="156"/>
    </row>
    <row r="16052" spans="1:2">
      <c r="A16052" s="79"/>
      <c r="B16052" s="156"/>
    </row>
    <row r="16053" spans="1:2">
      <c r="A16053" s="79"/>
      <c r="B16053" s="156"/>
    </row>
    <row r="16054" spans="1:2">
      <c r="A16054" s="79"/>
      <c r="B16054" s="156"/>
    </row>
    <row r="16055" spans="1:2">
      <c r="A16055" s="79"/>
      <c r="B16055" s="156"/>
    </row>
    <row r="16056" spans="1:2">
      <c r="A16056" s="79"/>
      <c r="B16056" s="156"/>
    </row>
    <row r="16057" spans="1:2">
      <c r="A16057" s="79"/>
      <c r="B16057" s="156"/>
    </row>
    <row r="16058" spans="1:2">
      <c r="A16058" s="79"/>
      <c r="B16058" s="156"/>
    </row>
    <row r="16059" spans="1:2">
      <c r="A16059" s="79"/>
      <c r="B16059" s="156"/>
    </row>
    <row r="16060" spans="1:2">
      <c r="A16060" s="79"/>
      <c r="B16060" s="156"/>
    </row>
    <row r="16061" spans="1:2">
      <c r="A16061" s="79"/>
      <c r="B16061" s="156"/>
    </row>
    <row r="16062" spans="1:2">
      <c r="A16062" s="79"/>
      <c r="B16062" s="156"/>
    </row>
    <row r="16063" spans="1:2">
      <c r="A16063" s="79"/>
      <c r="B16063" s="156"/>
    </row>
    <row r="16064" spans="1:2">
      <c r="A16064" s="79"/>
      <c r="B16064" s="156"/>
    </row>
    <row r="16065" spans="1:2">
      <c r="A16065" s="79"/>
      <c r="B16065" s="156"/>
    </row>
    <row r="16066" spans="1:2">
      <c r="A16066" s="79"/>
      <c r="B16066" s="156"/>
    </row>
    <row r="16067" spans="1:2">
      <c r="A16067" s="79"/>
      <c r="B16067" s="156"/>
    </row>
    <row r="16068" spans="1:2">
      <c r="A16068" s="79"/>
      <c r="B16068" s="156"/>
    </row>
    <row r="16069" spans="1:2">
      <c r="A16069" s="79"/>
      <c r="B16069" s="156"/>
    </row>
    <row r="16070" spans="1:2">
      <c r="A16070" s="79"/>
      <c r="B16070" s="156"/>
    </row>
    <row r="16071" spans="1:2">
      <c r="A16071" s="79"/>
      <c r="B16071" s="156"/>
    </row>
    <row r="16072" spans="1:2">
      <c r="A16072" s="79"/>
      <c r="B16072" s="156"/>
    </row>
    <row r="16073" spans="1:2">
      <c r="A16073" s="79"/>
      <c r="B16073" s="156"/>
    </row>
    <row r="16074" spans="1:2">
      <c r="A16074" s="79"/>
      <c r="B16074" s="156"/>
    </row>
    <row r="16075" spans="1:2">
      <c r="A16075" s="79"/>
      <c r="B16075" s="156"/>
    </row>
    <row r="16076" spans="1:2">
      <c r="A16076" s="79"/>
      <c r="B16076" s="156"/>
    </row>
    <row r="16077" spans="1:2">
      <c r="A16077" s="79"/>
      <c r="B16077" s="156"/>
    </row>
    <row r="16078" spans="1:2">
      <c r="A16078" s="79"/>
      <c r="B16078" s="156"/>
    </row>
    <row r="16079" spans="1:2">
      <c r="A16079" s="79"/>
      <c r="B16079" s="156"/>
    </row>
    <row r="16080" spans="1:2">
      <c r="A16080" s="79"/>
      <c r="B16080" s="156"/>
    </row>
    <row r="16081" spans="1:2">
      <c r="A16081" s="79"/>
      <c r="B16081" s="156"/>
    </row>
    <row r="16082" spans="1:2">
      <c r="A16082" s="79"/>
      <c r="B16082" s="156"/>
    </row>
    <row r="16083" spans="1:2">
      <c r="A16083" s="79"/>
      <c r="B16083" s="156"/>
    </row>
    <row r="16084" spans="1:2">
      <c r="A16084" s="79"/>
      <c r="B16084" s="156"/>
    </row>
    <row r="16085" spans="1:2">
      <c r="A16085" s="79"/>
      <c r="B16085" s="156"/>
    </row>
    <row r="16086" spans="1:2">
      <c r="A16086" s="79"/>
      <c r="B16086" s="156"/>
    </row>
    <row r="16087" spans="1:2">
      <c r="A16087" s="79"/>
      <c r="B16087" s="156"/>
    </row>
    <row r="16088" spans="1:2">
      <c r="A16088" s="79"/>
      <c r="B16088" s="156"/>
    </row>
    <row r="16089" spans="1:2">
      <c r="A16089" s="79"/>
      <c r="B16089" s="156"/>
    </row>
    <row r="16090" spans="1:2">
      <c r="A16090" s="79"/>
      <c r="B16090" s="156"/>
    </row>
    <row r="16091" spans="1:2">
      <c r="A16091" s="79"/>
      <c r="B16091" s="156"/>
    </row>
    <row r="16092" spans="1:2">
      <c r="A16092" s="79"/>
      <c r="B16092" s="156"/>
    </row>
    <row r="16093" spans="1:2">
      <c r="A16093" s="79"/>
      <c r="B16093" s="156"/>
    </row>
    <row r="16094" spans="1:2">
      <c r="A16094" s="79"/>
      <c r="B16094" s="156"/>
    </row>
    <row r="16095" spans="1:2">
      <c r="A16095" s="79"/>
      <c r="B16095" s="156"/>
    </row>
    <row r="16096" spans="1:2">
      <c r="A16096" s="79"/>
      <c r="B16096" s="156"/>
    </row>
    <row r="16097" spans="1:2">
      <c r="A16097" s="79"/>
      <c r="B16097" s="156"/>
    </row>
    <row r="16098" spans="1:2">
      <c r="A16098" s="79"/>
      <c r="B16098" s="156"/>
    </row>
    <row r="16099" spans="1:2">
      <c r="A16099" s="79"/>
      <c r="B16099" s="156"/>
    </row>
    <row r="16100" spans="1:2">
      <c r="A16100" s="79"/>
      <c r="B16100" s="156"/>
    </row>
    <row r="16101" spans="1:2">
      <c r="A16101" s="79"/>
      <c r="B16101" s="156"/>
    </row>
    <row r="16102" spans="1:2">
      <c r="A16102" s="79"/>
      <c r="B16102" s="156"/>
    </row>
    <row r="16103" spans="1:2">
      <c r="A16103" s="79"/>
      <c r="B16103" s="156"/>
    </row>
    <row r="16104" spans="1:2">
      <c r="A16104" s="79"/>
      <c r="B16104" s="156"/>
    </row>
    <row r="16105" spans="1:2">
      <c r="A16105" s="79"/>
      <c r="B16105" s="156"/>
    </row>
    <row r="16106" spans="1:2">
      <c r="A16106" s="79"/>
      <c r="B16106" s="156"/>
    </row>
    <row r="16107" spans="1:2">
      <c r="A16107" s="79"/>
      <c r="B16107" s="156"/>
    </row>
    <row r="16108" spans="1:2">
      <c r="A16108" s="79"/>
      <c r="B16108" s="156"/>
    </row>
    <row r="16109" spans="1:2">
      <c r="A16109" s="79"/>
      <c r="B16109" s="156"/>
    </row>
    <row r="16110" spans="1:2">
      <c r="A16110" s="79"/>
      <c r="B16110" s="156"/>
    </row>
    <row r="16111" spans="1:2">
      <c r="A16111" s="79"/>
      <c r="B16111" s="156"/>
    </row>
    <row r="16112" spans="1:2">
      <c r="A16112" s="79"/>
      <c r="B16112" s="156"/>
    </row>
    <row r="16113" spans="1:2">
      <c r="A16113" s="79"/>
      <c r="B16113" s="156"/>
    </row>
    <row r="16114" spans="1:2">
      <c r="A16114" s="79"/>
      <c r="B16114" s="156"/>
    </row>
    <row r="16115" spans="1:2">
      <c r="A16115" s="79"/>
      <c r="B16115" s="156"/>
    </row>
    <row r="16116" spans="1:2">
      <c r="A16116" s="79"/>
      <c r="B16116" s="156"/>
    </row>
    <row r="16117" spans="1:2">
      <c r="A16117" s="79"/>
      <c r="B16117" s="156"/>
    </row>
    <row r="16118" spans="1:2">
      <c r="A16118" s="79"/>
      <c r="B16118" s="156"/>
    </row>
    <row r="16119" spans="1:2">
      <c r="A16119" s="79"/>
      <c r="B16119" s="156"/>
    </row>
    <row r="16120" spans="1:2">
      <c r="A16120" s="79"/>
      <c r="B16120" s="156"/>
    </row>
    <row r="16121" spans="1:2">
      <c r="A16121" s="79"/>
      <c r="B16121" s="156"/>
    </row>
    <row r="16122" spans="1:2">
      <c r="A16122" s="79"/>
      <c r="B16122" s="156"/>
    </row>
    <row r="16123" spans="1:2">
      <c r="A16123" s="79"/>
      <c r="B16123" s="156"/>
    </row>
    <row r="16124" spans="1:2">
      <c r="A16124" s="79"/>
      <c r="B16124" s="156"/>
    </row>
    <row r="16125" spans="1:2">
      <c r="A16125" s="79"/>
      <c r="B16125" s="156"/>
    </row>
    <row r="16126" spans="1:2">
      <c r="A16126" s="79"/>
      <c r="B16126" s="156"/>
    </row>
    <row r="16127" spans="1:2">
      <c r="A16127" s="79"/>
      <c r="B16127" s="156"/>
    </row>
    <row r="16128" spans="1:2">
      <c r="A16128" s="79"/>
      <c r="B16128" s="156"/>
    </row>
    <row r="16129" spans="1:2">
      <c r="A16129" s="79"/>
      <c r="B16129" s="156"/>
    </row>
    <row r="16130" spans="1:2">
      <c r="A16130" s="79"/>
      <c r="B16130" s="156"/>
    </row>
    <row r="16131" spans="1:2">
      <c r="A16131" s="79"/>
      <c r="B16131" s="156"/>
    </row>
    <row r="16132" spans="1:2">
      <c r="A16132" s="79"/>
      <c r="B16132" s="156"/>
    </row>
    <row r="16133" spans="1:2">
      <c r="A16133" s="79"/>
      <c r="B16133" s="156"/>
    </row>
    <row r="16134" spans="1:2">
      <c r="A16134" s="79"/>
      <c r="B16134" s="156"/>
    </row>
    <row r="16135" spans="1:2">
      <c r="A16135" s="79"/>
      <c r="B16135" s="156"/>
    </row>
    <row r="16136" spans="1:2">
      <c r="A16136" s="79"/>
      <c r="B16136" s="156"/>
    </row>
    <row r="16137" spans="1:2">
      <c r="A16137" s="79"/>
      <c r="B16137" s="156"/>
    </row>
    <row r="16138" spans="1:2">
      <c r="A16138" s="79"/>
      <c r="B16138" s="156"/>
    </row>
    <row r="16139" spans="1:2">
      <c r="A16139" s="79"/>
      <c r="B16139" s="156"/>
    </row>
    <row r="16140" spans="1:2">
      <c r="A16140" s="79"/>
      <c r="B16140" s="156"/>
    </row>
    <row r="16141" spans="1:2">
      <c r="A16141" s="79"/>
      <c r="B16141" s="156"/>
    </row>
    <row r="16142" spans="1:2">
      <c r="A16142" s="79"/>
      <c r="B16142" s="156"/>
    </row>
    <row r="16143" spans="1:2">
      <c r="A16143" s="79"/>
      <c r="B16143" s="156"/>
    </row>
    <row r="16144" spans="1:2">
      <c r="A16144" s="79"/>
      <c r="B16144" s="156"/>
    </row>
    <row r="16145" spans="1:2">
      <c r="A16145" s="79"/>
      <c r="B16145" s="156"/>
    </row>
    <row r="16146" spans="1:2">
      <c r="A16146" s="79"/>
      <c r="B16146" s="156"/>
    </row>
    <row r="16147" spans="1:2">
      <c r="A16147" s="79"/>
      <c r="B16147" s="156"/>
    </row>
    <row r="16148" spans="1:2">
      <c r="A16148" s="79"/>
      <c r="B16148" s="156"/>
    </row>
    <row r="16149" spans="1:2">
      <c r="A16149" s="79"/>
      <c r="B16149" s="156"/>
    </row>
    <row r="16150" spans="1:2">
      <c r="A16150" s="79"/>
      <c r="B16150" s="156"/>
    </row>
    <row r="16151" spans="1:2">
      <c r="A16151" s="79"/>
      <c r="B16151" s="156"/>
    </row>
    <row r="16152" spans="1:2">
      <c r="A16152" s="79"/>
      <c r="B16152" s="156"/>
    </row>
    <row r="16153" spans="1:2">
      <c r="A16153" s="79"/>
      <c r="B16153" s="156"/>
    </row>
    <row r="16154" spans="1:2">
      <c r="A16154" s="79"/>
      <c r="B16154" s="156"/>
    </row>
    <row r="16155" spans="1:2">
      <c r="A16155" s="79"/>
      <c r="B16155" s="156"/>
    </row>
    <row r="16156" spans="1:2">
      <c r="A16156" s="79"/>
      <c r="B16156" s="156"/>
    </row>
    <row r="16157" spans="1:2">
      <c r="A16157" s="79"/>
      <c r="B16157" s="156"/>
    </row>
    <row r="16158" spans="1:2">
      <c r="A16158" s="79"/>
      <c r="B16158" s="156"/>
    </row>
    <row r="16159" spans="1:2">
      <c r="A16159" s="79"/>
      <c r="B16159" s="156"/>
    </row>
    <row r="16160" spans="1:2">
      <c r="A16160" s="79"/>
      <c r="B16160" s="156"/>
    </row>
    <row r="16161" spans="1:2">
      <c r="A16161" s="79"/>
      <c r="B16161" s="156"/>
    </row>
    <row r="16162" spans="1:2">
      <c r="A16162" s="79"/>
      <c r="B16162" s="156"/>
    </row>
    <row r="16163" spans="1:2">
      <c r="A16163" s="79"/>
      <c r="B16163" s="156"/>
    </row>
    <row r="16164" spans="1:2">
      <c r="A16164" s="79"/>
      <c r="B16164" s="156"/>
    </row>
    <row r="16165" spans="1:2">
      <c r="A16165" s="79"/>
      <c r="B16165" s="156"/>
    </row>
    <row r="16166" spans="1:2">
      <c r="A16166" s="79"/>
      <c r="B16166" s="156"/>
    </row>
    <row r="16167" spans="1:2">
      <c r="A16167" s="79"/>
      <c r="B16167" s="156"/>
    </row>
    <row r="16168" spans="1:2">
      <c r="A16168" s="79"/>
      <c r="B16168" s="156"/>
    </row>
    <row r="16169" spans="1:2">
      <c r="A16169" s="79"/>
      <c r="B16169" s="156"/>
    </row>
    <row r="16170" spans="1:2">
      <c r="A16170" s="79"/>
      <c r="B16170" s="156"/>
    </row>
    <row r="16171" spans="1:2">
      <c r="A16171" s="79"/>
      <c r="B16171" s="156"/>
    </row>
    <row r="16172" spans="1:2">
      <c r="A16172" s="79"/>
      <c r="B16172" s="156"/>
    </row>
    <row r="16173" spans="1:2">
      <c r="A16173" s="79"/>
      <c r="B16173" s="156"/>
    </row>
    <row r="16174" spans="1:2">
      <c r="A16174" s="79"/>
      <c r="B16174" s="156"/>
    </row>
    <row r="16175" spans="1:2">
      <c r="A16175" s="79"/>
      <c r="B16175" s="156"/>
    </row>
    <row r="16176" spans="1:2">
      <c r="A16176" s="79"/>
      <c r="B16176" s="156"/>
    </row>
    <row r="16177" spans="1:2">
      <c r="A16177" s="79"/>
      <c r="B16177" s="156"/>
    </row>
    <row r="16178" spans="1:2">
      <c r="A16178" s="79"/>
      <c r="B16178" s="156"/>
    </row>
    <row r="16179" spans="1:2">
      <c r="A16179" s="79"/>
      <c r="B16179" s="156"/>
    </row>
    <row r="16180" spans="1:2">
      <c r="A16180" s="79"/>
      <c r="B16180" s="156"/>
    </row>
    <row r="16181" spans="1:2">
      <c r="A16181" s="79"/>
      <c r="B16181" s="156"/>
    </row>
    <row r="16182" spans="1:2">
      <c r="A16182" s="79"/>
      <c r="B16182" s="156"/>
    </row>
    <row r="16183" spans="1:2">
      <c r="A16183" s="79"/>
      <c r="B16183" s="156"/>
    </row>
    <row r="16184" spans="1:2">
      <c r="A16184" s="79"/>
      <c r="B16184" s="156"/>
    </row>
    <row r="16185" spans="1:2">
      <c r="A16185" s="79"/>
      <c r="B16185" s="156"/>
    </row>
    <row r="16186" spans="1:2">
      <c r="A16186" s="79"/>
      <c r="B16186" s="156"/>
    </row>
    <row r="16187" spans="1:2">
      <c r="A16187" s="79"/>
      <c r="B16187" s="156"/>
    </row>
    <row r="16188" spans="1:2">
      <c r="A16188" s="79"/>
      <c r="B16188" s="156"/>
    </row>
    <row r="16189" spans="1:2">
      <c r="A16189" s="79"/>
      <c r="B16189" s="156"/>
    </row>
    <row r="16190" spans="1:2">
      <c r="A16190" s="79"/>
      <c r="B16190" s="156"/>
    </row>
    <row r="16191" spans="1:2">
      <c r="A16191" s="79"/>
      <c r="B16191" s="156"/>
    </row>
    <row r="16192" spans="1:2">
      <c r="A16192" s="79"/>
      <c r="B16192" s="156"/>
    </row>
    <row r="16193" spans="1:2">
      <c r="A16193" s="79"/>
      <c r="B16193" s="156"/>
    </row>
    <row r="16194" spans="1:2">
      <c r="A16194" s="79"/>
      <c r="B16194" s="156"/>
    </row>
    <row r="16195" spans="1:2">
      <c r="A16195" s="79"/>
      <c r="B16195" s="156"/>
    </row>
    <row r="16196" spans="1:2">
      <c r="A16196" s="79"/>
      <c r="B16196" s="156"/>
    </row>
    <row r="16197" spans="1:2">
      <c r="A16197" s="79"/>
      <c r="B16197" s="156"/>
    </row>
    <row r="16198" spans="1:2">
      <c r="A16198" s="79"/>
      <c r="B16198" s="156"/>
    </row>
    <row r="16199" spans="1:2">
      <c r="A16199" s="79"/>
      <c r="B16199" s="156"/>
    </row>
    <row r="16200" spans="1:2">
      <c r="A16200" s="79"/>
      <c r="B16200" s="156"/>
    </row>
    <row r="16201" spans="1:2">
      <c r="A16201" s="79"/>
      <c r="B16201" s="156"/>
    </row>
    <row r="16202" spans="1:2">
      <c r="A16202" s="79"/>
      <c r="B16202" s="156"/>
    </row>
    <row r="16203" spans="1:2">
      <c r="A16203" s="79"/>
      <c r="B16203" s="156"/>
    </row>
    <row r="16204" spans="1:2">
      <c r="A16204" s="79"/>
      <c r="B16204" s="156"/>
    </row>
    <row r="16205" spans="1:2">
      <c r="A16205" s="79"/>
      <c r="B16205" s="156"/>
    </row>
    <row r="16206" spans="1:2">
      <c r="A16206" s="79"/>
      <c r="B16206" s="156"/>
    </row>
    <row r="16207" spans="1:2">
      <c r="A16207" s="79"/>
      <c r="B16207" s="156"/>
    </row>
    <row r="16208" spans="1:2">
      <c r="A16208" s="79"/>
      <c r="B16208" s="156"/>
    </row>
    <row r="16209" spans="1:2">
      <c r="A16209" s="79"/>
      <c r="B16209" s="156"/>
    </row>
    <row r="16210" spans="1:2">
      <c r="A16210" s="79"/>
      <c r="B16210" s="156"/>
    </row>
    <row r="16211" spans="1:2">
      <c r="A16211" s="79"/>
      <c r="B16211" s="156"/>
    </row>
    <row r="16212" spans="1:2">
      <c r="A16212" s="79"/>
      <c r="B16212" s="156"/>
    </row>
    <row r="16213" spans="1:2">
      <c r="A16213" s="79"/>
      <c r="B16213" s="156"/>
    </row>
    <row r="16214" spans="1:2">
      <c r="A16214" s="79"/>
      <c r="B16214" s="156"/>
    </row>
    <row r="16215" spans="1:2">
      <c r="A16215" s="79"/>
      <c r="B16215" s="156"/>
    </row>
    <row r="16216" spans="1:2">
      <c r="A16216" s="79"/>
      <c r="B16216" s="156"/>
    </row>
    <row r="16217" spans="1:2">
      <c r="A16217" s="79"/>
      <c r="B16217" s="156"/>
    </row>
    <row r="16218" spans="1:2">
      <c r="A16218" s="79"/>
      <c r="B16218" s="156"/>
    </row>
    <row r="16219" spans="1:2">
      <c r="A16219" s="79"/>
      <c r="B16219" s="156"/>
    </row>
    <row r="16220" spans="1:2">
      <c r="A16220" s="79"/>
      <c r="B16220" s="156"/>
    </row>
    <row r="16221" spans="1:2">
      <c r="A16221" s="79"/>
      <c r="B16221" s="156"/>
    </row>
    <row r="16222" spans="1:2">
      <c r="A16222" s="79"/>
      <c r="B16222" s="156"/>
    </row>
    <row r="16223" spans="1:2">
      <c r="A16223" s="79"/>
      <c r="B16223" s="156"/>
    </row>
    <row r="16224" spans="1:2">
      <c r="A16224" s="79"/>
      <c r="B16224" s="156"/>
    </row>
    <row r="16225" spans="1:2">
      <c r="A16225" s="79"/>
      <c r="B16225" s="156"/>
    </row>
    <row r="16226" spans="1:2">
      <c r="A16226" s="79"/>
      <c r="B16226" s="156"/>
    </row>
    <row r="16227" spans="1:2">
      <c r="A16227" s="79"/>
      <c r="B16227" s="156"/>
    </row>
    <row r="16228" spans="1:2">
      <c r="A16228" s="79"/>
      <c r="B16228" s="156"/>
    </row>
    <row r="16229" spans="1:2">
      <c r="A16229" s="79"/>
      <c r="B16229" s="156"/>
    </row>
    <row r="16230" spans="1:2">
      <c r="A16230" s="79"/>
      <c r="B16230" s="156"/>
    </row>
    <row r="16231" spans="1:2">
      <c r="A16231" s="79"/>
      <c r="B16231" s="156"/>
    </row>
    <row r="16232" spans="1:2">
      <c r="A16232" s="79"/>
      <c r="B16232" s="156"/>
    </row>
    <row r="16233" spans="1:2">
      <c r="A16233" s="79"/>
      <c r="B16233" s="156"/>
    </row>
    <row r="16234" spans="1:2">
      <c r="A16234" s="79"/>
      <c r="B16234" s="156"/>
    </row>
    <row r="16235" spans="1:2">
      <c r="A16235" s="79"/>
      <c r="B16235" s="156"/>
    </row>
    <row r="16236" spans="1:2">
      <c r="A16236" s="79"/>
      <c r="B16236" s="156"/>
    </row>
    <row r="16237" spans="1:2">
      <c r="A16237" s="79"/>
      <c r="B16237" s="156"/>
    </row>
    <row r="16238" spans="1:2">
      <c r="A16238" s="79"/>
      <c r="B16238" s="156"/>
    </row>
    <row r="16239" spans="1:2">
      <c r="A16239" s="79"/>
      <c r="B16239" s="156"/>
    </row>
    <row r="16240" spans="1:2">
      <c r="A16240" s="79"/>
      <c r="B16240" s="156"/>
    </row>
    <row r="16241" spans="1:2">
      <c r="A16241" s="79"/>
      <c r="B16241" s="156"/>
    </row>
    <row r="16242" spans="1:2">
      <c r="A16242" s="79"/>
      <c r="B16242" s="156"/>
    </row>
    <row r="16243" spans="1:2">
      <c r="A16243" s="79"/>
      <c r="B16243" s="156"/>
    </row>
    <row r="16244" spans="1:2">
      <c r="A16244" s="79"/>
      <c r="B16244" s="156"/>
    </row>
    <row r="16245" spans="1:2">
      <c r="A16245" s="79"/>
      <c r="B16245" s="156"/>
    </row>
    <row r="16246" spans="1:2">
      <c r="A16246" s="79"/>
      <c r="B16246" s="156"/>
    </row>
    <row r="16247" spans="1:2">
      <c r="A16247" s="79"/>
      <c r="B16247" s="156"/>
    </row>
    <row r="16248" spans="1:2">
      <c r="A16248" s="79"/>
      <c r="B16248" s="156"/>
    </row>
    <row r="16249" spans="1:2">
      <c r="A16249" s="79"/>
      <c r="B16249" s="156"/>
    </row>
    <row r="16250" spans="1:2">
      <c r="A16250" s="79"/>
      <c r="B16250" s="156"/>
    </row>
    <row r="16251" spans="1:2">
      <c r="A16251" s="79"/>
      <c r="B16251" s="156"/>
    </row>
    <row r="16252" spans="1:2">
      <c r="A16252" s="79"/>
      <c r="B16252" s="156"/>
    </row>
    <row r="16253" spans="1:2">
      <c r="A16253" s="79"/>
      <c r="B16253" s="156"/>
    </row>
    <row r="16254" spans="1:2">
      <c r="A16254" s="79"/>
      <c r="B16254" s="156"/>
    </row>
    <row r="16255" spans="1:2">
      <c r="A16255" s="79"/>
      <c r="B16255" s="156"/>
    </row>
    <row r="16256" spans="1:2">
      <c r="A16256" s="79"/>
      <c r="B16256" s="156"/>
    </row>
    <row r="16257" spans="1:2">
      <c r="A16257" s="79"/>
      <c r="B16257" s="156"/>
    </row>
    <row r="16258" spans="1:2">
      <c r="A16258" s="79"/>
      <c r="B16258" s="156"/>
    </row>
    <row r="16259" spans="1:2">
      <c r="A16259" s="79"/>
      <c r="B16259" s="156"/>
    </row>
    <row r="16260" spans="1:2">
      <c r="A16260" s="79"/>
      <c r="B16260" s="156"/>
    </row>
    <row r="16261" spans="1:2">
      <c r="A16261" s="79"/>
      <c r="B16261" s="156"/>
    </row>
    <row r="16262" spans="1:2">
      <c r="A16262" s="79"/>
      <c r="B16262" s="156"/>
    </row>
    <row r="16263" spans="1:2">
      <c r="A16263" s="79"/>
      <c r="B16263" s="156"/>
    </row>
    <row r="16264" spans="1:2">
      <c r="A16264" s="79"/>
      <c r="B16264" s="156"/>
    </row>
    <row r="16265" spans="1:2">
      <c r="A16265" s="79"/>
      <c r="B16265" s="156"/>
    </row>
    <row r="16266" spans="1:2">
      <c r="A16266" s="79"/>
      <c r="B16266" s="156"/>
    </row>
    <row r="16267" spans="1:2">
      <c r="A16267" s="79"/>
      <c r="B16267" s="156"/>
    </row>
    <row r="16268" spans="1:2">
      <c r="A16268" s="79"/>
      <c r="B16268" s="156"/>
    </row>
    <row r="16269" spans="1:2">
      <c r="A16269" s="79"/>
      <c r="B16269" s="156"/>
    </row>
    <row r="16270" spans="1:2">
      <c r="A16270" s="79"/>
      <c r="B16270" s="156"/>
    </row>
    <row r="16271" spans="1:2">
      <c r="A16271" s="79"/>
      <c r="B16271" s="156"/>
    </row>
    <row r="16272" spans="1:2">
      <c r="A16272" s="79"/>
      <c r="B16272" s="156"/>
    </row>
    <row r="16273" spans="1:2">
      <c r="A16273" s="79"/>
      <c r="B16273" s="156"/>
    </row>
    <row r="16274" spans="1:2">
      <c r="A16274" s="79"/>
      <c r="B16274" s="156"/>
    </row>
    <row r="16275" spans="1:2">
      <c r="A16275" s="79"/>
      <c r="B16275" s="156"/>
    </row>
    <row r="16276" spans="1:2">
      <c r="A16276" s="79"/>
      <c r="B16276" s="156"/>
    </row>
    <row r="16277" spans="1:2">
      <c r="A16277" s="79"/>
      <c r="B16277" s="156"/>
    </row>
    <row r="16278" spans="1:2">
      <c r="A16278" s="79"/>
      <c r="B16278" s="156"/>
    </row>
    <row r="16279" spans="1:2">
      <c r="A16279" s="79"/>
      <c r="B16279" s="156"/>
    </row>
    <row r="16280" spans="1:2">
      <c r="A16280" s="79"/>
      <c r="B16280" s="156"/>
    </row>
    <row r="16281" spans="1:2">
      <c r="A16281" s="79"/>
      <c r="B16281" s="156"/>
    </row>
    <row r="16282" spans="1:2">
      <c r="A16282" s="79"/>
      <c r="B16282" s="156"/>
    </row>
    <row r="16283" spans="1:2">
      <c r="A16283" s="79"/>
      <c r="B16283" s="156"/>
    </row>
    <row r="16284" spans="1:2">
      <c r="A16284" s="79"/>
      <c r="B16284" s="156"/>
    </row>
    <row r="16285" spans="1:2">
      <c r="A16285" s="79"/>
      <c r="B16285" s="156"/>
    </row>
    <row r="16286" spans="1:2">
      <c r="A16286" s="79"/>
      <c r="B16286" s="156"/>
    </row>
    <row r="16287" spans="1:2">
      <c r="A16287" s="79"/>
      <c r="B16287" s="156"/>
    </row>
    <row r="16288" spans="1:2">
      <c r="A16288" s="79"/>
      <c r="B16288" s="156"/>
    </row>
    <row r="16289" spans="1:2">
      <c r="A16289" s="79"/>
      <c r="B16289" s="156"/>
    </row>
    <row r="16290" spans="1:2">
      <c r="A16290" s="79"/>
      <c r="B16290" s="156"/>
    </row>
    <row r="16291" spans="1:2">
      <c r="A16291" s="79"/>
      <c r="B16291" s="156"/>
    </row>
    <row r="16292" spans="1:2">
      <c r="A16292" s="79"/>
      <c r="B16292" s="156"/>
    </row>
    <row r="16293" spans="1:2">
      <c r="A16293" s="79"/>
      <c r="B16293" s="156"/>
    </row>
    <row r="16294" spans="1:2">
      <c r="A16294" s="79"/>
      <c r="B16294" s="156"/>
    </row>
    <row r="16295" spans="1:2">
      <c r="A16295" s="79"/>
      <c r="B16295" s="156"/>
    </row>
    <row r="16296" spans="1:2">
      <c r="A16296" s="79"/>
      <c r="B16296" s="156"/>
    </row>
    <row r="16297" spans="1:2">
      <c r="A16297" s="79"/>
      <c r="B16297" s="156"/>
    </row>
    <row r="16298" spans="1:2">
      <c r="A16298" s="79"/>
      <c r="B16298" s="156"/>
    </row>
    <row r="16299" spans="1:2">
      <c r="A16299" s="79"/>
      <c r="B16299" s="156"/>
    </row>
    <row r="16300" spans="1:2">
      <c r="A16300" s="79"/>
      <c r="B16300" s="156"/>
    </row>
    <row r="16301" spans="1:2">
      <c r="A16301" s="79"/>
      <c r="B16301" s="156"/>
    </row>
    <row r="16302" spans="1:2">
      <c r="A16302" s="79"/>
      <c r="B16302" s="156"/>
    </row>
    <row r="16303" spans="1:2">
      <c r="A16303" s="79"/>
      <c r="B16303" s="156"/>
    </row>
    <row r="16304" spans="1:2">
      <c r="A16304" s="79"/>
      <c r="B16304" s="156"/>
    </row>
    <row r="16305" spans="1:2">
      <c r="A16305" s="79"/>
      <c r="B16305" s="156"/>
    </row>
    <row r="16306" spans="1:2">
      <c r="A16306" s="79"/>
      <c r="B16306" s="156"/>
    </row>
    <row r="16307" spans="1:2">
      <c r="A16307" s="79"/>
      <c r="B16307" s="156"/>
    </row>
    <row r="16308" spans="1:2">
      <c r="A16308" s="79"/>
      <c r="B16308" s="156"/>
    </row>
    <row r="16309" spans="1:2">
      <c r="A16309" s="79"/>
      <c r="B16309" s="156"/>
    </row>
    <row r="16310" spans="1:2">
      <c r="A16310" s="79"/>
      <c r="B16310" s="156"/>
    </row>
    <row r="16311" spans="1:2">
      <c r="A16311" s="79"/>
      <c r="B16311" s="156"/>
    </row>
    <row r="16312" spans="1:2">
      <c r="A16312" s="79"/>
      <c r="B16312" s="156"/>
    </row>
    <row r="16313" spans="1:2">
      <c r="A16313" s="79"/>
      <c r="B16313" s="156"/>
    </row>
    <row r="16314" spans="1:2">
      <c r="A16314" s="79"/>
      <c r="B16314" s="156"/>
    </row>
    <row r="16315" spans="1:2">
      <c r="A16315" s="79"/>
      <c r="B16315" s="156"/>
    </row>
    <row r="16316" spans="1:2">
      <c r="A16316" s="79"/>
      <c r="B16316" s="156"/>
    </row>
    <row r="16317" spans="1:2">
      <c r="A16317" s="79"/>
      <c r="B16317" s="156"/>
    </row>
    <row r="16318" spans="1:2">
      <c r="A16318" s="79"/>
      <c r="B16318" s="156"/>
    </row>
    <row r="16319" spans="1:2">
      <c r="A16319" s="79"/>
      <c r="B16319" s="156"/>
    </row>
    <row r="16320" spans="1:2">
      <c r="A16320" s="79"/>
      <c r="B16320" s="156"/>
    </row>
    <row r="16321" spans="1:2">
      <c r="A16321" s="79"/>
      <c r="B16321" s="156"/>
    </row>
    <row r="16322" spans="1:2">
      <c r="A16322" s="79"/>
      <c r="B16322" s="156"/>
    </row>
    <row r="16323" spans="1:2">
      <c r="A16323" s="79"/>
      <c r="B16323" s="156"/>
    </row>
    <row r="16324" spans="1:2">
      <c r="A16324" s="79"/>
      <c r="B16324" s="156"/>
    </row>
    <row r="16325" spans="1:2">
      <c r="A16325" s="79"/>
      <c r="B16325" s="156"/>
    </row>
    <row r="16326" spans="1:2">
      <c r="A16326" s="79"/>
      <c r="B16326" s="156"/>
    </row>
    <row r="16327" spans="1:2">
      <c r="A16327" s="79"/>
      <c r="B16327" s="156"/>
    </row>
    <row r="16328" spans="1:2">
      <c r="A16328" s="79"/>
      <c r="B16328" s="156"/>
    </row>
    <row r="16329" spans="1:2">
      <c r="A16329" s="79"/>
      <c r="B16329" s="156"/>
    </row>
    <row r="16330" spans="1:2">
      <c r="A16330" s="79"/>
      <c r="B16330" s="156"/>
    </row>
    <row r="16331" spans="1:2">
      <c r="A16331" s="79"/>
      <c r="B16331" s="156"/>
    </row>
    <row r="16332" spans="1:2">
      <c r="A16332" s="79"/>
      <c r="B16332" s="156"/>
    </row>
    <row r="16333" spans="1:2">
      <c r="A16333" s="79"/>
      <c r="B16333" s="156"/>
    </row>
    <row r="16334" spans="1:2">
      <c r="A16334" s="79"/>
      <c r="B16334" s="156"/>
    </row>
    <row r="16335" spans="1:2">
      <c r="A16335" s="79"/>
      <c r="B16335" s="156"/>
    </row>
    <row r="16336" spans="1:2">
      <c r="A16336" s="79"/>
      <c r="B16336" s="156"/>
    </row>
    <row r="16337" spans="1:2">
      <c r="A16337" s="79"/>
      <c r="B16337" s="156"/>
    </row>
    <row r="16338" spans="1:2">
      <c r="A16338" s="79"/>
      <c r="B16338" s="156"/>
    </row>
    <row r="16339" spans="1:2">
      <c r="A16339" s="79"/>
      <c r="B16339" s="156"/>
    </row>
    <row r="16340" spans="1:2">
      <c r="A16340" s="79"/>
      <c r="B16340" s="156"/>
    </row>
    <row r="16341" spans="1:2">
      <c r="A16341" s="79"/>
      <c r="B16341" s="156"/>
    </row>
    <row r="16342" spans="1:2">
      <c r="A16342" s="79"/>
      <c r="B16342" s="156"/>
    </row>
    <row r="16343" spans="1:2">
      <c r="A16343" s="79"/>
      <c r="B16343" s="156"/>
    </row>
    <row r="16344" spans="1:2">
      <c r="A16344" s="79"/>
      <c r="B16344" s="156"/>
    </row>
    <row r="16345" spans="1:2">
      <c r="A16345" s="79"/>
      <c r="B16345" s="156"/>
    </row>
    <row r="16346" spans="1:2">
      <c r="A16346" s="79"/>
      <c r="B16346" s="156"/>
    </row>
    <row r="16347" spans="1:2">
      <c r="A16347" s="79"/>
      <c r="B16347" s="156"/>
    </row>
    <row r="16348" spans="1:2">
      <c r="A16348" s="79"/>
      <c r="B16348" s="156"/>
    </row>
    <row r="16349" spans="1:2">
      <c r="A16349" s="79"/>
      <c r="B16349" s="156"/>
    </row>
    <row r="16350" spans="1:2">
      <c r="A16350" s="79"/>
      <c r="B16350" s="156"/>
    </row>
    <row r="16351" spans="1:2">
      <c r="A16351" s="79"/>
      <c r="B16351" s="156"/>
    </row>
    <row r="16352" spans="1:2">
      <c r="A16352" s="79"/>
      <c r="B16352" s="156"/>
    </row>
    <row r="16353" spans="1:2">
      <c r="A16353" s="79"/>
      <c r="B16353" s="156"/>
    </row>
    <row r="16354" spans="1:2">
      <c r="A16354" s="79"/>
      <c r="B16354" s="156"/>
    </row>
    <row r="16355" spans="1:2">
      <c r="A16355" s="79"/>
      <c r="B16355" s="156"/>
    </row>
    <row r="16356" spans="1:2">
      <c r="A16356" s="79"/>
      <c r="B16356" s="156"/>
    </row>
    <row r="16357" spans="1:2">
      <c r="A16357" s="79"/>
      <c r="B16357" s="156"/>
    </row>
    <row r="16358" spans="1:2">
      <c r="A16358" s="79"/>
      <c r="B16358" s="156"/>
    </row>
    <row r="16359" spans="1:2">
      <c r="A16359" s="79"/>
      <c r="B16359" s="156"/>
    </row>
    <row r="16360" spans="1:2">
      <c r="A16360" s="79"/>
      <c r="B16360" s="156"/>
    </row>
    <row r="16361" spans="1:2">
      <c r="A16361" s="79"/>
      <c r="B16361" s="156"/>
    </row>
    <row r="16362" spans="1:2">
      <c r="A16362" s="79"/>
      <c r="B16362" s="156"/>
    </row>
    <row r="16363" spans="1:2">
      <c r="A16363" s="79"/>
      <c r="B16363" s="156"/>
    </row>
    <row r="16364" spans="1:2">
      <c r="A16364" s="79"/>
      <c r="B16364" s="156"/>
    </row>
    <row r="16365" spans="1:2">
      <c r="A16365" s="79"/>
      <c r="B16365" s="156"/>
    </row>
    <row r="16366" spans="1:2">
      <c r="A16366" s="79"/>
      <c r="B16366" s="156"/>
    </row>
    <row r="16367" spans="1:2">
      <c r="A16367" s="79"/>
      <c r="B16367" s="156"/>
    </row>
    <row r="16368" spans="1:2">
      <c r="A16368" s="79"/>
      <c r="B16368" s="156"/>
    </row>
    <row r="16369" spans="1:2">
      <c r="A16369" s="79"/>
      <c r="B16369" s="156"/>
    </row>
    <row r="16370" spans="1:2">
      <c r="A16370" s="79"/>
      <c r="B16370" s="156"/>
    </row>
    <row r="16371" spans="1:2">
      <c r="A16371" s="79"/>
      <c r="B16371" s="156"/>
    </row>
    <row r="16372" spans="1:2">
      <c r="A16372" s="79"/>
      <c r="B16372" s="156"/>
    </row>
    <row r="16373" spans="1:2">
      <c r="A16373" s="79"/>
      <c r="B16373" s="156"/>
    </row>
    <row r="16374" spans="1:2">
      <c r="A16374" s="79"/>
      <c r="B16374" s="156"/>
    </row>
    <row r="16375" spans="1:2">
      <c r="A16375" s="79"/>
      <c r="B16375" s="156"/>
    </row>
    <row r="16376" spans="1:2">
      <c r="A16376" s="79"/>
      <c r="B16376" s="156"/>
    </row>
    <row r="16377" spans="1:2">
      <c r="A16377" s="79"/>
      <c r="B16377" s="156"/>
    </row>
    <row r="16378" spans="1:2">
      <c r="A16378" s="79"/>
      <c r="B16378" s="156"/>
    </row>
    <row r="16379" spans="1:2">
      <c r="A16379" s="79"/>
      <c r="B16379" s="156"/>
    </row>
    <row r="16380" spans="1:2">
      <c r="A16380" s="79"/>
      <c r="B16380" s="156"/>
    </row>
    <row r="16381" spans="1:2">
      <c r="A16381" s="79"/>
      <c r="B16381" s="156"/>
    </row>
    <row r="16382" spans="1:2">
      <c r="A16382" s="79"/>
      <c r="B16382" s="156"/>
    </row>
    <row r="16383" spans="1:2">
      <c r="A16383" s="79"/>
      <c r="B16383" s="156"/>
    </row>
    <row r="16384" spans="1:2">
      <c r="A16384" s="79"/>
      <c r="B16384" s="156"/>
    </row>
    <row r="16385" spans="1:2">
      <c r="A16385" s="79"/>
      <c r="B16385" s="156"/>
    </row>
    <row r="16386" spans="1:2">
      <c r="A16386" s="79"/>
      <c r="B16386" s="156"/>
    </row>
  </sheetData>
  <mergeCells count="1">
    <mergeCell ref="A3:B3"/>
  </mergeCells>
  <phoneticPr fontId="44" type="noConversion"/>
  <pageMargins left="0.75" right="0.75" top="1" bottom="1" header="0.5" footer="0.5"/>
  <pageSetup paperSize="9" orientation="portrait"/>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L100"/>
  <sheetViews>
    <sheetView workbookViewId="0"/>
  </sheetViews>
  <sheetFormatPr baseColWidth="10" defaultColWidth="9" defaultRowHeight="13"/>
  <cols>
    <col min="1" max="1" width="21.1640625" style="6" customWidth="1"/>
    <col min="2" max="2" width="13.6640625" style="20" customWidth="1"/>
    <col min="3" max="3" width="9" style="4"/>
    <col min="4" max="4" width="13.5" style="4" customWidth="1"/>
    <col min="5" max="5" width="13.1640625" style="4" customWidth="1"/>
    <col min="6" max="6" width="10.1640625" style="4" customWidth="1"/>
    <col min="7" max="7" width="17.83203125" style="4" customWidth="1"/>
    <col min="8" max="8" width="14.1640625" style="4" customWidth="1"/>
    <col min="9" max="9" width="11.1640625" style="4" customWidth="1"/>
    <col min="10" max="10" width="20.33203125" style="4" customWidth="1"/>
    <col min="11" max="11" width="7.83203125" style="4" customWidth="1"/>
    <col min="12" max="12" width="9" style="4"/>
    <col min="13" max="13" width="15.6640625" style="4" customWidth="1"/>
    <col min="14" max="16384" width="9" style="4"/>
  </cols>
  <sheetData>
    <row r="1" spans="1:12">
      <c r="A1" s="37" t="s">
        <v>1148</v>
      </c>
    </row>
    <row r="2" spans="1:12">
      <c r="A2" s="9"/>
    </row>
    <row r="3" spans="1:12">
      <c r="A3" s="239" t="s">
        <v>605</v>
      </c>
      <c r="B3" s="239"/>
      <c r="F3" s="229" t="s">
        <v>606</v>
      </c>
      <c r="G3" s="229"/>
      <c r="H3" s="229"/>
      <c r="I3" s="229"/>
      <c r="J3" s="229"/>
      <c r="K3" s="229"/>
    </row>
    <row r="4" spans="1:12" ht="15">
      <c r="A4" s="11" t="s">
        <v>607</v>
      </c>
      <c r="B4" s="12" t="s">
        <v>608</v>
      </c>
      <c r="F4" s="13" t="s">
        <v>609</v>
      </c>
      <c r="G4" s="13" t="s">
        <v>610</v>
      </c>
      <c r="H4" s="14" t="s">
        <v>611</v>
      </c>
      <c r="I4" s="14" t="s">
        <v>612</v>
      </c>
      <c r="J4" s="13" t="s">
        <v>629</v>
      </c>
      <c r="K4" s="17" t="s">
        <v>620</v>
      </c>
    </row>
    <row r="5" spans="1:12">
      <c r="A5" s="6">
        <v>-27</v>
      </c>
      <c r="B5" s="23">
        <v>21.847999999999999</v>
      </c>
      <c r="F5" s="13">
        <v>57</v>
      </c>
      <c r="G5" s="13" t="s">
        <v>694</v>
      </c>
      <c r="H5" s="13">
        <v>110</v>
      </c>
      <c r="I5" s="13">
        <v>25</v>
      </c>
      <c r="J5" s="13">
        <v>112</v>
      </c>
      <c r="K5" s="13">
        <v>50</v>
      </c>
      <c r="L5" s="13"/>
    </row>
    <row r="6" spans="1:12">
      <c r="A6" s="6">
        <v>29</v>
      </c>
      <c r="B6" s="23">
        <v>21.856000000000002</v>
      </c>
      <c r="F6" s="13">
        <v>65</v>
      </c>
      <c r="G6" s="13" t="s">
        <v>637</v>
      </c>
      <c r="H6" s="13">
        <v>110</v>
      </c>
      <c r="I6" s="13">
        <v>50</v>
      </c>
      <c r="J6" s="13">
        <v>123</v>
      </c>
      <c r="K6" s="13">
        <v>45</v>
      </c>
      <c r="L6" s="13"/>
    </row>
    <row r="7" spans="1:12">
      <c r="A7" s="6">
        <v>78</v>
      </c>
      <c r="B7" s="23">
        <v>22.190999999999999</v>
      </c>
      <c r="F7" s="13">
        <v>90</v>
      </c>
      <c r="G7" s="13" t="s">
        <v>637</v>
      </c>
      <c r="H7" s="13">
        <v>130</v>
      </c>
      <c r="I7" s="13">
        <v>25</v>
      </c>
      <c r="J7" s="13">
        <v>124</v>
      </c>
      <c r="K7" s="13">
        <v>50</v>
      </c>
      <c r="L7" s="13"/>
    </row>
    <row r="8" spans="1:12">
      <c r="A8" s="6">
        <v>117</v>
      </c>
      <c r="B8" s="23">
        <v>23.337</v>
      </c>
      <c r="F8" s="13">
        <v>237</v>
      </c>
      <c r="G8" s="13" t="s">
        <v>637</v>
      </c>
      <c r="H8" s="13">
        <v>1060</v>
      </c>
      <c r="I8" s="13">
        <v>25</v>
      </c>
      <c r="J8" s="13">
        <v>962</v>
      </c>
      <c r="K8" s="13">
        <v>20</v>
      </c>
      <c r="L8" s="13"/>
    </row>
    <row r="9" spans="1:12">
      <c r="A9" s="6">
        <v>136</v>
      </c>
      <c r="B9" s="23">
        <v>22.952000000000002</v>
      </c>
      <c r="F9" s="13">
        <v>279</v>
      </c>
      <c r="G9" s="13" t="s">
        <v>1149</v>
      </c>
      <c r="H9" s="13">
        <v>1785</v>
      </c>
      <c r="I9" s="13">
        <v>35</v>
      </c>
      <c r="J9" s="13">
        <v>1707</v>
      </c>
      <c r="K9" s="13">
        <v>70</v>
      </c>
      <c r="L9" s="13"/>
    </row>
    <row r="10" spans="1:12">
      <c r="A10" s="6">
        <v>135</v>
      </c>
      <c r="B10" s="23">
        <v>23.018000000000001</v>
      </c>
      <c r="F10" s="13">
        <v>283</v>
      </c>
      <c r="G10" s="13" t="s">
        <v>1150</v>
      </c>
      <c r="H10" s="13">
        <v>1810</v>
      </c>
      <c r="I10" s="13">
        <v>30</v>
      </c>
      <c r="J10" s="13">
        <v>1760</v>
      </c>
      <c r="K10" s="13">
        <v>50</v>
      </c>
      <c r="L10" s="13"/>
    </row>
    <row r="11" spans="1:12">
      <c r="A11" s="6">
        <v>139</v>
      </c>
      <c r="B11" s="23">
        <v>23.288</v>
      </c>
      <c r="F11" s="13">
        <v>294</v>
      </c>
      <c r="G11" s="13" t="s">
        <v>694</v>
      </c>
      <c r="H11" s="13">
        <v>2105</v>
      </c>
      <c r="I11" s="13">
        <v>20</v>
      </c>
      <c r="J11" s="13">
        <v>2079</v>
      </c>
      <c r="K11" s="13">
        <v>40</v>
      </c>
      <c r="L11" s="13"/>
    </row>
    <row r="12" spans="1:12">
      <c r="A12" s="6">
        <v>165</v>
      </c>
      <c r="B12" s="23">
        <v>23.37</v>
      </c>
      <c r="F12" s="13">
        <v>302</v>
      </c>
      <c r="G12" s="13" t="s">
        <v>637</v>
      </c>
      <c r="H12" s="13">
        <v>2220</v>
      </c>
      <c r="I12" s="13">
        <v>20</v>
      </c>
      <c r="J12" s="13">
        <v>2227</v>
      </c>
      <c r="K12" s="13">
        <v>75</v>
      </c>
      <c r="L12" s="13"/>
    </row>
    <row r="13" spans="1:12">
      <c r="A13" s="6">
        <v>238</v>
      </c>
      <c r="B13" s="23">
        <v>23.308</v>
      </c>
      <c r="F13" s="13">
        <v>320</v>
      </c>
      <c r="G13" s="13" t="s">
        <v>694</v>
      </c>
      <c r="H13" s="13">
        <v>3065</v>
      </c>
      <c r="I13" s="13">
        <v>20</v>
      </c>
      <c r="J13" s="13">
        <v>3290</v>
      </c>
      <c r="K13" s="13">
        <v>45</v>
      </c>
      <c r="L13" s="13"/>
    </row>
    <row r="14" spans="1:12">
      <c r="A14" s="6">
        <v>410</v>
      </c>
      <c r="B14" s="23">
        <v>23.298999999999999</v>
      </c>
      <c r="F14" s="13">
        <v>321</v>
      </c>
      <c r="G14" s="13" t="s">
        <v>637</v>
      </c>
      <c r="H14" s="13">
        <v>3070</v>
      </c>
      <c r="I14" s="13">
        <v>15</v>
      </c>
      <c r="J14" s="13">
        <v>3300</v>
      </c>
      <c r="K14" s="13">
        <v>40</v>
      </c>
      <c r="L14" s="13"/>
    </row>
    <row r="15" spans="1:12">
      <c r="A15" s="6">
        <v>640</v>
      </c>
      <c r="B15" s="23">
        <v>23.588000000000001</v>
      </c>
      <c r="F15" s="13">
        <v>322</v>
      </c>
      <c r="G15" s="13" t="s">
        <v>1150</v>
      </c>
      <c r="H15" s="13">
        <v>3130</v>
      </c>
      <c r="I15" s="13">
        <v>30</v>
      </c>
      <c r="J15" s="13">
        <v>3330</v>
      </c>
      <c r="K15" s="13">
        <v>60</v>
      </c>
      <c r="L15" s="13"/>
    </row>
    <row r="16" spans="1:12">
      <c r="A16" s="6">
        <v>864</v>
      </c>
      <c r="B16" s="23">
        <v>23.631</v>
      </c>
      <c r="F16" s="13">
        <v>398</v>
      </c>
      <c r="G16" s="13" t="s">
        <v>637</v>
      </c>
      <c r="H16" s="13">
        <v>4080</v>
      </c>
      <c r="I16" s="13">
        <v>20</v>
      </c>
      <c r="J16" s="13">
        <v>4564</v>
      </c>
      <c r="K16" s="13">
        <v>30</v>
      </c>
      <c r="L16" s="13"/>
    </row>
    <row r="17" spans="1:12">
      <c r="A17" s="6">
        <v>963</v>
      </c>
      <c r="B17" s="23">
        <v>22.596</v>
      </c>
      <c r="F17" s="13">
        <v>421</v>
      </c>
      <c r="G17" s="13" t="s">
        <v>1150</v>
      </c>
      <c r="H17" s="13">
        <v>5105</v>
      </c>
      <c r="I17" s="13">
        <v>25</v>
      </c>
      <c r="J17" s="13">
        <v>5835</v>
      </c>
      <c r="K17" s="13">
        <v>75</v>
      </c>
      <c r="L17" s="13"/>
    </row>
    <row r="18" spans="1:12">
      <c r="A18" s="6">
        <v>1071</v>
      </c>
      <c r="B18" s="23">
        <v>24.431999999999999</v>
      </c>
      <c r="F18" s="13">
        <v>463</v>
      </c>
      <c r="G18" s="13" t="s">
        <v>1149</v>
      </c>
      <c r="H18" s="13">
        <v>5665</v>
      </c>
      <c r="I18" s="13">
        <v>20</v>
      </c>
      <c r="J18" s="13">
        <v>6444</v>
      </c>
      <c r="K18" s="13">
        <v>20</v>
      </c>
      <c r="L18" s="13"/>
    </row>
    <row r="19" spans="1:12">
      <c r="A19" s="6">
        <v>1194</v>
      </c>
      <c r="B19" s="23">
        <v>23.001000000000001</v>
      </c>
      <c r="F19" s="13">
        <v>485</v>
      </c>
      <c r="G19" s="13" t="s">
        <v>1151</v>
      </c>
      <c r="H19" s="13">
        <v>5785</v>
      </c>
      <c r="I19" s="13">
        <v>25</v>
      </c>
      <c r="J19" s="13">
        <v>6595</v>
      </c>
      <c r="K19" s="13">
        <v>40</v>
      </c>
      <c r="L19" s="13"/>
    </row>
    <row r="20" spans="1:12">
      <c r="A20" s="6">
        <v>1318</v>
      </c>
      <c r="B20" s="23">
        <v>23.216000000000001</v>
      </c>
      <c r="F20" s="13">
        <v>523</v>
      </c>
      <c r="G20" s="13" t="s">
        <v>637</v>
      </c>
      <c r="H20" s="13">
        <v>6715</v>
      </c>
      <c r="I20" s="13">
        <v>35</v>
      </c>
      <c r="J20" s="13">
        <v>7570</v>
      </c>
      <c r="K20" s="13">
        <v>45</v>
      </c>
      <c r="L20" s="13"/>
    </row>
    <row r="21" spans="1:12">
      <c r="A21" s="6">
        <v>1483</v>
      </c>
      <c r="B21" s="23">
        <v>22.13</v>
      </c>
      <c r="F21" s="13">
        <v>610</v>
      </c>
      <c r="G21" s="13" t="s">
        <v>1149</v>
      </c>
      <c r="H21" s="13">
        <v>7375</v>
      </c>
      <c r="I21" s="13">
        <v>35</v>
      </c>
      <c r="J21" s="13">
        <v>8200</v>
      </c>
      <c r="K21" s="13">
        <v>50</v>
      </c>
      <c r="L21" s="13"/>
    </row>
    <row r="22" spans="1:12">
      <c r="A22" s="6">
        <v>1576</v>
      </c>
      <c r="B22" s="23">
        <v>23.37</v>
      </c>
      <c r="F22" s="13">
        <v>615</v>
      </c>
      <c r="G22" s="13" t="s">
        <v>1150</v>
      </c>
      <c r="H22" s="13">
        <v>7535</v>
      </c>
      <c r="I22" s="13">
        <v>30</v>
      </c>
      <c r="J22" s="13">
        <v>8365</v>
      </c>
      <c r="K22" s="13">
        <v>20</v>
      </c>
      <c r="L22" s="13"/>
    </row>
    <row r="23" spans="1:12">
      <c r="A23" s="6">
        <v>1704</v>
      </c>
      <c r="B23" s="23">
        <v>23.114999999999998</v>
      </c>
      <c r="F23" s="13">
        <v>621</v>
      </c>
      <c r="G23" s="13" t="s">
        <v>1150</v>
      </c>
      <c r="H23" s="13">
        <v>7720</v>
      </c>
      <c r="I23" s="13">
        <v>40</v>
      </c>
      <c r="J23" s="13">
        <v>8495</v>
      </c>
      <c r="K23" s="13">
        <v>45</v>
      </c>
      <c r="L23" s="13"/>
    </row>
    <row r="24" spans="1:12">
      <c r="A24" s="6">
        <v>1846</v>
      </c>
      <c r="B24" s="23">
        <v>24.724</v>
      </c>
      <c r="F24" s="13">
        <v>635</v>
      </c>
      <c r="G24" s="13" t="s">
        <v>1152</v>
      </c>
      <c r="H24" s="13">
        <v>9680</v>
      </c>
      <c r="I24" s="13">
        <v>45</v>
      </c>
      <c r="J24" s="13">
        <v>11045</v>
      </c>
      <c r="K24" s="13">
        <v>150</v>
      </c>
      <c r="L24" s="13"/>
    </row>
    <row r="25" spans="1:12">
      <c r="A25" s="6">
        <v>2002</v>
      </c>
      <c r="B25" s="23">
        <v>22.885999999999999</v>
      </c>
      <c r="F25" s="13">
        <v>692</v>
      </c>
      <c r="G25" s="13" t="s">
        <v>1152</v>
      </c>
      <c r="H25" s="13">
        <v>10540</v>
      </c>
      <c r="I25" s="13">
        <v>30</v>
      </c>
      <c r="J25" s="13">
        <v>12500</v>
      </c>
      <c r="K25" s="13">
        <v>65</v>
      </c>
      <c r="L25" s="13"/>
    </row>
    <row r="26" spans="1:12">
      <c r="A26" s="6">
        <v>2210</v>
      </c>
      <c r="B26" s="23">
        <v>24.376000000000001</v>
      </c>
      <c r="F26" s="13">
        <v>748</v>
      </c>
      <c r="G26" s="13" t="s">
        <v>1152</v>
      </c>
      <c r="H26" s="13">
        <v>12290</v>
      </c>
      <c r="I26" s="13">
        <v>40</v>
      </c>
      <c r="J26" s="13">
        <v>14195</v>
      </c>
      <c r="K26" s="13">
        <v>90</v>
      </c>
      <c r="L26" s="13"/>
    </row>
    <row r="27" spans="1:12">
      <c r="A27" s="6">
        <v>2438</v>
      </c>
      <c r="B27" s="23">
        <v>23.190999999999999</v>
      </c>
      <c r="F27" s="13" t="s">
        <v>801</v>
      </c>
      <c r="G27" s="13" t="s">
        <v>1150</v>
      </c>
      <c r="H27" s="13">
        <v>23150</v>
      </c>
      <c r="I27" s="13">
        <v>80</v>
      </c>
      <c r="J27" s="13">
        <v>27440</v>
      </c>
      <c r="K27" s="13">
        <v>90</v>
      </c>
      <c r="L27" s="13"/>
    </row>
    <row r="28" spans="1:12">
      <c r="A28" s="6">
        <v>2884</v>
      </c>
      <c r="B28" s="23">
        <v>24.251999999999999</v>
      </c>
      <c r="F28" s="13" t="s">
        <v>801</v>
      </c>
      <c r="G28" s="13" t="s">
        <v>1152</v>
      </c>
      <c r="H28" s="13">
        <v>23250</v>
      </c>
      <c r="I28" s="13">
        <v>130</v>
      </c>
      <c r="J28" s="13">
        <v>27510</v>
      </c>
      <c r="K28" s="13">
        <v>110</v>
      </c>
      <c r="L28" s="13"/>
    </row>
    <row r="29" spans="1:12">
      <c r="A29" s="6">
        <v>3080</v>
      </c>
      <c r="B29" s="23">
        <v>24.547999999999998</v>
      </c>
      <c r="L29" s="13"/>
    </row>
    <row r="30" spans="1:12">
      <c r="A30" s="6">
        <v>3226</v>
      </c>
      <c r="B30" s="23">
        <v>24.85</v>
      </c>
    </row>
    <row r="31" spans="1:12">
      <c r="A31" s="6">
        <v>3533</v>
      </c>
      <c r="B31" s="23">
        <v>24.853000000000002</v>
      </c>
    </row>
    <row r="32" spans="1:12">
      <c r="A32" s="6">
        <v>3938</v>
      </c>
      <c r="B32" s="23">
        <v>24.588000000000001</v>
      </c>
    </row>
    <row r="33" spans="1:2">
      <c r="A33" s="6">
        <v>4216</v>
      </c>
      <c r="B33" s="23">
        <v>24.315000000000001</v>
      </c>
    </row>
    <row r="34" spans="1:2">
      <c r="A34" s="6">
        <v>4496</v>
      </c>
      <c r="B34" s="23">
        <v>25.19</v>
      </c>
    </row>
    <row r="35" spans="1:2">
      <c r="A35" s="6">
        <v>4841</v>
      </c>
      <c r="B35" s="23">
        <v>25.587</v>
      </c>
    </row>
    <row r="36" spans="1:2">
      <c r="A36" s="6">
        <v>5388</v>
      </c>
      <c r="B36" s="23">
        <v>25.463000000000001</v>
      </c>
    </row>
    <row r="37" spans="1:2">
      <c r="A37" s="6">
        <v>5877</v>
      </c>
      <c r="B37" s="23">
        <v>26.355</v>
      </c>
    </row>
    <row r="38" spans="1:2">
      <c r="A38" s="6">
        <v>6255</v>
      </c>
      <c r="B38" s="23">
        <v>25.599</v>
      </c>
    </row>
    <row r="39" spans="1:2">
      <c r="A39" s="6">
        <v>6757</v>
      </c>
      <c r="B39" s="23">
        <v>25.675999999999998</v>
      </c>
    </row>
    <row r="40" spans="1:2">
      <c r="A40" s="6">
        <v>7248</v>
      </c>
      <c r="B40" s="23">
        <v>26.068000000000001</v>
      </c>
    </row>
    <row r="41" spans="1:2">
      <c r="A41" s="6">
        <v>7557</v>
      </c>
      <c r="B41" s="23">
        <v>24.76</v>
      </c>
    </row>
    <row r="42" spans="1:2">
      <c r="A42" s="6">
        <v>7739</v>
      </c>
      <c r="B42" s="23">
        <v>24.920999999999999</v>
      </c>
    </row>
    <row r="43" spans="1:2">
      <c r="A43" s="6">
        <v>7943</v>
      </c>
      <c r="B43" s="23">
        <v>25.390999999999998</v>
      </c>
    </row>
    <row r="44" spans="1:2">
      <c r="A44" s="6">
        <v>8213</v>
      </c>
      <c r="B44" s="23">
        <v>24.106999999999999</v>
      </c>
    </row>
    <row r="45" spans="1:2">
      <c r="A45" s="6">
        <v>8241</v>
      </c>
      <c r="B45" s="23">
        <v>24.588999999999999</v>
      </c>
    </row>
    <row r="46" spans="1:2">
      <c r="A46" s="6">
        <v>8394</v>
      </c>
      <c r="B46" s="23">
        <v>24.577000000000002</v>
      </c>
    </row>
    <row r="47" spans="1:2">
      <c r="A47" s="6">
        <v>8569</v>
      </c>
      <c r="B47" s="23">
        <v>24.401</v>
      </c>
    </row>
    <row r="48" spans="1:2">
      <c r="A48" s="6">
        <v>8767</v>
      </c>
      <c r="B48" s="23">
        <v>24.56</v>
      </c>
    </row>
    <row r="49" spans="1:2">
      <c r="A49" s="6">
        <v>8984</v>
      </c>
      <c r="B49" s="23">
        <v>24.052</v>
      </c>
    </row>
    <row r="50" spans="1:2">
      <c r="A50" s="6">
        <v>9315</v>
      </c>
      <c r="B50" s="23">
        <v>23.933</v>
      </c>
    </row>
    <row r="51" spans="1:2">
      <c r="A51" s="6">
        <v>9465</v>
      </c>
      <c r="B51" s="23">
        <v>23.911999999999999</v>
      </c>
    </row>
    <row r="52" spans="1:2">
      <c r="A52" s="6">
        <v>9725</v>
      </c>
      <c r="B52" s="23">
        <v>24.396999999999998</v>
      </c>
    </row>
    <row r="53" spans="1:2">
      <c r="A53" s="6">
        <v>9993</v>
      </c>
      <c r="B53" s="23">
        <v>23.34</v>
      </c>
    </row>
    <row r="54" spans="1:2">
      <c r="A54" s="6">
        <v>10268</v>
      </c>
      <c r="B54" s="23">
        <v>24.484999999999999</v>
      </c>
    </row>
    <row r="55" spans="1:2">
      <c r="A55" s="6">
        <v>10547</v>
      </c>
      <c r="B55" s="23">
        <v>24.597999999999999</v>
      </c>
    </row>
    <row r="56" spans="1:2">
      <c r="A56" s="6">
        <v>10827</v>
      </c>
      <c r="B56" s="23">
        <v>23.664999999999999</v>
      </c>
    </row>
    <row r="57" spans="1:2">
      <c r="A57" s="6">
        <v>11106</v>
      </c>
      <c r="B57" s="23">
        <v>23.821999999999999</v>
      </c>
    </row>
    <row r="58" spans="1:2">
      <c r="A58" s="6">
        <v>11382</v>
      </c>
      <c r="B58" s="23">
        <v>22.079000000000001</v>
      </c>
    </row>
    <row r="59" spans="1:2">
      <c r="A59" s="6">
        <v>11651</v>
      </c>
      <c r="B59" s="23">
        <v>21.916</v>
      </c>
    </row>
    <row r="60" spans="1:2">
      <c r="A60" s="6">
        <v>12113</v>
      </c>
      <c r="B60" s="23">
        <v>21.954000000000001</v>
      </c>
    </row>
    <row r="61" spans="1:2">
      <c r="A61" s="6">
        <v>12306</v>
      </c>
      <c r="B61" s="23">
        <v>22.363</v>
      </c>
    </row>
    <row r="62" spans="1:2">
      <c r="A62" s="6">
        <v>12578</v>
      </c>
      <c r="B62" s="23">
        <v>22.792999999999999</v>
      </c>
    </row>
    <row r="63" spans="1:2">
      <c r="A63" s="6">
        <v>12832</v>
      </c>
      <c r="B63" s="23">
        <v>22.462</v>
      </c>
    </row>
    <row r="64" spans="1:2">
      <c r="A64" s="6">
        <v>12993</v>
      </c>
      <c r="B64" s="23">
        <v>21.698</v>
      </c>
    </row>
    <row r="65" spans="1:12">
      <c r="A65" s="6">
        <v>13184</v>
      </c>
      <c r="B65" s="23">
        <v>21.736000000000001</v>
      </c>
    </row>
    <row r="66" spans="1:12">
      <c r="A66" s="6">
        <v>13366</v>
      </c>
      <c r="B66" s="23">
        <v>22.427</v>
      </c>
    </row>
    <row r="67" spans="1:12">
      <c r="A67" s="6">
        <v>13541</v>
      </c>
      <c r="B67" s="23">
        <v>21.635999999999999</v>
      </c>
      <c r="D67" s="18"/>
      <c r="E67" s="18"/>
    </row>
    <row r="68" spans="1:12">
      <c r="A68" s="6">
        <v>13710</v>
      </c>
      <c r="B68" s="23">
        <v>21.280999999999999</v>
      </c>
      <c r="D68" s="18"/>
      <c r="E68" s="18"/>
    </row>
    <row r="69" spans="1:12">
      <c r="A69" s="6">
        <v>13874</v>
      </c>
      <c r="B69" s="23">
        <v>21.972999999999999</v>
      </c>
      <c r="D69" s="18"/>
      <c r="E69" s="18"/>
    </row>
    <row r="70" spans="1:12">
      <c r="A70" s="6">
        <v>14034</v>
      </c>
      <c r="B70" s="23">
        <v>21.081</v>
      </c>
      <c r="D70" s="18"/>
      <c r="E70" s="18"/>
    </row>
    <row r="71" spans="1:12">
      <c r="A71" s="6">
        <v>14192</v>
      </c>
      <c r="B71" s="23">
        <v>20.614999999999998</v>
      </c>
      <c r="D71" s="13"/>
    </row>
    <row r="72" spans="1:12">
      <c r="D72" s="13"/>
      <c r="F72" s="18"/>
      <c r="G72" s="18"/>
      <c r="H72" s="18"/>
      <c r="I72" s="18"/>
      <c r="J72" s="18"/>
      <c r="K72" s="18"/>
    </row>
    <row r="73" spans="1:12">
      <c r="D73" s="13"/>
      <c r="F73" s="18"/>
      <c r="G73" s="18"/>
      <c r="H73" s="18"/>
      <c r="I73" s="18"/>
      <c r="J73" s="18"/>
      <c r="K73" s="18"/>
      <c r="L73" s="18"/>
    </row>
    <row r="74" spans="1:12">
      <c r="D74" s="13"/>
      <c r="F74" s="18"/>
      <c r="G74" s="18"/>
      <c r="H74" s="18"/>
      <c r="I74" s="18"/>
      <c r="J74" s="18"/>
      <c r="K74" s="18"/>
      <c r="L74" s="18"/>
    </row>
    <row r="75" spans="1:12">
      <c r="D75" s="13"/>
      <c r="F75" s="18"/>
      <c r="G75" s="18"/>
      <c r="H75" s="18"/>
      <c r="I75" s="18"/>
      <c r="J75" s="18"/>
      <c r="K75" s="18"/>
      <c r="L75" s="18"/>
    </row>
    <row r="76" spans="1:12">
      <c r="D76" s="13"/>
      <c r="F76" s="18"/>
      <c r="G76" s="18"/>
      <c r="H76" s="18"/>
      <c r="I76" s="18"/>
      <c r="J76" s="18"/>
      <c r="K76" s="18"/>
      <c r="L76" s="18"/>
    </row>
    <row r="77" spans="1:12">
      <c r="D77" s="13"/>
      <c r="L77" s="18"/>
    </row>
    <row r="78" spans="1:12">
      <c r="D78" s="13"/>
    </row>
    <row r="79" spans="1:12">
      <c r="D79" s="13"/>
    </row>
    <row r="80" spans="1:12">
      <c r="D80" s="13"/>
    </row>
    <row r="81" spans="4:5">
      <c r="D81" s="13"/>
    </row>
    <row r="82" spans="4:5">
      <c r="D82" s="13"/>
    </row>
    <row r="83" spans="4:5">
      <c r="D83" s="13"/>
    </row>
    <row r="84" spans="4:5">
      <c r="D84" s="13"/>
    </row>
    <row r="85" spans="4:5">
      <c r="D85" s="13"/>
    </row>
    <row r="86" spans="4:5">
      <c r="D86" s="13"/>
    </row>
    <row r="87" spans="4:5">
      <c r="D87" s="13"/>
    </row>
    <row r="88" spans="4:5">
      <c r="D88" s="13"/>
    </row>
    <row r="89" spans="4:5">
      <c r="D89" s="13"/>
    </row>
    <row r="90" spans="4:5">
      <c r="D90" s="13"/>
    </row>
    <row r="91" spans="4:5">
      <c r="D91" s="13"/>
    </row>
    <row r="92" spans="4:5">
      <c r="D92" s="13"/>
    </row>
    <row r="93" spans="4:5">
      <c r="D93" s="13"/>
    </row>
    <row r="94" spans="4:5">
      <c r="D94" s="13"/>
    </row>
    <row r="95" spans="4:5">
      <c r="D95" s="13"/>
    </row>
    <row r="96" spans="4:5">
      <c r="D96" s="18"/>
      <c r="E96" s="18"/>
    </row>
    <row r="97" spans="4:5">
      <c r="D97" s="18"/>
      <c r="E97" s="18"/>
    </row>
    <row r="98" spans="4:5">
      <c r="D98" s="18"/>
      <c r="E98" s="18"/>
    </row>
    <row r="99" spans="4:5">
      <c r="D99" s="18"/>
      <c r="E99" s="18"/>
    </row>
    <row r="100" spans="4:5">
      <c r="D100" s="18"/>
      <c r="E100" s="18"/>
    </row>
  </sheetData>
  <mergeCells count="2">
    <mergeCell ref="A3:B3"/>
    <mergeCell ref="F3:K3"/>
  </mergeCells>
  <phoneticPr fontId="44" type="noConversion"/>
  <pageMargins left="0.7" right="0.7" top="0.75" bottom="0.75" header="0.3" footer="0.3"/>
  <pageSetup paperSize="9" orientation="portrait"/>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N113"/>
  <sheetViews>
    <sheetView workbookViewId="0">
      <selection activeCell="A3" sqref="A3:B4"/>
    </sheetView>
  </sheetViews>
  <sheetFormatPr baseColWidth="10" defaultColWidth="9" defaultRowHeight="13"/>
  <cols>
    <col min="1" max="1" width="19.83203125" style="6" customWidth="1"/>
    <col min="2" max="2" width="13.6640625" style="20" customWidth="1"/>
    <col min="3" max="3" width="9" style="19" customWidth="1"/>
    <col min="4" max="4" width="9.6640625" style="6" customWidth="1"/>
    <col min="5" max="5" width="9" style="4"/>
    <col min="6" max="6" width="12.6640625" style="4"/>
    <col min="7" max="7" width="14.1640625" style="4" customWidth="1"/>
    <col min="8" max="8" width="11.1640625" style="4" customWidth="1"/>
    <col min="9" max="9" width="19.83203125" style="4" customWidth="1"/>
    <col min="10" max="10" width="20.6640625" style="4" customWidth="1"/>
    <col min="11" max="11" width="9" style="4"/>
    <col min="12" max="12" width="13.5" style="4" customWidth="1"/>
    <col min="13" max="13" width="14.1640625" style="4" customWidth="1"/>
    <col min="14" max="14" width="18.5" style="4" customWidth="1"/>
    <col min="15" max="15" width="19.1640625" style="4" customWidth="1"/>
    <col min="16" max="16384" width="9" style="4"/>
  </cols>
  <sheetData>
    <row r="1" spans="1:11">
      <c r="A1" s="39" t="s">
        <v>1153</v>
      </c>
      <c r="B1" s="12"/>
      <c r="C1" s="22"/>
      <c r="D1" s="22"/>
      <c r="E1" s="22"/>
    </row>
    <row r="2" spans="1:11">
      <c r="A2" s="40"/>
      <c r="B2" s="12"/>
      <c r="C2" s="22"/>
      <c r="D2" s="22"/>
      <c r="E2" s="22"/>
    </row>
    <row r="3" spans="1:11">
      <c r="A3" s="239" t="s">
        <v>605</v>
      </c>
      <c r="B3" s="239"/>
      <c r="C3" s="22"/>
      <c r="D3" s="22"/>
      <c r="E3" s="22"/>
      <c r="F3" s="229" t="s">
        <v>606</v>
      </c>
      <c r="G3" s="229"/>
      <c r="H3" s="229"/>
      <c r="I3" s="229"/>
      <c r="J3" s="229"/>
    </row>
    <row r="4" spans="1:11" ht="15">
      <c r="A4" s="11" t="s">
        <v>607</v>
      </c>
      <c r="B4" s="12" t="s">
        <v>608</v>
      </c>
      <c r="C4" s="4"/>
      <c r="D4" s="4"/>
      <c r="F4" s="13" t="s">
        <v>609</v>
      </c>
      <c r="G4" s="14" t="s">
        <v>611</v>
      </c>
      <c r="H4" s="14" t="s">
        <v>612</v>
      </c>
      <c r="I4" s="13" t="s">
        <v>1154</v>
      </c>
      <c r="J4" s="13" t="s">
        <v>1155</v>
      </c>
      <c r="K4" s="6"/>
    </row>
    <row r="5" spans="1:11">
      <c r="A5" s="19">
        <v>-63.000102595072299</v>
      </c>
      <c r="B5" s="23">
        <v>2.8084644540013501</v>
      </c>
      <c r="C5" s="4"/>
      <c r="D5" s="4"/>
      <c r="F5" s="13">
        <v>50</v>
      </c>
      <c r="G5" s="13">
        <v>3150</v>
      </c>
      <c r="H5" s="13">
        <v>30</v>
      </c>
      <c r="I5" s="13">
        <v>3390</v>
      </c>
      <c r="J5" s="13">
        <v>384.6</v>
      </c>
      <c r="K5" s="6"/>
    </row>
    <row r="6" spans="1:11">
      <c r="A6" s="19">
        <v>-56.9923326995049</v>
      </c>
      <c r="B6" s="23">
        <v>3.2251893227951798</v>
      </c>
      <c r="C6" s="4"/>
      <c r="D6" s="4"/>
      <c r="F6" s="13">
        <v>80</v>
      </c>
      <c r="G6" s="13">
        <v>3390</v>
      </c>
      <c r="H6" s="13">
        <v>35</v>
      </c>
      <c r="I6" s="13">
        <v>3640.5</v>
      </c>
      <c r="J6" s="13">
        <v>635.1</v>
      </c>
      <c r="K6" s="6"/>
    </row>
    <row r="7" spans="1:11">
      <c r="A7" s="19">
        <v>-49.816901940567497</v>
      </c>
      <c r="B7" s="23">
        <v>2.5788473266937899</v>
      </c>
      <c r="C7" s="4"/>
      <c r="D7" s="4"/>
      <c r="F7" s="13">
        <v>110</v>
      </c>
      <c r="G7" s="13">
        <v>4210</v>
      </c>
      <c r="H7" s="13">
        <v>30</v>
      </c>
      <c r="I7" s="13">
        <v>4731.5</v>
      </c>
      <c r="J7" s="13">
        <v>1166.2</v>
      </c>
      <c r="K7" s="6"/>
    </row>
    <row r="8" spans="1:11">
      <c r="A8" s="19">
        <v>-42.196298812604901</v>
      </c>
      <c r="B8" s="23">
        <v>2.7975667659243202</v>
      </c>
      <c r="C8" s="4"/>
      <c r="D8" s="4"/>
      <c r="F8" s="13">
        <v>160</v>
      </c>
      <c r="G8" s="13">
        <v>5240</v>
      </c>
      <c r="H8" s="13">
        <v>40</v>
      </c>
      <c r="I8" s="13">
        <v>5967.5</v>
      </c>
      <c r="J8" s="13">
        <v>2402.1999999999998</v>
      </c>
      <c r="K8" s="6"/>
    </row>
    <row r="9" spans="1:11">
      <c r="A9" s="19">
        <v>-35.483777444348299</v>
      </c>
      <c r="B9" s="23">
        <v>3.2521940426148901</v>
      </c>
      <c r="C9" s="4"/>
      <c r="D9" s="4"/>
      <c r="F9" s="13">
        <v>210</v>
      </c>
      <c r="G9" s="13">
        <v>5500</v>
      </c>
      <c r="H9" s="13">
        <v>40</v>
      </c>
      <c r="I9" s="13">
        <v>6333</v>
      </c>
      <c r="J9" s="13">
        <v>2767.7</v>
      </c>
      <c r="K9" s="6"/>
    </row>
    <row r="10" spans="1:11">
      <c r="A10" s="19">
        <v>-28.335497367264502</v>
      </c>
      <c r="B10" s="23">
        <v>3.2967249244664698</v>
      </c>
      <c r="C10" s="4"/>
      <c r="D10" s="4"/>
      <c r="F10" s="13">
        <v>260</v>
      </c>
      <c r="G10" s="13">
        <v>6970</v>
      </c>
      <c r="H10" s="13">
        <v>35</v>
      </c>
      <c r="I10" s="13">
        <v>7795</v>
      </c>
      <c r="J10" s="13">
        <v>4229.7</v>
      </c>
      <c r="K10" s="6"/>
    </row>
    <row r="11" spans="1:11">
      <c r="A11" s="19">
        <v>-19.893723476611701</v>
      </c>
      <c r="B11" s="23">
        <v>3.2804351272098402</v>
      </c>
      <c r="C11" s="4"/>
      <c r="D11" s="4"/>
    </row>
    <row r="12" spans="1:11">
      <c r="A12" s="19">
        <v>-7.9900669652890901</v>
      </c>
      <c r="B12" s="23">
        <v>3.30188545457067</v>
      </c>
      <c r="C12" s="4"/>
      <c r="D12" s="4"/>
    </row>
    <row r="13" spans="1:11">
      <c r="A13" s="19">
        <v>9.5412521589712505</v>
      </c>
      <c r="B13" s="23">
        <v>3.64518995330533</v>
      </c>
      <c r="C13" s="4"/>
      <c r="D13" s="4"/>
    </row>
    <row r="14" spans="1:11">
      <c r="A14" s="19">
        <v>31.221283676158698</v>
      </c>
      <c r="B14" s="23">
        <v>3.4728644868195899</v>
      </c>
      <c r="C14" s="4"/>
      <c r="D14" s="4"/>
    </row>
    <row r="15" spans="1:11">
      <c r="A15" s="19">
        <v>39.74</v>
      </c>
      <c r="B15" s="23">
        <v>3.35961437031406</v>
      </c>
      <c r="C15" s="4"/>
      <c r="D15" s="4"/>
    </row>
    <row r="16" spans="1:11">
      <c r="A16" s="19">
        <v>48.48</v>
      </c>
      <c r="B16" s="23">
        <v>3.6392636772954399</v>
      </c>
      <c r="C16" s="4"/>
      <c r="D16" s="4"/>
    </row>
    <row r="17" spans="1:14">
      <c r="A17" s="19">
        <v>57.22</v>
      </c>
      <c r="B17" s="23">
        <v>3.5166368737493801</v>
      </c>
      <c r="C17" s="4"/>
      <c r="D17" s="4"/>
    </row>
    <row r="18" spans="1:14">
      <c r="A18" s="19">
        <v>65.959999999999994</v>
      </c>
      <c r="B18" s="23">
        <v>3.5744804421390501</v>
      </c>
      <c r="C18" s="4"/>
      <c r="D18" s="4"/>
    </row>
    <row r="19" spans="1:14">
      <c r="A19" s="19">
        <v>74.7</v>
      </c>
      <c r="B19" s="23">
        <v>3.4611494841242898</v>
      </c>
      <c r="C19" s="4"/>
      <c r="D19" s="4"/>
    </row>
    <row r="20" spans="1:14">
      <c r="A20" s="19">
        <v>83.44</v>
      </c>
      <c r="B20" s="23">
        <v>3.42891519278297</v>
      </c>
      <c r="C20" s="4"/>
      <c r="D20" s="4"/>
    </row>
    <row r="21" spans="1:14">
      <c r="A21" s="19">
        <v>92.18</v>
      </c>
      <c r="B21" s="23">
        <v>3.3897240969144899</v>
      </c>
      <c r="C21" s="4"/>
      <c r="D21" s="4"/>
    </row>
    <row r="22" spans="1:14">
      <c r="A22" s="19">
        <v>100.92</v>
      </c>
      <c r="B22" s="23">
        <v>3.4501054596143299</v>
      </c>
      <c r="C22" s="4"/>
      <c r="D22" s="4"/>
    </row>
    <row r="23" spans="1:14">
      <c r="A23" s="19">
        <v>109.66</v>
      </c>
      <c r="B23" s="23">
        <v>3.3856976070355702</v>
      </c>
      <c r="C23" s="4"/>
      <c r="D23" s="4"/>
      <c r="I23" s="18"/>
      <c r="J23" s="18"/>
      <c r="K23" s="18"/>
    </row>
    <row r="24" spans="1:14">
      <c r="A24" s="19">
        <v>118.4</v>
      </c>
      <c r="B24" s="23">
        <v>3.6278097034202399</v>
      </c>
      <c r="C24" s="4"/>
      <c r="D24" s="4"/>
      <c r="I24" s="18"/>
      <c r="J24" s="18"/>
      <c r="K24" s="18"/>
      <c r="L24" s="18"/>
      <c r="M24" s="18"/>
      <c r="N24" s="18"/>
    </row>
    <row r="25" spans="1:14">
      <c r="A25" s="19">
        <v>127.14</v>
      </c>
      <c r="B25" s="23">
        <v>3.6330738144745398</v>
      </c>
      <c r="C25" s="4"/>
      <c r="D25" s="4"/>
      <c r="L25" s="18"/>
      <c r="M25" s="18"/>
      <c r="N25" s="18"/>
    </row>
    <row r="26" spans="1:14">
      <c r="A26" s="19">
        <v>135.88</v>
      </c>
      <c r="B26" s="23">
        <v>4.1496599093145896</v>
      </c>
      <c r="C26" s="4"/>
      <c r="D26" s="4"/>
      <c r="N26" s="18"/>
    </row>
    <row r="27" spans="1:14">
      <c r="A27" s="19">
        <v>144.62</v>
      </c>
      <c r="B27" s="23">
        <v>4.0015154136306297</v>
      </c>
      <c r="C27" s="4"/>
      <c r="D27" s="4"/>
      <c r="N27" s="18"/>
    </row>
    <row r="28" spans="1:14">
      <c r="A28" s="19">
        <v>153.36000000000001</v>
      </c>
      <c r="B28" s="23">
        <v>4.0540320771351803</v>
      </c>
      <c r="C28" s="4"/>
      <c r="D28" s="4"/>
      <c r="N28" s="18"/>
    </row>
    <row r="29" spans="1:14">
      <c r="A29" s="19">
        <v>162.1</v>
      </c>
      <c r="B29" s="23">
        <v>4.40698937057594</v>
      </c>
      <c r="C29" s="4"/>
      <c r="D29" s="4"/>
      <c r="N29" s="18"/>
    </row>
    <row r="30" spans="1:14">
      <c r="A30" s="19">
        <v>170.84</v>
      </c>
      <c r="B30" s="23">
        <v>5.6080458871488297</v>
      </c>
      <c r="C30" s="4"/>
      <c r="D30" s="4"/>
      <c r="N30" s="18"/>
    </row>
    <row r="31" spans="1:14">
      <c r="A31" s="19">
        <v>179.58</v>
      </c>
      <c r="B31" s="23">
        <v>5.5888263740702202</v>
      </c>
      <c r="C31" s="4"/>
      <c r="D31" s="4"/>
      <c r="N31" s="18"/>
    </row>
    <row r="32" spans="1:14">
      <c r="A32" s="19">
        <v>188.32</v>
      </c>
      <c r="B32" s="23">
        <v>5.4816744766022696</v>
      </c>
      <c r="C32" s="4"/>
      <c r="D32" s="4"/>
      <c r="N32" s="18"/>
    </row>
    <row r="33" spans="1:14">
      <c r="A33" s="19">
        <v>197.06</v>
      </c>
      <c r="B33" s="23">
        <v>4.9944183110379896</v>
      </c>
      <c r="C33" s="4"/>
      <c r="D33" s="4"/>
      <c r="N33" s="18"/>
    </row>
    <row r="34" spans="1:14">
      <c r="A34" s="19">
        <v>205.8</v>
      </c>
      <c r="B34" s="23">
        <v>4.5008869740318502</v>
      </c>
      <c r="C34" s="4"/>
      <c r="D34" s="4"/>
    </row>
    <row r="35" spans="1:14">
      <c r="A35" s="19">
        <v>214.54</v>
      </c>
      <c r="B35" s="23">
        <v>4.2883552625240302</v>
      </c>
      <c r="C35" s="4"/>
      <c r="D35" s="4"/>
    </row>
    <row r="36" spans="1:14">
      <c r="A36" s="19">
        <v>223.28</v>
      </c>
      <c r="B36" s="23">
        <v>4.7057126105859099</v>
      </c>
      <c r="C36" s="4"/>
      <c r="D36" s="4"/>
    </row>
    <row r="37" spans="1:14">
      <c r="A37" s="19">
        <v>232.02</v>
      </c>
      <c r="B37" s="23">
        <v>5.70605909977255</v>
      </c>
      <c r="C37" s="4"/>
      <c r="D37" s="4"/>
    </row>
    <row r="38" spans="1:14">
      <c r="A38" s="19">
        <v>240.76</v>
      </c>
      <c r="B38" s="23">
        <v>5.5502027118658903</v>
      </c>
      <c r="C38" s="4"/>
      <c r="D38" s="4"/>
    </row>
    <row r="39" spans="1:14">
      <c r="A39" s="19">
        <v>249.5</v>
      </c>
      <c r="B39" s="23">
        <v>5.2022769347336704</v>
      </c>
      <c r="C39" s="4"/>
      <c r="D39" s="4"/>
    </row>
    <row r="40" spans="1:14">
      <c r="A40" s="19">
        <v>258.24</v>
      </c>
      <c r="B40" s="23">
        <v>5.7662948539865804</v>
      </c>
      <c r="C40" s="4"/>
      <c r="D40" s="4"/>
    </row>
    <row r="41" spans="1:14">
      <c r="A41" s="19">
        <v>266.98</v>
      </c>
      <c r="B41" s="23">
        <v>6.5653989519120701</v>
      </c>
      <c r="C41" s="4"/>
      <c r="D41" s="4"/>
    </row>
    <row r="42" spans="1:14">
      <c r="A42" s="19">
        <v>275.72000000000003</v>
      </c>
      <c r="B42" s="23">
        <v>4.4334744079029997</v>
      </c>
      <c r="C42" s="4"/>
      <c r="D42" s="4"/>
    </row>
    <row r="43" spans="1:14">
      <c r="A43" s="19">
        <v>284.45999999999998</v>
      </c>
      <c r="B43" s="23">
        <v>4.58313355254458</v>
      </c>
      <c r="C43" s="4"/>
      <c r="D43" s="4"/>
    </row>
    <row r="44" spans="1:14">
      <c r="A44" s="19">
        <v>293.2</v>
      </c>
      <c r="B44" s="23">
        <v>4.2265325707811003</v>
      </c>
      <c r="C44" s="4"/>
      <c r="D44" s="4"/>
    </row>
    <row r="45" spans="1:14">
      <c r="A45" s="19">
        <v>301.94</v>
      </c>
      <c r="B45" s="23">
        <v>3.9789268130476199</v>
      </c>
      <c r="C45" s="4"/>
      <c r="D45" s="4"/>
    </row>
    <row r="46" spans="1:14">
      <c r="A46" s="19">
        <v>310.68</v>
      </c>
      <c r="B46" s="23">
        <v>3.6067906757973498</v>
      </c>
      <c r="C46" s="4"/>
      <c r="D46" s="4"/>
    </row>
    <row r="47" spans="1:14">
      <c r="A47" s="19">
        <v>319.42</v>
      </c>
      <c r="B47" s="23">
        <v>3.5165846206182998</v>
      </c>
      <c r="C47" s="4"/>
      <c r="D47" s="4"/>
    </row>
    <row r="48" spans="1:14">
      <c r="A48" s="19">
        <v>328.16</v>
      </c>
      <c r="B48" s="23">
        <v>2.9493670722004</v>
      </c>
      <c r="C48" s="4"/>
      <c r="D48" s="4"/>
    </row>
    <row r="49" spans="1:4">
      <c r="A49" s="19">
        <v>336.9</v>
      </c>
      <c r="B49" s="23">
        <v>3.0948879306912098</v>
      </c>
      <c r="C49" s="4"/>
      <c r="D49" s="4"/>
    </row>
    <row r="50" spans="1:4">
      <c r="A50" s="19">
        <v>345.64</v>
      </c>
      <c r="B50" s="23">
        <v>3.5171095195370699</v>
      </c>
      <c r="C50" s="4"/>
      <c r="D50" s="4"/>
    </row>
    <row r="51" spans="1:4">
      <c r="A51" s="19">
        <v>354.38</v>
      </c>
      <c r="B51" s="23">
        <v>3.2868254685177498</v>
      </c>
      <c r="C51" s="4"/>
      <c r="D51" s="4"/>
    </row>
    <row r="52" spans="1:4">
      <c r="A52" s="19">
        <v>363.12</v>
      </c>
      <c r="B52" s="23">
        <v>3.2128127127649302</v>
      </c>
      <c r="C52" s="4"/>
      <c r="D52" s="4"/>
    </row>
    <row r="53" spans="1:4">
      <c r="A53" s="19">
        <v>371.86</v>
      </c>
      <c r="B53" s="23">
        <v>3.6874227358507401</v>
      </c>
      <c r="C53" s="4"/>
      <c r="D53" s="4"/>
    </row>
    <row r="54" spans="1:4">
      <c r="A54" s="19">
        <v>380.6</v>
      </c>
      <c r="B54" s="23">
        <v>3.6945900112855399</v>
      </c>
      <c r="C54" s="4"/>
      <c r="D54" s="4"/>
    </row>
    <row r="55" spans="1:4">
      <c r="A55" s="19">
        <v>389.15649999999999</v>
      </c>
      <c r="B55" s="23">
        <v>4.2349890975817202</v>
      </c>
      <c r="C55" s="4"/>
      <c r="D55" s="4"/>
    </row>
    <row r="56" spans="1:4">
      <c r="A56" s="19">
        <v>397.48950000000002</v>
      </c>
      <c r="B56" s="23">
        <v>3.93036365717755</v>
      </c>
      <c r="C56" s="4"/>
      <c r="D56" s="4"/>
    </row>
    <row r="57" spans="1:4">
      <c r="A57" s="19">
        <v>405.82249999999999</v>
      </c>
      <c r="B57" s="23">
        <v>3.6202678304301399</v>
      </c>
      <c r="C57" s="4"/>
      <c r="D57" s="4"/>
    </row>
    <row r="58" spans="1:4">
      <c r="A58" s="19">
        <v>414.15550000000002</v>
      </c>
      <c r="B58" s="23">
        <v>3.6102549663430099</v>
      </c>
      <c r="C58" s="4"/>
      <c r="D58" s="4"/>
    </row>
    <row r="59" spans="1:4">
      <c r="A59" s="19">
        <v>422.48849999999999</v>
      </c>
      <c r="B59" s="23">
        <v>3.4189780923628099</v>
      </c>
      <c r="C59" s="4"/>
      <c r="D59" s="4"/>
    </row>
    <row r="60" spans="1:4">
      <c r="A60" s="19">
        <v>430.82150000000001</v>
      </c>
      <c r="B60" s="23">
        <v>2.7010753272121599</v>
      </c>
      <c r="C60" s="4"/>
      <c r="D60" s="4"/>
    </row>
    <row r="61" spans="1:4">
      <c r="A61" s="19">
        <v>439.15449999999998</v>
      </c>
      <c r="B61" s="23">
        <v>2.9595420036920101</v>
      </c>
      <c r="C61" s="4"/>
      <c r="D61" s="4"/>
    </row>
    <row r="62" spans="1:4">
      <c r="A62" s="19">
        <v>447.48750000000001</v>
      </c>
      <c r="B62" s="23">
        <v>3.1845762847032302</v>
      </c>
      <c r="C62" s="4"/>
      <c r="D62" s="4"/>
    </row>
    <row r="63" spans="1:4">
      <c r="A63" s="19">
        <v>455.82049999999998</v>
      </c>
      <c r="B63" s="23">
        <v>4.6949210079777401</v>
      </c>
      <c r="C63" s="4"/>
      <c r="D63" s="4"/>
    </row>
    <row r="64" spans="1:4">
      <c r="A64" s="19">
        <v>464.15350000000001</v>
      </c>
      <c r="B64" s="23">
        <v>3.7100205219611602</v>
      </c>
      <c r="C64" s="4"/>
      <c r="D64" s="4"/>
    </row>
    <row r="65" spans="1:4">
      <c r="A65" s="19">
        <v>472.48649999999998</v>
      </c>
      <c r="B65" s="23">
        <v>3.67988275204545</v>
      </c>
      <c r="C65" s="4"/>
      <c r="D65" s="4"/>
    </row>
    <row r="66" spans="1:4">
      <c r="A66" s="19">
        <v>480.81950000000001</v>
      </c>
      <c r="B66" s="23">
        <v>3.9912024078434798</v>
      </c>
      <c r="C66" s="4"/>
      <c r="D66" s="4"/>
    </row>
    <row r="67" spans="1:4">
      <c r="A67" s="19">
        <v>489.15249999999997</v>
      </c>
      <c r="B67" s="23">
        <v>3.8347884205075</v>
      </c>
      <c r="C67" s="4"/>
      <c r="D67" s="4"/>
    </row>
    <row r="68" spans="1:4">
      <c r="A68" s="19">
        <v>497.4855</v>
      </c>
      <c r="B68" s="23">
        <v>4.2434071429719102</v>
      </c>
      <c r="C68" s="4"/>
      <c r="D68" s="4"/>
    </row>
    <row r="69" spans="1:4">
      <c r="A69" s="19">
        <v>505.81849999999997</v>
      </c>
      <c r="B69" s="23">
        <v>3.5332921218012601</v>
      </c>
      <c r="C69" s="4"/>
      <c r="D69" s="4"/>
    </row>
    <row r="70" spans="1:4">
      <c r="A70" s="19">
        <v>514.15150000000006</v>
      </c>
      <c r="B70" s="23">
        <v>3.7712740921258501</v>
      </c>
      <c r="C70" s="4"/>
      <c r="D70" s="4"/>
    </row>
    <row r="71" spans="1:4">
      <c r="A71" s="19">
        <v>522.48450000000003</v>
      </c>
      <c r="B71" s="23">
        <v>4.1532025039741098</v>
      </c>
      <c r="C71" s="4"/>
      <c r="D71" s="4"/>
    </row>
    <row r="72" spans="1:4">
      <c r="A72" s="19">
        <v>530.8175</v>
      </c>
      <c r="B72" s="23">
        <v>3.7026050454790398</v>
      </c>
      <c r="C72" s="4"/>
      <c r="D72" s="4"/>
    </row>
    <row r="73" spans="1:4">
      <c r="A73" s="19">
        <v>539.15049999999997</v>
      </c>
      <c r="B73" s="23">
        <v>2.8740791601339901</v>
      </c>
      <c r="C73" s="4"/>
      <c r="D73" s="4"/>
    </row>
    <row r="74" spans="1:4">
      <c r="A74" s="19">
        <v>547.48350000000005</v>
      </c>
      <c r="B74" s="23">
        <v>3.8982387891928201</v>
      </c>
      <c r="C74" s="4"/>
      <c r="D74" s="4"/>
    </row>
    <row r="75" spans="1:4">
      <c r="A75" s="19">
        <v>555.81650000000002</v>
      </c>
      <c r="B75" s="23">
        <v>4.4091998467154001</v>
      </c>
      <c r="C75" s="4"/>
      <c r="D75" s="4"/>
    </row>
    <row r="76" spans="1:4">
      <c r="A76" s="19">
        <v>564.14949999999999</v>
      </c>
      <c r="B76" s="23">
        <v>3.6767872494816398</v>
      </c>
      <c r="C76" s="4"/>
      <c r="D76" s="4"/>
    </row>
    <row r="77" spans="1:4">
      <c r="A77" s="19">
        <v>572.48249999999996</v>
      </c>
      <c r="B77" s="23">
        <v>4.4818159767779902</v>
      </c>
      <c r="C77" s="4"/>
      <c r="D77" s="4"/>
    </row>
    <row r="78" spans="1:4">
      <c r="A78" s="19">
        <v>580.81550000000004</v>
      </c>
      <c r="B78" s="23">
        <v>3.8258107052637098</v>
      </c>
      <c r="C78" s="4"/>
      <c r="D78" s="4"/>
    </row>
    <row r="79" spans="1:4">
      <c r="A79" s="19">
        <v>589.14850000000001</v>
      </c>
      <c r="B79" s="23">
        <v>4.0069195659726597</v>
      </c>
      <c r="C79" s="4"/>
      <c r="D79" s="4"/>
    </row>
    <row r="80" spans="1:4">
      <c r="A80" s="19">
        <v>597.48149999999998</v>
      </c>
      <c r="B80" s="23">
        <v>4.7658227262824298</v>
      </c>
      <c r="C80" s="4"/>
      <c r="D80" s="4"/>
    </row>
    <row r="81" spans="1:4">
      <c r="A81" s="19">
        <v>605.81449999999995</v>
      </c>
      <c r="B81" s="23">
        <v>4.8380077079251604</v>
      </c>
      <c r="C81" s="4"/>
      <c r="D81" s="4"/>
    </row>
    <row r="82" spans="1:4">
      <c r="A82" s="19">
        <v>614.14750000000004</v>
      </c>
      <c r="B82" s="23">
        <v>4.9082148529678502</v>
      </c>
      <c r="C82" s="4"/>
      <c r="D82" s="4"/>
    </row>
    <row r="83" spans="1:4">
      <c r="A83" s="19">
        <v>622.48050000000001</v>
      </c>
      <c r="B83" s="23">
        <v>5.2984732568272603</v>
      </c>
      <c r="C83" s="4"/>
      <c r="D83" s="4"/>
    </row>
    <row r="84" spans="1:4">
      <c r="A84" s="19">
        <v>630.81349999999998</v>
      </c>
      <c r="B84" s="23">
        <v>5.3624520135932796</v>
      </c>
      <c r="C84" s="4"/>
      <c r="D84" s="4"/>
    </row>
    <row r="85" spans="1:4">
      <c r="A85" s="19">
        <v>643.85</v>
      </c>
      <c r="B85" s="23">
        <v>5.2428862793692002</v>
      </c>
      <c r="C85" s="4"/>
      <c r="D85" s="4"/>
    </row>
    <row r="86" spans="1:4">
      <c r="A86" s="19">
        <v>661.55</v>
      </c>
      <c r="B86" s="23">
        <v>5.5750282698968299</v>
      </c>
      <c r="C86" s="4"/>
      <c r="D86" s="4"/>
    </row>
    <row r="87" spans="1:4">
      <c r="A87" s="19">
        <v>679.25</v>
      </c>
      <c r="B87" s="23">
        <v>5.6155175303249996</v>
      </c>
      <c r="C87" s="4"/>
      <c r="D87" s="4"/>
    </row>
    <row r="88" spans="1:4">
      <c r="A88" s="19">
        <v>696.95</v>
      </c>
      <c r="B88" s="23">
        <v>5.0243669959015902</v>
      </c>
      <c r="C88" s="4"/>
      <c r="D88" s="4"/>
    </row>
    <row r="89" spans="1:4">
      <c r="A89" s="19">
        <v>714.65</v>
      </c>
      <c r="B89" s="23">
        <v>5.5209287535679197</v>
      </c>
      <c r="C89" s="4"/>
      <c r="D89" s="4"/>
    </row>
    <row r="90" spans="1:4">
      <c r="A90" s="19">
        <v>732.35</v>
      </c>
      <c r="B90" s="23">
        <v>4.9865430550267797</v>
      </c>
      <c r="C90" s="4"/>
      <c r="D90" s="4"/>
    </row>
    <row r="91" spans="1:4">
      <c r="A91" s="19">
        <v>750.05</v>
      </c>
      <c r="B91" s="23">
        <v>5.16583602957457</v>
      </c>
      <c r="C91" s="4"/>
      <c r="D91" s="4"/>
    </row>
    <row r="92" spans="1:4">
      <c r="A92" s="19">
        <v>767.75</v>
      </c>
      <c r="B92" s="23">
        <v>5.2022005426700604</v>
      </c>
      <c r="C92" s="4"/>
      <c r="D92" s="4"/>
    </row>
    <row r="93" spans="1:4">
      <c r="A93" s="19">
        <v>785.45</v>
      </c>
      <c r="B93" s="23">
        <v>5.6323321481528703</v>
      </c>
      <c r="C93" s="4"/>
      <c r="D93" s="4"/>
    </row>
    <row r="94" spans="1:4">
      <c r="A94" s="19">
        <v>803.15</v>
      </c>
      <c r="B94" s="23">
        <v>6.6424651305478504</v>
      </c>
      <c r="C94" s="4"/>
      <c r="D94" s="4"/>
    </row>
    <row r="95" spans="1:4">
      <c r="A95" s="19">
        <v>820.85</v>
      </c>
      <c r="B95" s="23">
        <v>5.83434563225837</v>
      </c>
      <c r="C95" s="4"/>
      <c r="D95" s="4"/>
    </row>
    <row r="96" spans="1:4">
      <c r="A96" s="19">
        <v>838.55</v>
      </c>
      <c r="B96" s="23">
        <v>5.3482543972789598</v>
      </c>
      <c r="C96" s="4"/>
      <c r="D96" s="4"/>
    </row>
    <row r="97" spans="1:4">
      <c r="A97" s="19">
        <v>856.25</v>
      </c>
      <c r="B97" s="23">
        <v>6.0597028783544999</v>
      </c>
      <c r="C97" s="4"/>
      <c r="D97" s="4"/>
    </row>
    <row r="98" spans="1:4">
      <c r="A98" s="19">
        <v>873.95</v>
      </c>
      <c r="B98" s="23">
        <v>5.5941053877318199</v>
      </c>
      <c r="C98" s="4"/>
      <c r="D98" s="4"/>
    </row>
    <row r="99" spans="1:4">
      <c r="A99" s="19">
        <v>891.65</v>
      </c>
      <c r="B99" s="23">
        <v>6.9910176591167401</v>
      </c>
      <c r="C99" s="4"/>
      <c r="D99" s="4"/>
    </row>
    <row r="100" spans="1:4">
      <c r="A100" s="19">
        <v>909.35</v>
      </c>
      <c r="B100" s="23">
        <v>6.0619465317863996</v>
      </c>
      <c r="C100" s="4"/>
      <c r="D100" s="4"/>
    </row>
    <row r="101" spans="1:4">
      <c r="A101" s="19">
        <v>927.05</v>
      </c>
      <c r="B101" s="23">
        <v>5.6481532634072797</v>
      </c>
      <c r="C101" s="4"/>
      <c r="D101" s="4"/>
    </row>
    <row r="102" spans="1:4">
      <c r="A102" s="19">
        <v>944.75</v>
      </c>
      <c r="B102" s="23">
        <v>6.6278079131693302</v>
      </c>
      <c r="C102" s="4"/>
      <c r="D102" s="4"/>
    </row>
    <row r="103" spans="1:4">
      <c r="A103" s="19">
        <v>962.45</v>
      </c>
      <c r="B103" s="23">
        <v>6.1331850768626701</v>
      </c>
      <c r="C103" s="4"/>
      <c r="D103" s="4"/>
    </row>
    <row r="104" spans="1:4">
      <c r="A104" s="19">
        <v>980.15</v>
      </c>
      <c r="B104" s="23">
        <v>6.66580939646229</v>
      </c>
      <c r="C104" s="4"/>
      <c r="D104" s="4"/>
    </row>
    <row r="105" spans="1:4">
      <c r="A105" s="19">
        <v>1077.5</v>
      </c>
      <c r="B105" s="23">
        <v>7.3914894794122601</v>
      </c>
      <c r="C105" s="4"/>
      <c r="D105" s="4"/>
    </row>
    <row r="106" spans="1:4">
      <c r="A106" s="19">
        <v>1148.3</v>
      </c>
      <c r="B106" s="23">
        <v>7.0671874432897104</v>
      </c>
      <c r="C106" s="4"/>
      <c r="D106" s="4"/>
    </row>
    <row r="107" spans="1:4">
      <c r="A107" s="19">
        <v>1289.8</v>
      </c>
      <c r="B107" s="23">
        <v>5.3660634800837697</v>
      </c>
      <c r="C107" s="4"/>
      <c r="D107" s="4"/>
    </row>
    <row r="108" spans="1:4">
      <c r="A108" s="19">
        <v>1388.68</v>
      </c>
      <c r="B108" s="23">
        <v>6.0405574266873696</v>
      </c>
      <c r="C108" s="4"/>
      <c r="D108" s="4"/>
    </row>
    <row r="109" spans="1:4">
      <c r="A109" s="19">
        <v>1537</v>
      </c>
      <c r="B109" s="23">
        <v>4.9140032754752596</v>
      </c>
      <c r="C109" s="4"/>
      <c r="D109" s="4"/>
    </row>
    <row r="110" spans="1:4">
      <c r="A110" s="19">
        <v>1635.88</v>
      </c>
      <c r="B110" s="23">
        <v>4.5058763464133103</v>
      </c>
      <c r="C110" s="4"/>
      <c r="D110" s="4"/>
    </row>
    <row r="111" spans="1:4">
      <c r="A111" s="19">
        <v>1734.76</v>
      </c>
      <c r="B111" s="23">
        <v>5.4477171310378099</v>
      </c>
      <c r="C111" s="4"/>
      <c r="D111" s="4"/>
    </row>
    <row r="112" spans="1:4">
      <c r="A112" s="19">
        <v>1883.08</v>
      </c>
      <c r="B112" s="23">
        <v>4.9564750592050899</v>
      </c>
      <c r="C112" s="4"/>
      <c r="D112" s="4"/>
    </row>
    <row r="113" spans="1:4">
      <c r="A113" s="19">
        <v>1981.96</v>
      </c>
      <c r="B113" s="23">
        <v>4.2638015736783901</v>
      </c>
      <c r="C113" s="4"/>
      <c r="D113" s="4"/>
    </row>
  </sheetData>
  <mergeCells count="2">
    <mergeCell ref="A3:B3"/>
    <mergeCell ref="F3:J3"/>
  </mergeCells>
  <phoneticPr fontId="44" type="noConversion"/>
  <pageMargins left="0.75" right="0.75" top="1" bottom="1" header="0.5" footer="0.5"/>
  <pageSetup paperSize="9" orientation="portrait"/>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J49"/>
  <sheetViews>
    <sheetView workbookViewId="0">
      <selection activeCell="A3" sqref="A3:B4"/>
    </sheetView>
  </sheetViews>
  <sheetFormatPr baseColWidth="10" defaultColWidth="9" defaultRowHeight="13"/>
  <cols>
    <col min="1" max="1" width="20.1640625" style="19" customWidth="1"/>
    <col min="2" max="2" width="13.6640625" style="6" customWidth="1"/>
    <col min="3" max="5" width="9" style="4"/>
    <col min="6" max="6" width="10.6640625" style="4" customWidth="1"/>
    <col min="7" max="7" width="12.83203125" style="4" customWidth="1"/>
    <col min="8" max="8" width="8.6640625" style="4" customWidth="1"/>
    <col min="9" max="9" width="14.1640625" style="4" customWidth="1"/>
    <col min="10" max="11" width="11.1640625" style="4" customWidth="1"/>
    <col min="12" max="16384" width="9" style="4"/>
  </cols>
  <sheetData>
    <row r="1" spans="1:10">
      <c r="A1" s="39" t="s">
        <v>1156</v>
      </c>
      <c r="B1" s="12"/>
      <c r="C1" s="22"/>
      <c r="D1" s="22"/>
      <c r="E1" s="22"/>
      <c r="F1" s="6"/>
    </row>
    <row r="2" spans="1:10">
      <c r="A2" s="40"/>
      <c r="B2" s="12"/>
      <c r="C2" s="22"/>
      <c r="D2" s="22"/>
      <c r="E2" s="22"/>
      <c r="F2" s="6"/>
    </row>
    <row r="3" spans="1:10">
      <c r="A3" s="239" t="s">
        <v>605</v>
      </c>
      <c r="B3" s="239"/>
      <c r="F3" s="229" t="s">
        <v>606</v>
      </c>
      <c r="G3" s="229"/>
      <c r="H3" s="229"/>
      <c r="I3" s="229"/>
      <c r="J3" s="229"/>
    </row>
    <row r="4" spans="1:10" ht="15">
      <c r="A4" s="11" t="s">
        <v>607</v>
      </c>
      <c r="B4" s="12" t="s">
        <v>608</v>
      </c>
      <c r="F4" s="13" t="s">
        <v>617</v>
      </c>
      <c r="G4" s="13" t="s">
        <v>610</v>
      </c>
      <c r="H4" s="22" t="s">
        <v>650</v>
      </c>
      <c r="I4" s="14" t="s">
        <v>611</v>
      </c>
      <c r="J4" s="14" t="s">
        <v>612</v>
      </c>
    </row>
    <row r="5" spans="1:10" ht="15" customHeight="1">
      <c r="A5" s="19">
        <v>0</v>
      </c>
      <c r="B5" s="23">
        <v>-1.3529412000000001</v>
      </c>
      <c r="F5" s="45">
        <v>15</v>
      </c>
      <c r="G5" s="45" t="s">
        <v>642</v>
      </c>
      <c r="H5" s="45">
        <v>-22.3</v>
      </c>
      <c r="I5" s="45">
        <v>100</v>
      </c>
      <c r="J5" s="6">
        <v>30</v>
      </c>
    </row>
    <row r="6" spans="1:10" ht="14">
      <c r="A6" s="19">
        <v>31.476738000000001</v>
      </c>
      <c r="B6" s="23">
        <v>-1.5307128999999999</v>
      </c>
      <c r="F6" s="45">
        <v>50</v>
      </c>
      <c r="G6" s="45" t="s">
        <v>642</v>
      </c>
      <c r="H6" s="45">
        <v>-22.1</v>
      </c>
      <c r="I6" s="45">
        <v>1970</v>
      </c>
      <c r="J6" s="6">
        <v>30</v>
      </c>
    </row>
    <row r="7" spans="1:10" ht="14">
      <c r="A7" s="19">
        <v>407.51447000000002</v>
      </c>
      <c r="B7" s="23">
        <v>-1.2115748</v>
      </c>
      <c r="F7" s="45">
        <v>90</v>
      </c>
      <c r="G7" s="45" t="s">
        <v>642</v>
      </c>
      <c r="H7" s="45">
        <v>-21.5</v>
      </c>
      <c r="I7" s="45">
        <v>3060</v>
      </c>
      <c r="J7" s="6">
        <v>30</v>
      </c>
    </row>
    <row r="8" spans="1:10" ht="14">
      <c r="A8" s="19">
        <v>678.83282999999994</v>
      </c>
      <c r="B8" s="23">
        <v>-1.9444104</v>
      </c>
      <c r="F8" s="45">
        <v>150</v>
      </c>
      <c r="G8" s="45" t="s">
        <v>642</v>
      </c>
      <c r="H8" s="45">
        <v>-20.6</v>
      </c>
      <c r="I8" s="45">
        <v>4300</v>
      </c>
      <c r="J8" s="6">
        <v>30</v>
      </c>
    </row>
    <row r="9" spans="1:10" ht="14">
      <c r="A9" s="19">
        <v>869.23167999999998</v>
      </c>
      <c r="B9" s="23">
        <v>-2.7836253000000002</v>
      </c>
      <c r="F9" s="45">
        <v>180</v>
      </c>
      <c r="G9" s="45" t="s">
        <v>642</v>
      </c>
      <c r="H9" s="45">
        <v>-20.6</v>
      </c>
      <c r="I9" s="45">
        <v>5010</v>
      </c>
      <c r="J9" s="6">
        <v>30</v>
      </c>
    </row>
    <row r="10" spans="1:10" ht="14">
      <c r="A10" s="19">
        <v>1178.6297999999999</v>
      </c>
      <c r="B10" s="23">
        <v>-2.4172075</v>
      </c>
      <c r="F10" s="45">
        <v>220</v>
      </c>
      <c r="G10" s="45" t="s">
        <v>642</v>
      </c>
      <c r="H10" s="45">
        <v>-21.4</v>
      </c>
      <c r="I10" s="45">
        <v>4910</v>
      </c>
      <c r="J10" s="6">
        <v>30</v>
      </c>
    </row>
    <row r="11" spans="1:10" ht="14">
      <c r="A11" s="19">
        <v>1397.5885000000001</v>
      </c>
      <c r="B11" s="23">
        <v>-2.0507898</v>
      </c>
      <c r="F11" s="45">
        <v>270</v>
      </c>
      <c r="G11" s="45" t="s">
        <v>642</v>
      </c>
      <c r="H11" s="45">
        <v>-20.9</v>
      </c>
      <c r="I11" s="45">
        <v>4980</v>
      </c>
      <c r="J11" s="6">
        <v>30</v>
      </c>
    </row>
    <row r="12" spans="1:10" ht="14">
      <c r="A12" s="19">
        <v>1687.9467</v>
      </c>
      <c r="B12" s="23">
        <v>-2.0389697999999998</v>
      </c>
      <c r="F12" s="45">
        <v>360</v>
      </c>
      <c r="G12" s="45" t="s">
        <v>642</v>
      </c>
      <c r="H12" s="45">
        <v>-20.8</v>
      </c>
      <c r="I12" s="45">
        <v>6060</v>
      </c>
      <c r="J12" s="6">
        <v>30</v>
      </c>
    </row>
    <row r="13" spans="1:10">
      <c r="A13" s="19">
        <v>1892.6255000000001</v>
      </c>
      <c r="B13" s="23">
        <v>-0.64421826000000004</v>
      </c>
    </row>
    <row r="14" spans="1:10">
      <c r="A14" s="19">
        <v>2073.5043999999998</v>
      </c>
      <c r="B14" s="23">
        <v>-0.97517626000000002</v>
      </c>
    </row>
    <row r="15" spans="1:10">
      <c r="A15" s="19">
        <v>2225.8235</v>
      </c>
      <c r="B15" s="23">
        <v>-0.77423746999999998</v>
      </c>
    </row>
    <row r="16" spans="1:10">
      <c r="A16" s="19">
        <v>2397.1824000000001</v>
      </c>
      <c r="B16" s="23">
        <v>-0.71513782999999997</v>
      </c>
    </row>
    <row r="17" spans="1:2">
      <c r="A17" s="19">
        <v>2573.3013999999998</v>
      </c>
      <c r="B17" s="23">
        <v>-1.1642950999999999</v>
      </c>
    </row>
    <row r="18" spans="1:2">
      <c r="A18" s="19">
        <v>2906.4994000000002</v>
      </c>
      <c r="B18" s="23">
        <v>-7.6861685999999999E-2</v>
      </c>
    </row>
    <row r="19" spans="1:2">
      <c r="A19" s="19">
        <v>3239.6974</v>
      </c>
      <c r="B19" s="23">
        <v>-0.86879689999999998</v>
      </c>
    </row>
    <row r="20" spans="1:2">
      <c r="A20" s="19">
        <v>3368.2166000000002</v>
      </c>
      <c r="B20" s="23">
        <v>-0.26598053999999999</v>
      </c>
    </row>
    <row r="21" spans="1:2">
      <c r="A21" s="19">
        <v>3491.9758000000002</v>
      </c>
      <c r="B21" s="23">
        <v>-0.45509939999999999</v>
      </c>
    </row>
    <row r="22" spans="1:2">
      <c r="A22" s="19">
        <v>3615.7350999999999</v>
      </c>
      <c r="B22" s="23">
        <v>6.4977457000000002E-2</v>
      </c>
    </row>
    <row r="23" spans="1:2">
      <c r="A23" s="19">
        <v>3883.5430999999999</v>
      </c>
      <c r="B23" s="23">
        <v>-1.8441784999999999</v>
      </c>
    </row>
    <row r="24" spans="1:2">
      <c r="A24" s="19">
        <v>4020.7885000000001</v>
      </c>
      <c r="B24" s="23">
        <v>-1.3460761000000001</v>
      </c>
    </row>
    <row r="25" spans="1:2">
      <c r="A25" s="19">
        <v>4263.6072000000004</v>
      </c>
      <c r="B25" s="23">
        <v>0.51525363000000002</v>
      </c>
    </row>
    <row r="26" spans="1:2">
      <c r="A26" s="19">
        <v>4416.6886999999997</v>
      </c>
      <c r="B26" s="23">
        <v>8.2691081E-2</v>
      </c>
    </row>
    <row r="27" spans="1:2">
      <c r="A27" s="19">
        <v>4511.7047000000002</v>
      </c>
      <c r="B27" s="23">
        <v>-0.82175788000000005</v>
      </c>
    </row>
    <row r="28" spans="1:2">
      <c r="A28" s="19">
        <v>4627.8353999999999</v>
      </c>
      <c r="B28" s="23">
        <v>0.23998654999999999</v>
      </c>
    </row>
    <row r="29" spans="1:2">
      <c r="A29" s="19">
        <v>4759.8022000000001</v>
      </c>
      <c r="B29" s="23">
        <v>0.43660589</v>
      </c>
    </row>
    <row r="30" spans="1:2">
      <c r="A30" s="19">
        <v>4891.7689</v>
      </c>
      <c r="B30" s="23">
        <v>0.16133881999999999</v>
      </c>
    </row>
    <row r="31" spans="1:2">
      <c r="A31" s="19">
        <v>5029.0142999999998</v>
      </c>
      <c r="B31" s="23">
        <v>1.4328106</v>
      </c>
    </row>
    <row r="32" spans="1:2">
      <c r="A32" s="19">
        <v>5145.1450000000004</v>
      </c>
      <c r="B32" s="23">
        <v>1.9046970000000001</v>
      </c>
    </row>
    <row r="33" spans="1:2">
      <c r="A33" s="19">
        <v>5266.5544</v>
      </c>
      <c r="B33" s="23">
        <v>1.3148389</v>
      </c>
    </row>
    <row r="34" spans="1:2">
      <c r="A34" s="19">
        <v>5366.8491000000004</v>
      </c>
      <c r="B34" s="23">
        <v>2.3765833999999999</v>
      </c>
    </row>
    <row r="35" spans="1:2">
      <c r="A35" s="19">
        <v>5482.9798000000001</v>
      </c>
      <c r="B35" s="23">
        <v>0.31863428999999999</v>
      </c>
    </row>
    <row r="36" spans="1:2">
      <c r="A36" s="19">
        <v>5699.4053000000004</v>
      </c>
      <c r="B36" s="23">
        <v>2.3503674999999999</v>
      </c>
    </row>
    <row r="37" spans="1:2">
      <c r="A37" s="19">
        <v>5741.6346000000003</v>
      </c>
      <c r="B37" s="23">
        <v>1.3410549</v>
      </c>
    </row>
    <row r="38" spans="1:2">
      <c r="A38" s="19">
        <v>5778.5852999999997</v>
      </c>
      <c r="B38" s="23">
        <v>1.8522651000000001</v>
      </c>
    </row>
    <row r="39" spans="1:2">
      <c r="A39" s="19">
        <v>5868.3226999999997</v>
      </c>
      <c r="B39" s="23">
        <v>2.2061799999999998</v>
      </c>
    </row>
    <row r="40" spans="1:2">
      <c r="A40" s="19">
        <v>5905.2734</v>
      </c>
      <c r="B40" s="23">
        <v>1.9571288</v>
      </c>
    </row>
    <row r="41" spans="1:2">
      <c r="A41" s="19">
        <v>6037.2401</v>
      </c>
      <c r="B41" s="23">
        <v>2.2192878999999999</v>
      </c>
    </row>
    <row r="42" spans="1:2">
      <c r="A42" s="19">
        <v>6169.2069000000001</v>
      </c>
      <c r="B42" s="23">
        <v>1.9964527000000001</v>
      </c>
    </row>
    <row r="43" spans="1:2">
      <c r="A43" s="19">
        <v>6258.9441999999999</v>
      </c>
      <c r="B43" s="23">
        <v>0.93470821999999998</v>
      </c>
    </row>
    <row r="44" spans="1:2">
      <c r="A44" s="19">
        <v>6496.3077999999996</v>
      </c>
      <c r="B44" s="23">
        <v>1.9725923999999999</v>
      </c>
    </row>
    <row r="45" spans="1:2">
      <c r="A45" s="19">
        <v>6634.4183999999996</v>
      </c>
      <c r="B45" s="23">
        <v>1.8939984999999999</v>
      </c>
    </row>
    <row r="46" spans="1:2">
      <c r="A46" s="19">
        <v>6761.0196999999998</v>
      </c>
      <c r="B46" s="23">
        <v>0.73652435999999999</v>
      </c>
    </row>
    <row r="47" spans="1:2">
      <c r="A47" s="19">
        <v>6884.7438000000002</v>
      </c>
      <c r="B47" s="23">
        <v>1.7796801</v>
      </c>
    </row>
    <row r="48" spans="1:2">
      <c r="A48" s="19">
        <v>6985.4494999999997</v>
      </c>
      <c r="B48" s="23">
        <v>2.0797659999999998</v>
      </c>
    </row>
    <row r="49" spans="1:2">
      <c r="A49" s="19">
        <v>7178.2287999999999</v>
      </c>
      <c r="B49" s="23">
        <v>2.0797659999999998</v>
      </c>
    </row>
  </sheetData>
  <mergeCells count="2">
    <mergeCell ref="A3:B3"/>
    <mergeCell ref="F3:J3"/>
  </mergeCells>
  <phoneticPr fontId="44" type="noConversion"/>
  <pageMargins left="0.75" right="0.75" top="1" bottom="1" header="0.5" footer="0.5"/>
  <pageSetup paperSize="9" orientation="portrait"/>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K79"/>
  <sheetViews>
    <sheetView workbookViewId="0">
      <selection activeCell="A3" sqref="A3:B4"/>
    </sheetView>
  </sheetViews>
  <sheetFormatPr baseColWidth="10" defaultColWidth="9" defaultRowHeight="13"/>
  <cols>
    <col min="1" max="1" width="20.1640625" style="19" customWidth="1"/>
    <col min="2" max="2" width="13.6640625" style="20" customWidth="1"/>
    <col min="3" max="3" width="9" style="4"/>
    <col min="4" max="4" width="11.33203125" style="4" customWidth="1"/>
    <col min="5" max="5" width="10.6640625" style="6" customWidth="1"/>
    <col min="6" max="6" width="9" style="23"/>
    <col min="7" max="7" width="14.1640625" style="6" customWidth="1"/>
    <col min="8" max="8" width="11.1640625" style="6" customWidth="1"/>
    <col min="9" max="9" width="19.1640625" style="6" customWidth="1"/>
    <col min="10" max="10" width="9" style="6"/>
    <col min="11" max="11" width="21" style="6" customWidth="1"/>
    <col min="12" max="16384" width="9" style="4"/>
  </cols>
  <sheetData>
    <row r="1" spans="1:11">
      <c r="A1" s="39" t="s">
        <v>1157</v>
      </c>
      <c r="B1" s="12"/>
      <c r="C1" s="22"/>
      <c r="D1" s="22"/>
      <c r="E1" s="22"/>
      <c r="F1" s="17"/>
      <c r="G1" s="22"/>
      <c r="H1" s="22"/>
      <c r="I1" s="22"/>
      <c r="K1" s="4"/>
    </row>
    <row r="2" spans="1:11">
      <c r="A2" s="40"/>
      <c r="B2" s="12"/>
      <c r="C2" s="22"/>
      <c r="D2" s="22"/>
      <c r="E2" s="22"/>
      <c r="F2" s="17"/>
      <c r="G2" s="22"/>
      <c r="H2" s="22"/>
      <c r="I2" s="22"/>
      <c r="K2" s="4"/>
    </row>
    <row r="3" spans="1:11">
      <c r="A3" s="239" t="s">
        <v>605</v>
      </c>
      <c r="B3" s="239"/>
      <c r="E3" s="229" t="s">
        <v>606</v>
      </c>
      <c r="F3" s="229"/>
      <c r="G3" s="229"/>
      <c r="H3" s="229"/>
      <c r="I3" s="229"/>
      <c r="J3" s="229"/>
    </row>
    <row r="4" spans="1:11" ht="15">
      <c r="A4" s="11" t="s">
        <v>607</v>
      </c>
      <c r="B4" s="12" t="s">
        <v>608</v>
      </c>
      <c r="E4" s="13" t="s">
        <v>617</v>
      </c>
      <c r="F4" s="17" t="s">
        <v>650</v>
      </c>
      <c r="G4" s="14" t="s">
        <v>611</v>
      </c>
      <c r="H4" s="14" t="s">
        <v>612</v>
      </c>
      <c r="I4" s="22" t="s">
        <v>629</v>
      </c>
      <c r="J4" s="22" t="s">
        <v>634</v>
      </c>
    </row>
    <row r="5" spans="1:11">
      <c r="A5" s="19">
        <v>107.06504</v>
      </c>
      <c r="B5" s="23">
        <v>12.629818999999999</v>
      </c>
      <c r="E5" s="41">
        <v>154</v>
      </c>
      <c r="F5" s="42">
        <v>-31.3</v>
      </c>
      <c r="G5" s="41">
        <v>420</v>
      </c>
      <c r="H5" s="41">
        <v>30</v>
      </c>
      <c r="I5" s="41">
        <v>499</v>
      </c>
      <c r="J5" s="23">
        <f>ABS(447-636)/2</f>
        <v>94.5</v>
      </c>
    </row>
    <row r="6" spans="1:11">
      <c r="A6" s="19">
        <v>131.25218000000001</v>
      </c>
      <c r="B6" s="23">
        <v>13.191507</v>
      </c>
      <c r="E6" s="41">
        <v>227</v>
      </c>
      <c r="F6" s="42">
        <v>-29</v>
      </c>
      <c r="G6" s="41">
        <v>1130</v>
      </c>
      <c r="H6" s="41">
        <v>30</v>
      </c>
      <c r="I6" s="41">
        <v>1052</v>
      </c>
      <c r="J6" s="23">
        <f>ABS(963-1204)/2</f>
        <v>120.5</v>
      </c>
    </row>
    <row r="7" spans="1:11">
      <c r="A7" s="19">
        <v>107.06504</v>
      </c>
      <c r="B7" s="23">
        <v>13.753195</v>
      </c>
      <c r="E7" s="41">
        <v>335</v>
      </c>
      <c r="F7" s="42">
        <v>-27.4</v>
      </c>
      <c r="G7" s="41">
        <v>2450</v>
      </c>
      <c r="H7" s="41">
        <v>30</v>
      </c>
      <c r="I7" s="41">
        <v>2431</v>
      </c>
      <c r="J7" s="23">
        <f>ABS(2350-2606)/2</f>
        <v>128</v>
      </c>
    </row>
    <row r="8" spans="1:11">
      <c r="A8" s="19">
        <v>203.81359</v>
      </c>
      <c r="B8" s="23">
        <v>13.826459</v>
      </c>
      <c r="E8" s="41">
        <v>385</v>
      </c>
      <c r="F8" s="42">
        <v>-29.9</v>
      </c>
      <c r="G8" s="41">
        <v>2690</v>
      </c>
      <c r="H8" s="41">
        <v>30</v>
      </c>
      <c r="I8" s="41">
        <v>2816</v>
      </c>
      <c r="J8" s="23">
        <f>ABS(2746-2990)/2</f>
        <v>122</v>
      </c>
    </row>
    <row r="9" spans="1:11">
      <c r="A9" s="19">
        <v>240.0943</v>
      </c>
      <c r="B9" s="23">
        <v>13.325824000000001</v>
      </c>
      <c r="E9" s="41">
        <v>486</v>
      </c>
      <c r="F9" s="42">
        <v>-27.7</v>
      </c>
      <c r="G9" s="41">
        <v>4160</v>
      </c>
      <c r="H9" s="41">
        <v>30</v>
      </c>
      <c r="I9" s="41">
        <v>4689</v>
      </c>
      <c r="J9" s="23">
        <f>ABS(4546-4821)/2</f>
        <v>137.5</v>
      </c>
    </row>
    <row r="10" spans="1:11">
      <c r="A10" s="19">
        <v>324.74928</v>
      </c>
      <c r="B10" s="23">
        <v>13.960775</v>
      </c>
      <c r="E10" s="41">
        <v>528</v>
      </c>
      <c r="F10" s="42">
        <v>-28.1</v>
      </c>
      <c r="G10" s="41">
        <v>4650</v>
      </c>
      <c r="H10" s="41">
        <v>30</v>
      </c>
      <c r="I10" s="41">
        <v>5363</v>
      </c>
      <c r="J10" s="23">
        <f>ABS(5097-5463)/2</f>
        <v>183</v>
      </c>
    </row>
    <row r="11" spans="1:11">
      <c r="A11" s="19">
        <v>409.40426000000002</v>
      </c>
      <c r="B11" s="23">
        <v>12.544345</v>
      </c>
      <c r="E11" s="41">
        <v>614</v>
      </c>
      <c r="F11" s="42">
        <v>-25.9</v>
      </c>
      <c r="G11" s="41">
        <v>5320</v>
      </c>
      <c r="H11" s="41">
        <v>30</v>
      </c>
      <c r="I11" s="41">
        <v>6099</v>
      </c>
      <c r="J11" s="23">
        <f>ABS(5990-6236)/2</f>
        <v>123</v>
      </c>
    </row>
    <row r="12" spans="1:11">
      <c r="A12" s="19">
        <v>445.68497000000002</v>
      </c>
      <c r="B12" s="23">
        <v>13.240349999999999</v>
      </c>
      <c r="E12" s="41">
        <v>699</v>
      </c>
      <c r="F12" s="42">
        <v>-27.9</v>
      </c>
      <c r="G12" s="41">
        <v>6160</v>
      </c>
      <c r="H12" s="41">
        <v>30</v>
      </c>
      <c r="I12" s="41">
        <v>6848</v>
      </c>
      <c r="J12" s="23">
        <f>ABS(6609-7018)/2</f>
        <v>204.5</v>
      </c>
    </row>
    <row r="13" spans="1:11">
      <c r="A13" s="19">
        <v>494.05925000000002</v>
      </c>
      <c r="B13" s="23">
        <v>12.043710000000001</v>
      </c>
      <c r="E13" s="41">
        <v>793</v>
      </c>
      <c r="F13" s="42">
        <v>-26.2</v>
      </c>
      <c r="G13" s="41">
        <v>6240</v>
      </c>
      <c r="H13" s="41">
        <v>30</v>
      </c>
      <c r="I13" s="41">
        <v>7225</v>
      </c>
      <c r="J13" s="23">
        <f>ABS(7106-7303)/2</f>
        <v>98.5</v>
      </c>
    </row>
    <row r="14" spans="1:11">
      <c r="A14" s="19">
        <v>614.99494000000004</v>
      </c>
      <c r="B14" s="23">
        <v>14.082881</v>
      </c>
      <c r="E14" s="41">
        <v>845</v>
      </c>
      <c r="F14" s="42">
        <v>-26.7</v>
      </c>
      <c r="G14" s="41">
        <v>6570</v>
      </c>
      <c r="H14" s="41">
        <v>30</v>
      </c>
      <c r="I14" s="41">
        <v>7488</v>
      </c>
      <c r="J14" s="23">
        <f>ABS(7429-7571)/2</f>
        <v>71</v>
      </c>
    </row>
    <row r="15" spans="1:11">
      <c r="A15" s="19">
        <v>784.30489999999998</v>
      </c>
      <c r="B15" s="23">
        <v>13.740983999999999</v>
      </c>
      <c r="E15" s="41">
        <v>975</v>
      </c>
      <c r="F15" s="42">
        <v>-28.8</v>
      </c>
      <c r="G15" s="41">
        <v>7850</v>
      </c>
      <c r="H15" s="41">
        <v>30</v>
      </c>
      <c r="I15" s="41">
        <v>8626</v>
      </c>
      <c r="J15" s="23">
        <f>ABS(8527-8783)/2</f>
        <v>128</v>
      </c>
    </row>
    <row r="16" spans="1:11">
      <c r="A16" s="19">
        <v>941.5213</v>
      </c>
      <c r="B16" s="23">
        <v>13.924143000000001</v>
      </c>
      <c r="E16" s="43">
        <v>1042</v>
      </c>
      <c r="F16" s="44">
        <v>-31</v>
      </c>
      <c r="G16" s="43">
        <v>8230</v>
      </c>
      <c r="H16" s="41">
        <v>30</v>
      </c>
      <c r="I16" s="43">
        <v>9203</v>
      </c>
      <c r="J16" s="23">
        <f>ABS(9059-9369)/2</f>
        <v>155</v>
      </c>
    </row>
    <row r="17" spans="1:2">
      <c r="A17" s="19">
        <v>1001.9891</v>
      </c>
      <c r="B17" s="23">
        <v>11.420970000000001</v>
      </c>
    </row>
    <row r="18" spans="1:2">
      <c r="A18" s="19">
        <v>1098.7376999999999</v>
      </c>
      <c r="B18" s="23">
        <v>11.506444</v>
      </c>
    </row>
    <row r="19" spans="1:2">
      <c r="A19" s="19">
        <v>1340.6090999999999</v>
      </c>
      <c r="B19" s="23">
        <v>13.093821999999999</v>
      </c>
    </row>
    <row r="20" spans="1:2">
      <c r="A20" s="19">
        <v>1497.8254999999999</v>
      </c>
      <c r="B20" s="23">
        <v>12.104763</v>
      </c>
    </row>
    <row r="21" spans="1:2">
      <c r="A21" s="19">
        <v>1570.3869</v>
      </c>
      <c r="B21" s="23">
        <v>12.715294</v>
      </c>
    </row>
    <row r="22" spans="1:2">
      <c r="A22" s="19">
        <v>1788.0710999999999</v>
      </c>
      <c r="B22" s="23">
        <v>11.408759</v>
      </c>
    </row>
    <row r="23" spans="1:2">
      <c r="A23" s="19">
        <v>1872.7261000000001</v>
      </c>
      <c r="B23" s="23">
        <v>12.605397999999999</v>
      </c>
    </row>
    <row r="24" spans="1:2">
      <c r="A24" s="19">
        <v>2005.7554</v>
      </c>
      <c r="B24" s="23">
        <v>12.898453</v>
      </c>
    </row>
    <row r="25" spans="1:2">
      <c r="A25" s="19">
        <v>2259.7203</v>
      </c>
      <c r="B25" s="23">
        <v>13.081612</v>
      </c>
    </row>
    <row r="26" spans="1:2">
      <c r="A26" s="19">
        <v>2392.7496000000001</v>
      </c>
      <c r="B26" s="23">
        <v>12.690872000000001</v>
      </c>
    </row>
    <row r="27" spans="1:2">
      <c r="A27" s="19">
        <v>2501.5916999999999</v>
      </c>
      <c r="B27" s="23">
        <v>13.460140000000001</v>
      </c>
    </row>
    <row r="28" spans="1:2">
      <c r="A28" s="19">
        <v>2598.3402999999998</v>
      </c>
      <c r="B28" s="23">
        <v>12.678661999999999</v>
      </c>
    </row>
    <row r="29" spans="1:2">
      <c r="A29" s="19">
        <v>2791.8373999999999</v>
      </c>
      <c r="B29" s="23">
        <v>13.338034</v>
      </c>
    </row>
    <row r="30" spans="1:2">
      <c r="A30" s="19">
        <v>2900.6795000000002</v>
      </c>
      <c r="B30" s="23">
        <v>12.739715</v>
      </c>
    </row>
    <row r="31" spans="1:2">
      <c r="A31" s="19">
        <v>3082.0830000000001</v>
      </c>
      <c r="B31" s="23">
        <v>12.556556</v>
      </c>
    </row>
    <row r="32" spans="1:2">
      <c r="A32" s="19">
        <v>3227.2058000000002</v>
      </c>
      <c r="B32" s="23">
        <v>13.130454</v>
      </c>
    </row>
    <row r="33" spans="1:2">
      <c r="A33" s="19">
        <v>3469.0772000000002</v>
      </c>
      <c r="B33" s="23">
        <v>12.678661999999999</v>
      </c>
    </row>
    <row r="34" spans="1:2">
      <c r="A34" s="19">
        <v>3650.4807999999998</v>
      </c>
      <c r="B34" s="23">
        <v>13.374665999999999</v>
      </c>
    </row>
    <row r="35" spans="1:2">
      <c r="A35" s="19">
        <v>3868.165</v>
      </c>
      <c r="B35" s="23">
        <v>13.496772</v>
      </c>
    </row>
    <row r="36" spans="1:2">
      <c r="A36" s="19">
        <v>4110.0364</v>
      </c>
      <c r="B36" s="23">
        <v>13.435719000000001</v>
      </c>
    </row>
    <row r="37" spans="1:2">
      <c r="A37" s="19">
        <v>4255.1592000000001</v>
      </c>
      <c r="B37" s="23">
        <v>13.167085999999999</v>
      </c>
    </row>
    <row r="38" spans="1:2">
      <c r="A38" s="19">
        <v>4424.4691999999995</v>
      </c>
      <c r="B38" s="23">
        <v>13.667721</v>
      </c>
    </row>
    <row r="39" spans="1:2">
      <c r="A39" s="19">
        <v>4605.8726999999999</v>
      </c>
      <c r="B39" s="23">
        <v>13.167085999999999</v>
      </c>
    </row>
    <row r="40" spans="1:2">
      <c r="A40" s="19">
        <v>4763.0891000000001</v>
      </c>
      <c r="B40" s="23">
        <v>13.460140000000001</v>
      </c>
    </row>
    <row r="41" spans="1:2">
      <c r="A41" s="19">
        <v>4908.2119000000002</v>
      </c>
      <c r="B41" s="23">
        <v>13.667721</v>
      </c>
    </row>
    <row r="42" spans="1:2">
      <c r="A42" s="19">
        <v>5113.8026</v>
      </c>
      <c r="B42" s="23">
        <v>12.84961</v>
      </c>
    </row>
    <row r="43" spans="1:2">
      <c r="A43" s="19">
        <v>5271.0190000000002</v>
      </c>
      <c r="B43" s="23">
        <v>12.959505999999999</v>
      </c>
    </row>
    <row r="44" spans="1:2">
      <c r="A44" s="19">
        <v>5379.8611000000001</v>
      </c>
      <c r="B44" s="23">
        <v>13.240349999999999</v>
      </c>
    </row>
    <row r="45" spans="1:2">
      <c r="A45" s="19">
        <v>5476.6097</v>
      </c>
      <c r="B45" s="23">
        <v>13.887511999999999</v>
      </c>
    </row>
    <row r="46" spans="1:2">
      <c r="A46" s="19">
        <v>5573.3581999999997</v>
      </c>
      <c r="B46" s="23">
        <v>13.460140000000001</v>
      </c>
    </row>
    <row r="47" spans="1:2">
      <c r="A47" s="19">
        <v>5621.7325000000001</v>
      </c>
      <c r="B47" s="23">
        <v>13.679931</v>
      </c>
    </row>
    <row r="48" spans="1:2">
      <c r="A48" s="19">
        <v>5730.5745999999999</v>
      </c>
      <c r="B48" s="23">
        <v>14.461410000000001</v>
      </c>
    </row>
    <row r="49" spans="1:2">
      <c r="A49" s="19">
        <v>5984.5396000000001</v>
      </c>
      <c r="B49" s="23">
        <v>13.679931</v>
      </c>
    </row>
    <row r="50" spans="1:2">
      <c r="A50" s="19">
        <v>6081.2880999999998</v>
      </c>
      <c r="B50" s="23">
        <v>13.85088</v>
      </c>
    </row>
    <row r="51" spans="1:2">
      <c r="A51" s="19">
        <v>6165.9431000000004</v>
      </c>
      <c r="B51" s="23">
        <v>13.423508999999999</v>
      </c>
    </row>
    <row r="52" spans="1:2">
      <c r="A52" s="19">
        <v>6250.5981000000002</v>
      </c>
      <c r="B52" s="23">
        <v>13.289192</v>
      </c>
    </row>
    <row r="53" spans="1:2">
      <c r="A53" s="19">
        <v>6335.2530999999999</v>
      </c>
      <c r="B53" s="23">
        <v>13.570036</v>
      </c>
    </row>
    <row r="54" spans="1:2">
      <c r="A54" s="19">
        <v>6419.9080999999996</v>
      </c>
      <c r="B54" s="23">
        <v>13.032769</v>
      </c>
    </row>
    <row r="55" spans="1:2">
      <c r="A55" s="19">
        <v>6492.4695000000002</v>
      </c>
      <c r="B55" s="23">
        <v>13.252560000000001</v>
      </c>
    </row>
    <row r="56" spans="1:2">
      <c r="A56" s="19">
        <v>6589.2179999999998</v>
      </c>
      <c r="B56" s="23">
        <v>12.959505999999999</v>
      </c>
    </row>
    <row r="57" spans="1:2">
      <c r="A57" s="19">
        <v>6685.9665999999997</v>
      </c>
      <c r="B57" s="23">
        <v>14.327093</v>
      </c>
    </row>
    <row r="58" spans="1:2">
      <c r="A58" s="19">
        <v>6939.9314999999997</v>
      </c>
      <c r="B58" s="23">
        <v>13.838668999999999</v>
      </c>
    </row>
    <row r="59" spans="1:2">
      <c r="A59" s="19">
        <v>6988.3058000000001</v>
      </c>
      <c r="B59" s="23">
        <v>14.302671999999999</v>
      </c>
    </row>
    <row r="60" spans="1:2">
      <c r="A60" s="19">
        <v>7085.0544</v>
      </c>
      <c r="B60" s="23">
        <v>14.241619</v>
      </c>
    </row>
    <row r="61" spans="1:2">
      <c r="A61" s="19">
        <v>7193.8964999999998</v>
      </c>
      <c r="B61" s="23">
        <v>13.740983999999999</v>
      </c>
    </row>
    <row r="62" spans="1:2">
      <c r="A62" s="19">
        <v>7242.2708000000002</v>
      </c>
      <c r="B62" s="23">
        <v>12.800768</v>
      </c>
    </row>
    <row r="63" spans="1:2">
      <c r="A63" s="19">
        <v>7302.7385999999997</v>
      </c>
      <c r="B63" s="23">
        <v>14.314883</v>
      </c>
    </row>
    <row r="64" spans="1:2">
      <c r="A64" s="19">
        <v>7375.3</v>
      </c>
      <c r="B64" s="23">
        <v>14.583515999999999</v>
      </c>
    </row>
    <row r="65" spans="1:2">
      <c r="A65" s="19">
        <v>7496.2357000000002</v>
      </c>
      <c r="B65" s="23">
        <v>13.692142</v>
      </c>
    </row>
    <row r="66" spans="1:2">
      <c r="A66" s="19">
        <v>7508.3293000000003</v>
      </c>
      <c r="B66" s="23">
        <v>12.788557000000001</v>
      </c>
    </row>
    <row r="67" spans="1:2">
      <c r="A67" s="19">
        <v>7544.61</v>
      </c>
      <c r="B67" s="23">
        <v>12.556556</v>
      </c>
    </row>
    <row r="68" spans="1:2">
      <c r="A68" s="19">
        <v>7629.2650000000003</v>
      </c>
      <c r="B68" s="23">
        <v>12.422238999999999</v>
      </c>
    </row>
    <row r="69" spans="1:2">
      <c r="A69" s="19">
        <v>7931.6041999999998</v>
      </c>
      <c r="B69" s="23">
        <v>12.739715</v>
      </c>
    </row>
    <row r="70" spans="1:2">
      <c r="A70" s="19">
        <v>8040.4462999999996</v>
      </c>
      <c r="B70" s="23">
        <v>13.167085999999999</v>
      </c>
    </row>
    <row r="71" spans="1:2">
      <c r="A71" s="19">
        <v>8258.1304999999993</v>
      </c>
      <c r="B71" s="23">
        <v>12.751925</v>
      </c>
    </row>
    <row r="72" spans="1:2">
      <c r="A72" s="19">
        <v>8294.4112999999998</v>
      </c>
      <c r="B72" s="23">
        <v>12.84961</v>
      </c>
    </row>
    <row r="73" spans="1:2">
      <c r="A73" s="19">
        <v>8584.6569</v>
      </c>
      <c r="B73" s="23">
        <v>11.872762</v>
      </c>
    </row>
    <row r="74" spans="1:2">
      <c r="A74" s="19">
        <v>8657.2183000000005</v>
      </c>
      <c r="B74" s="23">
        <v>11.958235999999999</v>
      </c>
    </row>
    <row r="75" spans="1:2">
      <c r="A75" s="19">
        <v>8753.9668999999994</v>
      </c>
      <c r="B75" s="23">
        <v>11.836130000000001</v>
      </c>
    </row>
    <row r="76" spans="1:2">
      <c r="A76" s="19">
        <v>8983.7446999999993</v>
      </c>
      <c r="B76" s="23">
        <v>12.483292</v>
      </c>
    </row>
    <row r="77" spans="1:2">
      <c r="A77" s="19">
        <v>9092.5867999999991</v>
      </c>
      <c r="B77" s="23">
        <v>12.64203</v>
      </c>
    </row>
    <row r="78" spans="1:2">
      <c r="A78" s="19">
        <v>9165.1481999999996</v>
      </c>
      <c r="B78" s="23">
        <v>12.043710000000001</v>
      </c>
    </row>
    <row r="79" spans="1:2">
      <c r="A79" s="19">
        <v>9249.8032000000003</v>
      </c>
      <c r="B79" s="23">
        <v>12.703082999999999</v>
      </c>
    </row>
  </sheetData>
  <mergeCells count="2">
    <mergeCell ref="A3:B3"/>
    <mergeCell ref="E3:J3"/>
  </mergeCells>
  <phoneticPr fontId="44" type="noConversion"/>
  <pageMargins left="0.75" right="0.75" top="1" bottom="1" header="0.5" footer="0.5"/>
  <pageSetup paperSize="9" orientation="portrait"/>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I34"/>
  <sheetViews>
    <sheetView workbookViewId="0">
      <selection activeCell="A3" sqref="A3:B4"/>
    </sheetView>
  </sheetViews>
  <sheetFormatPr baseColWidth="10" defaultColWidth="9" defaultRowHeight="13"/>
  <cols>
    <col min="1" max="1" width="21.1640625" style="19" customWidth="1"/>
    <col min="2" max="2" width="13.6640625" style="20" customWidth="1"/>
    <col min="3" max="3" width="9" style="4"/>
    <col min="4" max="4" width="10.1640625" style="6" customWidth="1"/>
    <col min="5" max="5" width="10.5" style="6" customWidth="1"/>
    <col min="6" max="6" width="10.1640625" style="6" customWidth="1"/>
    <col min="7" max="7" width="14" style="6" customWidth="1"/>
    <col min="8" max="8" width="14.1640625" style="4" customWidth="1"/>
    <col min="9" max="9" width="11.1640625" style="4" customWidth="1"/>
    <col min="10" max="16384" width="9" style="4"/>
  </cols>
  <sheetData>
    <row r="1" spans="1:9">
      <c r="A1" s="37" t="s">
        <v>1158</v>
      </c>
      <c r="D1" s="4"/>
      <c r="E1" s="4"/>
      <c r="F1" s="4"/>
      <c r="G1" s="4"/>
    </row>
    <row r="2" spans="1:9">
      <c r="A2" s="9"/>
      <c r="D2" s="4"/>
      <c r="E2" s="4"/>
      <c r="F2" s="4"/>
      <c r="G2" s="4"/>
    </row>
    <row r="3" spans="1:9">
      <c r="A3" s="239" t="s">
        <v>605</v>
      </c>
      <c r="B3" s="239"/>
      <c r="F3" s="229" t="s">
        <v>606</v>
      </c>
      <c r="G3" s="229"/>
      <c r="H3" s="229"/>
      <c r="I3" s="229"/>
    </row>
    <row r="4" spans="1:9" ht="15">
      <c r="A4" s="11" t="s">
        <v>607</v>
      </c>
      <c r="B4" s="12" t="s">
        <v>608</v>
      </c>
      <c r="F4" s="13" t="s">
        <v>609</v>
      </c>
      <c r="G4" s="13" t="s">
        <v>610</v>
      </c>
      <c r="H4" s="14" t="s">
        <v>611</v>
      </c>
      <c r="I4" s="14" t="s">
        <v>612</v>
      </c>
    </row>
    <row r="5" spans="1:9">
      <c r="A5" s="19">
        <v>52.476703999999998</v>
      </c>
      <c r="B5" s="23">
        <v>23.883503999999999</v>
      </c>
      <c r="F5" s="6">
        <v>16.5</v>
      </c>
      <c r="G5" s="6" t="s">
        <v>744</v>
      </c>
      <c r="H5" s="6">
        <v>590</v>
      </c>
      <c r="I5" s="6">
        <v>80</v>
      </c>
    </row>
    <row r="6" spans="1:9">
      <c r="A6" s="19">
        <v>165.76752999999999</v>
      </c>
      <c r="B6" s="23">
        <v>23.617842</v>
      </c>
      <c r="F6" s="6">
        <v>58</v>
      </c>
      <c r="G6" s="6" t="s">
        <v>744</v>
      </c>
      <c r="H6" s="6">
        <v>1670</v>
      </c>
      <c r="I6" s="6">
        <v>75</v>
      </c>
    </row>
    <row r="7" spans="1:9">
      <c r="A7" s="19">
        <v>238.35212999999999</v>
      </c>
      <c r="B7" s="23">
        <v>22.110033999999999</v>
      </c>
      <c r="F7" s="6">
        <v>128.5</v>
      </c>
      <c r="G7" s="6" t="s">
        <v>744</v>
      </c>
      <c r="H7" s="6">
        <v>4595</v>
      </c>
      <c r="I7" s="6">
        <v>70</v>
      </c>
    </row>
    <row r="8" spans="1:9">
      <c r="A8" s="19">
        <v>448.25895000000003</v>
      </c>
      <c r="B8" s="23">
        <v>23.646563</v>
      </c>
    </row>
    <row r="9" spans="1:9">
      <c r="A9" s="19">
        <v>690.53458000000001</v>
      </c>
      <c r="B9" s="23">
        <v>24.445342</v>
      </c>
    </row>
    <row r="10" spans="1:9">
      <c r="A10" s="19">
        <v>900.44138999999996</v>
      </c>
      <c r="B10" s="23">
        <v>23.558606999999999</v>
      </c>
    </row>
    <row r="11" spans="1:9">
      <c r="A11" s="19">
        <v>1021.5792</v>
      </c>
      <c r="B11" s="23">
        <v>22.287739999999999</v>
      </c>
    </row>
    <row r="12" spans="1:9">
      <c r="A12" s="19">
        <v>1102.0108</v>
      </c>
      <c r="B12" s="23">
        <v>22.406210999999999</v>
      </c>
    </row>
    <row r="13" spans="1:9">
      <c r="A13" s="19">
        <v>1320.2550000000001</v>
      </c>
      <c r="B13" s="23">
        <v>24.829474000000001</v>
      </c>
    </row>
    <row r="14" spans="1:9">
      <c r="A14" s="19">
        <v>1465.4241999999999</v>
      </c>
      <c r="B14" s="23">
        <v>22.553401999999998</v>
      </c>
    </row>
    <row r="15" spans="1:9">
      <c r="A15" s="19">
        <v>1489.9460999999999</v>
      </c>
      <c r="B15" s="23">
        <v>22.257224999999998</v>
      </c>
    </row>
    <row r="16" spans="1:9">
      <c r="A16" s="19">
        <v>1618.9308000000001</v>
      </c>
      <c r="B16" s="23">
        <v>21.34177</v>
      </c>
    </row>
    <row r="17" spans="1:2">
      <c r="A17" s="19">
        <v>1780.2845</v>
      </c>
      <c r="B17" s="23">
        <v>20.691976</v>
      </c>
    </row>
    <row r="18" spans="1:2">
      <c r="A18" s="19">
        <v>1909.7597000000001</v>
      </c>
      <c r="B18" s="23">
        <v>20.336563999999999</v>
      </c>
    </row>
    <row r="19" spans="1:2">
      <c r="A19" s="19">
        <v>2063.2662999999998</v>
      </c>
      <c r="B19" s="23">
        <v>20.720696</v>
      </c>
    </row>
    <row r="20" spans="1:2">
      <c r="A20" s="19">
        <v>2281.0201000000002</v>
      </c>
      <c r="B20" s="23">
        <v>20.218094000000001</v>
      </c>
    </row>
    <row r="21" spans="1:2">
      <c r="A21" s="19">
        <v>2466.8955000000001</v>
      </c>
      <c r="B21" s="23">
        <v>20.218094000000001</v>
      </c>
    </row>
    <row r="22" spans="1:2">
      <c r="A22" s="19">
        <v>2579.6959000000002</v>
      </c>
      <c r="B22" s="23">
        <v>19.717286000000001</v>
      </c>
    </row>
    <row r="23" spans="1:2">
      <c r="A23" s="19">
        <v>2757.2339000000002</v>
      </c>
      <c r="B23" s="23">
        <v>20.395800000000001</v>
      </c>
    </row>
    <row r="24" spans="1:2">
      <c r="A24" s="19">
        <v>2910.7406000000001</v>
      </c>
      <c r="B24" s="23">
        <v>21.991562999999999</v>
      </c>
    </row>
    <row r="25" spans="1:2">
      <c r="A25" s="19">
        <v>3080.4315999999999</v>
      </c>
      <c r="B25" s="23">
        <v>20.573505999999998</v>
      </c>
    </row>
    <row r="26" spans="1:2">
      <c r="A26" s="19">
        <v>3233.9382000000001</v>
      </c>
      <c r="B26" s="23">
        <v>22.375696000000001</v>
      </c>
    </row>
    <row r="27" spans="1:2">
      <c r="A27" s="19">
        <v>3387.4448000000002</v>
      </c>
      <c r="B27" s="23">
        <v>22.582121999999998</v>
      </c>
    </row>
    <row r="28" spans="1:2">
      <c r="A28" s="19">
        <v>3556.6453999999999</v>
      </c>
      <c r="B28" s="23">
        <v>23.499372000000001</v>
      </c>
    </row>
    <row r="29" spans="1:2">
      <c r="A29" s="19">
        <v>3710.152</v>
      </c>
      <c r="B29" s="23">
        <v>22.494166</v>
      </c>
    </row>
    <row r="30" spans="1:2">
      <c r="A30" s="19">
        <v>3871.5056</v>
      </c>
      <c r="B30" s="23">
        <v>21.253813999999998</v>
      </c>
    </row>
    <row r="31" spans="1:2">
      <c r="A31" s="19">
        <v>4049.5340999999999</v>
      </c>
      <c r="B31" s="23">
        <v>22.849578000000001</v>
      </c>
    </row>
    <row r="32" spans="1:2">
      <c r="A32" s="19">
        <v>4202.5502999999999</v>
      </c>
      <c r="B32" s="23">
        <v>21.697182000000002</v>
      </c>
    </row>
    <row r="33" spans="1:2">
      <c r="A33" s="19">
        <v>4372.2412999999997</v>
      </c>
      <c r="B33" s="23">
        <v>21.725902000000001</v>
      </c>
    </row>
    <row r="34" spans="1:2">
      <c r="A34" s="19">
        <v>4606.1795000000002</v>
      </c>
      <c r="B34" s="23">
        <v>23.292946000000001</v>
      </c>
    </row>
  </sheetData>
  <mergeCells count="2">
    <mergeCell ref="A3:B3"/>
    <mergeCell ref="F3:I3"/>
  </mergeCells>
  <phoneticPr fontId="44" type="noConversion"/>
  <pageMargins left="0.75" right="0.75" top="1" bottom="1" header="0.5" footer="0.5"/>
  <pageSetup paperSize="9" orientation="portrait"/>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N38"/>
  <sheetViews>
    <sheetView workbookViewId="0"/>
  </sheetViews>
  <sheetFormatPr baseColWidth="10" defaultColWidth="9" defaultRowHeight="13"/>
  <cols>
    <col min="1" max="1" width="21.1640625" style="36" customWidth="1"/>
    <col min="2" max="2" width="13.6640625" style="27" customWidth="1"/>
    <col min="3" max="3" width="9" style="4"/>
    <col min="4" max="4" width="9.83203125" style="4" customWidth="1"/>
    <col min="5" max="5" width="9" style="4"/>
    <col min="6" max="6" width="10.1640625" style="4" customWidth="1"/>
    <col min="7" max="7" width="12.83203125" style="4" customWidth="1"/>
    <col min="8" max="8" width="14.1640625" style="4" customWidth="1"/>
    <col min="9" max="9" width="11.1640625" style="4" customWidth="1"/>
    <col min="10" max="10" width="20.33203125" style="4" customWidth="1"/>
    <col min="11" max="16384" width="9" style="4"/>
  </cols>
  <sheetData>
    <row r="1" spans="1:14">
      <c r="A1" s="37" t="s">
        <v>1159</v>
      </c>
      <c r="B1" s="20"/>
    </row>
    <row r="2" spans="1:14">
      <c r="A2" s="9"/>
      <c r="B2" s="20"/>
    </row>
    <row r="3" spans="1:14">
      <c r="A3" s="239" t="s">
        <v>605</v>
      </c>
      <c r="B3" s="239"/>
      <c r="F3" s="229" t="s">
        <v>606</v>
      </c>
      <c r="G3" s="229"/>
      <c r="H3" s="229"/>
      <c r="I3" s="229"/>
      <c r="J3" s="229"/>
    </row>
    <row r="4" spans="1:14" ht="15">
      <c r="A4" s="11" t="s">
        <v>607</v>
      </c>
      <c r="B4" s="12" t="s">
        <v>608</v>
      </c>
      <c r="F4" s="13" t="s">
        <v>609</v>
      </c>
      <c r="G4" s="13" t="s">
        <v>610</v>
      </c>
      <c r="H4" s="14" t="s">
        <v>611</v>
      </c>
      <c r="I4" s="14" t="s">
        <v>612</v>
      </c>
      <c r="J4" s="13" t="s">
        <v>629</v>
      </c>
      <c r="K4" s="38"/>
      <c r="L4" s="38"/>
      <c r="M4" s="38"/>
      <c r="N4" s="38"/>
    </row>
    <row r="5" spans="1:14">
      <c r="A5" s="36">
        <v>137.04107999999999</v>
      </c>
      <c r="B5" s="34">
        <v>7.9395832999999998</v>
      </c>
      <c r="F5" s="13">
        <v>55</v>
      </c>
      <c r="G5" s="13" t="s">
        <v>678</v>
      </c>
      <c r="H5" s="13">
        <v>2510</v>
      </c>
      <c r="I5" s="6">
        <v>50</v>
      </c>
      <c r="J5" s="6">
        <f>ABS(525-630)</f>
        <v>105</v>
      </c>
      <c r="K5" s="38"/>
      <c r="L5" s="38"/>
      <c r="M5" s="38"/>
      <c r="N5" s="38"/>
    </row>
    <row r="6" spans="1:14">
      <c r="A6" s="36">
        <v>201.56307000000001</v>
      </c>
      <c r="B6" s="34">
        <v>7.1083333</v>
      </c>
      <c r="F6" s="13">
        <v>89</v>
      </c>
      <c r="G6" s="13" t="s">
        <v>678</v>
      </c>
      <c r="H6" s="13">
        <v>1800</v>
      </c>
      <c r="I6" s="6">
        <v>50</v>
      </c>
      <c r="J6" s="6">
        <f>1950-220</f>
        <v>1730</v>
      </c>
      <c r="K6" s="38"/>
      <c r="L6" s="38"/>
      <c r="M6" s="38"/>
      <c r="N6" s="38"/>
    </row>
    <row r="7" spans="1:14">
      <c r="A7" s="36">
        <v>245.18357</v>
      </c>
      <c r="B7" s="34">
        <v>6.4937500000000004</v>
      </c>
      <c r="F7" s="13">
        <v>142</v>
      </c>
      <c r="G7" s="13" t="s">
        <v>678</v>
      </c>
      <c r="H7" s="13">
        <v>4480</v>
      </c>
      <c r="I7" s="6">
        <v>50</v>
      </c>
      <c r="J7" s="6">
        <f>ABS(525-3200)</f>
        <v>2675</v>
      </c>
      <c r="K7" s="38"/>
      <c r="L7" s="38"/>
      <c r="M7" s="38"/>
      <c r="N7" s="38"/>
    </row>
    <row r="8" spans="1:14">
      <c r="A8" s="36">
        <v>325.15449000000001</v>
      </c>
      <c r="B8" s="34">
        <v>6.3604167</v>
      </c>
      <c r="F8" s="13">
        <v>164</v>
      </c>
      <c r="G8" s="13" t="s">
        <v>678</v>
      </c>
      <c r="H8" s="13">
        <v>4740</v>
      </c>
      <c r="I8" s="6">
        <v>50</v>
      </c>
      <c r="J8" s="6">
        <f>ABS(525-3500)</f>
        <v>2975</v>
      </c>
      <c r="K8" s="38"/>
      <c r="L8" s="38"/>
      <c r="M8" s="38"/>
      <c r="N8" s="38"/>
    </row>
    <row r="9" spans="1:14">
      <c r="A9" s="36">
        <v>463.28608000000003</v>
      </c>
      <c r="B9" s="34">
        <v>7.4249999999999998</v>
      </c>
      <c r="F9" s="13">
        <v>178</v>
      </c>
      <c r="G9" s="13" t="s">
        <v>678</v>
      </c>
      <c r="H9" s="13">
        <v>5060</v>
      </c>
      <c r="I9" s="6">
        <v>50</v>
      </c>
      <c r="J9" s="6">
        <f>ABS(525-3850)</f>
        <v>3325</v>
      </c>
      <c r="K9" s="38"/>
      <c r="L9" s="38"/>
      <c r="M9" s="38"/>
      <c r="N9" s="38"/>
    </row>
    <row r="10" spans="1:14">
      <c r="A10" s="36">
        <v>585.96874000000003</v>
      </c>
      <c r="B10" s="34">
        <v>7.7249999999999996</v>
      </c>
      <c r="F10" s="18"/>
      <c r="G10" s="18"/>
      <c r="H10" s="18"/>
      <c r="I10" s="18"/>
      <c r="J10" s="18"/>
      <c r="K10" s="38"/>
      <c r="L10" s="38"/>
      <c r="M10" s="38"/>
      <c r="N10" s="38"/>
    </row>
    <row r="11" spans="1:14">
      <c r="A11" s="36">
        <v>709.56016</v>
      </c>
      <c r="B11" s="34">
        <v>7.7083332999999996</v>
      </c>
      <c r="F11" s="18"/>
      <c r="G11" s="18"/>
      <c r="H11" s="18"/>
      <c r="I11" s="18"/>
      <c r="J11" s="18"/>
      <c r="K11" s="38"/>
      <c r="L11" s="38"/>
      <c r="M11" s="38"/>
      <c r="N11" s="38"/>
    </row>
    <row r="12" spans="1:14">
      <c r="A12" s="36">
        <v>818.61140999999998</v>
      </c>
      <c r="B12" s="34">
        <v>7.9229167</v>
      </c>
      <c r="F12" s="18"/>
      <c r="G12" s="18"/>
      <c r="H12" s="18"/>
      <c r="I12" s="18"/>
      <c r="J12" s="18"/>
      <c r="K12" s="38"/>
      <c r="L12" s="38"/>
      <c r="M12" s="38"/>
      <c r="N12" s="38"/>
    </row>
    <row r="13" spans="1:14">
      <c r="A13" s="36">
        <v>942.20284000000004</v>
      </c>
      <c r="B13" s="34">
        <v>8.2729166999999997</v>
      </c>
      <c r="F13" s="18"/>
      <c r="G13" s="18"/>
      <c r="H13" s="18"/>
      <c r="I13" s="18"/>
      <c r="J13" s="18"/>
      <c r="K13" s="38"/>
      <c r="L13" s="38"/>
      <c r="M13" s="38"/>
      <c r="N13" s="38"/>
    </row>
    <row r="14" spans="1:14">
      <c r="A14" s="36">
        <v>1043.0752</v>
      </c>
      <c r="B14" s="34">
        <v>7.9229167</v>
      </c>
      <c r="K14" s="38"/>
      <c r="L14" s="38"/>
      <c r="M14" s="38"/>
      <c r="N14" s="38"/>
    </row>
    <row r="15" spans="1:14">
      <c r="A15" s="36">
        <v>1173.9367999999999</v>
      </c>
      <c r="B15" s="34">
        <v>8.4895832999999996</v>
      </c>
      <c r="K15" s="38"/>
      <c r="L15" s="38"/>
      <c r="M15" s="38"/>
      <c r="N15" s="38"/>
    </row>
    <row r="16" spans="1:14">
      <c r="A16" s="36">
        <v>1290.2581</v>
      </c>
      <c r="B16" s="34">
        <v>9.3375000000000004</v>
      </c>
    </row>
    <row r="17" spans="1:2">
      <c r="A17" s="36">
        <v>1521.992</v>
      </c>
      <c r="B17" s="34">
        <v>8.1062499999999993</v>
      </c>
    </row>
    <row r="18" spans="1:2">
      <c r="A18" s="36">
        <v>1776.4449</v>
      </c>
      <c r="B18" s="34">
        <v>9.0208332999999996</v>
      </c>
    </row>
    <row r="19" spans="1:2">
      <c r="A19" s="36">
        <v>2080.8797</v>
      </c>
      <c r="B19" s="34">
        <v>9.3708332999999993</v>
      </c>
    </row>
    <row r="20" spans="1:2">
      <c r="A20" s="36">
        <v>2313.5223999999998</v>
      </c>
      <c r="B20" s="34">
        <v>8.8541667000000004</v>
      </c>
    </row>
    <row r="21" spans="1:2">
      <c r="A21" s="36">
        <v>2530.7161000000001</v>
      </c>
      <c r="B21" s="34">
        <v>8.7229167000000007</v>
      </c>
    </row>
    <row r="22" spans="1:2">
      <c r="A22" s="36">
        <v>2806.0704999999998</v>
      </c>
      <c r="B22" s="34">
        <v>9.3541667000000004</v>
      </c>
    </row>
    <row r="23" spans="1:2">
      <c r="A23" s="36">
        <v>3082.3337000000001</v>
      </c>
      <c r="B23" s="34">
        <v>9.3041666999999997</v>
      </c>
    </row>
    <row r="24" spans="1:2">
      <c r="A24" s="36">
        <v>3379.4983999999999</v>
      </c>
      <c r="B24" s="34">
        <v>8.7729166999999997</v>
      </c>
    </row>
    <row r="25" spans="1:2">
      <c r="A25" s="36">
        <v>3625.7723999999998</v>
      </c>
      <c r="B25" s="34">
        <v>9.7874999999999996</v>
      </c>
    </row>
    <row r="26" spans="1:2">
      <c r="A26" s="36">
        <v>3792.9843999999998</v>
      </c>
      <c r="B26" s="34">
        <v>9.7708332999999996</v>
      </c>
    </row>
    <row r="27" spans="1:2">
      <c r="A27" s="36">
        <v>4061.0686999999998</v>
      </c>
      <c r="B27" s="34">
        <v>9.0541666999999997</v>
      </c>
    </row>
    <row r="28" spans="1:2">
      <c r="A28" s="36">
        <v>4373.6823000000004</v>
      </c>
      <c r="B28" s="34">
        <v>8.5395833000000003</v>
      </c>
    </row>
    <row r="29" spans="1:2">
      <c r="A29" s="36">
        <v>4779.8981999999996</v>
      </c>
      <c r="B29" s="34">
        <v>8.8874999999999993</v>
      </c>
    </row>
    <row r="30" spans="1:2">
      <c r="A30" s="36">
        <v>5127.9534999999996</v>
      </c>
      <c r="B30" s="34">
        <v>8.7229167000000007</v>
      </c>
    </row>
    <row r="31" spans="1:2">
      <c r="A31" s="36">
        <v>5476.0087000000003</v>
      </c>
      <c r="B31" s="34">
        <v>8.4895832999999996</v>
      </c>
    </row>
    <row r="32" spans="1:2">
      <c r="A32" s="36">
        <v>5809.5237999999999</v>
      </c>
      <c r="B32" s="34">
        <v>8.5729167000000004</v>
      </c>
    </row>
    <row r="33" spans="1:2">
      <c r="A33" s="36">
        <v>6259.3602000000001</v>
      </c>
      <c r="B33" s="34">
        <v>8.6895833000000007</v>
      </c>
    </row>
    <row r="34" spans="1:2">
      <c r="A34" s="36">
        <v>6615.5942999999997</v>
      </c>
      <c r="B34" s="34">
        <v>9.0041667000000007</v>
      </c>
    </row>
    <row r="35" spans="1:2">
      <c r="A35" s="36">
        <v>7043.6205</v>
      </c>
      <c r="B35" s="34">
        <v>9.3541667000000004</v>
      </c>
    </row>
    <row r="36" spans="1:2">
      <c r="A36" s="36">
        <v>7260.8141999999998</v>
      </c>
      <c r="B36" s="34">
        <v>10.95</v>
      </c>
    </row>
    <row r="37" spans="1:2">
      <c r="A37" s="36">
        <v>7428.0262000000002</v>
      </c>
      <c r="B37" s="34">
        <v>11.897917</v>
      </c>
    </row>
    <row r="38" spans="1:2">
      <c r="A38" s="36">
        <v>7478.9168</v>
      </c>
      <c r="B38" s="34">
        <v>11.433332999999999</v>
      </c>
    </row>
  </sheetData>
  <mergeCells count="2">
    <mergeCell ref="A3:B3"/>
    <mergeCell ref="F3:J3"/>
  </mergeCells>
  <phoneticPr fontId="44" type="noConversion"/>
  <pageMargins left="0.75" right="0.75" top="1" bottom="1" header="0.5" footer="0.5"/>
  <pageSetup paperSize="9" orientation="portrait"/>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M37"/>
  <sheetViews>
    <sheetView workbookViewId="0">
      <selection activeCell="N10" sqref="N10"/>
    </sheetView>
  </sheetViews>
  <sheetFormatPr baseColWidth="10" defaultColWidth="9" defaultRowHeight="13"/>
  <cols>
    <col min="1" max="1" width="21.1640625" style="19" customWidth="1"/>
    <col min="2" max="2" width="13.6640625" style="20" customWidth="1"/>
    <col min="3" max="5" width="9" style="4"/>
    <col min="6" max="6" width="8.5" style="21" customWidth="1"/>
    <col min="7" max="7" width="8.5" style="12" customWidth="1"/>
    <col min="8" max="8" width="8.5" style="22" customWidth="1"/>
    <col min="9" max="9" width="9.83203125" style="22" customWidth="1"/>
    <col min="10" max="10" width="8.5" style="22" customWidth="1"/>
    <col min="11" max="11" width="14.6640625" style="22" customWidth="1"/>
    <col min="12" max="12" width="6.6640625" style="17" customWidth="1"/>
    <col min="13" max="13" width="7.83203125" style="23" customWidth="1"/>
    <col min="14" max="16384" width="9" style="4"/>
  </cols>
  <sheetData>
    <row r="1" spans="1:13">
      <c r="A1" s="24" t="s">
        <v>1160</v>
      </c>
      <c r="E1" s="22"/>
      <c r="F1" s="22"/>
      <c r="G1" s="21"/>
      <c r="H1" s="21"/>
      <c r="I1" s="21"/>
      <c r="J1" s="21"/>
      <c r="K1" s="21"/>
      <c r="L1" s="30"/>
      <c r="M1" s="31"/>
    </row>
    <row r="2" spans="1:13">
      <c r="A2" s="25"/>
      <c r="E2" s="22"/>
      <c r="F2" s="22"/>
      <c r="G2" s="21"/>
      <c r="H2" s="21"/>
      <c r="I2" s="21"/>
      <c r="J2" s="21"/>
      <c r="K2" s="21"/>
      <c r="L2" s="30"/>
      <c r="M2" s="31"/>
    </row>
    <row r="3" spans="1:13">
      <c r="A3" s="228" t="s">
        <v>605</v>
      </c>
      <c r="B3" s="228"/>
      <c r="C3" s="26"/>
      <c r="F3" s="245" t="s">
        <v>1161</v>
      </c>
      <c r="G3" s="245"/>
      <c r="H3" s="245"/>
      <c r="I3" s="245"/>
      <c r="J3" s="245"/>
      <c r="K3" s="245"/>
      <c r="L3" s="245"/>
      <c r="M3" s="245"/>
    </row>
    <row r="4" spans="1:13" ht="28">
      <c r="A4" s="11" t="s">
        <v>607</v>
      </c>
      <c r="B4" s="12" t="s">
        <v>608</v>
      </c>
      <c r="F4" s="27" t="s">
        <v>1162</v>
      </c>
      <c r="G4" s="13" t="s">
        <v>1163</v>
      </c>
      <c r="H4" s="13" t="s">
        <v>1164</v>
      </c>
      <c r="I4" s="13" t="s">
        <v>1165</v>
      </c>
      <c r="J4" s="32" t="s">
        <v>1166</v>
      </c>
      <c r="K4" s="13" t="s">
        <v>1167</v>
      </c>
      <c r="L4" s="33" t="s">
        <v>1168</v>
      </c>
      <c r="M4" s="23" t="s">
        <v>1169</v>
      </c>
    </row>
    <row r="5" spans="1:13">
      <c r="A5" s="19">
        <v>1114.9826</v>
      </c>
      <c r="B5" s="23">
        <v>11.093366</v>
      </c>
      <c r="F5" s="27">
        <v>0.33</v>
      </c>
      <c r="G5" s="13" t="s">
        <v>1170</v>
      </c>
      <c r="H5" s="13" t="s">
        <v>1171</v>
      </c>
      <c r="I5" s="13" t="s">
        <v>1172</v>
      </c>
      <c r="J5" s="13" t="s">
        <v>1173</v>
      </c>
      <c r="K5" s="13" t="s">
        <v>1174</v>
      </c>
      <c r="L5" s="34">
        <v>0.44</v>
      </c>
      <c r="M5" s="23">
        <v>0.06</v>
      </c>
    </row>
    <row r="6" spans="1:13">
      <c r="A6" s="19">
        <v>1628.9199000000001</v>
      </c>
      <c r="B6" s="23">
        <v>12.173219</v>
      </c>
      <c r="F6" s="27">
        <v>0.5</v>
      </c>
      <c r="G6" s="13" t="s">
        <v>1175</v>
      </c>
      <c r="H6" s="13" t="s">
        <v>1176</v>
      </c>
      <c r="I6" s="13" t="s">
        <v>1177</v>
      </c>
      <c r="J6" s="13" t="s">
        <v>1178</v>
      </c>
      <c r="K6" s="13" t="s">
        <v>1179</v>
      </c>
      <c r="L6" s="34">
        <v>17.5</v>
      </c>
      <c r="M6" s="23">
        <v>1.2</v>
      </c>
    </row>
    <row r="7" spans="1:13">
      <c r="A7" s="19">
        <v>2343.2055999999998</v>
      </c>
      <c r="B7" s="23">
        <v>12.866092999999999</v>
      </c>
      <c r="F7" s="27">
        <v>0.66</v>
      </c>
      <c r="G7" s="13" t="s">
        <v>1180</v>
      </c>
      <c r="H7" s="13" t="s">
        <v>1181</v>
      </c>
      <c r="I7" s="13" t="s">
        <v>1182</v>
      </c>
      <c r="J7" s="13" t="s">
        <v>1183</v>
      </c>
      <c r="K7" s="13" t="s">
        <v>1184</v>
      </c>
      <c r="L7" s="34">
        <v>3.1</v>
      </c>
      <c r="M7" s="23">
        <v>0.2</v>
      </c>
    </row>
    <row r="8" spans="1:13">
      <c r="A8" s="19">
        <v>4486.0627000000004</v>
      </c>
      <c r="B8" s="23">
        <v>13.337838</v>
      </c>
      <c r="F8" s="27">
        <v>1</v>
      </c>
      <c r="G8" s="13" t="s">
        <v>1185</v>
      </c>
      <c r="H8" s="13" t="s">
        <v>1186</v>
      </c>
      <c r="I8" s="13" t="s">
        <v>1187</v>
      </c>
      <c r="J8" s="13" t="s">
        <v>1188</v>
      </c>
      <c r="K8" s="13" t="s">
        <v>1189</v>
      </c>
      <c r="L8" s="34">
        <v>8.3000000000000007</v>
      </c>
      <c r="M8" s="23">
        <v>0.6</v>
      </c>
    </row>
    <row r="9" spans="1:13">
      <c r="A9" s="19">
        <v>6933.7978999999996</v>
      </c>
      <c r="B9" s="23">
        <v>13.555282999999999</v>
      </c>
      <c r="F9" s="27">
        <v>1</v>
      </c>
      <c r="G9" s="13" t="s">
        <v>1190</v>
      </c>
      <c r="H9" s="13" t="s">
        <v>1191</v>
      </c>
      <c r="I9" s="13" t="s">
        <v>1192</v>
      </c>
      <c r="J9" s="13" t="s">
        <v>1193</v>
      </c>
      <c r="K9" s="13" t="s">
        <v>1194</v>
      </c>
      <c r="L9" s="34">
        <v>18.2</v>
      </c>
      <c r="M9" s="23">
        <v>1.3</v>
      </c>
    </row>
    <row r="10" spans="1:13">
      <c r="A10" s="19">
        <v>9076.6550999999999</v>
      </c>
      <c r="B10" s="23">
        <v>13.857494000000001</v>
      </c>
      <c r="F10" s="27">
        <v>1.33</v>
      </c>
      <c r="G10" s="13" t="s">
        <v>1195</v>
      </c>
      <c r="H10" s="13" t="s">
        <v>1196</v>
      </c>
      <c r="I10" s="13" t="s">
        <v>1197</v>
      </c>
      <c r="J10" s="13" t="s">
        <v>1198</v>
      </c>
      <c r="K10" s="13" t="s">
        <v>1199</v>
      </c>
      <c r="L10" s="34">
        <v>9.8000000000000007</v>
      </c>
      <c r="M10" s="23">
        <v>0.7</v>
      </c>
    </row>
    <row r="11" spans="1:13">
      <c r="A11" s="19">
        <v>12752.612999999999</v>
      </c>
      <c r="B11" s="23">
        <v>14.635135</v>
      </c>
      <c r="F11" s="27">
        <v>1.66</v>
      </c>
      <c r="G11" s="13" t="s">
        <v>1200</v>
      </c>
      <c r="H11" s="13" t="s">
        <v>1201</v>
      </c>
      <c r="I11" s="13" t="s">
        <v>1202</v>
      </c>
      <c r="J11" s="13" t="s">
        <v>1203</v>
      </c>
      <c r="K11" s="13" t="s">
        <v>1204</v>
      </c>
      <c r="L11" s="34">
        <v>13.7</v>
      </c>
      <c r="M11" s="23">
        <v>1</v>
      </c>
    </row>
    <row r="12" spans="1:13">
      <c r="A12" s="19">
        <v>14085.366</v>
      </c>
      <c r="B12" s="23">
        <v>15.324324000000001</v>
      </c>
      <c r="F12" s="27">
        <v>2</v>
      </c>
      <c r="G12" s="13" t="s">
        <v>1205</v>
      </c>
      <c r="H12" s="13" t="s">
        <v>1206</v>
      </c>
      <c r="I12" s="13" t="s">
        <v>1207</v>
      </c>
      <c r="J12" s="13" t="s">
        <v>1208</v>
      </c>
      <c r="K12" s="13" t="s">
        <v>1209</v>
      </c>
      <c r="L12" s="34">
        <v>14.2</v>
      </c>
      <c r="M12" s="23">
        <v>1</v>
      </c>
    </row>
    <row r="13" spans="1:13">
      <c r="A13" s="19">
        <v>14181.184999999999</v>
      </c>
      <c r="B13" s="23">
        <v>16.101966000000001</v>
      </c>
      <c r="F13" s="27">
        <v>2</v>
      </c>
      <c r="G13" s="13" t="s">
        <v>1170</v>
      </c>
      <c r="H13" s="13" t="s">
        <v>1210</v>
      </c>
      <c r="I13" s="13" t="s">
        <v>1211</v>
      </c>
      <c r="J13" s="13" t="s">
        <v>1212</v>
      </c>
      <c r="K13" s="13" t="s">
        <v>1213</v>
      </c>
      <c r="L13" s="34">
        <v>19.3</v>
      </c>
      <c r="M13" s="23">
        <v>1.4</v>
      </c>
    </row>
    <row r="14" spans="1:13">
      <c r="A14" s="19">
        <v>15104.53</v>
      </c>
      <c r="B14" s="23">
        <v>14.461916</v>
      </c>
      <c r="F14" s="27">
        <v>2.33</v>
      </c>
      <c r="G14" s="13" t="s">
        <v>1214</v>
      </c>
      <c r="H14" s="13" t="s">
        <v>1215</v>
      </c>
      <c r="I14" s="13" t="s">
        <v>1216</v>
      </c>
      <c r="J14" s="13" t="s">
        <v>1217</v>
      </c>
      <c r="K14" s="13" t="s">
        <v>1218</v>
      </c>
      <c r="L14" s="34">
        <v>15.3</v>
      </c>
      <c r="M14" s="23">
        <v>1.3</v>
      </c>
    </row>
    <row r="15" spans="1:13">
      <c r="A15" s="19">
        <v>15200.348</v>
      </c>
      <c r="B15" s="23">
        <v>13.035627</v>
      </c>
      <c r="F15" s="27">
        <v>2.66</v>
      </c>
      <c r="G15" s="13" t="s">
        <v>1219</v>
      </c>
      <c r="H15" s="13" t="s">
        <v>1220</v>
      </c>
      <c r="I15" s="13" t="s">
        <v>1221</v>
      </c>
      <c r="J15" s="13" t="s">
        <v>1222</v>
      </c>
      <c r="K15" s="13" t="s">
        <v>1223</v>
      </c>
      <c r="L15" s="34">
        <v>14.8</v>
      </c>
      <c r="M15" s="23">
        <v>1.1000000000000001</v>
      </c>
    </row>
    <row r="16" spans="1:13">
      <c r="A16" s="19">
        <v>16019.164000000001</v>
      </c>
      <c r="B16" s="23">
        <v>11.008599999999999</v>
      </c>
      <c r="F16" s="27">
        <v>3</v>
      </c>
      <c r="G16" s="13" t="s">
        <v>1224</v>
      </c>
      <c r="H16" s="13" t="s">
        <v>1225</v>
      </c>
      <c r="I16" s="13" t="s">
        <v>1226</v>
      </c>
      <c r="J16" s="13" t="s">
        <v>1227</v>
      </c>
      <c r="K16" s="13" t="s">
        <v>1228</v>
      </c>
      <c r="L16" s="34">
        <v>15.2</v>
      </c>
      <c r="M16" s="23">
        <v>1.1000000000000001</v>
      </c>
    </row>
    <row r="17" spans="1:13">
      <c r="A17" s="19">
        <v>16533.100999999999</v>
      </c>
      <c r="B17" s="23">
        <v>12.475429999999999</v>
      </c>
      <c r="F17" s="27">
        <v>3</v>
      </c>
      <c r="G17" s="13" t="s">
        <v>1229</v>
      </c>
      <c r="H17" s="13" t="s">
        <v>1230</v>
      </c>
      <c r="I17" s="13" t="s">
        <v>1231</v>
      </c>
      <c r="J17" s="13" t="s">
        <v>1232</v>
      </c>
      <c r="K17" s="13" t="s">
        <v>1233</v>
      </c>
      <c r="L17" s="34">
        <v>20.2</v>
      </c>
      <c r="M17" s="23">
        <v>1.9</v>
      </c>
    </row>
    <row r="18" spans="1:13">
      <c r="A18" s="19">
        <v>17961.671999999999</v>
      </c>
      <c r="B18" s="23">
        <v>13.124079</v>
      </c>
      <c r="F18" s="27">
        <v>3.33</v>
      </c>
      <c r="G18" s="13" t="s">
        <v>1234</v>
      </c>
      <c r="H18" s="13" t="s">
        <v>1235</v>
      </c>
      <c r="I18" s="13" t="s">
        <v>1236</v>
      </c>
      <c r="J18" s="13" t="s">
        <v>1237</v>
      </c>
      <c r="K18" s="13" t="s">
        <v>1238</v>
      </c>
      <c r="L18" s="34">
        <v>16.600000000000001</v>
      </c>
      <c r="M18" s="23">
        <v>1.3</v>
      </c>
    </row>
    <row r="19" spans="1:13">
      <c r="A19" s="19">
        <v>18675.957999999999</v>
      </c>
      <c r="B19" s="23">
        <v>11.351350999999999</v>
      </c>
      <c r="F19" s="27">
        <v>3.66</v>
      </c>
      <c r="G19" s="13" t="s">
        <v>1239</v>
      </c>
      <c r="H19" s="13" t="s">
        <v>1240</v>
      </c>
      <c r="I19" s="13" t="s">
        <v>1241</v>
      </c>
      <c r="J19" s="13" t="s">
        <v>1242</v>
      </c>
      <c r="K19" s="13" t="s">
        <v>1223</v>
      </c>
      <c r="L19" s="34">
        <v>16.899999999999999</v>
      </c>
      <c r="M19" s="23">
        <v>1.3</v>
      </c>
    </row>
    <row r="20" spans="1:13">
      <c r="A20" s="19">
        <v>20304.878000000001</v>
      </c>
      <c r="B20" s="23">
        <v>9.6670762000000003</v>
      </c>
      <c r="F20" s="27">
        <v>4</v>
      </c>
      <c r="G20" s="13" t="s">
        <v>1243</v>
      </c>
      <c r="H20" s="13" t="s">
        <v>1244</v>
      </c>
      <c r="I20" s="13" t="s">
        <v>1245</v>
      </c>
      <c r="J20" s="13" t="s">
        <v>1246</v>
      </c>
      <c r="K20" s="13" t="s">
        <v>1247</v>
      </c>
      <c r="L20" s="34">
        <v>17.3</v>
      </c>
      <c r="M20" s="23">
        <v>1.3</v>
      </c>
    </row>
    <row r="21" spans="1:13">
      <c r="A21" s="19">
        <v>23675.957999999999</v>
      </c>
      <c r="B21" s="23">
        <v>9.0626536000000009</v>
      </c>
      <c r="F21" s="27">
        <v>4</v>
      </c>
      <c r="G21" s="13" t="s">
        <v>1248</v>
      </c>
      <c r="H21" s="13" t="s">
        <v>1249</v>
      </c>
      <c r="I21" s="13" t="s">
        <v>1250</v>
      </c>
      <c r="J21" s="13" t="s">
        <v>1251</v>
      </c>
      <c r="K21" s="13" t="s">
        <v>1252</v>
      </c>
      <c r="L21" s="34">
        <v>21.4</v>
      </c>
      <c r="M21" s="23">
        <v>1.7</v>
      </c>
    </row>
    <row r="22" spans="1:13">
      <c r="A22" s="19">
        <v>25209.059000000001</v>
      </c>
      <c r="B22" s="23">
        <v>8.7199016999999994</v>
      </c>
      <c r="F22" s="27">
        <v>5</v>
      </c>
      <c r="G22" s="13" t="s">
        <v>1253</v>
      </c>
      <c r="H22" s="13" t="s">
        <v>1254</v>
      </c>
      <c r="I22" s="13" t="s">
        <v>1255</v>
      </c>
      <c r="J22" s="13" t="s">
        <v>1256</v>
      </c>
      <c r="K22" s="13" t="s">
        <v>1257</v>
      </c>
      <c r="L22" s="34">
        <v>21.4</v>
      </c>
      <c r="M22" s="23">
        <v>1.6</v>
      </c>
    </row>
    <row r="23" spans="1:13">
      <c r="F23" s="27">
        <v>6</v>
      </c>
      <c r="G23" s="13" t="s">
        <v>1258</v>
      </c>
      <c r="H23" s="13" t="s">
        <v>1259</v>
      </c>
      <c r="I23" s="13" t="s">
        <v>1260</v>
      </c>
      <c r="J23" s="13" t="s">
        <v>1261</v>
      </c>
      <c r="K23" s="13" t="s">
        <v>1262</v>
      </c>
      <c r="L23" s="34">
        <v>21.7</v>
      </c>
      <c r="M23" s="23">
        <v>1.7</v>
      </c>
    </row>
    <row r="24" spans="1:13">
      <c r="F24" s="27">
        <v>7</v>
      </c>
      <c r="G24" s="13" t="s">
        <v>1263</v>
      </c>
      <c r="H24" s="13" t="s">
        <v>1264</v>
      </c>
      <c r="I24" s="13" t="s">
        <v>1265</v>
      </c>
      <c r="J24" s="13" t="s">
        <v>1266</v>
      </c>
      <c r="K24" s="13" t="s">
        <v>1267</v>
      </c>
      <c r="L24" s="34">
        <v>24.5</v>
      </c>
      <c r="M24" s="23">
        <v>1.9</v>
      </c>
    </row>
    <row r="25" spans="1:13">
      <c r="F25" s="27">
        <v>8.5</v>
      </c>
      <c r="G25" s="13" t="s">
        <v>1253</v>
      </c>
      <c r="H25" s="13" t="s">
        <v>1268</v>
      </c>
      <c r="I25" s="13" t="s">
        <v>1269</v>
      </c>
      <c r="J25" s="13" t="s">
        <v>1270</v>
      </c>
      <c r="K25" s="13" t="s">
        <v>1271</v>
      </c>
      <c r="L25" s="34">
        <v>24.2</v>
      </c>
      <c r="M25" s="23">
        <v>1.8</v>
      </c>
    </row>
    <row r="26" spans="1:13">
      <c r="F26" s="27">
        <v>9.1</v>
      </c>
      <c r="G26" s="13" t="s">
        <v>1272</v>
      </c>
      <c r="H26" s="13" t="s">
        <v>1273</v>
      </c>
      <c r="I26" s="13" t="s">
        <v>1274</v>
      </c>
      <c r="J26" s="13" t="s">
        <v>1275</v>
      </c>
      <c r="K26" s="13" t="s">
        <v>1271</v>
      </c>
      <c r="L26" s="34">
        <v>26.1</v>
      </c>
      <c r="M26" s="23">
        <v>1.9</v>
      </c>
    </row>
    <row r="27" spans="1:13">
      <c r="F27" s="27">
        <v>10</v>
      </c>
      <c r="G27" s="13" t="s">
        <v>1276</v>
      </c>
      <c r="H27" s="13" t="s">
        <v>1277</v>
      </c>
      <c r="I27" s="13" t="s">
        <v>1278</v>
      </c>
      <c r="J27" s="13" t="s">
        <v>1279</v>
      </c>
      <c r="K27" s="13" t="s">
        <v>1280</v>
      </c>
      <c r="L27" s="34">
        <v>30</v>
      </c>
      <c r="M27" s="23">
        <v>2.5</v>
      </c>
    </row>
    <row r="28" spans="1:13">
      <c r="F28" s="27">
        <v>11.5</v>
      </c>
      <c r="G28" s="13" t="s">
        <v>1281</v>
      </c>
      <c r="H28" s="13" t="s">
        <v>1282</v>
      </c>
      <c r="I28" s="13" t="s">
        <v>1283</v>
      </c>
      <c r="J28" s="13" t="s">
        <v>1284</v>
      </c>
      <c r="K28" s="13" t="s">
        <v>1213</v>
      </c>
      <c r="L28" s="34">
        <v>33.799999999999997</v>
      </c>
      <c r="M28" s="23">
        <v>2.8</v>
      </c>
    </row>
    <row r="29" spans="1:13">
      <c r="F29" s="3">
        <v>12</v>
      </c>
      <c r="G29" s="13" t="s">
        <v>1253</v>
      </c>
      <c r="H29" s="13" t="s">
        <v>1285</v>
      </c>
      <c r="I29" s="13" t="s">
        <v>1286</v>
      </c>
      <c r="J29" s="13" t="s">
        <v>1287</v>
      </c>
      <c r="K29" s="13" t="s">
        <v>1288</v>
      </c>
      <c r="L29" s="34">
        <v>35.9</v>
      </c>
      <c r="M29" s="23">
        <v>2.8</v>
      </c>
    </row>
    <row r="30" spans="1:13">
      <c r="F30" s="3">
        <v>13</v>
      </c>
      <c r="G30" s="13" t="s">
        <v>1289</v>
      </c>
      <c r="H30" s="13" t="s">
        <v>1290</v>
      </c>
      <c r="I30" s="13" t="s">
        <v>1291</v>
      </c>
      <c r="J30" s="13" t="s">
        <v>1292</v>
      </c>
      <c r="K30" s="13" t="s">
        <v>1293</v>
      </c>
      <c r="L30" s="34">
        <v>35.4</v>
      </c>
      <c r="M30" s="23">
        <v>3.1</v>
      </c>
    </row>
    <row r="31" spans="1:13">
      <c r="F31" s="3">
        <v>13.96</v>
      </c>
      <c r="G31" s="13" t="s">
        <v>1294</v>
      </c>
      <c r="H31" s="13" t="s">
        <v>1295</v>
      </c>
      <c r="I31" s="13" t="s">
        <v>1296</v>
      </c>
      <c r="J31" s="13" t="s">
        <v>1297</v>
      </c>
      <c r="K31" s="13" t="s">
        <v>1298</v>
      </c>
      <c r="L31" s="34">
        <v>36.9</v>
      </c>
      <c r="M31" s="23">
        <v>3</v>
      </c>
    </row>
    <row r="32" spans="1:13">
      <c r="F32" s="12">
        <v>15</v>
      </c>
      <c r="G32" s="13" t="s">
        <v>1299</v>
      </c>
      <c r="H32" s="13" t="s">
        <v>1300</v>
      </c>
      <c r="I32" s="13" t="s">
        <v>1301</v>
      </c>
      <c r="J32" s="13" t="s">
        <v>1302</v>
      </c>
      <c r="K32" s="13" t="s">
        <v>1303</v>
      </c>
      <c r="L32" s="34">
        <v>42.3</v>
      </c>
      <c r="M32" s="23">
        <v>3.3</v>
      </c>
    </row>
    <row r="33" spans="6:13">
      <c r="F33" s="12">
        <v>16</v>
      </c>
      <c r="G33" s="13" t="s">
        <v>1304</v>
      </c>
      <c r="H33" s="13" t="s">
        <v>1305</v>
      </c>
      <c r="I33" s="13" t="s">
        <v>1306</v>
      </c>
      <c r="J33" s="13" t="s">
        <v>1307</v>
      </c>
      <c r="K33" s="13" t="s">
        <v>1308</v>
      </c>
      <c r="L33" s="34">
        <v>47.1</v>
      </c>
      <c r="M33" s="23">
        <v>4.0999999999999996</v>
      </c>
    </row>
    <row r="34" spans="6:13">
      <c r="F34" s="12">
        <v>17</v>
      </c>
      <c r="G34" s="13" t="s">
        <v>1309</v>
      </c>
      <c r="H34" s="13" t="s">
        <v>1310</v>
      </c>
      <c r="I34" s="13" t="s">
        <v>1311</v>
      </c>
      <c r="J34" s="13" t="s">
        <v>1312</v>
      </c>
      <c r="K34" s="13" t="s">
        <v>1313</v>
      </c>
      <c r="L34" s="34">
        <v>51.2</v>
      </c>
      <c r="M34" s="23">
        <v>4.5999999999999996</v>
      </c>
    </row>
    <row r="36" spans="6:13">
      <c r="G36" s="28"/>
      <c r="H36" s="29"/>
      <c r="I36" s="29"/>
      <c r="J36" s="28"/>
      <c r="K36" s="28"/>
      <c r="L36" s="35"/>
    </row>
    <row r="37" spans="6:13">
      <c r="G37" s="3"/>
      <c r="H37" s="29"/>
      <c r="I37" s="29"/>
      <c r="J37" s="29"/>
      <c r="K37" s="29"/>
      <c r="L37" s="15"/>
    </row>
  </sheetData>
  <mergeCells count="2">
    <mergeCell ref="A3:B3"/>
    <mergeCell ref="F3:M3"/>
  </mergeCells>
  <phoneticPr fontId="44" type="noConversion"/>
  <pageMargins left="0.75" right="0.75" top="1" bottom="1" header="0.5" footer="0.5"/>
  <pageSetup paperSize="9" orientation="portrait"/>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O45"/>
  <sheetViews>
    <sheetView workbookViewId="0">
      <selection activeCell="M48" sqref="M48"/>
    </sheetView>
  </sheetViews>
  <sheetFormatPr baseColWidth="10" defaultColWidth="9" defaultRowHeight="13"/>
  <cols>
    <col min="1" max="1" width="20.83203125" style="2" customWidth="1"/>
    <col min="2" max="2" width="13.6640625" style="3" customWidth="1"/>
    <col min="3" max="3" width="9" style="4"/>
    <col min="4" max="5" width="8.5" style="5" customWidth="1"/>
    <col min="6" max="6" width="12.6640625" style="4"/>
    <col min="7" max="7" width="14.1640625" style="4" customWidth="1"/>
    <col min="8" max="8" width="11.1640625" style="4" customWidth="1"/>
    <col min="9" max="9" width="20.33203125" style="4" customWidth="1"/>
    <col min="10" max="10" width="7.83203125" style="4" customWidth="1"/>
    <col min="11" max="11" width="22.33203125" style="4" customWidth="1"/>
    <col min="12" max="12" width="15.6640625" style="4" customWidth="1"/>
    <col min="13" max="13" width="9.33203125" style="6"/>
    <col min="14" max="14" width="9" style="6"/>
    <col min="15" max="16384" width="9" style="4"/>
  </cols>
  <sheetData>
    <row r="1" spans="1:12" s="1" customFormat="1">
      <c r="A1" s="7" t="s">
        <v>1314</v>
      </c>
      <c r="B1" s="8"/>
      <c r="D1" s="9"/>
      <c r="E1" s="9"/>
      <c r="K1" s="16"/>
    </row>
    <row r="2" spans="1:12" s="1" customFormat="1">
      <c r="A2" s="7"/>
      <c r="B2" s="8"/>
      <c r="D2" s="9"/>
      <c r="E2" s="9"/>
      <c r="K2" s="16"/>
    </row>
    <row r="3" spans="1:12">
      <c r="A3" s="228" t="s">
        <v>605</v>
      </c>
      <c r="B3" s="228"/>
      <c r="F3" s="229" t="s">
        <v>606</v>
      </c>
      <c r="G3" s="229"/>
      <c r="H3" s="229"/>
      <c r="I3" s="229"/>
      <c r="J3" s="229"/>
    </row>
    <row r="4" spans="1:12" ht="15">
      <c r="A4" s="11" t="s">
        <v>607</v>
      </c>
      <c r="B4" s="12" t="s">
        <v>608</v>
      </c>
      <c r="F4" s="13" t="s">
        <v>617</v>
      </c>
      <c r="G4" s="14" t="s">
        <v>611</v>
      </c>
      <c r="H4" s="14" t="s">
        <v>612</v>
      </c>
      <c r="I4" s="13" t="s">
        <v>629</v>
      </c>
      <c r="J4" s="17" t="s">
        <v>634</v>
      </c>
      <c r="K4" s="13"/>
      <c r="L4" s="13"/>
    </row>
    <row r="5" spans="1:12">
      <c r="A5" s="2">
        <v>0</v>
      </c>
      <c r="B5" s="15">
        <v>11.3</v>
      </c>
      <c r="F5" s="6">
        <v>134.5</v>
      </c>
      <c r="G5" s="6">
        <v>4830</v>
      </c>
      <c r="H5" s="13">
        <v>80</v>
      </c>
      <c r="I5" s="13">
        <v>5550</v>
      </c>
      <c r="J5" s="13">
        <v>201</v>
      </c>
      <c r="K5" s="13"/>
      <c r="L5" s="13"/>
    </row>
    <row r="6" spans="1:12">
      <c r="A6" s="2">
        <v>531.6</v>
      </c>
      <c r="B6" s="15">
        <v>11.29</v>
      </c>
      <c r="F6" s="6">
        <v>173.5</v>
      </c>
      <c r="G6" s="6">
        <v>6430</v>
      </c>
      <c r="H6" s="13">
        <v>90</v>
      </c>
      <c r="I6" s="13">
        <v>7350</v>
      </c>
      <c r="J6" s="13">
        <v>165</v>
      </c>
      <c r="K6" s="13"/>
      <c r="L6" s="13"/>
    </row>
    <row r="7" spans="1:12">
      <c r="A7" s="2">
        <v>876.9</v>
      </c>
      <c r="B7" s="15">
        <v>11.47</v>
      </c>
      <c r="F7" s="6">
        <v>237</v>
      </c>
      <c r="G7" s="6">
        <v>8120</v>
      </c>
      <c r="H7" s="13">
        <v>110</v>
      </c>
      <c r="I7" s="13">
        <v>9060</v>
      </c>
      <c r="J7" s="13">
        <v>375</v>
      </c>
      <c r="K7" s="13"/>
      <c r="L7" s="13"/>
    </row>
    <row r="8" spans="1:12">
      <c r="A8" s="2">
        <v>1482</v>
      </c>
      <c r="B8" s="15">
        <v>10.89</v>
      </c>
      <c r="F8" s="6">
        <v>381.5</v>
      </c>
      <c r="G8" s="6">
        <v>11060</v>
      </c>
      <c r="H8" s="13">
        <v>100</v>
      </c>
      <c r="I8" s="13">
        <v>12990</v>
      </c>
      <c r="J8" s="13">
        <v>151.5</v>
      </c>
      <c r="K8" s="13"/>
      <c r="L8" s="13"/>
    </row>
    <row r="9" spans="1:12">
      <c r="A9" s="2">
        <v>1902.4</v>
      </c>
      <c r="B9" s="15">
        <v>10.94</v>
      </c>
      <c r="F9" s="6">
        <v>495</v>
      </c>
      <c r="G9" s="6">
        <v>14970</v>
      </c>
      <c r="H9" s="13">
        <v>170</v>
      </c>
      <c r="I9" s="13">
        <v>18250</v>
      </c>
      <c r="J9" s="13">
        <v>509</v>
      </c>
      <c r="K9" s="13"/>
      <c r="L9" s="13"/>
    </row>
    <row r="10" spans="1:12">
      <c r="A10" s="2">
        <v>2359.6</v>
      </c>
      <c r="B10" s="15">
        <v>10.97</v>
      </c>
      <c r="F10" s="6">
        <v>598</v>
      </c>
      <c r="G10" s="6">
        <v>15110</v>
      </c>
      <c r="H10" s="13">
        <v>120</v>
      </c>
      <c r="I10" s="13">
        <v>18420</v>
      </c>
      <c r="J10" s="13">
        <v>336.5</v>
      </c>
      <c r="K10" s="13"/>
      <c r="L10" s="13"/>
    </row>
    <row r="11" spans="1:12">
      <c r="A11" s="2">
        <v>2892.3</v>
      </c>
      <c r="B11" s="15">
        <v>11.45</v>
      </c>
      <c r="F11" s="6">
        <v>792.5</v>
      </c>
      <c r="G11" s="6">
        <v>21500</v>
      </c>
      <c r="H11" s="13">
        <v>250</v>
      </c>
      <c r="I11" s="13">
        <v>25820</v>
      </c>
      <c r="J11" s="13">
        <v>720</v>
      </c>
      <c r="K11" s="13"/>
      <c r="L11" s="13"/>
    </row>
    <row r="12" spans="1:12">
      <c r="A12" s="2">
        <v>3264.5</v>
      </c>
      <c r="B12" s="15">
        <v>11.76</v>
      </c>
      <c r="F12" s="6">
        <v>967.5</v>
      </c>
      <c r="G12" s="6">
        <v>23900</v>
      </c>
      <c r="H12" s="13">
        <v>240</v>
      </c>
      <c r="I12" s="13">
        <v>28620</v>
      </c>
      <c r="J12" s="13">
        <v>598</v>
      </c>
      <c r="K12" s="13"/>
      <c r="L12" s="13"/>
    </row>
    <row r="13" spans="1:12">
      <c r="A13" s="2">
        <v>4271.8</v>
      </c>
      <c r="B13" s="15">
        <v>11.31</v>
      </c>
      <c r="F13" s="6">
        <v>1113.5</v>
      </c>
      <c r="G13" s="6">
        <v>25800</v>
      </c>
      <c r="H13" s="6">
        <v>400</v>
      </c>
      <c r="I13" s="6">
        <v>31010</v>
      </c>
      <c r="J13" s="6">
        <v>2566</v>
      </c>
      <c r="K13" s="6"/>
      <c r="L13" s="13"/>
    </row>
    <row r="14" spans="1:12">
      <c r="A14" s="2">
        <v>4386.8999999999996</v>
      </c>
      <c r="B14" s="15">
        <v>11.5</v>
      </c>
      <c r="F14" s="6">
        <v>1203</v>
      </c>
      <c r="G14" s="6">
        <v>25690</v>
      </c>
      <c r="H14" s="6">
        <v>420</v>
      </c>
      <c r="I14" s="6">
        <v>30880</v>
      </c>
      <c r="J14" s="6">
        <v>998</v>
      </c>
      <c r="K14" s="6"/>
      <c r="L14" s="13"/>
    </row>
    <row r="15" spans="1:12">
      <c r="A15" s="2">
        <v>4921.5</v>
      </c>
      <c r="B15" s="15">
        <v>11.12</v>
      </c>
      <c r="F15" s="6">
        <v>1342.5</v>
      </c>
      <c r="G15" s="6">
        <v>27750</v>
      </c>
      <c r="H15" s="6">
        <v>550</v>
      </c>
      <c r="I15" s="6">
        <v>33100</v>
      </c>
      <c r="J15" s="6">
        <v>1202</v>
      </c>
      <c r="K15" s="6"/>
      <c r="L15" s="13"/>
    </row>
    <row r="16" spans="1:12">
      <c r="A16" s="2">
        <v>6791.6</v>
      </c>
      <c r="B16" s="15">
        <v>11.82</v>
      </c>
      <c r="F16" s="6"/>
      <c r="G16" s="6"/>
      <c r="H16" s="6"/>
      <c r="I16" s="6"/>
      <c r="J16" s="6"/>
      <c r="K16" s="6"/>
      <c r="L16" s="6"/>
    </row>
    <row r="17" spans="1:15">
      <c r="A17" s="2">
        <v>7048.5</v>
      </c>
      <c r="B17" s="15">
        <v>12.02</v>
      </c>
    </row>
    <row r="18" spans="1:15">
      <c r="A18" s="2">
        <v>7431.7</v>
      </c>
      <c r="B18" s="15">
        <v>12.15</v>
      </c>
    </row>
    <row r="19" spans="1:15">
      <c r="A19" s="2">
        <v>7667.5</v>
      </c>
      <c r="B19" s="15">
        <v>11.45</v>
      </c>
    </row>
    <row r="20" spans="1:15">
      <c r="A20" s="2">
        <v>7794.1</v>
      </c>
      <c r="B20" s="15">
        <v>11.9</v>
      </c>
    </row>
    <row r="21" spans="1:15">
      <c r="A21" s="2">
        <v>8636.2000000000007</v>
      </c>
      <c r="B21" s="15">
        <v>11.39</v>
      </c>
    </row>
    <row r="22" spans="1:15">
      <c r="A22" s="2">
        <v>9289.6</v>
      </c>
      <c r="B22" s="15">
        <v>11.19</v>
      </c>
    </row>
    <row r="23" spans="1:15">
      <c r="A23" s="2">
        <v>10245.5</v>
      </c>
      <c r="B23" s="15">
        <v>11.56</v>
      </c>
    </row>
    <row r="24" spans="1:15">
      <c r="A24" s="2">
        <v>10929.1</v>
      </c>
      <c r="B24" s="15">
        <v>12.35</v>
      </c>
    </row>
    <row r="25" spans="1:15">
      <c r="A25" s="2">
        <v>11418.6</v>
      </c>
      <c r="B25" s="15">
        <v>12.76</v>
      </c>
    </row>
    <row r="26" spans="1:15">
      <c r="A26" s="2">
        <v>12267.1</v>
      </c>
      <c r="B26" s="15">
        <v>13.77</v>
      </c>
    </row>
    <row r="27" spans="1:15">
      <c r="A27" s="2">
        <v>13018.7</v>
      </c>
      <c r="B27" s="15">
        <v>13.48</v>
      </c>
      <c r="J27" s="18"/>
      <c r="K27" s="18"/>
      <c r="L27" s="18"/>
      <c r="M27" s="13"/>
      <c r="N27" s="13"/>
      <c r="O27" s="18"/>
    </row>
    <row r="28" spans="1:15">
      <c r="A28" s="2">
        <v>13566</v>
      </c>
      <c r="B28" s="15">
        <v>13.13</v>
      </c>
      <c r="J28" s="18"/>
      <c r="K28" s="18"/>
      <c r="L28" s="18"/>
      <c r="M28" s="13"/>
      <c r="N28" s="13"/>
      <c r="O28" s="18"/>
    </row>
    <row r="29" spans="1:15">
      <c r="A29" s="2">
        <v>13597.9</v>
      </c>
      <c r="B29" s="15">
        <v>13.08</v>
      </c>
      <c r="J29" s="18"/>
      <c r="K29" s="18"/>
      <c r="L29" s="18"/>
      <c r="M29" s="13"/>
      <c r="N29" s="13"/>
      <c r="O29" s="18"/>
    </row>
    <row r="30" spans="1:15">
      <c r="A30" s="2">
        <v>14514.5</v>
      </c>
      <c r="B30" s="15">
        <v>13.1</v>
      </c>
      <c r="J30" s="18"/>
      <c r="K30" s="18"/>
      <c r="L30" s="18"/>
      <c r="M30" s="13"/>
      <c r="N30" s="13"/>
      <c r="O30" s="18"/>
    </row>
    <row r="31" spans="1:15">
      <c r="A31" s="2">
        <v>15134.7</v>
      </c>
      <c r="B31" s="15">
        <v>12.03</v>
      </c>
      <c r="J31" s="18"/>
      <c r="K31" s="18"/>
      <c r="L31" s="18"/>
      <c r="M31" s="13"/>
      <c r="N31" s="13"/>
      <c r="O31" s="18"/>
    </row>
    <row r="32" spans="1:15">
      <c r="A32" s="2">
        <v>15623.8</v>
      </c>
      <c r="B32" s="15">
        <v>11.39</v>
      </c>
      <c r="J32" s="18"/>
      <c r="K32" s="18"/>
      <c r="L32" s="18"/>
      <c r="M32" s="13"/>
      <c r="N32" s="13"/>
      <c r="O32" s="18"/>
    </row>
    <row r="33" spans="1:15">
      <c r="A33" s="2">
        <v>16091.6</v>
      </c>
      <c r="B33" s="15">
        <v>12.48</v>
      </c>
      <c r="F33" s="6"/>
      <c r="O33" s="18"/>
    </row>
    <row r="34" spans="1:15">
      <c r="A34" s="2">
        <v>16789.8</v>
      </c>
      <c r="B34" s="15">
        <v>12.99</v>
      </c>
      <c r="F34" s="6"/>
      <c r="O34" s="18"/>
    </row>
    <row r="35" spans="1:15">
      <c r="A35" s="2">
        <v>17082.8</v>
      </c>
      <c r="B35" s="15">
        <v>11.82</v>
      </c>
      <c r="F35" s="6"/>
      <c r="O35" s="18"/>
    </row>
    <row r="36" spans="1:15">
      <c r="A36" s="2">
        <v>17675.8</v>
      </c>
      <c r="B36" s="15">
        <v>12.27</v>
      </c>
      <c r="F36" s="6"/>
      <c r="O36" s="18"/>
    </row>
    <row r="37" spans="1:15">
      <c r="A37" s="2">
        <v>18103.3</v>
      </c>
      <c r="B37" s="15">
        <v>11.01</v>
      </c>
      <c r="F37" s="6"/>
      <c r="O37" s="18"/>
    </row>
    <row r="38" spans="1:15">
      <c r="A38" s="2">
        <v>18678.5</v>
      </c>
      <c r="B38" s="15">
        <v>10.98</v>
      </c>
      <c r="F38" s="6"/>
      <c r="O38" s="18"/>
    </row>
    <row r="39" spans="1:15">
      <c r="A39" s="2">
        <v>19202.599999999999</v>
      </c>
      <c r="B39" s="15">
        <v>11.44</v>
      </c>
      <c r="F39" s="6"/>
      <c r="O39" s="18"/>
    </row>
    <row r="40" spans="1:15">
      <c r="A40" s="2">
        <v>21464.3</v>
      </c>
      <c r="B40" s="15">
        <v>10.95</v>
      </c>
      <c r="F40" s="6"/>
      <c r="O40" s="18"/>
    </row>
    <row r="41" spans="1:15">
      <c r="A41" s="2">
        <v>22708.3</v>
      </c>
      <c r="B41" s="15">
        <v>10.01</v>
      </c>
      <c r="F41" s="6"/>
      <c r="O41" s="18"/>
    </row>
    <row r="42" spans="1:15">
      <c r="A42" s="2">
        <v>22816.1</v>
      </c>
      <c r="B42" s="15">
        <v>9.43</v>
      </c>
      <c r="F42" s="6"/>
    </row>
    <row r="43" spans="1:15">
      <c r="A43" s="2">
        <v>23406.2</v>
      </c>
      <c r="B43" s="15">
        <v>9.91</v>
      </c>
      <c r="F43" s="6"/>
    </row>
    <row r="44" spans="1:15">
      <c r="A44" s="2">
        <v>23867.3</v>
      </c>
      <c r="B44" s="15">
        <v>10.52</v>
      </c>
      <c r="F44" s="6"/>
    </row>
    <row r="45" spans="1:15">
      <c r="A45" s="2">
        <v>24540.6</v>
      </c>
      <c r="B45" s="15">
        <v>10.06</v>
      </c>
      <c r="F45" s="6"/>
    </row>
  </sheetData>
  <mergeCells count="2">
    <mergeCell ref="A3:B3"/>
    <mergeCell ref="F3:J3"/>
  </mergeCells>
  <phoneticPr fontId="44" type="noConversion"/>
  <pageMargins left="0.75" right="0.75" top="1" bottom="1" header="0.5" footer="0.5"/>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6386"/>
  <sheetViews>
    <sheetView workbookViewId="0">
      <selection activeCell="A3" sqref="A3:B4"/>
    </sheetView>
  </sheetViews>
  <sheetFormatPr baseColWidth="10" defaultColWidth="9" defaultRowHeight="13"/>
  <cols>
    <col min="1" max="1" width="21.1640625" style="4" customWidth="1"/>
    <col min="2" max="2" width="17.33203125" style="4" customWidth="1"/>
    <col min="3" max="16384" width="9" style="4"/>
  </cols>
  <sheetData>
    <row r="1" spans="1:9">
      <c r="A1" s="39" t="s">
        <v>655</v>
      </c>
      <c r="B1" s="12"/>
      <c r="C1" s="22"/>
      <c r="D1" s="22"/>
      <c r="E1" s="22"/>
      <c r="F1" s="6"/>
      <c r="G1" s="6"/>
      <c r="H1" s="6"/>
      <c r="I1" s="6"/>
    </row>
    <row r="2" spans="1:9">
      <c r="A2" s="40"/>
      <c r="B2" s="12"/>
      <c r="C2" s="22"/>
      <c r="D2" s="22"/>
      <c r="E2" s="22"/>
      <c r="F2" s="6"/>
      <c r="G2" s="6"/>
      <c r="H2" s="6"/>
      <c r="I2" s="6"/>
    </row>
    <row r="3" spans="1:9">
      <c r="A3" s="229" t="s">
        <v>605</v>
      </c>
      <c r="B3" s="229"/>
    </row>
    <row r="4" spans="1:9">
      <c r="A4" s="11" t="s">
        <v>607</v>
      </c>
      <c r="B4" s="146" t="s">
        <v>654</v>
      </c>
    </row>
    <row r="5" spans="1:9">
      <c r="A5" s="79">
        <v>0</v>
      </c>
      <c r="B5" s="156">
        <v>0</v>
      </c>
    </row>
    <row r="6" spans="1:9">
      <c r="A6" s="79">
        <v>100</v>
      </c>
      <c r="B6" s="156">
        <v>0.95440000000000003</v>
      </c>
    </row>
    <row r="7" spans="1:9">
      <c r="A7" s="79">
        <v>200</v>
      </c>
      <c r="B7" s="156">
        <v>0.33400000000000002</v>
      </c>
    </row>
    <row r="8" spans="1:9">
      <c r="A8" s="79">
        <v>300</v>
      </c>
      <c r="B8" s="156">
        <v>0.40889999999999999</v>
      </c>
    </row>
    <row r="9" spans="1:9">
      <c r="A9" s="79">
        <v>400</v>
      </c>
      <c r="B9" s="156">
        <v>0.35389999999999999</v>
      </c>
    </row>
    <row r="10" spans="1:9">
      <c r="A10" s="79">
        <v>500</v>
      </c>
      <c r="B10" s="156">
        <v>0.2051</v>
      </c>
    </row>
    <row r="11" spans="1:9">
      <c r="A11" s="79">
        <v>600</v>
      </c>
      <c r="B11" s="156">
        <v>0.159</v>
      </c>
    </row>
    <row r="12" spans="1:9">
      <c r="A12" s="79">
        <v>700</v>
      </c>
      <c r="B12" s="156">
        <v>0.30249999999999999</v>
      </c>
    </row>
    <row r="13" spans="1:9">
      <c r="A13" s="79">
        <v>800</v>
      </c>
      <c r="B13" s="156">
        <v>0.39779999999999999</v>
      </c>
    </row>
    <row r="14" spans="1:9">
      <c r="A14" s="79">
        <v>900</v>
      </c>
      <c r="B14" s="156">
        <v>0.35970000000000002</v>
      </c>
    </row>
    <row r="15" spans="1:9">
      <c r="A15" s="79">
        <v>1000</v>
      </c>
      <c r="B15" s="156">
        <v>0.2492</v>
      </c>
    </row>
    <row r="16" spans="1:9">
      <c r="A16" s="79">
        <v>1100</v>
      </c>
      <c r="B16" s="156">
        <v>0.11849999999999999</v>
      </c>
    </row>
    <row r="17" spans="1:2">
      <c r="A17" s="79">
        <v>1200</v>
      </c>
      <c r="B17" s="156">
        <v>0.1792</v>
      </c>
    </row>
    <row r="18" spans="1:2">
      <c r="A18" s="79">
        <v>1300</v>
      </c>
      <c r="B18" s="156">
        <v>0.33960000000000001</v>
      </c>
    </row>
    <row r="19" spans="1:2">
      <c r="A19" s="79">
        <v>1400</v>
      </c>
      <c r="B19" s="156">
        <v>0.5081</v>
      </c>
    </row>
    <row r="20" spans="1:2">
      <c r="A20" s="79">
        <v>1500</v>
      </c>
      <c r="B20" s="156">
        <v>0.5534</v>
      </c>
    </row>
    <row r="21" spans="1:2">
      <c r="A21" s="79">
        <v>1600</v>
      </c>
      <c r="B21" s="156">
        <v>0.45050000000000001</v>
      </c>
    </row>
    <row r="22" spans="1:2">
      <c r="A22" s="79">
        <v>1700</v>
      </c>
      <c r="B22" s="156">
        <v>0.39140000000000003</v>
      </c>
    </row>
    <row r="23" spans="1:2">
      <c r="A23" s="79">
        <v>1800</v>
      </c>
      <c r="B23" s="156">
        <v>0.33210000000000001</v>
      </c>
    </row>
    <row r="24" spans="1:2">
      <c r="A24" s="79">
        <v>1900</v>
      </c>
      <c r="B24" s="156">
        <v>0.2</v>
      </c>
    </row>
    <row r="25" spans="1:2">
      <c r="A25" s="79">
        <v>2000</v>
      </c>
      <c r="B25" s="156">
        <v>0.29759999999999998</v>
      </c>
    </row>
    <row r="26" spans="1:2">
      <c r="A26" s="79">
        <v>2100</v>
      </c>
      <c r="B26" s="156">
        <v>0.52259999999999995</v>
      </c>
    </row>
    <row r="27" spans="1:2">
      <c r="A27" s="79">
        <v>2200</v>
      </c>
      <c r="B27" s="156">
        <v>0.7046</v>
      </c>
    </row>
    <row r="28" spans="1:2">
      <c r="A28" s="79">
        <v>2300</v>
      </c>
      <c r="B28" s="156">
        <v>0.69369999999999998</v>
      </c>
    </row>
    <row r="29" spans="1:2">
      <c r="A29" s="79">
        <v>2400</v>
      </c>
      <c r="B29" s="156">
        <v>0.57650000000000001</v>
      </c>
    </row>
    <row r="30" spans="1:2">
      <c r="A30" s="79">
        <v>2500</v>
      </c>
      <c r="B30" s="156">
        <v>0.44550000000000001</v>
      </c>
    </row>
    <row r="31" spans="1:2">
      <c r="A31" s="79">
        <v>2600</v>
      </c>
      <c r="B31" s="156">
        <v>0.3241</v>
      </c>
    </row>
    <row r="32" spans="1:2">
      <c r="A32" s="79">
        <v>2700</v>
      </c>
      <c r="B32" s="156">
        <v>0.3206</v>
      </c>
    </row>
    <row r="33" spans="1:2">
      <c r="A33" s="79">
        <v>2800</v>
      </c>
      <c r="B33" s="156">
        <v>0.4153</v>
      </c>
    </row>
    <row r="34" spans="1:2">
      <c r="A34" s="79">
        <v>2900</v>
      </c>
      <c r="B34" s="156">
        <v>0.32690000000000002</v>
      </c>
    </row>
    <row r="35" spans="1:2">
      <c r="A35" s="79">
        <v>3000</v>
      </c>
      <c r="B35" s="156">
        <v>0.22559999999999999</v>
      </c>
    </row>
    <row r="36" spans="1:2">
      <c r="A36" s="79">
        <v>3100</v>
      </c>
      <c r="B36" s="156">
        <v>0.26469999999999999</v>
      </c>
    </row>
    <row r="37" spans="1:2">
      <c r="A37" s="79">
        <v>3200</v>
      </c>
      <c r="B37" s="156">
        <v>8.0799999999999997E-2</v>
      </c>
    </row>
    <row r="38" spans="1:2">
      <c r="A38" s="79">
        <v>3300</v>
      </c>
      <c r="B38" s="156">
        <v>0.1759</v>
      </c>
    </row>
    <row r="39" spans="1:2">
      <c r="A39" s="79">
        <v>3400</v>
      </c>
      <c r="B39" s="156">
        <v>0.18629999999999999</v>
      </c>
    </row>
    <row r="40" spans="1:2">
      <c r="A40" s="79">
        <v>3500</v>
      </c>
      <c r="B40" s="156">
        <v>0.17119999999999999</v>
      </c>
    </row>
    <row r="41" spans="1:2">
      <c r="A41" s="79">
        <v>3600</v>
      </c>
      <c r="B41" s="156">
        <v>0.20599999999999999</v>
      </c>
    </row>
    <row r="42" spans="1:2">
      <c r="A42" s="79">
        <v>3700</v>
      </c>
      <c r="B42" s="156">
        <v>0.31769999999999998</v>
      </c>
    </row>
    <row r="43" spans="1:2">
      <c r="A43" s="79">
        <v>3800</v>
      </c>
      <c r="B43" s="156">
        <v>0.40079999999999999</v>
      </c>
    </row>
    <row r="44" spans="1:2">
      <c r="A44" s="79">
        <v>3900</v>
      </c>
      <c r="B44" s="156">
        <v>0.40550000000000003</v>
      </c>
    </row>
    <row r="45" spans="1:2">
      <c r="A45" s="79">
        <v>4000</v>
      </c>
      <c r="B45" s="156">
        <v>0.47799999999999998</v>
      </c>
    </row>
    <row r="46" spans="1:2">
      <c r="A46" s="79">
        <v>4100</v>
      </c>
      <c r="B46" s="156">
        <v>0.68640000000000001</v>
      </c>
    </row>
    <row r="47" spans="1:2">
      <c r="A47" s="79">
        <v>4200</v>
      </c>
      <c r="B47" s="156">
        <v>0.88500000000000001</v>
      </c>
    </row>
    <row r="48" spans="1:2">
      <c r="A48" s="79">
        <v>4300</v>
      </c>
      <c r="B48" s="156">
        <v>0.75849999999999995</v>
      </c>
    </row>
    <row r="49" spans="1:2">
      <c r="A49" s="79">
        <v>4400</v>
      </c>
      <c r="B49" s="156">
        <v>0.59770000000000001</v>
      </c>
    </row>
    <row r="50" spans="1:2">
      <c r="A50" s="79">
        <v>4500</v>
      </c>
      <c r="B50" s="156">
        <v>0.59540000000000004</v>
      </c>
    </row>
    <row r="51" spans="1:2">
      <c r="A51" s="79">
        <v>4600</v>
      </c>
      <c r="B51" s="156">
        <v>0.57750000000000001</v>
      </c>
    </row>
    <row r="52" spans="1:2">
      <c r="A52" s="79">
        <v>4700</v>
      </c>
      <c r="B52" s="156">
        <v>0.35220000000000001</v>
      </c>
    </row>
    <row r="53" spans="1:2">
      <c r="A53" s="79">
        <v>4800</v>
      </c>
      <c r="B53" s="156">
        <v>0.1482</v>
      </c>
    </row>
    <row r="54" spans="1:2">
      <c r="A54" s="79">
        <v>4900</v>
      </c>
      <c r="B54" s="156">
        <v>0.19600000000000001</v>
      </c>
    </row>
    <row r="55" spans="1:2">
      <c r="A55" s="79">
        <v>5000</v>
      </c>
      <c r="B55" s="156">
        <v>0.44819999999999999</v>
      </c>
    </row>
    <row r="56" spans="1:2">
      <c r="A56" s="79">
        <v>5100</v>
      </c>
      <c r="B56" s="156">
        <v>0.5665</v>
      </c>
    </row>
    <row r="57" spans="1:2">
      <c r="A57" s="79">
        <v>5200</v>
      </c>
      <c r="B57" s="156">
        <v>0.57030000000000003</v>
      </c>
    </row>
    <row r="58" spans="1:2">
      <c r="A58" s="79">
        <v>5300</v>
      </c>
      <c r="B58" s="156">
        <v>0.69940000000000002</v>
      </c>
    </row>
    <row r="59" spans="1:2">
      <c r="A59" s="79">
        <v>5400</v>
      </c>
      <c r="B59" s="156">
        <v>0.80679999999999996</v>
      </c>
    </row>
    <row r="60" spans="1:2">
      <c r="A60" s="79">
        <v>5500</v>
      </c>
      <c r="B60" s="156">
        <v>0.65759999999999996</v>
      </c>
    </row>
    <row r="61" spans="1:2">
      <c r="A61" s="79">
        <v>5600</v>
      </c>
      <c r="B61" s="156">
        <v>0.55259999999999998</v>
      </c>
    </row>
    <row r="62" spans="1:2">
      <c r="A62" s="79">
        <v>5700</v>
      </c>
      <c r="B62" s="156">
        <v>0.57430000000000003</v>
      </c>
    </row>
    <row r="63" spans="1:2">
      <c r="A63" s="79">
        <v>5800</v>
      </c>
      <c r="B63" s="156">
        <v>0.48130000000000001</v>
      </c>
    </row>
    <row r="64" spans="1:2">
      <c r="A64" s="79">
        <v>5900</v>
      </c>
      <c r="B64" s="156">
        <v>0.29070000000000001</v>
      </c>
    </row>
    <row r="65" spans="1:2">
      <c r="A65" s="79">
        <v>6000</v>
      </c>
      <c r="B65" s="156">
        <v>0.29310000000000003</v>
      </c>
    </row>
    <row r="66" spans="1:2">
      <c r="A66" s="79">
        <v>6100</v>
      </c>
      <c r="B66" s="156">
        <v>0.40970000000000001</v>
      </c>
    </row>
    <row r="67" spans="1:2">
      <c r="A67" s="79">
        <v>6200</v>
      </c>
      <c r="B67" s="156">
        <v>0.54590000000000005</v>
      </c>
    </row>
    <row r="68" spans="1:2">
      <c r="A68" s="79">
        <v>6300</v>
      </c>
      <c r="B68" s="156">
        <v>0.66759999999999997</v>
      </c>
    </row>
    <row r="69" spans="1:2">
      <c r="A69" s="79">
        <v>6400</v>
      </c>
      <c r="B69" s="156">
        <v>0.64680000000000004</v>
      </c>
    </row>
    <row r="70" spans="1:2">
      <c r="A70" s="79">
        <v>6500</v>
      </c>
      <c r="B70" s="156">
        <v>0.59219999999999995</v>
      </c>
    </row>
    <row r="71" spans="1:2">
      <c r="A71" s="79">
        <v>6600</v>
      </c>
      <c r="B71" s="156">
        <v>0.75770000000000004</v>
      </c>
    </row>
    <row r="72" spans="1:2">
      <c r="A72" s="79">
        <v>6700</v>
      </c>
      <c r="B72" s="156">
        <v>0.87980000000000003</v>
      </c>
    </row>
    <row r="73" spans="1:2">
      <c r="A73" s="79">
        <v>6800</v>
      </c>
      <c r="B73" s="156">
        <v>1.1352</v>
      </c>
    </row>
    <row r="74" spans="1:2">
      <c r="A74" s="79">
        <v>6900</v>
      </c>
      <c r="B74" s="156">
        <v>1.1447000000000001</v>
      </c>
    </row>
    <row r="75" spans="1:2">
      <c r="A75" s="79">
        <v>7000</v>
      </c>
      <c r="B75" s="156">
        <v>1.0184</v>
      </c>
    </row>
    <row r="76" spans="1:2">
      <c r="A76" s="79">
        <v>7100</v>
      </c>
      <c r="B76" s="156">
        <v>0.89659999999999995</v>
      </c>
    </row>
    <row r="77" spans="1:2">
      <c r="A77" s="79">
        <v>7200</v>
      </c>
      <c r="B77" s="156">
        <v>1.0378000000000001</v>
      </c>
    </row>
    <row r="78" spans="1:2">
      <c r="A78" s="79">
        <v>7300</v>
      </c>
      <c r="B78" s="156">
        <v>1.0573999999999999</v>
      </c>
    </row>
    <row r="79" spans="1:2">
      <c r="A79" s="79">
        <v>7400</v>
      </c>
      <c r="B79" s="156">
        <v>1.0338000000000001</v>
      </c>
    </row>
    <row r="80" spans="1:2">
      <c r="A80" s="79">
        <v>7500</v>
      </c>
      <c r="B80" s="156">
        <v>0.62280000000000002</v>
      </c>
    </row>
    <row r="81" spans="1:2">
      <c r="A81" s="79">
        <v>7600</v>
      </c>
      <c r="B81" s="156">
        <v>0.6704</v>
      </c>
    </row>
    <row r="82" spans="1:2">
      <c r="A82" s="79">
        <v>7700</v>
      </c>
      <c r="B82" s="156">
        <v>0.68930000000000002</v>
      </c>
    </row>
    <row r="83" spans="1:2">
      <c r="A83" s="79">
        <v>7800</v>
      </c>
      <c r="B83" s="156">
        <v>0.68720000000000003</v>
      </c>
    </row>
    <row r="84" spans="1:2">
      <c r="A84" s="79">
        <v>7900</v>
      </c>
      <c r="B84" s="156">
        <v>0.51339999999999997</v>
      </c>
    </row>
    <row r="85" spans="1:2">
      <c r="A85" s="79">
        <v>8000</v>
      </c>
      <c r="B85" s="156">
        <v>0.34279999999999999</v>
      </c>
    </row>
    <row r="86" spans="1:2">
      <c r="A86" s="79">
        <v>8100</v>
      </c>
      <c r="B86" s="156">
        <v>0.124</v>
      </c>
    </row>
    <row r="87" spans="1:2">
      <c r="A87" s="79">
        <v>8200</v>
      </c>
      <c r="B87" s="156">
        <v>0.1236</v>
      </c>
    </row>
    <row r="88" spans="1:2">
      <c r="A88" s="79">
        <v>8300</v>
      </c>
      <c r="B88" s="156">
        <v>0.27400000000000002</v>
      </c>
    </row>
    <row r="89" spans="1:2">
      <c r="A89" s="79">
        <v>8400</v>
      </c>
      <c r="B89" s="156">
        <v>0.52159999999999995</v>
      </c>
    </row>
    <row r="90" spans="1:2">
      <c r="A90" s="79">
        <v>8500</v>
      </c>
      <c r="B90" s="156">
        <v>0.62470000000000003</v>
      </c>
    </row>
    <row r="91" spans="1:2">
      <c r="A91" s="79">
        <v>8600</v>
      </c>
      <c r="B91" s="156">
        <v>6.0900000000000003E-2</v>
      </c>
    </row>
    <row r="92" spans="1:2">
      <c r="A92" s="79">
        <v>8700</v>
      </c>
      <c r="B92" s="156">
        <v>0.37730000000000002</v>
      </c>
    </row>
    <row r="93" spans="1:2">
      <c r="A93" s="79">
        <v>8800</v>
      </c>
      <c r="B93" s="156">
        <v>0.20949999999999999</v>
      </c>
    </row>
    <row r="94" spans="1:2">
      <c r="A94" s="79">
        <v>8900</v>
      </c>
      <c r="B94" s="156">
        <v>-7.7100000000000002E-2</v>
      </c>
    </row>
    <row r="95" spans="1:2">
      <c r="A95" s="79">
        <v>9000</v>
      </c>
      <c r="B95" s="156">
        <v>-7.1099999999999997E-2</v>
      </c>
    </row>
    <row r="96" spans="1:2">
      <c r="A96" s="79">
        <v>9100</v>
      </c>
      <c r="B96" s="156">
        <v>-7.0800000000000002E-2</v>
      </c>
    </row>
    <row r="97" spans="1:2">
      <c r="A97" s="79">
        <v>9200</v>
      </c>
      <c r="B97" s="156">
        <v>-0.27339999999999998</v>
      </c>
    </row>
    <row r="98" spans="1:2">
      <c r="A98" s="79">
        <v>9300</v>
      </c>
      <c r="B98" s="156">
        <v>-0.3649</v>
      </c>
    </row>
    <row r="99" spans="1:2">
      <c r="A99" s="79">
        <v>9400</v>
      </c>
      <c r="B99" s="156">
        <v>-0.31830000000000003</v>
      </c>
    </row>
    <row r="100" spans="1:2">
      <c r="A100" s="79">
        <v>9500</v>
      </c>
      <c r="B100" s="156">
        <v>-0.33019999999999999</v>
      </c>
    </row>
    <row r="101" spans="1:2">
      <c r="A101" s="79">
        <v>9600</v>
      </c>
      <c r="B101" s="156">
        <v>-0.41189999999999999</v>
      </c>
    </row>
    <row r="102" spans="1:2">
      <c r="A102" s="79">
        <v>9700</v>
      </c>
      <c r="B102" s="156">
        <v>-0.64700000000000002</v>
      </c>
    </row>
    <row r="103" spans="1:2">
      <c r="A103" s="79">
        <v>9800</v>
      </c>
      <c r="B103" s="156">
        <v>-0.99450000000000005</v>
      </c>
    </row>
    <row r="104" spans="1:2">
      <c r="A104" s="79">
        <v>9900</v>
      </c>
      <c r="B104" s="156">
        <v>-1.0636000000000001</v>
      </c>
    </row>
    <row r="105" spans="1:2">
      <c r="A105" s="79">
        <v>10000</v>
      </c>
      <c r="B105" s="156">
        <v>-0.99260000000000004</v>
      </c>
    </row>
    <row r="106" spans="1:2">
      <c r="A106" s="79">
        <v>10100</v>
      </c>
      <c r="B106" s="156">
        <v>-0.90139999999999998</v>
      </c>
    </row>
    <row r="107" spans="1:2">
      <c r="A107" s="79">
        <v>10200</v>
      </c>
      <c r="B107" s="156">
        <v>-1.1509</v>
      </c>
    </row>
    <row r="108" spans="1:2">
      <c r="A108" s="79">
        <v>10300</v>
      </c>
      <c r="B108" s="156">
        <v>-1.1325000000000001</v>
      </c>
    </row>
    <row r="109" spans="1:2">
      <c r="A109" s="79">
        <v>10400</v>
      </c>
      <c r="B109" s="156">
        <v>-1.2131000000000001</v>
      </c>
    </row>
    <row r="110" spans="1:2">
      <c r="A110" s="79">
        <v>10500</v>
      </c>
      <c r="B110" s="156">
        <v>-1.3464</v>
      </c>
    </row>
    <row r="111" spans="1:2">
      <c r="A111" s="79">
        <v>10600</v>
      </c>
      <c r="B111" s="156">
        <v>-1.5541</v>
      </c>
    </row>
    <row r="112" spans="1:2">
      <c r="A112" s="79">
        <v>10700</v>
      </c>
      <c r="B112" s="156">
        <v>-2.0131000000000001</v>
      </c>
    </row>
    <row r="113" spans="1:2">
      <c r="A113" s="79">
        <v>10800</v>
      </c>
      <c r="B113" s="156">
        <v>-2.19</v>
      </c>
    </row>
    <row r="114" spans="1:2">
      <c r="A114" s="79">
        <v>10900</v>
      </c>
      <c r="B114" s="156">
        <v>-2.3073999999999999</v>
      </c>
    </row>
    <row r="115" spans="1:2">
      <c r="A115" s="79">
        <v>11000</v>
      </c>
      <c r="B115" s="156">
        <v>-2.5283000000000002</v>
      </c>
    </row>
    <row r="116" spans="1:2">
      <c r="A116" s="79">
        <v>11100</v>
      </c>
      <c r="B116" s="156">
        <v>-2.7513000000000001</v>
      </c>
    </row>
    <row r="117" spans="1:2">
      <c r="A117" s="79">
        <v>11200</v>
      </c>
      <c r="B117" s="156">
        <v>-2.8519999999999999</v>
      </c>
    </row>
    <row r="118" spans="1:2">
      <c r="A118" s="79">
        <v>11300</v>
      </c>
      <c r="B118" s="156">
        <v>-2.9131</v>
      </c>
    </row>
    <row r="119" spans="1:2">
      <c r="A119" s="79">
        <v>11400</v>
      </c>
      <c r="B119" s="156">
        <v>-2.6101999999999999</v>
      </c>
    </row>
    <row r="120" spans="1:2">
      <c r="A120" s="79">
        <v>11500</v>
      </c>
      <c r="B120" s="156">
        <v>-2.5989</v>
      </c>
    </row>
    <row r="121" spans="1:2">
      <c r="A121" s="79">
        <v>11600</v>
      </c>
      <c r="B121" s="156">
        <v>-2.4422999999999999</v>
      </c>
    </row>
    <row r="122" spans="1:2">
      <c r="A122" s="79">
        <v>11700</v>
      </c>
      <c r="B122" s="156">
        <v>-2.5899000000000001</v>
      </c>
    </row>
    <row r="123" spans="1:2">
      <c r="A123" s="79">
        <v>11800</v>
      </c>
      <c r="B123" s="156">
        <v>-2.6467000000000001</v>
      </c>
    </row>
    <row r="124" spans="1:2">
      <c r="A124" s="79">
        <v>11900</v>
      </c>
      <c r="B124" s="156">
        <v>-2.8054000000000001</v>
      </c>
    </row>
    <row r="125" spans="1:2">
      <c r="A125" s="79">
        <v>12000</v>
      </c>
      <c r="B125" s="156">
        <v>-2.7412000000000001</v>
      </c>
    </row>
    <row r="126" spans="1:2">
      <c r="A126" s="79">
        <v>12100</v>
      </c>
      <c r="B126" s="156">
        <v>-2.7833000000000001</v>
      </c>
    </row>
    <row r="127" spans="1:2">
      <c r="A127" s="79">
        <v>12200</v>
      </c>
      <c r="B127" s="156">
        <v>-2.9102999999999999</v>
      </c>
    </row>
    <row r="128" spans="1:2">
      <c r="A128" s="79">
        <v>12300</v>
      </c>
      <c r="B128" s="156">
        <v>-3.0083000000000002</v>
      </c>
    </row>
    <row r="129" spans="1:2">
      <c r="A129" s="79">
        <v>12400</v>
      </c>
      <c r="B129" s="156">
        <v>-3.01</v>
      </c>
    </row>
    <row r="130" spans="1:2">
      <c r="A130" s="79">
        <v>12500</v>
      </c>
      <c r="B130" s="156">
        <v>-2.9889000000000001</v>
      </c>
    </row>
    <row r="131" spans="1:2">
      <c r="A131" s="79">
        <v>12600</v>
      </c>
      <c r="B131" s="156">
        <v>-3.1674000000000002</v>
      </c>
    </row>
    <row r="132" spans="1:2">
      <c r="A132" s="79">
        <v>12700</v>
      </c>
      <c r="B132" s="156">
        <v>-3.0411000000000001</v>
      </c>
    </row>
    <row r="133" spans="1:2">
      <c r="A133" s="79">
        <v>12800</v>
      </c>
      <c r="B133" s="156">
        <v>-3.1217999999999999</v>
      </c>
    </row>
    <row r="134" spans="1:2">
      <c r="A134" s="79">
        <v>12900</v>
      </c>
      <c r="B134" s="156">
        <v>-2.9881000000000002</v>
      </c>
    </row>
    <row r="135" spans="1:2">
      <c r="A135" s="79">
        <v>13000</v>
      </c>
      <c r="B135" s="156">
        <v>-2.6482999999999999</v>
      </c>
    </row>
    <row r="136" spans="1:2">
      <c r="A136" s="79">
        <v>13100</v>
      </c>
      <c r="B136" s="156">
        <v>-2.3828999999999998</v>
      </c>
    </row>
    <row r="137" spans="1:2">
      <c r="A137" s="79">
        <v>13200</v>
      </c>
      <c r="B137" s="156">
        <v>-2.3435000000000001</v>
      </c>
    </row>
    <row r="138" spans="1:2">
      <c r="A138" s="79">
        <v>13300</v>
      </c>
      <c r="B138" s="156">
        <v>-2.4832999999999998</v>
      </c>
    </row>
    <row r="139" spans="1:2">
      <c r="A139" s="79">
        <v>13400</v>
      </c>
      <c r="B139" s="156">
        <v>-2.6240999999999999</v>
      </c>
    </row>
    <row r="140" spans="1:2">
      <c r="A140" s="79">
        <v>13500</v>
      </c>
      <c r="B140" s="156">
        <v>-2.3875000000000002</v>
      </c>
    </row>
    <row r="141" spans="1:2">
      <c r="A141" s="79">
        <v>13600</v>
      </c>
      <c r="B141" s="156">
        <v>-2.1844999999999999</v>
      </c>
    </row>
    <row r="142" spans="1:2">
      <c r="A142" s="79">
        <v>13700</v>
      </c>
      <c r="B142" s="156">
        <v>-2.1894</v>
      </c>
    </row>
    <row r="143" spans="1:2">
      <c r="A143" s="79">
        <v>13800</v>
      </c>
      <c r="B143" s="156">
        <v>-2.4308999999999998</v>
      </c>
    </row>
    <row r="144" spans="1:2">
      <c r="A144" s="79">
        <v>13900</v>
      </c>
      <c r="B144" s="156">
        <v>-2.7145000000000001</v>
      </c>
    </row>
    <row r="145" spans="1:2">
      <c r="A145" s="79">
        <v>14000</v>
      </c>
      <c r="B145" s="156">
        <v>-3.125</v>
      </c>
    </row>
    <row r="146" spans="1:2">
      <c r="A146" s="79">
        <v>14100</v>
      </c>
      <c r="B146" s="156">
        <v>-3.6755</v>
      </c>
    </row>
    <row r="147" spans="1:2">
      <c r="A147" s="79">
        <v>14200</v>
      </c>
      <c r="B147" s="156">
        <v>-4.0035999999999996</v>
      </c>
    </row>
    <row r="148" spans="1:2">
      <c r="A148" s="79">
        <v>14300</v>
      </c>
      <c r="B148" s="156">
        <v>-4.2442000000000002</v>
      </c>
    </row>
    <row r="149" spans="1:2">
      <c r="A149" s="79">
        <v>14400</v>
      </c>
      <c r="B149" s="156">
        <v>-3.6585999999999999</v>
      </c>
    </row>
    <row r="150" spans="1:2">
      <c r="A150" s="79">
        <v>14500</v>
      </c>
      <c r="B150" s="156">
        <v>-3.0891999999999999</v>
      </c>
    </row>
    <row r="151" spans="1:2">
      <c r="A151" s="79">
        <v>14600</v>
      </c>
      <c r="B151" s="156">
        <v>-3.4769999999999999</v>
      </c>
    </row>
    <row r="152" spans="1:2">
      <c r="A152" s="79">
        <v>14700</v>
      </c>
      <c r="B152" s="156">
        <v>-3.7557999999999998</v>
      </c>
    </row>
    <row r="153" spans="1:2">
      <c r="A153" s="79">
        <v>14800</v>
      </c>
      <c r="B153" s="156">
        <v>-2.9885000000000002</v>
      </c>
    </row>
    <row r="154" spans="1:2">
      <c r="A154" s="79">
        <v>14900</v>
      </c>
      <c r="B154" s="156">
        <v>-3.5116000000000001</v>
      </c>
    </row>
    <row r="155" spans="1:2">
      <c r="A155" s="79">
        <v>15000</v>
      </c>
      <c r="B155" s="156">
        <v>-4.0617999999999999</v>
      </c>
    </row>
    <row r="156" spans="1:2">
      <c r="A156" s="79">
        <v>15100</v>
      </c>
      <c r="B156" s="156">
        <v>-4.3803000000000001</v>
      </c>
    </row>
    <row r="157" spans="1:2">
      <c r="A157" s="79">
        <v>15200</v>
      </c>
      <c r="B157" s="156">
        <v>-4.7179000000000002</v>
      </c>
    </row>
    <row r="158" spans="1:2">
      <c r="A158" s="79">
        <v>15300</v>
      </c>
      <c r="B158" s="156">
        <v>-4.3906999999999998</v>
      </c>
    </row>
    <row r="159" spans="1:2">
      <c r="A159" s="79">
        <v>15400</v>
      </c>
      <c r="B159" s="156">
        <v>-3.7923</v>
      </c>
    </row>
    <row r="160" spans="1:2">
      <c r="A160" s="79">
        <v>15500</v>
      </c>
      <c r="B160" s="156">
        <v>-3.4169999999999998</v>
      </c>
    </row>
    <row r="161" spans="1:2">
      <c r="A161" s="79">
        <v>15600</v>
      </c>
      <c r="B161" s="156">
        <v>-3.4228000000000001</v>
      </c>
    </row>
    <row r="162" spans="1:2">
      <c r="A162" s="79">
        <v>15700</v>
      </c>
      <c r="B162" s="156">
        <v>-3.403</v>
      </c>
    </row>
    <row r="163" spans="1:2">
      <c r="A163" s="79">
        <v>15800</v>
      </c>
      <c r="B163" s="156">
        <v>-3.3833000000000002</v>
      </c>
    </row>
    <row r="164" spans="1:2">
      <c r="A164" s="79">
        <v>15900</v>
      </c>
      <c r="B164" s="156">
        <v>-3.3635999999999999</v>
      </c>
    </row>
    <row r="165" spans="1:2">
      <c r="A165" s="79">
        <v>16000</v>
      </c>
      <c r="B165" s="156">
        <v>-3.3437999999999999</v>
      </c>
    </row>
    <row r="166" spans="1:2">
      <c r="A166" s="79">
        <v>16100</v>
      </c>
      <c r="B166" s="156">
        <v>-3.3241000000000001</v>
      </c>
    </row>
    <row r="167" spans="1:2">
      <c r="A167" s="79">
        <v>16200</v>
      </c>
      <c r="B167" s="156">
        <v>-3.3043999999999998</v>
      </c>
    </row>
    <row r="168" spans="1:2">
      <c r="A168" s="79">
        <v>16300</v>
      </c>
      <c r="B168" s="156">
        <v>-3.2847</v>
      </c>
    </row>
    <row r="169" spans="1:2">
      <c r="A169" s="79">
        <v>16400</v>
      </c>
      <c r="B169" s="156">
        <v>-3.2715000000000001</v>
      </c>
    </row>
    <row r="170" spans="1:2">
      <c r="A170" s="79">
        <v>16500</v>
      </c>
      <c r="B170" s="156">
        <v>-3.3169</v>
      </c>
    </row>
    <row r="171" spans="1:2">
      <c r="A171" s="79">
        <v>16600</v>
      </c>
      <c r="B171" s="156">
        <v>-3.3624000000000001</v>
      </c>
    </row>
    <row r="172" spans="1:2">
      <c r="A172" s="79">
        <v>16700</v>
      </c>
      <c r="B172" s="156">
        <v>-3.7547000000000001</v>
      </c>
    </row>
    <row r="173" spans="1:2">
      <c r="A173" s="79">
        <v>16800</v>
      </c>
      <c r="B173" s="156">
        <v>-4.069</v>
      </c>
    </row>
    <row r="174" spans="1:2">
      <c r="A174" s="79">
        <v>16900</v>
      </c>
      <c r="B174" s="156">
        <v>-4.0121000000000002</v>
      </c>
    </row>
    <row r="175" spans="1:2">
      <c r="A175" s="79">
        <v>17000</v>
      </c>
      <c r="B175" s="156">
        <v>-4.3354999999999997</v>
      </c>
    </row>
    <row r="176" spans="1:2">
      <c r="A176" s="79">
        <v>17100</v>
      </c>
      <c r="B176" s="156">
        <v>-4.2815000000000003</v>
      </c>
    </row>
    <row r="177" spans="1:2">
      <c r="A177" s="79">
        <v>17200</v>
      </c>
      <c r="B177" s="156">
        <v>-4.2629999999999999</v>
      </c>
    </row>
    <row r="178" spans="1:2">
      <c r="A178" s="79">
        <v>17300</v>
      </c>
      <c r="B178" s="156">
        <v>-4.2446000000000002</v>
      </c>
    </row>
    <row r="179" spans="1:2">
      <c r="A179" s="79">
        <v>17400</v>
      </c>
      <c r="B179" s="156">
        <v>-4.1087999999999996</v>
      </c>
    </row>
    <row r="180" spans="1:2">
      <c r="A180" s="79">
        <v>17500</v>
      </c>
      <c r="B180" s="156">
        <v>-3.6389</v>
      </c>
    </row>
    <row r="181" spans="1:2">
      <c r="A181" s="79">
        <v>17600</v>
      </c>
      <c r="B181" s="156">
        <v>-3.3224999999999998</v>
      </c>
    </row>
    <row r="182" spans="1:2">
      <c r="A182" s="79">
        <v>17700</v>
      </c>
      <c r="B182" s="156">
        <v>-3.3146</v>
      </c>
    </row>
    <row r="183" spans="1:2">
      <c r="A183" s="79">
        <v>17800</v>
      </c>
      <c r="B183" s="156">
        <v>-5.3834999999999997</v>
      </c>
    </row>
    <row r="184" spans="1:2">
      <c r="A184" s="79">
        <v>17900</v>
      </c>
      <c r="B184" s="156">
        <v>-3.7993999999999999</v>
      </c>
    </row>
    <row r="185" spans="1:2">
      <c r="A185" s="79">
        <v>18000</v>
      </c>
      <c r="B185" s="156">
        <v>-3.8725000000000001</v>
      </c>
    </row>
    <row r="186" spans="1:2">
      <c r="A186" s="79">
        <v>18100</v>
      </c>
      <c r="B186" s="156">
        <v>-5.2256</v>
      </c>
    </row>
    <row r="187" spans="1:2">
      <c r="A187" s="79">
        <v>18200</v>
      </c>
      <c r="B187" s="156">
        <v>-5.2187000000000001</v>
      </c>
    </row>
    <row r="188" spans="1:2">
      <c r="A188" s="79">
        <v>18300</v>
      </c>
      <c r="B188" s="156">
        <v>-2.1061000000000001</v>
      </c>
    </row>
    <row r="189" spans="1:2">
      <c r="A189" s="79">
        <v>18400</v>
      </c>
      <c r="B189" s="156">
        <v>-4.1780999999999997</v>
      </c>
    </row>
    <row r="190" spans="1:2">
      <c r="A190" s="79">
        <v>18500</v>
      </c>
      <c r="B190" s="156">
        <v>-4.6022999999999996</v>
      </c>
    </row>
    <row r="191" spans="1:2">
      <c r="A191" s="79">
        <v>18600</v>
      </c>
      <c r="B191" s="156">
        <v>-4.5202999999999998</v>
      </c>
    </row>
    <row r="192" spans="1:2">
      <c r="A192" s="79">
        <v>18700</v>
      </c>
      <c r="B192" s="156">
        <v>-4.4383999999999997</v>
      </c>
    </row>
    <row r="193" spans="1:2">
      <c r="A193" s="79">
        <v>18800</v>
      </c>
      <c r="B193" s="156">
        <v>-4.3563999999999998</v>
      </c>
    </row>
    <row r="194" spans="1:2">
      <c r="A194" s="79">
        <v>18900</v>
      </c>
      <c r="B194" s="156">
        <v>-4.2744</v>
      </c>
    </row>
    <row r="195" spans="1:2">
      <c r="A195" s="79">
        <v>19000</v>
      </c>
      <c r="B195" s="156">
        <v>-4.1924999999999999</v>
      </c>
    </row>
    <row r="196" spans="1:2">
      <c r="A196" s="79">
        <v>19100</v>
      </c>
      <c r="B196" s="156">
        <v>-4.1406000000000001</v>
      </c>
    </row>
    <row r="197" spans="1:2">
      <c r="A197" s="79">
        <v>19200</v>
      </c>
      <c r="B197" s="156">
        <v>-4.2092000000000001</v>
      </c>
    </row>
    <row r="198" spans="1:2">
      <c r="A198" s="79">
        <v>19300</v>
      </c>
      <c r="B198" s="156">
        <v>-4.2778</v>
      </c>
    </row>
    <row r="199" spans="1:2">
      <c r="A199" s="79">
        <v>19400</v>
      </c>
      <c r="B199" s="156">
        <v>-4.3463000000000003</v>
      </c>
    </row>
    <row r="200" spans="1:2">
      <c r="A200" s="79">
        <v>19500</v>
      </c>
      <c r="B200" s="156">
        <v>-4.4149000000000003</v>
      </c>
    </row>
    <row r="201" spans="1:2">
      <c r="A201" s="79">
        <v>19600</v>
      </c>
      <c r="B201" s="156">
        <v>-4.4835000000000003</v>
      </c>
    </row>
    <row r="202" spans="1:2">
      <c r="A202" s="79">
        <v>19700</v>
      </c>
      <c r="B202" s="156">
        <v>-4.5519999999999996</v>
      </c>
    </row>
    <row r="203" spans="1:2">
      <c r="A203" s="79">
        <v>19800</v>
      </c>
      <c r="B203" s="156">
        <v>-4.6205999999999996</v>
      </c>
    </row>
    <row r="204" spans="1:2">
      <c r="A204" s="79">
        <v>19900</v>
      </c>
      <c r="B204" s="156">
        <v>-4.6891999999999996</v>
      </c>
    </row>
    <row r="205" spans="1:2">
      <c r="A205" s="79">
        <v>20000</v>
      </c>
      <c r="B205" s="156">
        <v>-4.4920999999999998</v>
      </c>
    </row>
    <row r="206" spans="1:2">
      <c r="A206" s="79">
        <v>20100</v>
      </c>
      <c r="B206" s="156">
        <v>-3.4226000000000001</v>
      </c>
    </row>
    <row r="207" spans="1:2">
      <c r="A207" s="79">
        <v>20200</v>
      </c>
      <c r="B207" s="156">
        <v>-2.7181999999999999</v>
      </c>
    </row>
    <row r="208" spans="1:2">
      <c r="A208" s="79">
        <v>20300</v>
      </c>
      <c r="B208" s="156">
        <v>-11.3269</v>
      </c>
    </row>
    <row r="209" spans="1:2">
      <c r="A209" s="79">
        <v>20400</v>
      </c>
      <c r="B209" s="156">
        <v>-6.6313000000000004</v>
      </c>
    </row>
    <row r="210" spans="1:2">
      <c r="A210" s="79">
        <v>20500</v>
      </c>
      <c r="B210" s="156">
        <v>-5.9268999999999998</v>
      </c>
    </row>
    <row r="211" spans="1:2">
      <c r="A211" s="79">
        <v>20600</v>
      </c>
      <c r="B211" s="156">
        <v>-4.7095000000000002</v>
      </c>
    </row>
    <row r="212" spans="1:2">
      <c r="A212" s="79">
        <v>20700</v>
      </c>
      <c r="B212" s="156">
        <v>-4.8834</v>
      </c>
    </row>
    <row r="213" spans="1:2">
      <c r="A213" s="79">
        <v>20800</v>
      </c>
      <c r="B213" s="156">
        <v>-5.2313000000000001</v>
      </c>
    </row>
    <row r="214" spans="1:2">
      <c r="A214" s="79">
        <v>20900</v>
      </c>
      <c r="B214" s="156">
        <v>-3.6659999999999999</v>
      </c>
    </row>
    <row r="215" spans="1:2">
      <c r="A215" s="79">
        <v>21000</v>
      </c>
      <c r="B215" s="156">
        <v>-4.1498999999999997</v>
      </c>
    </row>
    <row r="216" spans="1:2">
      <c r="A216" s="79">
        <v>21100</v>
      </c>
      <c r="B216" s="156">
        <v>-4.3798000000000004</v>
      </c>
    </row>
    <row r="217" spans="1:2">
      <c r="A217" s="79">
        <v>21200</v>
      </c>
      <c r="B217" s="156">
        <v>-4.6097000000000001</v>
      </c>
    </row>
    <row r="218" spans="1:2">
      <c r="A218" s="79">
        <v>21300</v>
      </c>
      <c r="B218" s="156">
        <v>-4.8395000000000001</v>
      </c>
    </row>
    <row r="219" spans="1:2">
      <c r="A219" s="79">
        <v>21400</v>
      </c>
      <c r="B219" s="156">
        <v>-5.0693999999999999</v>
      </c>
    </row>
    <row r="220" spans="1:2">
      <c r="A220" s="79">
        <v>21500</v>
      </c>
      <c r="B220" s="156">
        <v>-5.2992999999999997</v>
      </c>
    </row>
    <row r="221" spans="1:2">
      <c r="A221" s="79">
        <v>21600</v>
      </c>
      <c r="B221" s="156">
        <v>-5.5292000000000003</v>
      </c>
    </row>
    <row r="222" spans="1:2">
      <c r="A222" s="79">
        <v>21700</v>
      </c>
      <c r="B222" s="156">
        <v>-5.7591000000000001</v>
      </c>
    </row>
    <row r="223" spans="1:2">
      <c r="A223" s="79">
        <v>21800</v>
      </c>
      <c r="B223" s="156">
        <v>-5.9303999999999997</v>
      </c>
    </row>
    <row r="224" spans="1:2">
      <c r="A224" s="79">
        <v>21900</v>
      </c>
      <c r="B224" s="156">
        <v>-5.9431000000000003</v>
      </c>
    </row>
    <row r="225" spans="1:2">
      <c r="A225" s="79">
        <v>22000</v>
      </c>
      <c r="B225" s="156">
        <v>-5.9558999999999997</v>
      </c>
    </row>
    <row r="226" spans="1:2">
      <c r="A226" s="79">
        <v>22100</v>
      </c>
      <c r="B226" s="156">
        <v>-5.9687000000000001</v>
      </c>
    </row>
    <row r="227" spans="1:2">
      <c r="A227" s="79">
        <v>22200</v>
      </c>
      <c r="B227" s="156">
        <v>-5.9814999999999996</v>
      </c>
    </row>
    <row r="228" spans="1:2">
      <c r="A228" s="79">
        <v>22300</v>
      </c>
      <c r="B228" s="156">
        <v>-5.9943</v>
      </c>
    </row>
    <row r="229" spans="1:2">
      <c r="A229" s="79">
        <v>22400</v>
      </c>
      <c r="B229" s="156">
        <v>-6.0071000000000003</v>
      </c>
    </row>
    <row r="230" spans="1:2">
      <c r="A230" s="79">
        <v>22500</v>
      </c>
      <c r="B230" s="156">
        <v>-6.0198999999999998</v>
      </c>
    </row>
    <row r="231" spans="1:2">
      <c r="A231" s="79">
        <v>22600</v>
      </c>
      <c r="B231" s="156">
        <v>-5.774</v>
      </c>
    </row>
    <row r="232" spans="1:2">
      <c r="A232" s="79">
        <v>22700</v>
      </c>
      <c r="B232" s="156">
        <v>-5.2121000000000004</v>
      </c>
    </row>
    <row r="233" spans="1:2">
      <c r="A233" s="79">
        <v>22800</v>
      </c>
      <c r="B233" s="156">
        <v>-4.6501999999999999</v>
      </c>
    </row>
    <row r="234" spans="1:2">
      <c r="A234" s="79">
        <v>22900</v>
      </c>
      <c r="B234" s="156">
        <v>-4.0881999999999996</v>
      </c>
    </row>
    <row r="235" spans="1:2">
      <c r="A235" s="79">
        <v>23000</v>
      </c>
      <c r="B235" s="156">
        <v>-3.5263</v>
      </c>
    </row>
    <row r="236" spans="1:2">
      <c r="A236" s="79">
        <v>23100</v>
      </c>
      <c r="B236" s="156">
        <v>-2.9643000000000002</v>
      </c>
    </row>
    <row r="237" spans="1:2">
      <c r="A237" s="79">
        <v>23200</v>
      </c>
      <c r="B237" s="156">
        <v>-2.4024000000000001</v>
      </c>
    </row>
    <row r="238" spans="1:2">
      <c r="A238" s="79">
        <v>23300</v>
      </c>
      <c r="B238" s="156">
        <v>-1.8404</v>
      </c>
    </row>
    <row r="239" spans="1:2">
      <c r="A239" s="79">
        <v>23400</v>
      </c>
      <c r="B239" s="156">
        <v>-1.8697999999999999</v>
      </c>
    </row>
    <row r="240" spans="1:2">
      <c r="A240" s="79">
        <v>23500</v>
      </c>
      <c r="B240" s="156">
        <v>-2.2616999999999998</v>
      </c>
    </row>
    <row r="241" spans="1:2">
      <c r="A241" s="79">
        <v>23600</v>
      </c>
      <c r="B241" s="156">
        <v>-2.6535000000000002</v>
      </c>
    </row>
    <row r="242" spans="1:2">
      <c r="A242" s="79">
        <v>23700</v>
      </c>
      <c r="B242" s="156">
        <v>-3.0453000000000001</v>
      </c>
    </row>
    <row r="243" spans="1:2">
      <c r="A243" s="79">
        <v>23800</v>
      </c>
      <c r="B243" s="156">
        <v>-3.4371</v>
      </c>
    </row>
    <row r="244" spans="1:2">
      <c r="A244" s="79">
        <v>23900</v>
      </c>
      <c r="B244" s="156">
        <v>-3.8290000000000002</v>
      </c>
    </row>
    <row r="245" spans="1:2">
      <c r="A245" s="79">
        <v>24000</v>
      </c>
      <c r="B245" s="156">
        <v>-5.9047999999999998</v>
      </c>
    </row>
    <row r="246" spans="1:2">
      <c r="A246" s="79">
        <v>24100</v>
      </c>
      <c r="B246" s="156">
        <v>-5.742</v>
      </c>
    </row>
    <row r="247" spans="1:2">
      <c r="A247" s="79">
        <v>24200</v>
      </c>
      <c r="B247" s="156">
        <v>-5.5791000000000004</v>
      </c>
    </row>
    <row r="248" spans="1:2">
      <c r="A248" s="79">
        <v>24300</v>
      </c>
      <c r="B248" s="156">
        <v>-5.4162999999999997</v>
      </c>
    </row>
    <row r="249" spans="1:2">
      <c r="A249" s="79">
        <v>24400</v>
      </c>
      <c r="B249" s="156">
        <v>-5.2534999999999998</v>
      </c>
    </row>
    <row r="250" spans="1:2">
      <c r="A250" s="79">
        <v>24500</v>
      </c>
      <c r="B250" s="156">
        <v>-5.0907</v>
      </c>
    </row>
    <row r="251" spans="1:2">
      <c r="A251" s="79">
        <v>24600</v>
      </c>
      <c r="B251" s="156">
        <v>-4.9279000000000002</v>
      </c>
    </row>
    <row r="252" spans="1:2">
      <c r="A252" s="79">
        <v>24700</v>
      </c>
      <c r="B252" s="156">
        <v>-4.8269000000000002</v>
      </c>
    </row>
    <row r="253" spans="1:2">
      <c r="A253" s="79">
        <v>24800</v>
      </c>
      <c r="B253" s="156">
        <v>-4.8269000000000002</v>
      </c>
    </row>
    <row r="254" spans="1:2">
      <c r="A254" s="79">
        <v>24900</v>
      </c>
      <c r="B254" s="156">
        <v>-4.8269000000000002</v>
      </c>
    </row>
    <row r="255" spans="1:2">
      <c r="A255" s="79">
        <v>25000</v>
      </c>
      <c r="B255" s="156">
        <v>-4.8269000000000002</v>
      </c>
    </row>
    <row r="256" spans="1:2">
      <c r="A256" s="79"/>
      <c r="B256" s="156"/>
    </row>
    <row r="257" spans="1:2">
      <c r="A257" s="79"/>
      <c r="B257" s="156"/>
    </row>
    <row r="258" spans="1:2">
      <c r="A258" s="79"/>
      <c r="B258" s="156"/>
    </row>
    <row r="259" spans="1:2">
      <c r="A259" s="79"/>
      <c r="B259" s="156"/>
    </row>
    <row r="260" spans="1:2">
      <c r="A260" s="79"/>
      <c r="B260" s="156"/>
    </row>
    <row r="261" spans="1:2">
      <c r="A261" s="79"/>
      <c r="B261" s="156"/>
    </row>
    <row r="262" spans="1:2">
      <c r="A262" s="79"/>
      <c r="B262" s="156"/>
    </row>
    <row r="263" spans="1:2">
      <c r="A263" s="79"/>
      <c r="B263" s="156"/>
    </row>
    <row r="264" spans="1:2">
      <c r="A264" s="79"/>
      <c r="B264" s="156"/>
    </row>
    <row r="265" spans="1:2">
      <c r="A265" s="79"/>
      <c r="B265" s="156"/>
    </row>
    <row r="266" spans="1:2">
      <c r="A266" s="79"/>
      <c r="B266" s="156"/>
    </row>
    <row r="267" spans="1:2">
      <c r="A267" s="79"/>
      <c r="B267" s="156"/>
    </row>
    <row r="268" spans="1:2">
      <c r="A268" s="79"/>
      <c r="B268" s="156"/>
    </row>
    <row r="269" spans="1:2">
      <c r="A269" s="79"/>
      <c r="B269" s="156"/>
    </row>
    <row r="270" spans="1:2">
      <c r="A270" s="79"/>
      <c r="B270" s="156"/>
    </row>
    <row r="271" spans="1:2">
      <c r="A271" s="79"/>
      <c r="B271" s="156"/>
    </row>
    <row r="272" spans="1:2">
      <c r="A272" s="79"/>
      <c r="B272" s="156"/>
    </row>
    <row r="273" spans="1:2">
      <c r="A273" s="79"/>
      <c r="B273" s="156"/>
    </row>
    <row r="274" spans="1:2">
      <c r="A274" s="79"/>
      <c r="B274" s="156"/>
    </row>
    <row r="275" spans="1:2">
      <c r="A275" s="79"/>
      <c r="B275" s="156"/>
    </row>
    <row r="276" spans="1:2">
      <c r="A276" s="79"/>
      <c r="B276" s="156"/>
    </row>
    <row r="277" spans="1:2">
      <c r="A277" s="79"/>
      <c r="B277" s="156"/>
    </row>
    <row r="278" spans="1:2">
      <c r="A278" s="79"/>
      <c r="B278" s="156"/>
    </row>
    <row r="279" spans="1:2">
      <c r="A279" s="79"/>
      <c r="B279" s="156"/>
    </row>
    <row r="280" spans="1:2">
      <c r="A280" s="79"/>
      <c r="B280" s="156"/>
    </row>
    <row r="281" spans="1:2">
      <c r="A281" s="79"/>
      <c r="B281" s="156"/>
    </row>
    <row r="282" spans="1:2">
      <c r="A282" s="79"/>
      <c r="B282" s="156"/>
    </row>
    <row r="283" spans="1:2">
      <c r="A283" s="79"/>
      <c r="B283" s="156"/>
    </row>
    <row r="284" spans="1:2">
      <c r="A284" s="79"/>
      <c r="B284" s="156"/>
    </row>
    <row r="285" spans="1:2">
      <c r="A285" s="79"/>
      <c r="B285" s="156"/>
    </row>
    <row r="286" spans="1:2">
      <c r="A286" s="79"/>
      <c r="B286" s="156"/>
    </row>
    <row r="287" spans="1:2">
      <c r="A287" s="79"/>
      <c r="B287" s="156"/>
    </row>
    <row r="288" spans="1:2">
      <c r="A288" s="79"/>
      <c r="B288" s="156"/>
    </row>
    <row r="289" spans="1:2">
      <c r="A289" s="79"/>
      <c r="B289" s="156"/>
    </row>
    <row r="290" spans="1:2">
      <c r="A290" s="79"/>
      <c r="B290" s="156"/>
    </row>
    <row r="291" spans="1:2">
      <c r="A291" s="79"/>
      <c r="B291" s="156"/>
    </row>
    <row r="292" spans="1:2">
      <c r="A292" s="79"/>
      <c r="B292" s="156"/>
    </row>
    <row r="293" spans="1:2">
      <c r="A293" s="79"/>
      <c r="B293" s="156"/>
    </row>
    <row r="294" spans="1:2">
      <c r="A294" s="79"/>
      <c r="B294" s="156"/>
    </row>
    <row r="295" spans="1:2">
      <c r="A295" s="79"/>
      <c r="B295" s="156"/>
    </row>
    <row r="296" spans="1:2">
      <c r="A296" s="79"/>
      <c r="B296" s="156"/>
    </row>
    <row r="297" spans="1:2">
      <c r="A297" s="79"/>
      <c r="B297" s="156"/>
    </row>
    <row r="298" spans="1:2">
      <c r="A298" s="79"/>
      <c r="B298" s="156"/>
    </row>
    <row r="299" spans="1:2">
      <c r="A299" s="79"/>
      <c r="B299" s="156"/>
    </row>
    <row r="300" spans="1:2">
      <c r="A300" s="79"/>
      <c r="B300" s="156"/>
    </row>
    <row r="301" spans="1:2">
      <c r="A301" s="79"/>
      <c r="B301" s="156"/>
    </row>
    <row r="302" spans="1:2">
      <c r="A302" s="79"/>
      <c r="B302" s="156"/>
    </row>
    <row r="303" spans="1:2">
      <c r="A303" s="79"/>
      <c r="B303" s="156"/>
    </row>
    <row r="304" spans="1:2">
      <c r="A304" s="79"/>
      <c r="B304" s="156"/>
    </row>
    <row r="305" spans="1:2">
      <c r="A305" s="79"/>
      <c r="B305" s="156"/>
    </row>
    <row r="306" spans="1:2">
      <c r="A306" s="79"/>
      <c r="B306" s="156"/>
    </row>
    <row r="307" spans="1:2">
      <c r="A307" s="79"/>
      <c r="B307" s="156"/>
    </row>
    <row r="308" spans="1:2">
      <c r="A308" s="79"/>
      <c r="B308" s="156"/>
    </row>
    <row r="309" spans="1:2">
      <c r="A309" s="79"/>
      <c r="B309" s="156"/>
    </row>
    <row r="310" spans="1:2">
      <c r="A310" s="79"/>
      <c r="B310" s="156"/>
    </row>
    <row r="311" spans="1:2">
      <c r="A311" s="79"/>
      <c r="B311" s="156"/>
    </row>
    <row r="312" spans="1:2">
      <c r="A312" s="79"/>
      <c r="B312" s="156"/>
    </row>
    <row r="313" spans="1:2">
      <c r="A313" s="79"/>
      <c r="B313" s="156"/>
    </row>
    <row r="314" spans="1:2">
      <c r="A314" s="79"/>
      <c r="B314" s="156"/>
    </row>
    <row r="315" spans="1:2">
      <c r="A315" s="79"/>
      <c r="B315" s="156"/>
    </row>
    <row r="316" spans="1:2">
      <c r="A316" s="79"/>
      <c r="B316" s="156"/>
    </row>
    <row r="317" spans="1:2">
      <c r="A317" s="79"/>
      <c r="B317" s="156"/>
    </row>
    <row r="318" spans="1:2">
      <c r="A318" s="79"/>
      <c r="B318" s="156"/>
    </row>
    <row r="319" spans="1:2">
      <c r="A319" s="79"/>
      <c r="B319" s="156"/>
    </row>
    <row r="320" spans="1:2">
      <c r="A320" s="79"/>
      <c r="B320" s="156"/>
    </row>
    <row r="321" spans="1:2">
      <c r="A321" s="79"/>
      <c r="B321" s="156"/>
    </row>
    <row r="322" spans="1:2">
      <c r="A322" s="79"/>
      <c r="B322" s="156"/>
    </row>
    <row r="323" spans="1:2">
      <c r="A323" s="79"/>
      <c r="B323" s="156"/>
    </row>
    <row r="324" spans="1:2">
      <c r="A324" s="79"/>
      <c r="B324" s="156"/>
    </row>
    <row r="325" spans="1:2">
      <c r="A325" s="79"/>
      <c r="B325" s="156"/>
    </row>
    <row r="326" spans="1:2">
      <c r="A326" s="79"/>
      <c r="B326" s="156"/>
    </row>
    <row r="327" spans="1:2">
      <c r="A327" s="79"/>
      <c r="B327" s="156"/>
    </row>
    <row r="328" spans="1:2">
      <c r="A328" s="79"/>
      <c r="B328" s="156"/>
    </row>
    <row r="329" spans="1:2">
      <c r="A329" s="79"/>
      <c r="B329" s="156"/>
    </row>
    <row r="330" spans="1:2">
      <c r="A330" s="79"/>
      <c r="B330" s="156"/>
    </row>
    <row r="331" spans="1:2">
      <c r="A331" s="79"/>
      <c r="B331" s="156"/>
    </row>
    <row r="332" spans="1:2">
      <c r="A332" s="79"/>
      <c r="B332" s="156"/>
    </row>
    <row r="333" spans="1:2">
      <c r="A333" s="79"/>
      <c r="B333" s="156"/>
    </row>
    <row r="334" spans="1:2">
      <c r="A334" s="79"/>
      <c r="B334" s="156"/>
    </row>
    <row r="335" spans="1:2">
      <c r="A335" s="79"/>
      <c r="B335" s="156"/>
    </row>
    <row r="336" spans="1:2">
      <c r="A336" s="79"/>
      <c r="B336" s="156"/>
    </row>
    <row r="337" spans="1:2">
      <c r="A337" s="79"/>
      <c r="B337" s="156"/>
    </row>
    <row r="338" spans="1:2">
      <c r="A338" s="79"/>
      <c r="B338" s="156"/>
    </row>
    <row r="339" spans="1:2">
      <c r="A339" s="79"/>
      <c r="B339" s="156"/>
    </row>
    <row r="340" spans="1:2">
      <c r="A340" s="79"/>
      <c r="B340" s="156"/>
    </row>
    <row r="341" spans="1:2">
      <c r="A341" s="79"/>
      <c r="B341" s="156"/>
    </row>
    <row r="342" spans="1:2">
      <c r="A342" s="79"/>
      <c r="B342" s="156"/>
    </row>
    <row r="343" spans="1:2">
      <c r="A343" s="79"/>
      <c r="B343" s="156"/>
    </row>
    <row r="344" spans="1:2">
      <c r="A344" s="79"/>
      <c r="B344" s="156"/>
    </row>
    <row r="345" spans="1:2">
      <c r="A345" s="79"/>
      <c r="B345" s="156"/>
    </row>
    <row r="346" spans="1:2">
      <c r="A346" s="79"/>
      <c r="B346" s="156"/>
    </row>
    <row r="347" spans="1:2">
      <c r="A347" s="79"/>
      <c r="B347" s="156"/>
    </row>
    <row r="348" spans="1:2">
      <c r="A348" s="79"/>
      <c r="B348" s="156"/>
    </row>
    <row r="349" spans="1:2">
      <c r="A349" s="79"/>
      <c r="B349" s="156"/>
    </row>
    <row r="350" spans="1:2">
      <c r="A350" s="79"/>
      <c r="B350" s="156"/>
    </row>
    <row r="351" spans="1:2">
      <c r="A351" s="79"/>
      <c r="B351" s="156"/>
    </row>
    <row r="352" spans="1:2">
      <c r="A352" s="79"/>
      <c r="B352" s="156"/>
    </row>
    <row r="353" spans="1:2">
      <c r="A353" s="79"/>
      <c r="B353" s="156"/>
    </row>
    <row r="354" spans="1:2">
      <c r="A354" s="79"/>
      <c r="B354" s="156"/>
    </row>
    <row r="355" spans="1:2">
      <c r="A355" s="79"/>
      <c r="B355" s="156"/>
    </row>
    <row r="356" spans="1:2">
      <c r="A356" s="79"/>
      <c r="B356" s="156"/>
    </row>
    <row r="357" spans="1:2">
      <c r="A357" s="79"/>
      <c r="B357" s="156"/>
    </row>
    <row r="358" spans="1:2">
      <c r="A358" s="79"/>
      <c r="B358" s="156"/>
    </row>
    <row r="359" spans="1:2">
      <c r="A359" s="79"/>
      <c r="B359" s="156"/>
    </row>
    <row r="360" spans="1:2">
      <c r="A360" s="79"/>
      <c r="B360" s="156"/>
    </row>
    <row r="361" spans="1:2">
      <c r="A361" s="79"/>
      <c r="B361" s="156"/>
    </row>
    <row r="362" spans="1:2">
      <c r="A362" s="79"/>
      <c r="B362" s="156"/>
    </row>
    <row r="363" spans="1:2">
      <c r="A363" s="79"/>
      <c r="B363" s="156"/>
    </row>
    <row r="364" spans="1:2">
      <c r="A364" s="79"/>
      <c r="B364" s="156"/>
    </row>
    <row r="365" spans="1:2">
      <c r="A365" s="79"/>
      <c r="B365" s="156"/>
    </row>
    <row r="366" spans="1:2">
      <c r="A366" s="79"/>
      <c r="B366" s="156"/>
    </row>
    <row r="367" spans="1:2">
      <c r="A367" s="79"/>
      <c r="B367" s="156"/>
    </row>
    <row r="368" spans="1:2">
      <c r="A368" s="79"/>
      <c r="B368" s="156"/>
    </row>
    <row r="369" spans="1:2">
      <c r="A369" s="79"/>
      <c r="B369" s="156"/>
    </row>
    <row r="370" spans="1:2">
      <c r="A370" s="79"/>
      <c r="B370" s="156"/>
    </row>
    <row r="371" spans="1:2">
      <c r="A371" s="79"/>
      <c r="B371" s="156"/>
    </row>
    <row r="372" spans="1:2">
      <c r="A372" s="79"/>
      <c r="B372" s="156"/>
    </row>
    <row r="373" spans="1:2">
      <c r="A373" s="79"/>
      <c r="B373" s="156"/>
    </row>
    <row r="374" spans="1:2">
      <c r="A374" s="79"/>
      <c r="B374" s="156"/>
    </row>
    <row r="375" spans="1:2">
      <c r="A375" s="79"/>
      <c r="B375" s="156"/>
    </row>
    <row r="376" spans="1:2">
      <c r="A376" s="79"/>
      <c r="B376" s="156"/>
    </row>
    <row r="377" spans="1:2">
      <c r="A377" s="79"/>
      <c r="B377" s="156"/>
    </row>
    <row r="378" spans="1:2">
      <c r="A378" s="79"/>
      <c r="B378" s="156"/>
    </row>
    <row r="379" spans="1:2">
      <c r="A379" s="79"/>
      <c r="B379" s="156"/>
    </row>
    <row r="380" spans="1:2">
      <c r="A380" s="79"/>
      <c r="B380" s="156"/>
    </row>
    <row r="381" spans="1:2">
      <c r="A381" s="79"/>
      <c r="B381" s="156"/>
    </row>
    <row r="382" spans="1:2">
      <c r="A382" s="79"/>
      <c r="B382" s="156"/>
    </row>
    <row r="383" spans="1:2">
      <c r="A383" s="79"/>
      <c r="B383" s="156"/>
    </row>
    <row r="384" spans="1:2">
      <c r="A384" s="79"/>
      <c r="B384" s="156"/>
    </row>
    <row r="385" spans="1:2">
      <c r="A385" s="79"/>
      <c r="B385" s="156"/>
    </row>
    <row r="386" spans="1:2">
      <c r="A386" s="79"/>
      <c r="B386" s="156"/>
    </row>
    <row r="387" spans="1:2">
      <c r="A387" s="79"/>
      <c r="B387" s="156"/>
    </row>
    <row r="388" spans="1:2">
      <c r="A388" s="79"/>
      <c r="B388" s="156"/>
    </row>
    <row r="389" spans="1:2">
      <c r="A389" s="79"/>
      <c r="B389" s="156"/>
    </row>
    <row r="390" spans="1:2">
      <c r="A390" s="79"/>
      <c r="B390" s="156"/>
    </row>
    <row r="391" spans="1:2">
      <c r="A391" s="79"/>
      <c r="B391" s="156"/>
    </row>
    <row r="392" spans="1:2">
      <c r="A392" s="79"/>
      <c r="B392" s="156"/>
    </row>
    <row r="393" spans="1:2">
      <c r="A393" s="79"/>
      <c r="B393" s="156"/>
    </row>
    <row r="394" spans="1:2">
      <c r="A394" s="79"/>
      <c r="B394" s="156"/>
    </row>
    <row r="395" spans="1:2">
      <c r="A395" s="79"/>
      <c r="B395" s="156"/>
    </row>
    <row r="396" spans="1:2">
      <c r="A396" s="79"/>
      <c r="B396" s="156"/>
    </row>
    <row r="397" spans="1:2">
      <c r="A397" s="79"/>
      <c r="B397" s="156"/>
    </row>
    <row r="398" spans="1:2">
      <c r="A398" s="79"/>
      <c r="B398" s="156"/>
    </row>
    <row r="399" spans="1:2">
      <c r="A399" s="79"/>
      <c r="B399" s="156"/>
    </row>
    <row r="400" spans="1:2">
      <c r="A400" s="79"/>
      <c r="B400" s="156"/>
    </row>
    <row r="401" spans="1:2">
      <c r="A401" s="79"/>
      <c r="B401" s="156"/>
    </row>
    <row r="402" spans="1:2">
      <c r="A402" s="79"/>
      <c r="B402" s="156"/>
    </row>
    <row r="403" spans="1:2">
      <c r="A403" s="79"/>
      <c r="B403" s="156"/>
    </row>
    <row r="404" spans="1:2">
      <c r="A404" s="79"/>
      <c r="B404" s="156"/>
    </row>
    <row r="405" spans="1:2">
      <c r="A405" s="79"/>
      <c r="B405" s="156"/>
    </row>
    <row r="406" spans="1:2">
      <c r="A406" s="79"/>
      <c r="B406" s="156"/>
    </row>
    <row r="407" spans="1:2">
      <c r="A407" s="79"/>
      <c r="B407" s="156"/>
    </row>
    <row r="408" spans="1:2">
      <c r="A408" s="79"/>
      <c r="B408" s="156"/>
    </row>
    <row r="409" spans="1:2">
      <c r="A409" s="79"/>
      <c r="B409" s="156"/>
    </row>
    <row r="410" spans="1:2">
      <c r="A410" s="79"/>
      <c r="B410" s="156"/>
    </row>
    <row r="411" spans="1:2">
      <c r="A411" s="79"/>
      <c r="B411" s="156"/>
    </row>
    <row r="412" spans="1:2">
      <c r="A412" s="79"/>
      <c r="B412" s="156"/>
    </row>
    <row r="413" spans="1:2">
      <c r="A413" s="79"/>
      <c r="B413" s="156"/>
    </row>
    <row r="414" spans="1:2">
      <c r="A414" s="79"/>
      <c r="B414" s="156"/>
    </row>
    <row r="415" spans="1:2">
      <c r="A415" s="79"/>
      <c r="B415" s="156"/>
    </row>
    <row r="416" spans="1:2">
      <c r="A416" s="79"/>
      <c r="B416" s="156"/>
    </row>
    <row r="417" spans="1:2">
      <c r="A417" s="79"/>
      <c r="B417" s="156"/>
    </row>
    <row r="418" spans="1:2">
      <c r="A418" s="79"/>
      <c r="B418" s="156"/>
    </row>
    <row r="419" spans="1:2">
      <c r="A419" s="79"/>
      <c r="B419" s="156"/>
    </row>
    <row r="420" spans="1:2">
      <c r="A420" s="79"/>
      <c r="B420" s="156"/>
    </row>
    <row r="421" spans="1:2">
      <c r="A421" s="79"/>
      <c r="B421" s="156"/>
    </row>
    <row r="422" spans="1:2">
      <c r="A422" s="79"/>
      <c r="B422" s="156"/>
    </row>
    <row r="423" spans="1:2">
      <c r="A423" s="79"/>
      <c r="B423" s="156"/>
    </row>
    <row r="424" spans="1:2">
      <c r="A424" s="79"/>
      <c r="B424" s="156"/>
    </row>
    <row r="425" spans="1:2">
      <c r="A425" s="79"/>
      <c r="B425" s="156"/>
    </row>
    <row r="426" spans="1:2">
      <c r="A426" s="79"/>
      <c r="B426" s="156"/>
    </row>
    <row r="427" spans="1:2">
      <c r="A427" s="79"/>
      <c r="B427" s="156"/>
    </row>
    <row r="428" spans="1:2">
      <c r="A428" s="79"/>
      <c r="B428" s="156"/>
    </row>
    <row r="429" spans="1:2">
      <c r="A429" s="79"/>
      <c r="B429" s="156"/>
    </row>
    <row r="430" spans="1:2">
      <c r="A430" s="79"/>
      <c r="B430" s="156"/>
    </row>
    <row r="431" spans="1:2">
      <c r="A431" s="79"/>
      <c r="B431" s="156"/>
    </row>
    <row r="432" spans="1:2">
      <c r="A432" s="79"/>
      <c r="B432" s="156"/>
    </row>
    <row r="433" spans="1:2">
      <c r="A433" s="79"/>
      <c r="B433" s="156"/>
    </row>
    <row r="434" spans="1:2">
      <c r="A434" s="79"/>
      <c r="B434" s="156"/>
    </row>
    <row r="435" spans="1:2">
      <c r="A435" s="79"/>
      <c r="B435" s="156"/>
    </row>
    <row r="436" spans="1:2">
      <c r="A436" s="79"/>
      <c r="B436" s="156"/>
    </row>
    <row r="437" spans="1:2">
      <c r="A437" s="79"/>
      <c r="B437" s="156"/>
    </row>
    <row r="438" spans="1:2">
      <c r="A438" s="79"/>
      <c r="B438" s="156"/>
    </row>
    <row r="439" spans="1:2">
      <c r="A439" s="79"/>
      <c r="B439" s="156"/>
    </row>
    <row r="440" spans="1:2">
      <c r="A440" s="79"/>
      <c r="B440" s="156"/>
    </row>
    <row r="441" spans="1:2">
      <c r="A441" s="79"/>
      <c r="B441" s="156"/>
    </row>
    <row r="442" spans="1:2">
      <c r="A442" s="79"/>
      <c r="B442" s="156"/>
    </row>
    <row r="443" spans="1:2">
      <c r="A443" s="79"/>
      <c r="B443" s="156"/>
    </row>
    <row r="444" spans="1:2">
      <c r="A444" s="79"/>
      <c r="B444" s="156"/>
    </row>
    <row r="445" spans="1:2">
      <c r="A445" s="79"/>
      <c r="B445" s="156"/>
    </row>
    <row r="446" spans="1:2">
      <c r="A446" s="79"/>
      <c r="B446" s="156"/>
    </row>
    <row r="447" spans="1:2">
      <c r="A447" s="79"/>
      <c r="B447" s="156"/>
    </row>
    <row r="448" spans="1:2">
      <c r="A448" s="79"/>
      <c r="B448" s="156"/>
    </row>
    <row r="449" spans="1:2">
      <c r="A449" s="79"/>
      <c r="B449" s="156"/>
    </row>
    <row r="450" spans="1:2">
      <c r="A450" s="79"/>
      <c r="B450" s="156"/>
    </row>
    <row r="451" spans="1:2">
      <c r="A451" s="79"/>
      <c r="B451" s="156"/>
    </row>
    <row r="452" spans="1:2">
      <c r="A452" s="79"/>
      <c r="B452" s="156"/>
    </row>
    <row r="453" spans="1:2">
      <c r="A453" s="79"/>
      <c r="B453" s="156"/>
    </row>
    <row r="454" spans="1:2">
      <c r="A454" s="79"/>
      <c r="B454" s="156"/>
    </row>
    <row r="455" spans="1:2">
      <c r="A455" s="79"/>
      <c r="B455" s="156"/>
    </row>
    <row r="456" spans="1:2">
      <c r="A456" s="79"/>
      <c r="B456" s="156"/>
    </row>
    <row r="457" spans="1:2">
      <c r="A457" s="79"/>
      <c r="B457" s="156"/>
    </row>
    <row r="458" spans="1:2">
      <c r="A458" s="79"/>
      <c r="B458" s="156"/>
    </row>
    <row r="459" spans="1:2">
      <c r="A459" s="79"/>
      <c r="B459" s="156"/>
    </row>
    <row r="460" spans="1:2">
      <c r="A460" s="79"/>
      <c r="B460" s="156"/>
    </row>
    <row r="461" spans="1:2">
      <c r="A461" s="79"/>
      <c r="B461" s="156"/>
    </row>
    <row r="462" spans="1:2">
      <c r="A462" s="79"/>
      <c r="B462" s="156"/>
    </row>
    <row r="463" spans="1:2">
      <c r="A463" s="79"/>
      <c r="B463" s="156"/>
    </row>
    <row r="464" spans="1:2">
      <c r="A464" s="79"/>
      <c r="B464" s="156"/>
    </row>
    <row r="465" spans="1:2">
      <c r="A465" s="79"/>
      <c r="B465" s="156"/>
    </row>
    <row r="466" spans="1:2">
      <c r="A466" s="79"/>
      <c r="B466" s="156"/>
    </row>
    <row r="467" spans="1:2">
      <c r="A467" s="79"/>
      <c r="B467" s="156"/>
    </row>
    <row r="468" spans="1:2">
      <c r="A468" s="79"/>
      <c r="B468" s="156"/>
    </row>
    <row r="469" spans="1:2">
      <c r="A469" s="79"/>
      <c r="B469" s="156"/>
    </row>
    <row r="470" spans="1:2">
      <c r="A470" s="79"/>
      <c r="B470" s="156"/>
    </row>
    <row r="471" spans="1:2">
      <c r="A471" s="79"/>
      <c r="B471" s="156"/>
    </row>
    <row r="472" spans="1:2">
      <c r="A472" s="79"/>
      <c r="B472" s="156"/>
    </row>
    <row r="473" spans="1:2">
      <c r="A473" s="79"/>
      <c r="B473" s="156"/>
    </row>
    <row r="474" spans="1:2">
      <c r="A474" s="79"/>
      <c r="B474" s="156"/>
    </row>
    <row r="475" spans="1:2">
      <c r="A475" s="79"/>
      <c r="B475" s="156"/>
    </row>
    <row r="476" spans="1:2">
      <c r="A476" s="79"/>
      <c r="B476" s="156"/>
    </row>
    <row r="477" spans="1:2">
      <c r="A477" s="79"/>
      <c r="B477" s="156"/>
    </row>
    <row r="478" spans="1:2">
      <c r="A478" s="79"/>
      <c r="B478" s="156"/>
    </row>
    <row r="479" spans="1:2">
      <c r="A479" s="79"/>
      <c r="B479" s="156"/>
    </row>
    <row r="480" spans="1:2">
      <c r="A480" s="79"/>
      <c r="B480" s="156"/>
    </row>
    <row r="481" spans="1:2">
      <c r="A481" s="79"/>
      <c r="B481" s="156"/>
    </row>
    <row r="482" spans="1:2">
      <c r="A482" s="79"/>
      <c r="B482" s="156"/>
    </row>
    <row r="483" spans="1:2">
      <c r="A483" s="79"/>
      <c r="B483" s="156"/>
    </row>
    <row r="484" spans="1:2">
      <c r="A484" s="79"/>
      <c r="B484" s="156"/>
    </row>
    <row r="485" spans="1:2">
      <c r="A485" s="79"/>
      <c r="B485" s="156"/>
    </row>
    <row r="486" spans="1:2">
      <c r="A486" s="79"/>
      <c r="B486" s="156"/>
    </row>
    <row r="487" spans="1:2">
      <c r="A487" s="79"/>
      <c r="B487" s="156"/>
    </row>
    <row r="488" spans="1:2">
      <c r="A488" s="79"/>
      <c r="B488" s="156"/>
    </row>
    <row r="489" spans="1:2">
      <c r="A489" s="79"/>
      <c r="B489" s="156"/>
    </row>
    <row r="490" spans="1:2">
      <c r="A490" s="79"/>
      <c r="B490" s="156"/>
    </row>
    <row r="491" spans="1:2">
      <c r="A491" s="79"/>
      <c r="B491" s="156"/>
    </row>
    <row r="492" spans="1:2">
      <c r="A492" s="79"/>
      <c r="B492" s="156"/>
    </row>
    <row r="493" spans="1:2">
      <c r="A493" s="79"/>
      <c r="B493" s="156"/>
    </row>
    <row r="494" spans="1:2">
      <c r="A494" s="79"/>
      <c r="B494" s="156"/>
    </row>
    <row r="495" spans="1:2">
      <c r="A495" s="79"/>
      <c r="B495" s="156"/>
    </row>
    <row r="496" spans="1:2">
      <c r="A496" s="79"/>
      <c r="B496" s="156"/>
    </row>
    <row r="497" spans="1:2">
      <c r="A497" s="79"/>
      <c r="B497" s="156"/>
    </row>
    <row r="498" spans="1:2">
      <c r="A498" s="79"/>
      <c r="B498" s="156"/>
    </row>
    <row r="499" spans="1:2">
      <c r="A499" s="79"/>
      <c r="B499" s="156"/>
    </row>
    <row r="500" spans="1:2">
      <c r="A500" s="79"/>
      <c r="B500" s="156"/>
    </row>
    <row r="501" spans="1:2">
      <c r="A501" s="79"/>
      <c r="B501" s="156"/>
    </row>
    <row r="502" spans="1:2">
      <c r="A502" s="79"/>
      <c r="B502" s="156"/>
    </row>
    <row r="503" spans="1:2">
      <c r="A503" s="79"/>
      <c r="B503" s="156"/>
    </row>
    <row r="504" spans="1:2">
      <c r="A504" s="79"/>
      <c r="B504" s="156"/>
    </row>
    <row r="505" spans="1:2">
      <c r="A505" s="79"/>
      <c r="B505" s="156"/>
    </row>
    <row r="506" spans="1:2">
      <c r="A506" s="79"/>
      <c r="B506" s="156"/>
    </row>
    <row r="507" spans="1:2">
      <c r="A507" s="79"/>
      <c r="B507" s="156"/>
    </row>
    <row r="508" spans="1:2">
      <c r="A508" s="79"/>
      <c r="B508" s="156"/>
    </row>
    <row r="509" spans="1:2">
      <c r="A509" s="79"/>
      <c r="B509" s="156"/>
    </row>
    <row r="510" spans="1:2">
      <c r="A510" s="79"/>
      <c r="B510" s="156"/>
    </row>
    <row r="511" spans="1:2">
      <c r="A511" s="79"/>
      <c r="B511" s="156"/>
    </row>
    <row r="512" spans="1:2">
      <c r="A512" s="79"/>
      <c r="B512" s="156"/>
    </row>
    <row r="513" spans="1:2">
      <c r="A513" s="79"/>
      <c r="B513" s="156"/>
    </row>
    <row r="514" spans="1:2">
      <c r="A514" s="79"/>
      <c r="B514" s="156"/>
    </row>
    <row r="515" spans="1:2">
      <c r="A515" s="79"/>
      <c r="B515" s="156"/>
    </row>
    <row r="516" spans="1:2">
      <c r="A516" s="79"/>
      <c r="B516" s="156"/>
    </row>
    <row r="517" spans="1:2">
      <c r="A517" s="79"/>
      <c r="B517" s="156"/>
    </row>
    <row r="518" spans="1:2">
      <c r="A518" s="79"/>
      <c r="B518" s="156"/>
    </row>
    <row r="519" spans="1:2">
      <c r="A519" s="79"/>
      <c r="B519" s="156"/>
    </row>
    <row r="520" spans="1:2">
      <c r="A520" s="79"/>
      <c r="B520" s="156"/>
    </row>
    <row r="521" spans="1:2">
      <c r="A521" s="79"/>
      <c r="B521" s="156"/>
    </row>
    <row r="522" spans="1:2">
      <c r="A522" s="79"/>
      <c r="B522" s="156"/>
    </row>
    <row r="523" spans="1:2">
      <c r="A523" s="79"/>
      <c r="B523" s="156"/>
    </row>
    <row r="524" spans="1:2">
      <c r="A524" s="79"/>
      <c r="B524" s="156"/>
    </row>
    <row r="525" spans="1:2">
      <c r="A525" s="79"/>
      <c r="B525" s="156"/>
    </row>
    <row r="526" spans="1:2">
      <c r="A526" s="79"/>
      <c r="B526" s="156"/>
    </row>
    <row r="527" spans="1:2">
      <c r="A527" s="79"/>
      <c r="B527" s="156"/>
    </row>
    <row r="528" spans="1:2">
      <c r="A528" s="79"/>
      <c r="B528" s="156"/>
    </row>
    <row r="529" spans="1:2">
      <c r="A529" s="79"/>
      <c r="B529" s="156"/>
    </row>
    <row r="530" spans="1:2">
      <c r="A530" s="79"/>
      <c r="B530" s="156"/>
    </row>
    <row r="531" spans="1:2">
      <c r="A531" s="79"/>
      <c r="B531" s="156"/>
    </row>
    <row r="532" spans="1:2">
      <c r="A532" s="79"/>
      <c r="B532" s="156"/>
    </row>
    <row r="533" spans="1:2">
      <c r="A533" s="79"/>
      <c r="B533" s="156"/>
    </row>
    <row r="534" spans="1:2">
      <c r="A534" s="79"/>
      <c r="B534" s="156"/>
    </row>
    <row r="535" spans="1:2">
      <c r="A535" s="79"/>
      <c r="B535" s="156"/>
    </row>
    <row r="536" spans="1:2">
      <c r="A536" s="79"/>
      <c r="B536" s="156"/>
    </row>
    <row r="537" spans="1:2">
      <c r="A537" s="79"/>
      <c r="B537" s="156"/>
    </row>
    <row r="538" spans="1:2">
      <c r="A538" s="79"/>
      <c r="B538" s="156"/>
    </row>
    <row r="539" spans="1:2">
      <c r="A539" s="79"/>
      <c r="B539" s="156"/>
    </row>
    <row r="540" spans="1:2">
      <c r="A540" s="79"/>
      <c r="B540" s="156"/>
    </row>
    <row r="541" spans="1:2">
      <c r="A541" s="79"/>
      <c r="B541" s="156"/>
    </row>
    <row r="542" spans="1:2">
      <c r="A542" s="79"/>
      <c r="B542" s="156"/>
    </row>
    <row r="543" spans="1:2">
      <c r="A543" s="79"/>
      <c r="B543" s="156"/>
    </row>
    <row r="544" spans="1:2">
      <c r="A544" s="79"/>
      <c r="B544" s="156"/>
    </row>
    <row r="545" spans="1:2">
      <c r="A545" s="79"/>
      <c r="B545" s="156"/>
    </row>
    <row r="546" spans="1:2">
      <c r="A546" s="79"/>
      <c r="B546" s="156"/>
    </row>
    <row r="547" spans="1:2">
      <c r="A547" s="79"/>
      <c r="B547" s="156"/>
    </row>
    <row r="548" spans="1:2">
      <c r="A548" s="79"/>
      <c r="B548" s="156"/>
    </row>
    <row r="549" spans="1:2">
      <c r="A549" s="79"/>
      <c r="B549" s="156"/>
    </row>
    <row r="550" spans="1:2">
      <c r="A550" s="79"/>
      <c r="B550" s="156"/>
    </row>
    <row r="551" spans="1:2">
      <c r="A551" s="79"/>
      <c r="B551" s="156"/>
    </row>
    <row r="552" spans="1:2">
      <c r="A552" s="79"/>
      <c r="B552" s="156"/>
    </row>
    <row r="553" spans="1:2">
      <c r="A553" s="79"/>
      <c r="B553" s="156"/>
    </row>
    <row r="554" spans="1:2">
      <c r="A554" s="79"/>
      <c r="B554" s="156"/>
    </row>
    <row r="555" spans="1:2">
      <c r="A555" s="79"/>
      <c r="B555" s="156"/>
    </row>
    <row r="556" spans="1:2">
      <c r="A556" s="79"/>
      <c r="B556" s="156"/>
    </row>
    <row r="557" spans="1:2">
      <c r="A557" s="79"/>
      <c r="B557" s="156"/>
    </row>
    <row r="558" spans="1:2">
      <c r="A558" s="79"/>
      <c r="B558" s="156"/>
    </row>
    <row r="559" spans="1:2">
      <c r="A559" s="79"/>
      <c r="B559" s="156"/>
    </row>
    <row r="560" spans="1:2">
      <c r="A560" s="79"/>
      <c r="B560" s="156"/>
    </row>
    <row r="561" spans="1:2">
      <c r="A561" s="79"/>
      <c r="B561" s="156"/>
    </row>
    <row r="562" spans="1:2">
      <c r="A562" s="79"/>
      <c r="B562" s="156"/>
    </row>
    <row r="563" spans="1:2">
      <c r="A563" s="79"/>
      <c r="B563" s="156"/>
    </row>
    <row r="564" spans="1:2">
      <c r="A564" s="79"/>
      <c r="B564" s="156"/>
    </row>
    <row r="565" spans="1:2">
      <c r="A565" s="79"/>
      <c r="B565" s="156"/>
    </row>
    <row r="566" spans="1:2">
      <c r="A566" s="79"/>
      <c r="B566" s="156"/>
    </row>
    <row r="567" spans="1:2">
      <c r="A567" s="79"/>
      <c r="B567" s="156"/>
    </row>
    <row r="568" spans="1:2">
      <c r="A568" s="79"/>
      <c r="B568" s="156"/>
    </row>
    <row r="569" spans="1:2">
      <c r="A569" s="79"/>
      <c r="B569" s="156"/>
    </row>
    <row r="570" spans="1:2">
      <c r="A570" s="79"/>
      <c r="B570" s="156"/>
    </row>
    <row r="571" spans="1:2">
      <c r="A571" s="79"/>
      <c r="B571" s="156"/>
    </row>
    <row r="572" spans="1:2">
      <c r="A572" s="79"/>
      <c r="B572" s="156"/>
    </row>
    <row r="573" spans="1:2">
      <c r="A573" s="79"/>
      <c r="B573" s="156"/>
    </row>
    <row r="574" spans="1:2">
      <c r="A574" s="79"/>
      <c r="B574" s="156"/>
    </row>
    <row r="575" spans="1:2">
      <c r="A575" s="79"/>
      <c r="B575" s="156"/>
    </row>
    <row r="576" spans="1:2">
      <c r="A576" s="79"/>
      <c r="B576" s="156"/>
    </row>
    <row r="577" spans="1:2">
      <c r="A577" s="79"/>
      <c r="B577" s="156"/>
    </row>
    <row r="578" spans="1:2">
      <c r="A578" s="79"/>
      <c r="B578" s="156"/>
    </row>
    <row r="579" spans="1:2">
      <c r="A579" s="79"/>
      <c r="B579" s="156"/>
    </row>
    <row r="580" spans="1:2">
      <c r="A580" s="79"/>
      <c r="B580" s="156"/>
    </row>
    <row r="581" spans="1:2">
      <c r="A581" s="79"/>
      <c r="B581" s="156"/>
    </row>
    <row r="582" spans="1:2">
      <c r="A582" s="79"/>
      <c r="B582" s="156"/>
    </row>
    <row r="583" spans="1:2">
      <c r="A583" s="79"/>
      <c r="B583" s="156"/>
    </row>
    <row r="584" spans="1:2">
      <c r="A584" s="79"/>
      <c r="B584" s="156"/>
    </row>
    <row r="585" spans="1:2">
      <c r="A585" s="79"/>
      <c r="B585" s="156"/>
    </row>
    <row r="586" spans="1:2">
      <c r="A586" s="79"/>
      <c r="B586" s="156"/>
    </row>
    <row r="587" spans="1:2">
      <c r="A587" s="79"/>
      <c r="B587" s="156"/>
    </row>
    <row r="588" spans="1:2">
      <c r="A588" s="79"/>
      <c r="B588" s="156"/>
    </row>
    <row r="589" spans="1:2">
      <c r="A589" s="79"/>
      <c r="B589" s="156"/>
    </row>
    <row r="590" spans="1:2">
      <c r="A590" s="79"/>
      <c r="B590" s="156"/>
    </row>
    <row r="591" spans="1:2">
      <c r="A591" s="79"/>
      <c r="B591" s="156"/>
    </row>
    <row r="592" spans="1:2">
      <c r="A592" s="79"/>
      <c r="B592" s="156"/>
    </row>
    <row r="593" spans="1:2">
      <c r="A593" s="79"/>
      <c r="B593" s="156"/>
    </row>
    <row r="594" spans="1:2">
      <c r="A594" s="79"/>
      <c r="B594" s="156"/>
    </row>
    <row r="595" spans="1:2">
      <c r="A595" s="79"/>
      <c r="B595" s="156"/>
    </row>
    <row r="596" spans="1:2">
      <c r="A596" s="79"/>
      <c r="B596" s="156"/>
    </row>
    <row r="597" spans="1:2">
      <c r="A597" s="79"/>
      <c r="B597" s="156"/>
    </row>
    <row r="598" spans="1:2">
      <c r="A598" s="79"/>
      <c r="B598" s="156"/>
    </row>
    <row r="599" spans="1:2">
      <c r="A599" s="79"/>
      <c r="B599" s="156"/>
    </row>
    <row r="600" spans="1:2">
      <c r="A600" s="79"/>
      <c r="B600" s="156"/>
    </row>
    <row r="601" spans="1:2">
      <c r="A601" s="79"/>
      <c r="B601" s="156"/>
    </row>
    <row r="602" spans="1:2">
      <c r="A602" s="79"/>
      <c r="B602" s="156"/>
    </row>
    <row r="603" spans="1:2">
      <c r="A603" s="79"/>
      <c r="B603" s="156"/>
    </row>
    <row r="604" spans="1:2">
      <c r="A604" s="79"/>
      <c r="B604" s="156"/>
    </row>
    <row r="605" spans="1:2">
      <c r="A605" s="79"/>
      <c r="B605" s="156"/>
    </row>
    <row r="606" spans="1:2">
      <c r="A606" s="79"/>
      <c r="B606" s="156"/>
    </row>
    <row r="607" spans="1:2">
      <c r="A607" s="79"/>
      <c r="B607" s="156"/>
    </row>
    <row r="608" spans="1:2">
      <c r="A608" s="79"/>
      <c r="B608" s="156"/>
    </row>
    <row r="609" spans="1:2">
      <c r="A609" s="79"/>
      <c r="B609" s="156"/>
    </row>
    <row r="610" spans="1:2">
      <c r="A610" s="79"/>
      <c r="B610" s="156"/>
    </row>
    <row r="611" spans="1:2">
      <c r="A611" s="79"/>
      <c r="B611" s="156"/>
    </row>
    <row r="612" spans="1:2">
      <c r="A612" s="79"/>
      <c r="B612" s="156"/>
    </row>
    <row r="613" spans="1:2">
      <c r="A613" s="79"/>
      <c r="B613" s="156"/>
    </row>
    <row r="614" spans="1:2">
      <c r="A614" s="79"/>
      <c r="B614" s="156"/>
    </row>
    <row r="615" spans="1:2">
      <c r="A615" s="79"/>
      <c r="B615" s="156"/>
    </row>
    <row r="616" spans="1:2">
      <c r="A616" s="79"/>
      <c r="B616" s="156"/>
    </row>
    <row r="617" spans="1:2">
      <c r="A617" s="79"/>
      <c r="B617" s="156"/>
    </row>
    <row r="618" spans="1:2">
      <c r="A618" s="79"/>
      <c r="B618" s="156"/>
    </row>
    <row r="619" spans="1:2">
      <c r="A619" s="79"/>
      <c r="B619" s="156"/>
    </row>
    <row r="620" spans="1:2">
      <c r="A620" s="79"/>
      <c r="B620" s="156"/>
    </row>
    <row r="621" spans="1:2">
      <c r="A621" s="79"/>
      <c r="B621" s="156"/>
    </row>
    <row r="622" spans="1:2">
      <c r="A622" s="79"/>
      <c r="B622" s="156"/>
    </row>
    <row r="623" spans="1:2">
      <c r="A623" s="79"/>
      <c r="B623" s="156"/>
    </row>
    <row r="624" spans="1:2">
      <c r="A624" s="79"/>
      <c r="B624" s="156"/>
    </row>
    <row r="625" spans="1:2">
      <c r="A625" s="79"/>
      <c r="B625" s="156"/>
    </row>
    <row r="626" spans="1:2">
      <c r="A626" s="79"/>
      <c r="B626" s="156"/>
    </row>
    <row r="627" spans="1:2">
      <c r="A627" s="79"/>
      <c r="B627" s="156"/>
    </row>
    <row r="628" spans="1:2">
      <c r="A628" s="79"/>
      <c r="B628" s="156"/>
    </row>
    <row r="629" spans="1:2">
      <c r="A629" s="79"/>
      <c r="B629" s="156"/>
    </row>
    <row r="630" spans="1:2">
      <c r="A630" s="79"/>
      <c r="B630" s="156"/>
    </row>
    <row r="631" spans="1:2">
      <c r="A631" s="79"/>
      <c r="B631" s="156"/>
    </row>
    <row r="632" spans="1:2">
      <c r="A632" s="79"/>
      <c r="B632" s="156"/>
    </row>
    <row r="633" spans="1:2">
      <c r="A633" s="79"/>
      <c r="B633" s="156"/>
    </row>
    <row r="634" spans="1:2">
      <c r="A634" s="79"/>
      <c r="B634" s="156"/>
    </row>
    <row r="635" spans="1:2">
      <c r="A635" s="79"/>
      <c r="B635" s="156"/>
    </row>
    <row r="636" spans="1:2">
      <c r="A636" s="79"/>
      <c r="B636" s="156"/>
    </row>
    <row r="637" spans="1:2">
      <c r="A637" s="79"/>
      <c r="B637" s="156"/>
    </row>
    <row r="638" spans="1:2">
      <c r="A638" s="79"/>
      <c r="B638" s="156"/>
    </row>
    <row r="639" spans="1:2">
      <c r="A639" s="79"/>
      <c r="B639" s="156"/>
    </row>
    <row r="640" spans="1:2">
      <c r="A640" s="79"/>
      <c r="B640" s="156"/>
    </row>
    <row r="641" spans="1:2">
      <c r="A641" s="79"/>
      <c r="B641" s="156"/>
    </row>
    <row r="642" spans="1:2">
      <c r="A642" s="79"/>
      <c r="B642" s="156"/>
    </row>
    <row r="643" spans="1:2">
      <c r="A643" s="79"/>
      <c r="B643" s="156"/>
    </row>
    <row r="644" spans="1:2">
      <c r="A644" s="79"/>
      <c r="B644" s="156"/>
    </row>
    <row r="645" spans="1:2">
      <c r="A645" s="79"/>
      <c r="B645" s="156"/>
    </row>
    <row r="646" spans="1:2">
      <c r="A646" s="79"/>
      <c r="B646" s="156"/>
    </row>
    <row r="647" spans="1:2">
      <c r="A647" s="79"/>
      <c r="B647" s="156"/>
    </row>
    <row r="648" spans="1:2">
      <c r="A648" s="79"/>
      <c r="B648" s="156"/>
    </row>
    <row r="649" spans="1:2">
      <c r="A649" s="79"/>
      <c r="B649" s="156"/>
    </row>
    <row r="650" spans="1:2">
      <c r="A650" s="79"/>
      <c r="B650" s="156"/>
    </row>
    <row r="651" spans="1:2">
      <c r="A651" s="79"/>
      <c r="B651" s="156"/>
    </row>
    <row r="652" spans="1:2">
      <c r="A652" s="79"/>
      <c r="B652" s="156"/>
    </row>
    <row r="653" spans="1:2">
      <c r="A653" s="79"/>
      <c r="B653" s="156"/>
    </row>
    <row r="654" spans="1:2">
      <c r="A654" s="79"/>
      <c r="B654" s="156"/>
    </row>
    <row r="655" spans="1:2">
      <c r="A655" s="79"/>
      <c r="B655" s="156"/>
    </row>
    <row r="656" spans="1:2">
      <c r="A656" s="79"/>
      <c r="B656" s="156"/>
    </row>
    <row r="657" spans="1:2">
      <c r="A657" s="79"/>
      <c r="B657" s="156"/>
    </row>
    <row r="658" spans="1:2">
      <c r="A658" s="79"/>
      <c r="B658" s="156"/>
    </row>
    <row r="659" spans="1:2">
      <c r="A659" s="79"/>
      <c r="B659" s="156"/>
    </row>
    <row r="660" spans="1:2">
      <c r="A660" s="79"/>
      <c r="B660" s="156"/>
    </row>
    <row r="661" spans="1:2">
      <c r="A661" s="79"/>
      <c r="B661" s="156"/>
    </row>
    <row r="662" spans="1:2">
      <c r="A662" s="79"/>
      <c r="B662" s="156"/>
    </row>
    <row r="663" spans="1:2">
      <c r="A663" s="79"/>
      <c r="B663" s="156"/>
    </row>
    <row r="664" spans="1:2">
      <c r="A664" s="79"/>
      <c r="B664" s="156"/>
    </row>
    <row r="665" spans="1:2">
      <c r="A665" s="79"/>
      <c r="B665" s="156"/>
    </row>
    <row r="666" spans="1:2">
      <c r="A666" s="79"/>
      <c r="B666" s="156"/>
    </row>
    <row r="667" spans="1:2">
      <c r="A667" s="79"/>
      <c r="B667" s="156"/>
    </row>
    <row r="668" spans="1:2">
      <c r="A668" s="79"/>
      <c r="B668" s="156"/>
    </row>
    <row r="669" spans="1:2">
      <c r="A669" s="79"/>
      <c r="B669" s="156"/>
    </row>
    <row r="670" spans="1:2">
      <c r="A670" s="79"/>
      <c r="B670" s="156"/>
    </row>
    <row r="671" spans="1:2">
      <c r="A671" s="79"/>
      <c r="B671" s="156"/>
    </row>
    <row r="672" spans="1:2">
      <c r="A672" s="79"/>
      <c r="B672" s="156"/>
    </row>
    <row r="673" spans="1:2">
      <c r="A673" s="79"/>
      <c r="B673" s="156"/>
    </row>
    <row r="674" spans="1:2">
      <c r="A674" s="79"/>
      <c r="B674" s="156"/>
    </row>
    <row r="675" spans="1:2">
      <c r="A675" s="79"/>
      <c r="B675" s="156"/>
    </row>
    <row r="676" spans="1:2">
      <c r="A676" s="79"/>
      <c r="B676" s="156"/>
    </row>
    <row r="677" spans="1:2">
      <c r="A677" s="79"/>
      <c r="B677" s="156"/>
    </row>
    <row r="678" spans="1:2">
      <c r="A678" s="79"/>
      <c r="B678" s="156"/>
    </row>
    <row r="679" spans="1:2">
      <c r="A679" s="79"/>
      <c r="B679" s="156"/>
    </row>
    <row r="680" spans="1:2">
      <c r="A680" s="79"/>
      <c r="B680" s="156"/>
    </row>
    <row r="681" spans="1:2">
      <c r="A681" s="79"/>
      <c r="B681" s="156"/>
    </row>
    <row r="682" spans="1:2">
      <c r="A682" s="79"/>
      <c r="B682" s="156"/>
    </row>
    <row r="683" spans="1:2">
      <c r="A683" s="79"/>
      <c r="B683" s="156"/>
    </row>
    <row r="684" spans="1:2">
      <c r="A684" s="79"/>
      <c r="B684" s="156"/>
    </row>
    <row r="685" spans="1:2">
      <c r="A685" s="79"/>
      <c r="B685" s="156"/>
    </row>
    <row r="686" spans="1:2">
      <c r="A686" s="79"/>
      <c r="B686" s="156"/>
    </row>
    <row r="687" spans="1:2">
      <c r="A687" s="79"/>
      <c r="B687" s="156"/>
    </row>
    <row r="688" spans="1:2">
      <c r="A688" s="79"/>
      <c r="B688" s="156"/>
    </row>
    <row r="689" spans="1:2">
      <c r="A689" s="79"/>
      <c r="B689" s="156"/>
    </row>
    <row r="690" spans="1:2">
      <c r="A690" s="79"/>
      <c r="B690" s="156"/>
    </row>
    <row r="691" spans="1:2">
      <c r="A691" s="79"/>
      <c r="B691" s="156"/>
    </row>
    <row r="692" spans="1:2">
      <c r="A692" s="79"/>
      <c r="B692" s="156"/>
    </row>
    <row r="693" spans="1:2">
      <c r="A693" s="79"/>
      <c r="B693" s="156"/>
    </row>
    <row r="694" spans="1:2">
      <c r="A694" s="79"/>
      <c r="B694" s="156"/>
    </row>
    <row r="695" spans="1:2">
      <c r="A695" s="79"/>
      <c r="B695" s="156"/>
    </row>
    <row r="696" spans="1:2">
      <c r="A696" s="79"/>
      <c r="B696" s="156"/>
    </row>
    <row r="697" spans="1:2">
      <c r="A697" s="79"/>
      <c r="B697" s="156"/>
    </row>
    <row r="698" spans="1:2">
      <c r="A698" s="79"/>
      <c r="B698" s="156"/>
    </row>
    <row r="699" spans="1:2">
      <c r="A699" s="79"/>
      <c r="B699" s="156"/>
    </row>
    <row r="700" spans="1:2">
      <c r="A700" s="79"/>
      <c r="B700" s="156"/>
    </row>
    <row r="701" spans="1:2">
      <c r="A701" s="79"/>
      <c r="B701" s="156"/>
    </row>
    <row r="702" spans="1:2">
      <c r="A702" s="79"/>
      <c r="B702" s="156"/>
    </row>
    <row r="703" spans="1:2">
      <c r="A703" s="79"/>
      <c r="B703" s="156"/>
    </row>
    <row r="704" spans="1:2">
      <c r="A704" s="79"/>
      <c r="B704" s="156"/>
    </row>
    <row r="705" spans="1:2">
      <c r="A705" s="79"/>
      <c r="B705" s="156"/>
    </row>
    <row r="706" spans="1:2">
      <c r="A706" s="79"/>
      <c r="B706" s="156"/>
    </row>
    <row r="707" spans="1:2">
      <c r="A707" s="79"/>
      <c r="B707" s="156"/>
    </row>
    <row r="708" spans="1:2">
      <c r="A708" s="79"/>
      <c r="B708" s="156"/>
    </row>
    <row r="709" spans="1:2">
      <c r="A709" s="79"/>
      <c r="B709" s="156"/>
    </row>
    <row r="710" spans="1:2">
      <c r="A710" s="79"/>
      <c r="B710" s="156"/>
    </row>
    <row r="711" spans="1:2">
      <c r="A711" s="79"/>
      <c r="B711" s="156"/>
    </row>
    <row r="712" spans="1:2">
      <c r="A712" s="79"/>
      <c r="B712" s="156"/>
    </row>
    <row r="713" spans="1:2">
      <c r="A713" s="79"/>
      <c r="B713" s="156"/>
    </row>
    <row r="714" spans="1:2">
      <c r="A714" s="79"/>
      <c r="B714" s="156"/>
    </row>
    <row r="715" spans="1:2">
      <c r="A715" s="79"/>
      <c r="B715" s="156"/>
    </row>
    <row r="716" spans="1:2">
      <c r="A716" s="79"/>
      <c r="B716" s="156"/>
    </row>
    <row r="717" spans="1:2">
      <c r="A717" s="79"/>
      <c r="B717" s="156"/>
    </row>
    <row r="718" spans="1:2">
      <c r="A718" s="79"/>
      <c r="B718" s="156"/>
    </row>
    <row r="719" spans="1:2">
      <c r="A719" s="79"/>
      <c r="B719" s="156"/>
    </row>
    <row r="720" spans="1:2">
      <c r="A720" s="79"/>
      <c r="B720" s="156"/>
    </row>
    <row r="721" spans="1:2">
      <c r="A721" s="79"/>
      <c r="B721" s="156"/>
    </row>
    <row r="722" spans="1:2">
      <c r="A722" s="79"/>
      <c r="B722" s="156"/>
    </row>
    <row r="723" spans="1:2">
      <c r="A723" s="79"/>
      <c r="B723" s="156"/>
    </row>
    <row r="724" spans="1:2">
      <c r="A724" s="79"/>
      <c r="B724" s="156"/>
    </row>
    <row r="725" spans="1:2">
      <c r="A725" s="79"/>
      <c r="B725" s="156"/>
    </row>
    <row r="726" spans="1:2">
      <c r="A726" s="79"/>
      <c r="B726" s="156"/>
    </row>
    <row r="727" spans="1:2">
      <c r="A727" s="79"/>
      <c r="B727" s="156"/>
    </row>
    <row r="728" spans="1:2">
      <c r="A728" s="79"/>
      <c r="B728" s="156"/>
    </row>
    <row r="729" spans="1:2">
      <c r="A729" s="79"/>
      <c r="B729" s="156"/>
    </row>
    <row r="730" spans="1:2">
      <c r="A730" s="79"/>
      <c r="B730" s="156"/>
    </row>
    <row r="731" spans="1:2">
      <c r="A731" s="79"/>
      <c r="B731" s="156"/>
    </row>
    <row r="732" spans="1:2">
      <c r="A732" s="79"/>
      <c r="B732" s="156"/>
    </row>
    <row r="733" spans="1:2">
      <c r="A733" s="79"/>
      <c r="B733" s="156"/>
    </row>
    <row r="734" spans="1:2">
      <c r="A734" s="79"/>
      <c r="B734" s="156"/>
    </row>
    <row r="735" spans="1:2">
      <c r="A735" s="79"/>
      <c r="B735" s="156"/>
    </row>
    <row r="736" spans="1:2">
      <c r="A736" s="79"/>
      <c r="B736" s="156"/>
    </row>
    <row r="737" spans="1:2">
      <c r="A737" s="79"/>
      <c r="B737" s="156"/>
    </row>
    <row r="738" spans="1:2">
      <c r="A738" s="79"/>
      <c r="B738" s="156"/>
    </row>
    <row r="739" spans="1:2">
      <c r="A739" s="79"/>
      <c r="B739" s="156"/>
    </row>
    <row r="740" spans="1:2">
      <c r="A740" s="79"/>
      <c r="B740" s="156"/>
    </row>
    <row r="741" spans="1:2">
      <c r="A741" s="79"/>
      <c r="B741" s="156"/>
    </row>
    <row r="742" spans="1:2">
      <c r="A742" s="79"/>
      <c r="B742" s="156"/>
    </row>
    <row r="743" spans="1:2">
      <c r="A743" s="79"/>
      <c r="B743" s="156"/>
    </row>
    <row r="744" spans="1:2">
      <c r="A744" s="79"/>
      <c r="B744" s="156"/>
    </row>
    <row r="745" spans="1:2">
      <c r="A745" s="79"/>
      <c r="B745" s="156"/>
    </row>
    <row r="746" spans="1:2">
      <c r="A746" s="79"/>
      <c r="B746" s="156"/>
    </row>
    <row r="747" spans="1:2">
      <c r="A747" s="79"/>
      <c r="B747" s="156"/>
    </row>
    <row r="748" spans="1:2">
      <c r="A748" s="79"/>
      <c r="B748" s="156"/>
    </row>
    <row r="749" spans="1:2">
      <c r="A749" s="79"/>
      <c r="B749" s="156"/>
    </row>
    <row r="750" spans="1:2">
      <c r="A750" s="79"/>
      <c r="B750" s="156"/>
    </row>
    <row r="751" spans="1:2">
      <c r="A751" s="79"/>
      <c r="B751" s="156"/>
    </row>
    <row r="752" spans="1:2">
      <c r="A752" s="79"/>
      <c r="B752" s="156"/>
    </row>
    <row r="753" spans="1:2">
      <c r="A753" s="79"/>
      <c r="B753" s="156"/>
    </row>
    <row r="754" spans="1:2">
      <c r="A754" s="79"/>
      <c r="B754" s="156"/>
    </row>
    <row r="755" spans="1:2">
      <c r="A755" s="79"/>
      <c r="B755" s="156"/>
    </row>
    <row r="756" spans="1:2">
      <c r="A756" s="79"/>
      <c r="B756" s="156"/>
    </row>
    <row r="757" spans="1:2">
      <c r="A757" s="79"/>
      <c r="B757" s="156"/>
    </row>
    <row r="758" spans="1:2">
      <c r="A758" s="79"/>
      <c r="B758" s="156"/>
    </row>
    <row r="759" spans="1:2">
      <c r="A759" s="79"/>
      <c r="B759" s="156"/>
    </row>
    <row r="760" spans="1:2">
      <c r="A760" s="79"/>
      <c r="B760" s="156"/>
    </row>
    <row r="761" spans="1:2">
      <c r="A761" s="79"/>
      <c r="B761" s="156"/>
    </row>
    <row r="762" spans="1:2">
      <c r="A762" s="79"/>
      <c r="B762" s="156"/>
    </row>
    <row r="763" spans="1:2">
      <c r="A763" s="79"/>
      <c r="B763" s="156"/>
    </row>
    <row r="764" spans="1:2">
      <c r="A764" s="79"/>
      <c r="B764" s="156"/>
    </row>
    <row r="765" spans="1:2">
      <c r="A765" s="79"/>
      <c r="B765" s="156"/>
    </row>
    <row r="766" spans="1:2">
      <c r="A766" s="79"/>
      <c r="B766" s="156"/>
    </row>
    <row r="767" spans="1:2">
      <c r="A767" s="79"/>
      <c r="B767" s="156"/>
    </row>
    <row r="768" spans="1:2">
      <c r="A768" s="79"/>
      <c r="B768" s="156"/>
    </row>
    <row r="769" spans="1:2">
      <c r="A769" s="79"/>
      <c r="B769" s="156"/>
    </row>
    <row r="770" spans="1:2">
      <c r="A770" s="79"/>
      <c r="B770" s="156"/>
    </row>
    <row r="771" spans="1:2">
      <c r="A771" s="79"/>
      <c r="B771" s="156"/>
    </row>
    <row r="772" spans="1:2">
      <c r="A772" s="79"/>
      <c r="B772" s="156"/>
    </row>
    <row r="773" spans="1:2">
      <c r="A773" s="79"/>
      <c r="B773" s="156"/>
    </row>
    <row r="774" spans="1:2">
      <c r="A774" s="79"/>
      <c r="B774" s="156"/>
    </row>
    <row r="775" spans="1:2">
      <c r="A775" s="79"/>
      <c r="B775" s="156"/>
    </row>
    <row r="776" spans="1:2">
      <c r="A776" s="79"/>
      <c r="B776" s="156"/>
    </row>
    <row r="777" spans="1:2">
      <c r="A777" s="79"/>
      <c r="B777" s="156"/>
    </row>
    <row r="778" spans="1:2">
      <c r="A778" s="79"/>
      <c r="B778" s="156"/>
    </row>
    <row r="779" spans="1:2">
      <c r="A779" s="79"/>
      <c r="B779" s="156"/>
    </row>
    <row r="780" spans="1:2">
      <c r="A780" s="79"/>
      <c r="B780" s="156"/>
    </row>
    <row r="781" spans="1:2">
      <c r="A781" s="79"/>
      <c r="B781" s="156"/>
    </row>
    <row r="782" spans="1:2">
      <c r="A782" s="79"/>
      <c r="B782" s="156"/>
    </row>
    <row r="783" spans="1:2">
      <c r="A783" s="79"/>
      <c r="B783" s="156"/>
    </row>
    <row r="784" spans="1:2">
      <c r="A784" s="79"/>
      <c r="B784" s="156"/>
    </row>
    <row r="785" spans="1:2">
      <c r="A785" s="79"/>
      <c r="B785" s="156"/>
    </row>
    <row r="786" spans="1:2">
      <c r="A786" s="79"/>
      <c r="B786" s="156"/>
    </row>
    <row r="787" spans="1:2">
      <c r="A787" s="79"/>
      <c r="B787" s="156"/>
    </row>
    <row r="788" spans="1:2">
      <c r="A788" s="79"/>
      <c r="B788" s="156"/>
    </row>
    <row r="789" spans="1:2">
      <c r="A789" s="79"/>
      <c r="B789" s="156"/>
    </row>
    <row r="790" spans="1:2">
      <c r="A790" s="79"/>
      <c r="B790" s="156"/>
    </row>
    <row r="791" spans="1:2">
      <c r="A791" s="79"/>
      <c r="B791" s="156"/>
    </row>
    <row r="792" spans="1:2">
      <c r="A792" s="79"/>
      <c r="B792" s="156"/>
    </row>
    <row r="793" spans="1:2">
      <c r="A793" s="79"/>
      <c r="B793" s="156"/>
    </row>
    <row r="794" spans="1:2">
      <c r="A794" s="79"/>
      <c r="B794" s="156"/>
    </row>
    <row r="795" spans="1:2">
      <c r="A795" s="79"/>
      <c r="B795" s="156"/>
    </row>
    <row r="796" spans="1:2">
      <c r="A796" s="79"/>
      <c r="B796" s="156"/>
    </row>
    <row r="797" spans="1:2">
      <c r="A797" s="79"/>
      <c r="B797" s="156"/>
    </row>
    <row r="798" spans="1:2">
      <c r="A798" s="79"/>
      <c r="B798" s="156"/>
    </row>
    <row r="799" spans="1:2">
      <c r="A799" s="79"/>
      <c r="B799" s="156"/>
    </row>
    <row r="800" spans="1:2">
      <c r="A800" s="79"/>
      <c r="B800" s="156"/>
    </row>
    <row r="801" spans="1:2">
      <c r="A801" s="79"/>
      <c r="B801" s="156"/>
    </row>
    <row r="802" spans="1:2">
      <c r="A802" s="79"/>
      <c r="B802" s="156"/>
    </row>
    <row r="803" spans="1:2">
      <c r="A803" s="79"/>
      <c r="B803" s="156"/>
    </row>
    <row r="804" spans="1:2">
      <c r="A804" s="79"/>
      <c r="B804" s="156"/>
    </row>
    <row r="805" spans="1:2">
      <c r="A805" s="79"/>
      <c r="B805" s="156"/>
    </row>
    <row r="806" spans="1:2">
      <c r="A806" s="79"/>
      <c r="B806" s="156"/>
    </row>
    <row r="807" spans="1:2">
      <c r="A807" s="79"/>
      <c r="B807" s="156"/>
    </row>
    <row r="808" spans="1:2">
      <c r="A808" s="79"/>
      <c r="B808" s="156"/>
    </row>
    <row r="809" spans="1:2">
      <c r="A809" s="79"/>
      <c r="B809" s="156"/>
    </row>
    <row r="810" spans="1:2">
      <c r="A810" s="79"/>
      <c r="B810" s="156"/>
    </row>
    <row r="811" spans="1:2">
      <c r="A811" s="79"/>
      <c r="B811" s="156"/>
    </row>
    <row r="812" spans="1:2">
      <c r="A812" s="79"/>
      <c r="B812" s="156"/>
    </row>
    <row r="813" spans="1:2">
      <c r="A813" s="79"/>
      <c r="B813" s="156"/>
    </row>
    <row r="814" spans="1:2">
      <c r="A814" s="79"/>
      <c r="B814" s="156"/>
    </row>
    <row r="815" spans="1:2">
      <c r="A815" s="79"/>
      <c r="B815" s="156"/>
    </row>
    <row r="816" spans="1:2">
      <c r="A816" s="79"/>
      <c r="B816" s="156"/>
    </row>
    <row r="817" spans="1:2">
      <c r="A817" s="79"/>
      <c r="B817" s="156"/>
    </row>
    <row r="818" spans="1:2">
      <c r="A818" s="79"/>
      <c r="B818" s="156"/>
    </row>
    <row r="819" spans="1:2">
      <c r="A819" s="79"/>
      <c r="B819" s="156"/>
    </row>
    <row r="820" spans="1:2">
      <c r="A820" s="79"/>
      <c r="B820" s="156"/>
    </row>
    <row r="821" spans="1:2">
      <c r="A821" s="79"/>
      <c r="B821" s="156"/>
    </row>
    <row r="822" spans="1:2">
      <c r="A822" s="79"/>
      <c r="B822" s="156"/>
    </row>
    <row r="823" spans="1:2">
      <c r="A823" s="79"/>
      <c r="B823" s="156"/>
    </row>
    <row r="824" spans="1:2">
      <c r="A824" s="79"/>
      <c r="B824" s="156"/>
    </row>
    <row r="825" spans="1:2">
      <c r="A825" s="79"/>
      <c r="B825" s="156"/>
    </row>
    <row r="826" spans="1:2">
      <c r="A826" s="79"/>
      <c r="B826" s="156"/>
    </row>
    <row r="827" spans="1:2">
      <c r="A827" s="79"/>
      <c r="B827" s="156"/>
    </row>
    <row r="828" spans="1:2">
      <c r="A828" s="79"/>
      <c r="B828" s="156"/>
    </row>
    <row r="829" spans="1:2">
      <c r="A829" s="79"/>
      <c r="B829" s="156"/>
    </row>
    <row r="830" spans="1:2">
      <c r="A830" s="79"/>
      <c r="B830" s="156"/>
    </row>
    <row r="831" spans="1:2">
      <c r="A831" s="79"/>
      <c r="B831" s="156"/>
    </row>
    <row r="832" spans="1:2">
      <c r="A832" s="79"/>
      <c r="B832" s="156"/>
    </row>
    <row r="833" spans="1:2">
      <c r="A833" s="79"/>
      <c r="B833" s="156"/>
    </row>
    <row r="834" spans="1:2">
      <c r="A834" s="79"/>
      <c r="B834" s="156"/>
    </row>
    <row r="835" spans="1:2">
      <c r="A835" s="79"/>
      <c r="B835" s="156"/>
    </row>
    <row r="836" spans="1:2">
      <c r="A836" s="79"/>
      <c r="B836" s="156"/>
    </row>
    <row r="837" spans="1:2">
      <c r="A837" s="79"/>
      <c r="B837" s="156"/>
    </row>
    <row r="838" spans="1:2">
      <c r="A838" s="79"/>
      <c r="B838" s="156"/>
    </row>
    <row r="839" spans="1:2">
      <c r="A839" s="79"/>
      <c r="B839" s="156"/>
    </row>
    <row r="840" spans="1:2">
      <c r="A840" s="79"/>
      <c r="B840" s="156"/>
    </row>
    <row r="841" spans="1:2">
      <c r="A841" s="79"/>
      <c r="B841" s="156"/>
    </row>
    <row r="842" spans="1:2">
      <c r="A842" s="79"/>
      <c r="B842" s="156"/>
    </row>
    <row r="843" spans="1:2">
      <c r="A843" s="79"/>
      <c r="B843" s="156"/>
    </row>
    <row r="844" spans="1:2">
      <c r="A844" s="79"/>
      <c r="B844" s="156"/>
    </row>
    <row r="845" spans="1:2">
      <c r="A845" s="79"/>
      <c r="B845" s="156"/>
    </row>
    <row r="846" spans="1:2">
      <c r="A846" s="79"/>
      <c r="B846" s="156"/>
    </row>
    <row r="847" spans="1:2">
      <c r="A847" s="79"/>
      <c r="B847" s="156"/>
    </row>
    <row r="848" spans="1:2">
      <c r="A848" s="79"/>
      <c r="B848" s="156"/>
    </row>
    <row r="849" spans="1:2">
      <c r="A849" s="79"/>
      <c r="B849" s="156"/>
    </row>
    <row r="850" spans="1:2">
      <c r="A850" s="79"/>
      <c r="B850" s="156"/>
    </row>
    <row r="851" spans="1:2">
      <c r="A851" s="79"/>
      <c r="B851" s="156"/>
    </row>
    <row r="852" spans="1:2">
      <c r="A852" s="79"/>
      <c r="B852" s="156"/>
    </row>
    <row r="853" spans="1:2">
      <c r="A853" s="79"/>
      <c r="B853" s="156"/>
    </row>
    <row r="854" spans="1:2">
      <c r="A854" s="79"/>
      <c r="B854" s="156"/>
    </row>
    <row r="855" spans="1:2">
      <c r="A855" s="79"/>
      <c r="B855" s="156"/>
    </row>
    <row r="856" spans="1:2">
      <c r="A856" s="79"/>
      <c r="B856" s="156"/>
    </row>
    <row r="857" spans="1:2">
      <c r="A857" s="79"/>
      <c r="B857" s="156"/>
    </row>
    <row r="858" spans="1:2">
      <c r="A858" s="79"/>
      <c r="B858" s="156"/>
    </row>
    <row r="859" spans="1:2">
      <c r="A859" s="79"/>
      <c r="B859" s="156"/>
    </row>
    <row r="860" spans="1:2">
      <c r="A860" s="79"/>
      <c r="B860" s="156"/>
    </row>
    <row r="861" spans="1:2">
      <c r="A861" s="79"/>
      <c r="B861" s="156"/>
    </row>
    <row r="862" spans="1:2">
      <c r="A862" s="79"/>
      <c r="B862" s="156"/>
    </row>
    <row r="863" spans="1:2">
      <c r="A863" s="79"/>
      <c r="B863" s="156"/>
    </row>
    <row r="864" spans="1:2">
      <c r="A864" s="79"/>
      <c r="B864" s="156"/>
    </row>
    <row r="865" spans="1:2">
      <c r="A865" s="79"/>
      <c r="B865" s="156"/>
    </row>
    <row r="866" spans="1:2">
      <c r="A866" s="79"/>
      <c r="B866" s="156"/>
    </row>
    <row r="867" spans="1:2">
      <c r="A867" s="79"/>
      <c r="B867" s="156"/>
    </row>
    <row r="868" spans="1:2">
      <c r="A868" s="79"/>
      <c r="B868" s="156"/>
    </row>
    <row r="869" spans="1:2">
      <c r="A869" s="79"/>
      <c r="B869" s="156"/>
    </row>
    <row r="870" spans="1:2">
      <c r="A870" s="79"/>
      <c r="B870" s="156"/>
    </row>
    <row r="871" spans="1:2">
      <c r="A871" s="79"/>
      <c r="B871" s="156"/>
    </row>
    <row r="872" spans="1:2">
      <c r="A872" s="79"/>
      <c r="B872" s="156"/>
    </row>
    <row r="873" spans="1:2">
      <c r="A873" s="79"/>
      <c r="B873" s="156"/>
    </row>
    <row r="874" spans="1:2">
      <c r="A874" s="79"/>
      <c r="B874" s="156"/>
    </row>
    <row r="875" spans="1:2">
      <c r="A875" s="79"/>
      <c r="B875" s="156"/>
    </row>
    <row r="876" spans="1:2">
      <c r="A876" s="79"/>
      <c r="B876" s="156"/>
    </row>
    <row r="877" spans="1:2">
      <c r="A877" s="79"/>
      <c r="B877" s="156"/>
    </row>
    <row r="878" spans="1:2">
      <c r="A878" s="79"/>
      <c r="B878" s="156"/>
    </row>
    <row r="879" spans="1:2">
      <c r="A879" s="79"/>
      <c r="B879" s="156"/>
    </row>
    <row r="880" spans="1:2">
      <c r="A880" s="79"/>
      <c r="B880" s="156"/>
    </row>
    <row r="881" spans="1:2">
      <c r="A881" s="79"/>
      <c r="B881" s="156"/>
    </row>
    <row r="882" spans="1:2">
      <c r="A882" s="79"/>
      <c r="B882" s="156"/>
    </row>
    <row r="883" spans="1:2">
      <c r="A883" s="79"/>
      <c r="B883" s="156"/>
    </row>
    <row r="884" spans="1:2">
      <c r="A884" s="79"/>
      <c r="B884" s="156"/>
    </row>
    <row r="885" spans="1:2">
      <c r="A885" s="79"/>
      <c r="B885" s="156"/>
    </row>
    <row r="886" spans="1:2">
      <c r="A886" s="79"/>
      <c r="B886" s="156"/>
    </row>
    <row r="887" spans="1:2">
      <c r="A887" s="79"/>
      <c r="B887" s="156"/>
    </row>
    <row r="888" spans="1:2">
      <c r="A888" s="79"/>
      <c r="B888" s="156"/>
    </row>
    <row r="889" spans="1:2">
      <c r="A889" s="79"/>
      <c r="B889" s="156"/>
    </row>
    <row r="890" spans="1:2">
      <c r="A890" s="79"/>
      <c r="B890" s="156"/>
    </row>
    <row r="891" spans="1:2">
      <c r="A891" s="79"/>
      <c r="B891" s="156"/>
    </row>
    <row r="892" spans="1:2">
      <c r="A892" s="79"/>
      <c r="B892" s="156"/>
    </row>
    <row r="893" spans="1:2">
      <c r="A893" s="79"/>
      <c r="B893" s="156"/>
    </row>
    <row r="894" spans="1:2">
      <c r="A894" s="79"/>
      <c r="B894" s="156"/>
    </row>
    <row r="895" spans="1:2">
      <c r="A895" s="79"/>
      <c r="B895" s="156"/>
    </row>
    <row r="896" spans="1:2">
      <c r="A896" s="79"/>
      <c r="B896" s="156"/>
    </row>
    <row r="897" spans="1:2">
      <c r="A897" s="79"/>
      <c r="B897" s="156"/>
    </row>
    <row r="898" spans="1:2">
      <c r="A898" s="79"/>
      <c r="B898" s="156"/>
    </row>
    <row r="899" spans="1:2">
      <c r="A899" s="79"/>
      <c r="B899" s="156"/>
    </row>
    <row r="900" spans="1:2">
      <c r="A900" s="79"/>
      <c r="B900" s="156"/>
    </row>
    <row r="901" spans="1:2">
      <c r="A901" s="79"/>
      <c r="B901" s="156"/>
    </row>
    <row r="902" spans="1:2">
      <c r="A902" s="79"/>
      <c r="B902" s="156"/>
    </row>
    <row r="903" spans="1:2">
      <c r="A903" s="79"/>
      <c r="B903" s="156"/>
    </row>
    <row r="904" spans="1:2">
      <c r="A904" s="79"/>
      <c r="B904" s="156"/>
    </row>
    <row r="905" spans="1:2">
      <c r="A905" s="79"/>
      <c r="B905" s="156"/>
    </row>
    <row r="906" spans="1:2">
      <c r="A906" s="79"/>
      <c r="B906" s="156"/>
    </row>
    <row r="907" spans="1:2">
      <c r="A907" s="79"/>
      <c r="B907" s="156"/>
    </row>
    <row r="908" spans="1:2">
      <c r="A908" s="79"/>
      <c r="B908" s="156"/>
    </row>
    <row r="909" spans="1:2">
      <c r="A909" s="79"/>
      <c r="B909" s="156"/>
    </row>
    <row r="910" spans="1:2">
      <c r="A910" s="79"/>
      <c r="B910" s="156"/>
    </row>
    <row r="911" spans="1:2">
      <c r="A911" s="79"/>
      <c r="B911" s="156"/>
    </row>
    <row r="912" spans="1:2">
      <c r="A912" s="79"/>
      <c r="B912" s="156"/>
    </row>
    <row r="913" spans="1:2">
      <c r="A913" s="79"/>
      <c r="B913" s="156"/>
    </row>
    <row r="914" spans="1:2">
      <c r="A914" s="79"/>
      <c r="B914" s="156"/>
    </row>
    <row r="915" spans="1:2">
      <c r="A915" s="79"/>
      <c r="B915" s="156"/>
    </row>
    <row r="916" spans="1:2">
      <c r="A916" s="79"/>
      <c r="B916" s="156"/>
    </row>
    <row r="917" spans="1:2">
      <c r="A917" s="79"/>
      <c r="B917" s="156"/>
    </row>
    <row r="918" spans="1:2">
      <c r="A918" s="79"/>
      <c r="B918" s="156"/>
    </row>
    <row r="919" spans="1:2">
      <c r="A919" s="79"/>
      <c r="B919" s="156"/>
    </row>
    <row r="920" spans="1:2">
      <c r="A920" s="79"/>
      <c r="B920" s="156"/>
    </row>
    <row r="921" spans="1:2">
      <c r="A921" s="79"/>
      <c r="B921" s="156"/>
    </row>
    <row r="922" spans="1:2">
      <c r="A922" s="79"/>
      <c r="B922" s="156"/>
    </row>
    <row r="923" spans="1:2">
      <c r="A923" s="79"/>
      <c r="B923" s="156"/>
    </row>
    <row r="924" spans="1:2">
      <c r="A924" s="79"/>
      <c r="B924" s="156"/>
    </row>
    <row r="925" spans="1:2">
      <c r="A925" s="79"/>
      <c r="B925" s="156"/>
    </row>
    <row r="926" spans="1:2">
      <c r="A926" s="79"/>
      <c r="B926" s="156"/>
    </row>
    <row r="927" spans="1:2">
      <c r="A927" s="79"/>
      <c r="B927" s="156"/>
    </row>
    <row r="928" spans="1:2">
      <c r="A928" s="79"/>
      <c r="B928" s="156"/>
    </row>
    <row r="929" spans="1:2">
      <c r="A929" s="79"/>
      <c r="B929" s="156"/>
    </row>
    <row r="930" spans="1:2">
      <c r="A930" s="79"/>
      <c r="B930" s="156"/>
    </row>
    <row r="931" spans="1:2">
      <c r="A931" s="79"/>
      <c r="B931" s="156"/>
    </row>
    <row r="932" spans="1:2">
      <c r="A932" s="79"/>
      <c r="B932" s="156"/>
    </row>
    <row r="933" spans="1:2">
      <c r="A933" s="79"/>
      <c r="B933" s="156"/>
    </row>
    <row r="934" spans="1:2">
      <c r="A934" s="79"/>
      <c r="B934" s="156"/>
    </row>
    <row r="935" spans="1:2">
      <c r="A935" s="79"/>
      <c r="B935" s="156"/>
    </row>
    <row r="936" spans="1:2">
      <c r="A936" s="79"/>
      <c r="B936" s="156"/>
    </row>
    <row r="937" spans="1:2">
      <c r="A937" s="79"/>
      <c r="B937" s="156"/>
    </row>
    <row r="938" spans="1:2">
      <c r="A938" s="79"/>
      <c r="B938" s="156"/>
    </row>
    <row r="939" spans="1:2">
      <c r="A939" s="79"/>
      <c r="B939" s="156"/>
    </row>
    <row r="940" spans="1:2">
      <c r="A940" s="79"/>
      <c r="B940" s="156"/>
    </row>
    <row r="941" spans="1:2">
      <c r="A941" s="79"/>
      <c r="B941" s="156"/>
    </row>
    <row r="942" spans="1:2">
      <c r="A942" s="79"/>
      <c r="B942" s="156"/>
    </row>
    <row r="943" spans="1:2">
      <c r="A943" s="79"/>
      <c r="B943" s="156"/>
    </row>
    <row r="944" spans="1:2">
      <c r="A944" s="79"/>
      <c r="B944" s="156"/>
    </row>
    <row r="945" spans="1:2">
      <c r="A945" s="79"/>
      <c r="B945" s="156"/>
    </row>
    <row r="946" spans="1:2">
      <c r="A946" s="79"/>
      <c r="B946" s="156"/>
    </row>
    <row r="947" spans="1:2">
      <c r="A947" s="79"/>
      <c r="B947" s="156"/>
    </row>
    <row r="948" spans="1:2">
      <c r="A948" s="79"/>
      <c r="B948" s="156"/>
    </row>
    <row r="949" spans="1:2">
      <c r="A949" s="79"/>
      <c r="B949" s="156"/>
    </row>
    <row r="950" spans="1:2">
      <c r="A950" s="79"/>
      <c r="B950" s="156"/>
    </row>
    <row r="951" spans="1:2">
      <c r="A951" s="79"/>
      <c r="B951" s="156"/>
    </row>
    <row r="952" spans="1:2">
      <c r="A952" s="79"/>
      <c r="B952" s="156"/>
    </row>
    <row r="953" spans="1:2">
      <c r="A953" s="79"/>
      <c r="B953" s="156"/>
    </row>
    <row r="954" spans="1:2">
      <c r="A954" s="79"/>
      <c r="B954" s="156"/>
    </row>
    <row r="955" spans="1:2">
      <c r="A955" s="79"/>
      <c r="B955" s="156"/>
    </row>
    <row r="956" spans="1:2">
      <c r="A956" s="79"/>
      <c r="B956" s="156"/>
    </row>
    <row r="957" spans="1:2">
      <c r="A957" s="79"/>
      <c r="B957" s="156"/>
    </row>
    <row r="958" spans="1:2">
      <c r="A958" s="79"/>
      <c r="B958" s="156"/>
    </row>
    <row r="959" spans="1:2">
      <c r="A959" s="79"/>
      <c r="B959" s="156"/>
    </row>
    <row r="960" spans="1:2">
      <c r="A960" s="79"/>
      <c r="B960" s="156"/>
    </row>
    <row r="961" spans="1:2">
      <c r="A961" s="79"/>
      <c r="B961" s="156"/>
    </row>
    <row r="962" spans="1:2">
      <c r="A962" s="79"/>
      <c r="B962" s="156"/>
    </row>
    <row r="963" spans="1:2">
      <c r="A963" s="79"/>
      <c r="B963" s="156"/>
    </row>
    <row r="964" spans="1:2">
      <c r="A964" s="79"/>
      <c r="B964" s="156"/>
    </row>
    <row r="965" spans="1:2">
      <c r="A965" s="79"/>
      <c r="B965" s="156"/>
    </row>
    <row r="966" spans="1:2">
      <c r="A966" s="79"/>
      <c r="B966" s="156"/>
    </row>
    <row r="967" spans="1:2">
      <c r="A967" s="79"/>
      <c r="B967" s="156"/>
    </row>
    <row r="968" spans="1:2">
      <c r="A968" s="79"/>
      <c r="B968" s="156"/>
    </row>
    <row r="969" spans="1:2">
      <c r="A969" s="79"/>
      <c r="B969" s="156"/>
    </row>
    <row r="970" spans="1:2">
      <c r="A970" s="79"/>
      <c r="B970" s="156"/>
    </row>
    <row r="971" spans="1:2">
      <c r="A971" s="79"/>
      <c r="B971" s="156"/>
    </row>
    <row r="972" spans="1:2">
      <c r="A972" s="79"/>
      <c r="B972" s="156"/>
    </row>
    <row r="973" spans="1:2">
      <c r="A973" s="79"/>
      <c r="B973" s="156"/>
    </row>
    <row r="974" spans="1:2">
      <c r="A974" s="79"/>
      <c r="B974" s="156"/>
    </row>
    <row r="975" spans="1:2">
      <c r="A975" s="79"/>
      <c r="B975" s="156"/>
    </row>
    <row r="976" spans="1:2">
      <c r="A976" s="79"/>
      <c r="B976" s="156"/>
    </row>
    <row r="977" spans="1:2">
      <c r="A977" s="79"/>
      <c r="B977" s="156"/>
    </row>
    <row r="978" spans="1:2">
      <c r="A978" s="79"/>
      <c r="B978" s="156"/>
    </row>
    <row r="979" spans="1:2">
      <c r="A979" s="79"/>
      <c r="B979" s="156"/>
    </row>
    <row r="980" spans="1:2">
      <c r="A980" s="79"/>
      <c r="B980" s="156"/>
    </row>
    <row r="981" spans="1:2">
      <c r="A981" s="79"/>
      <c r="B981" s="156"/>
    </row>
    <row r="982" spans="1:2">
      <c r="A982" s="79"/>
      <c r="B982" s="156"/>
    </row>
    <row r="983" spans="1:2">
      <c r="A983" s="79"/>
      <c r="B983" s="156"/>
    </row>
    <row r="984" spans="1:2">
      <c r="A984" s="79"/>
      <c r="B984" s="156"/>
    </row>
    <row r="985" spans="1:2">
      <c r="A985" s="79"/>
      <c r="B985" s="156"/>
    </row>
    <row r="986" spans="1:2">
      <c r="A986" s="79"/>
      <c r="B986" s="156"/>
    </row>
    <row r="987" spans="1:2">
      <c r="A987" s="79"/>
      <c r="B987" s="156"/>
    </row>
    <row r="988" spans="1:2">
      <c r="A988" s="79"/>
      <c r="B988" s="156"/>
    </row>
    <row r="989" spans="1:2">
      <c r="A989" s="79"/>
      <c r="B989" s="156"/>
    </row>
    <row r="990" spans="1:2">
      <c r="A990" s="79"/>
      <c r="B990" s="156"/>
    </row>
    <row r="991" spans="1:2">
      <c r="A991" s="79"/>
      <c r="B991" s="156"/>
    </row>
    <row r="992" spans="1:2">
      <c r="A992" s="79"/>
      <c r="B992" s="156"/>
    </row>
    <row r="993" spans="1:2">
      <c r="A993" s="79"/>
      <c r="B993" s="156"/>
    </row>
    <row r="994" spans="1:2">
      <c r="A994" s="79"/>
      <c r="B994" s="156"/>
    </row>
    <row r="995" spans="1:2">
      <c r="A995" s="79"/>
      <c r="B995" s="156"/>
    </row>
    <row r="996" spans="1:2">
      <c r="A996" s="79"/>
      <c r="B996" s="156"/>
    </row>
    <row r="997" spans="1:2">
      <c r="A997" s="79"/>
      <c r="B997" s="156"/>
    </row>
    <row r="998" spans="1:2">
      <c r="A998" s="79"/>
      <c r="B998" s="156"/>
    </row>
    <row r="999" spans="1:2">
      <c r="A999" s="79"/>
      <c r="B999" s="156"/>
    </row>
    <row r="1000" spans="1:2">
      <c r="A1000" s="79"/>
      <c r="B1000" s="156"/>
    </row>
    <row r="1001" spans="1:2">
      <c r="A1001" s="79"/>
      <c r="B1001" s="156"/>
    </row>
    <row r="1002" spans="1:2">
      <c r="A1002" s="79"/>
      <c r="B1002" s="156"/>
    </row>
    <row r="1003" spans="1:2">
      <c r="A1003" s="79"/>
      <c r="B1003" s="156"/>
    </row>
    <row r="1004" spans="1:2">
      <c r="A1004" s="79"/>
      <c r="B1004" s="156"/>
    </row>
    <row r="1005" spans="1:2">
      <c r="A1005" s="79"/>
      <c r="B1005" s="156"/>
    </row>
    <row r="1006" spans="1:2">
      <c r="A1006" s="79"/>
      <c r="B1006" s="156"/>
    </row>
    <row r="1007" spans="1:2">
      <c r="A1007" s="79"/>
      <c r="B1007" s="156"/>
    </row>
    <row r="1008" spans="1:2">
      <c r="A1008" s="79"/>
      <c r="B1008" s="156"/>
    </row>
    <row r="1009" spans="1:2">
      <c r="A1009" s="79"/>
      <c r="B1009" s="156"/>
    </row>
    <row r="1010" spans="1:2">
      <c r="A1010" s="79"/>
      <c r="B1010" s="156"/>
    </row>
    <row r="1011" spans="1:2">
      <c r="A1011" s="79"/>
      <c r="B1011" s="156"/>
    </row>
    <row r="1012" spans="1:2">
      <c r="A1012" s="79"/>
      <c r="B1012" s="156"/>
    </row>
    <row r="1013" spans="1:2">
      <c r="A1013" s="79"/>
      <c r="B1013" s="156"/>
    </row>
    <row r="1014" spans="1:2">
      <c r="A1014" s="79"/>
      <c r="B1014" s="156"/>
    </row>
    <row r="1015" spans="1:2">
      <c r="A1015" s="79"/>
      <c r="B1015" s="156"/>
    </row>
    <row r="1016" spans="1:2">
      <c r="A1016" s="79"/>
      <c r="B1016" s="156"/>
    </row>
    <row r="1017" spans="1:2">
      <c r="A1017" s="79"/>
      <c r="B1017" s="156"/>
    </row>
    <row r="1018" spans="1:2">
      <c r="A1018" s="79"/>
      <c r="B1018" s="156"/>
    </row>
    <row r="1019" spans="1:2">
      <c r="A1019" s="79"/>
      <c r="B1019" s="156"/>
    </row>
    <row r="1020" spans="1:2">
      <c r="A1020" s="79"/>
      <c r="B1020" s="156"/>
    </row>
    <row r="1021" spans="1:2">
      <c r="A1021" s="79"/>
      <c r="B1021" s="156"/>
    </row>
    <row r="1022" spans="1:2">
      <c r="A1022" s="79"/>
      <c r="B1022" s="156"/>
    </row>
    <row r="1023" spans="1:2">
      <c r="A1023" s="79"/>
      <c r="B1023" s="156"/>
    </row>
    <row r="1024" spans="1:2">
      <c r="A1024" s="79"/>
      <c r="B1024" s="156"/>
    </row>
    <row r="1025" spans="1:2">
      <c r="A1025" s="79"/>
      <c r="B1025" s="156"/>
    </row>
    <row r="1026" spans="1:2">
      <c r="A1026" s="79"/>
      <c r="B1026" s="156"/>
    </row>
    <row r="1027" spans="1:2">
      <c r="A1027" s="79"/>
      <c r="B1027" s="156"/>
    </row>
    <row r="1028" spans="1:2">
      <c r="A1028" s="79"/>
      <c r="B1028" s="156"/>
    </row>
    <row r="1029" spans="1:2">
      <c r="A1029" s="79"/>
      <c r="B1029" s="156"/>
    </row>
    <row r="1030" spans="1:2">
      <c r="A1030" s="79"/>
      <c r="B1030" s="156"/>
    </row>
    <row r="1031" spans="1:2">
      <c r="A1031" s="79"/>
      <c r="B1031" s="156"/>
    </row>
    <row r="1032" spans="1:2">
      <c r="A1032" s="79"/>
      <c r="B1032" s="156"/>
    </row>
    <row r="1033" spans="1:2">
      <c r="A1033" s="79"/>
      <c r="B1033" s="156"/>
    </row>
    <row r="1034" spans="1:2">
      <c r="A1034" s="79"/>
      <c r="B1034" s="156"/>
    </row>
    <row r="1035" spans="1:2">
      <c r="A1035" s="79"/>
      <c r="B1035" s="156"/>
    </row>
    <row r="1036" spans="1:2">
      <c r="A1036" s="79"/>
      <c r="B1036" s="156"/>
    </row>
    <row r="1037" spans="1:2">
      <c r="A1037" s="79"/>
      <c r="B1037" s="156"/>
    </row>
    <row r="1038" spans="1:2">
      <c r="A1038" s="79"/>
      <c r="B1038" s="156"/>
    </row>
    <row r="1039" spans="1:2">
      <c r="A1039" s="79"/>
      <c r="B1039" s="156"/>
    </row>
    <row r="1040" spans="1:2">
      <c r="A1040" s="79"/>
      <c r="B1040" s="156"/>
    </row>
    <row r="1041" spans="1:2">
      <c r="A1041" s="79"/>
      <c r="B1041" s="156"/>
    </row>
    <row r="1042" spans="1:2">
      <c r="A1042" s="79"/>
      <c r="B1042" s="156"/>
    </row>
    <row r="1043" spans="1:2">
      <c r="A1043" s="79"/>
      <c r="B1043" s="156"/>
    </row>
    <row r="1044" spans="1:2">
      <c r="A1044" s="79"/>
      <c r="B1044" s="156"/>
    </row>
    <row r="1045" spans="1:2">
      <c r="A1045" s="79"/>
      <c r="B1045" s="156"/>
    </row>
    <row r="1046" spans="1:2">
      <c r="A1046" s="79"/>
      <c r="B1046" s="156"/>
    </row>
    <row r="1047" spans="1:2">
      <c r="A1047" s="79"/>
      <c r="B1047" s="156"/>
    </row>
    <row r="1048" spans="1:2">
      <c r="A1048" s="79"/>
      <c r="B1048" s="156"/>
    </row>
    <row r="1049" spans="1:2">
      <c r="A1049" s="79"/>
      <c r="B1049" s="156"/>
    </row>
    <row r="1050" spans="1:2">
      <c r="A1050" s="79"/>
      <c r="B1050" s="156"/>
    </row>
    <row r="1051" spans="1:2">
      <c r="A1051" s="79"/>
      <c r="B1051" s="156"/>
    </row>
    <row r="1052" spans="1:2">
      <c r="A1052" s="79"/>
      <c r="B1052" s="156"/>
    </row>
    <row r="1053" spans="1:2">
      <c r="A1053" s="79"/>
      <c r="B1053" s="156"/>
    </row>
    <row r="1054" spans="1:2">
      <c r="A1054" s="79"/>
      <c r="B1054" s="156"/>
    </row>
    <row r="1055" spans="1:2">
      <c r="A1055" s="79"/>
      <c r="B1055" s="156"/>
    </row>
    <row r="1056" spans="1:2">
      <c r="A1056" s="79"/>
      <c r="B1056" s="156"/>
    </row>
    <row r="1057" spans="1:2">
      <c r="A1057" s="79"/>
      <c r="B1057" s="156"/>
    </row>
    <row r="1058" spans="1:2">
      <c r="A1058" s="79"/>
      <c r="B1058" s="156"/>
    </row>
    <row r="1059" spans="1:2">
      <c r="A1059" s="79"/>
      <c r="B1059" s="156"/>
    </row>
    <row r="1060" spans="1:2">
      <c r="A1060" s="79"/>
      <c r="B1060" s="156"/>
    </row>
    <row r="1061" spans="1:2">
      <c r="A1061" s="79"/>
      <c r="B1061" s="156"/>
    </row>
    <row r="1062" spans="1:2">
      <c r="A1062" s="79"/>
      <c r="B1062" s="156"/>
    </row>
    <row r="1063" spans="1:2">
      <c r="A1063" s="79"/>
      <c r="B1063" s="156"/>
    </row>
    <row r="1064" spans="1:2">
      <c r="A1064" s="79"/>
      <c r="B1064" s="156"/>
    </row>
    <row r="1065" spans="1:2">
      <c r="A1065" s="79"/>
      <c r="B1065" s="156"/>
    </row>
    <row r="1066" spans="1:2">
      <c r="A1066" s="79"/>
      <c r="B1066" s="156"/>
    </row>
    <row r="1067" spans="1:2">
      <c r="A1067" s="79"/>
      <c r="B1067" s="156"/>
    </row>
    <row r="1068" spans="1:2">
      <c r="A1068" s="79"/>
      <c r="B1068" s="156"/>
    </row>
    <row r="1069" spans="1:2">
      <c r="A1069" s="79"/>
      <c r="B1069" s="156"/>
    </row>
    <row r="1070" spans="1:2">
      <c r="A1070" s="79"/>
      <c r="B1070" s="156"/>
    </row>
    <row r="1071" spans="1:2">
      <c r="A1071" s="79"/>
      <c r="B1071" s="156"/>
    </row>
    <row r="1072" spans="1:2">
      <c r="A1072" s="79"/>
      <c r="B1072" s="156"/>
    </row>
    <row r="1073" spans="1:2">
      <c r="A1073" s="79"/>
      <c r="B1073" s="156"/>
    </row>
    <row r="1074" spans="1:2">
      <c r="A1074" s="79"/>
      <c r="B1074" s="156"/>
    </row>
    <row r="1075" spans="1:2">
      <c r="A1075" s="79"/>
      <c r="B1075" s="156"/>
    </row>
    <row r="1076" spans="1:2">
      <c r="A1076" s="79"/>
      <c r="B1076" s="156"/>
    </row>
    <row r="1077" spans="1:2">
      <c r="A1077" s="79"/>
      <c r="B1077" s="156"/>
    </row>
    <row r="1078" spans="1:2">
      <c r="A1078" s="79"/>
      <c r="B1078" s="156"/>
    </row>
    <row r="1079" spans="1:2">
      <c r="A1079" s="79"/>
      <c r="B1079" s="156"/>
    </row>
    <row r="1080" spans="1:2">
      <c r="A1080" s="79"/>
      <c r="B1080" s="156"/>
    </row>
    <row r="1081" spans="1:2">
      <c r="A1081" s="79"/>
      <c r="B1081" s="156"/>
    </row>
    <row r="1082" spans="1:2">
      <c r="A1082" s="79"/>
      <c r="B1082" s="156"/>
    </row>
    <row r="1083" spans="1:2">
      <c r="A1083" s="79"/>
      <c r="B1083" s="156"/>
    </row>
    <row r="1084" spans="1:2">
      <c r="A1084" s="79"/>
      <c r="B1084" s="156"/>
    </row>
    <row r="1085" spans="1:2">
      <c r="A1085" s="79"/>
      <c r="B1085" s="156"/>
    </row>
    <row r="1086" spans="1:2">
      <c r="A1086" s="79"/>
      <c r="B1086" s="156"/>
    </row>
    <row r="1087" spans="1:2">
      <c r="A1087" s="79"/>
      <c r="B1087" s="156"/>
    </row>
    <row r="1088" spans="1:2">
      <c r="A1088" s="79"/>
      <c r="B1088" s="156"/>
    </row>
    <row r="1089" spans="1:2">
      <c r="A1089" s="79"/>
      <c r="B1089" s="156"/>
    </row>
    <row r="1090" spans="1:2">
      <c r="A1090" s="79"/>
      <c r="B1090" s="156"/>
    </row>
    <row r="1091" spans="1:2">
      <c r="A1091" s="79"/>
      <c r="B1091" s="156"/>
    </row>
    <row r="1092" spans="1:2">
      <c r="A1092" s="79"/>
      <c r="B1092" s="156"/>
    </row>
    <row r="1093" spans="1:2">
      <c r="A1093" s="79"/>
      <c r="B1093" s="156"/>
    </row>
    <row r="1094" spans="1:2">
      <c r="A1094" s="79"/>
      <c r="B1094" s="156"/>
    </row>
    <row r="1095" spans="1:2">
      <c r="A1095" s="79"/>
      <c r="B1095" s="156"/>
    </row>
    <row r="1096" spans="1:2">
      <c r="A1096" s="79"/>
      <c r="B1096" s="156"/>
    </row>
    <row r="1097" spans="1:2">
      <c r="A1097" s="79"/>
      <c r="B1097" s="156"/>
    </row>
    <row r="1098" spans="1:2">
      <c r="A1098" s="79"/>
      <c r="B1098" s="156"/>
    </row>
    <row r="1099" spans="1:2">
      <c r="A1099" s="79"/>
      <c r="B1099" s="156"/>
    </row>
    <row r="1100" spans="1:2">
      <c r="A1100" s="79"/>
      <c r="B1100" s="156"/>
    </row>
    <row r="1101" spans="1:2">
      <c r="A1101" s="79"/>
      <c r="B1101" s="156"/>
    </row>
    <row r="1102" spans="1:2">
      <c r="A1102" s="79"/>
      <c r="B1102" s="156"/>
    </row>
    <row r="1103" spans="1:2">
      <c r="A1103" s="79"/>
      <c r="B1103" s="156"/>
    </row>
    <row r="1104" spans="1:2">
      <c r="A1104" s="79"/>
      <c r="B1104" s="156"/>
    </row>
    <row r="1105" spans="1:2">
      <c r="A1105" s="79"/>
      <c r="B1105" s="156"/>
    </row>
    <row r="1106" spans="1:2">
      <c r="A1106" s="79"/>
      <c r="B1106" s="156"/>
    </row>
    <row r="1107" spans="1:2">
      <c r="A1107" s="79"/>
      <c r="B1107" s="156"/>
    </row>
    <row r="1108" spans="1:2">
      <c r="A1108" s="79"/>
      <c r="B1108" s="156"/>
    </row>
    <row r="1109" spans="1:2">
      <c r="A1109" s="79"/>
      <c r="B1109" s="156"/>
    </row>
    <row r="1110" spans="1:2">
      <c r="A1110" s="79"/>
      <c r="B1110" s="156"/>
    </row>
    <row r="1111" spans="1:2">
      <c r="A1111" s="79"/>
      <c r="B1111" s="156"/>
    </row>
    <row r="1112" spans="1:2">
      <c r="A1112" s="79"/>
      <c r="B1112" s="156"/>
    </row>
    <row r="1113" spans="1:2">
      <c r="A1113" s="79"/>
      <c r="B1113" s="156"/>
    </row>
    <row r="1114" spans="1:2">
      <c r="A1114" s="79"/>
      <c r="B1114" s="156"/>
    </row>
    <row r="1115" spans="1:2">
      <c r="A1115" s="79"/>
      <c r="B1115" s="156"/>
    </row>
    <row r="1116" spans="1:2">
      <c r="A1116" s="79"/>
      <c r="B1116" s="156"/>
    </row>
    <row r="1117" spans="1:2">
      <c r="A1117" s="79"/>
      <c r="B1117" s="156"/>
    </row>
    <row r="1118" spans="1:2">
      <c r="A1118" s="79"/>
      <c r="B1118" s="156"/>
    </row>
    <row r="1119" spans="1:2">
      <c r="A1119" s="79"/>
      <c r="B1119" s="156"/>
    </row>
    <row r="1120" spans="1:2">
      <c r="A1120" s="79"/>
      <c r="B1120" s="156"/>
    </row>
    <row r="1121" spans="1:2">
      <c r="A1121" s="79"/>
      <c r="B1121" s="156"/>
    </row>
    <row r="1122" spans="1:2">
      <c r="A1122" s="79"/>
      <c r="B1122" s="156"/>
    </row>
    <row r="1123" spans="1:2">
      <c r="A1123" s="79"/>
      <c r="B1123" s="156"/>
    </row>
    <row r="1124" spans="1:2">
      <c r="A1124" s="79"/>
      <c r="B1124" s="156"/>
    </row>
    <row r="1125" spans="1:2">
      <c r="A1125" s="79"/>
      <c r="B1125" s="156"/>
    </row>
    <row r="1126" spans="1:2">
      <c r="A1126" s="79"/>
      <c r="B1126" s="156"/>
    </row>
    <row r="1127" spans="1:2">
      <c r="A1127" s="79"/>
      <c r="B1127" s="156"/>
    </row>
    <row r="1128" spans="1:2">
      <c r="A1128" s="79"/>
      <c r="B1128" s="156"/>
    </row>
    <row r="1129" spans="1:2">
      <c r="A1129" s="79"/>
      <c r="B1129" s="156"/>
    </row>
    <row r="1130" spans="1:2">
      <c r="A1130" s="79"/>
      <c r="B1130" s="156"/>
    </row>
    <row r="1131" spans="1:2">
      <c r="A1131" s="79"/>
      <c r="B1131" s="156"/>
    </row>
    <row r="1132" spans="1:2">
      <c r="A1132" s="79"/>
      <c r="B1132" s="156"/>
    </row>
    <row r="1133" spans="1:2">
      <c r="A1133" s="79"/>
      <c r="B1133" s="156"/>
    </row>
    <row r="1134" spans="1:2">
      <c r="A1134" s="79"/>
      <c r="B1134" s="156"/>
    </row>
    <row r="1135" spans="1:2">
      <c r="A1135" s="79"/>
      <c r="B1135" s="156"/>
    </row>
    <row r="1136" spans="1:2">
      <c r="A1136" s="79"/>
      <c r="B1136" s="156"/>
    </row>
    <row r="1137" spans="1:2">
      <c r="A1137" s="79"/>
      <c r="B1137" s="156"/>
    </row>
    <row r="1138" spans="1:2">
      <c r="A1138" s="79"/>
      <c r="B1138" s="156"/>
    </row>
    <row r="1139" spans="1:2">
      <c r="A1139" s="79"/>
      <c r="B1139" s="156"/>
    </row>
    <row r="1140" spans="1:2">
      <c r="A1140" s="79"/>
      <c r="B1140" s="156"/>
    </row>
    <row r="1141" spans="1:2">
      <c r="A1141" s="79"/>
      <c r="B1141" s="156"/>
    </row>
    <row r="1142" spans="1:2">
      <c r="A1142" s="79"/>
      <c r="B1142" s="156"/>
    </row>
    <row r="1143" spans="1:2">
      <c r="A1143" s="79"/>
      <c r="B1143" s="156"/>
    </row>
    <row r="1144" spans="1:2">
      <c r="A1144" s="79"/>
      <c r="B1144" s="156"/>
    </row>
    <row r="1145" spans="1:2">
      <c r="A1145" s="79"/>
      <c r="B1145" s="156"/>
    </row>
    <row r="1146" spans="1:2">
      <c r="A1146" s="79"/>
      <c r="B1146" s="156"/>
    </row>
    <row r="1147" spans="1:2">
      <c r="A1147" s="79"/>
      <c r="B1147" s="156"/>
    </row>
    <row r="1148" spans="1:2">
      <c r="A1148" s="79"/>
      <c r="B1148" s="156"/>
    </row>
    <row r="1149" spans="1:2">
      <c r="A1149" s="79"/>
      <c r="B1149" s="156"/>
    </row>
    <row r="1150" spans="1:2">
      <c r="A1150" s="79"/>
      <c r="B1150" s="156"/>
    </row>
    <row r="1151" spans="1:2">
      <c r="A1151" s="79"/>
      <c r="B1151" s="156"/>
    </row>
    <row r="1152" spans="1:2">
      <c r="A1152" s="79"/>
      <c r="B1152" s="156"/>
    </row>
    <row r="1153" spans="1:2">
      <c r="A1153" s="79"/>
      <c r="B1153" s="156"/>
    </row>
    <row r="1154" spans="1:2">
      <c r="A1154" s="79"/>
      <c r="B1154" s="156"/>
    </row>
    <row r="1155" spans="1:2">
      <c r="A1155" s="79"/>
      <c r="B1155" s="156"/>
    </row>
    <row r="1156" spans="1:2">
      <c r="A1156" s="79"/>
      <c r="B1156" s="156"/>
    </row>
    <row r="1157" spans="1:2">
      <c r="A1157" s="79"/>
      <c r="B1157" s="156"/>
    </row>
    <row r="1158" spans="1:2">
      <c r="A1158" s="79"/>
      <c r="B1158" s="156"/>
    </row>
    <row r="1159" spans="1:2">
      <c r="A1159" s="79"/>
      <c r="B1159" s="156"/>
    </row>
    <row r="1160" spans="1:2">
      <c r="A1160" s="79"/>
      <c r="B1160" s="156"/>
    </row>
    <row r="1161" spans="1:2">
      <c r="A1161" s="79"/>
      <c r="B1161" s="156"/>
    </row>
    <row r="1162" spans="1:2">
      <c r="A1162" s="79"/>
      <c r="B1162" s="156"/>
    </row>
    <row r="1163" spans="1:2">
      <c r="A1163" s="79"/>
      <c r="B1163" s="156"/>
    </row>
    <row r="1164" spans="1:2">
      <c r="A1164" s="79"/>
      <c r="B1164" s="156"/>
    </row>
    <row r="1165" spans="1:2">
      <c r="A1165" s="79"/>
      <c r="B1165" s="156"/>
    </row>
    <row r="1166" spans="1:2">
      <c r="A1166" s="79"/>
      <c r="B1166" s="156"/>
    </row>
    <row r="1167" spans="1:2">
      <c r="A1167" s="79"/>
      <c r="B1167" s="156"/>
    </row>
    <row r="1168" spans="1:2">
      <c r="A1168" s="79"/>
      <c r="B1168" s="156"/>
    </row>
    <row r="1169" spans="1:2">
      <c r="A1169" s="79"/>
      <c r="B1169" s="156"/>
    </row>
    <row r="1170" spans="1:2">
      <c r="A1170" s="79"/>
      <c r="B1170" s="156"/>
    </row>
    <row r="1171" spans="1:2">
      <c r="A1171" s="79"/>
      <c r="B1171" s="156"/>
    </row>
    <row r="1172" spans="1:2">
      <c r="A1172" s="79"/>
      <c r="B1172" s="156"/>
    </row>
    <row r="1173" spans="1:2">
      <c r="A1173" s="79"/>
      <c r="B1173" s="156"/>
    </row>
    <row r="1174" spans="1:2">
      <c r="A1174" s="79"/>
      <c r="B1174" s="156"/>
    </row>
    <row r="1175" spans="1:2">
      <c r="A1175" s="79"/>
      <c r="B1175" s="156"/>
    </row>
    <row r="1176" spans="1:2">
      <c r="A1176" s="79"/>
      <c r="B1176" s="156"/>
    </row>
    <row r="1177" spans="1:2">
      <c r="A1177" s="79"/>
      <c r="B1177" s="156"/>
    </row>
    <row r="1178" spans="1:2">
      <c r="A1178" s="79"/>
      <c r="B1178" s="156"/>
    </row>
    <row r="1179" spans="1:2">
      <c r="A1179" s="79"/>
      <c r="B1179" s="156"/>
    </row>
    <row r="1180" spans="1:2">
      <c r="A1180" s="79"/>
      <c r="B1180" s="156"/>
    </row>
    <row r="1181" spans="1:2">
      <c r="A1181" s="79"/>
      <c r="B1181" s="156"/>
    </row>
    <row r="1182" spans="1:2">
      <c r="A1182" s="79"/>
      <c r="B1182" s="156"/>
    </row>
    <row r="1183" spans="1:2">
      <c r="A1183" s="79"/>
      <c r="B1183" s="156"/>
    </row>
    <row r="1184" spans="1:2">
      <c r="A1184" s="79"/>
      <c r="B1184" s="156"/>
    </row>
    <row r="1185" spans="1:2">
      <c r="A1185" s="79"/>
      <c r="B1185" s="156"/>
    </row>
    <row r="1186" spans="1:2">
      <c r="A1186" s="79"/>
      <c r="B1186" s="156"/>
    </row>
    <row r="1187" spans="1:2">
      <c r="A1187" s="79"/>
      <c r="B1187" s="156"/>
    </row>
    <row r="1188" spans="1:2">
      <c r="A1188" s="79"/>
      <c r="B1188" s="156"/>
    </row>
    <row r="1189" spans="1:2">
      <c r="A1189" s="79"/>
      <c r="B1189" s="156"/>
    </row>
    <row r="1190" spans="1:2">
      <c r="A1190" s="79"/>
      <c r="B1190" s="156"/>
    </row>
    <row r="1191" spans="1:2">
      <c r="A1191" s="79"/>
      <c r="B1191" s="156"/>
    </row>
    <row r="1192" spans="1:2">
      <c r="A1192" s="79"/>
      <c r="B1192" s="156"/>
    </row>
    <row r="1193" spans="1:2">
      <c r="A1193" s="79"/>
      <c r="B1193" s="156"/>
    </row>
    <row r="1194" spans="1:2">
      <c r="A1194" s="79"/>
      <c r="B1194" s="156"/>
    </row>
    <row r="1195" spans="1:2">
      <c r="A1195" s="79"/>
      <c r="B1195" s="156"/>
    </row>
    <row r="1196" spans="1:2">
      <c r="A1196" s="79"/>
      <c r="B1196" s="156"/>
    </row>
    <row r="1197" spans="1:2">
      <c r="A1197" s="79"/>
      <c r="B1197" s="156"/>
    </row>
    <row r="1198" spans="1:2">
      <c r="A1198" s="79"/>
      <c r="B1198" s="156"/>
    </row>
    <row r="1199" spans="1:2">
      <c r="A1199" s="79"/>
      <c r="B1199" s="156"/>
    </row>
    <row r="1200" spans="1:2">
      <c r="A1200" s="79"/>
      <c r="B1200" s="156"/>
    </row>
    <row r="1201" spans="1:2">
      <c r="A1201" s="79"/>
      <c r="B1201" s="156"/>
    </row>
    <row r="1202" spans="1:2">
      <c r="A1202" s="79"/>
      <c r="B1202" s="156"/>
    </row>
    <row r="1203" spans="1:2">
      <c r="A1203" s="79"/>
      <c r="B1203" s="156"/>
    </row>
    <row r="1204" spans="1:2">
      <c r="A1204" s="79"/>
      <c r="B1204" s="156"/>
    </row>
    <row r="1205" spans="1:2">
      <c r="A1205" s="79"/>
      <c r="B1205" s="156"/>
    </row>
    <row r="1206" spans="1:2">
      <c r="A1206" s="79"/>
      <c r="B1206" s="156"/>
    </row>
    <row r="1207" spans="1:2">
      <c r="A1207" s="79"/>
      <c r="B1207" s="156"/>
    </row>
    <row r="1208" spans="1:2">
      <c r="A1208" s="79"/>
      <c r="B1208" s="156"/>
    </row>
    <row r="1209" spans="1:2">
      <c r="A1209" s="79"/>
      <c r="B1209" s="156"/>
    </row>
    <row r="1210" spans="1:2">
      <c r="A1210" s="79"/>
      <c r="B1210" s="156"/>
    </row>
    <row r="1211" spans="1:2">
      <c r="A1211" s="79"/>
      <c r="B1211" s="156"/>
    </row>
    <row r="1212" spans="1:2">
      <c r="A1212" s="79"/>
      <c r="B1212" s="156"/>
    </row>
    <row r="1213" spans="1:2">
      <c r="A1213" s="79"/>
      <c r="B1213" s="156"/>
    </row>
    <row r="1214" spans="1:2">
      <c r="A1214" s="79"/>
      <c r="B1214" s="156"/>
    </row>
    <row r="1215" spans="1:2">
      <c r="A1215" s="79"/>
      <c r="B1215" s="156"/>
    </row>
    <row r="1216" spans="1:2">
      <c r="A1216" s="79"/>
      <c r="B1216" s="156"/>
    </row>
    <row r="1217" spans="1:2">
      <c r="A1217" s="79"/>
      <c r="B1217" s="156"/>
    </row>
    <row r="1218" spans="1:2">
      <c r="A1218" s="79"/>
      <c r="B1218" s="156"/>
    </row>
    <row r="1219" spans="1:2">
      <c r="A1219" s="79"/>
      <c r="B1219" s="156"/>
    </row>
    <row r="1220" spans="1:2">
      <c r="A1220" s="79"/>
      <c r="B1220" s="156"/>
    </row>
    <row r="1221" spans="1:2">
      <c r="A1221" s="79"/>
      <c r="B1221" s="156"/>
    </row>
    <row r="1222" spans="1:2">
      <c r="A1222" s="79"/>
      <c r="B1222" s="156"/>
    </row>
    <row r="1223" spans="1:2">
      <c r="A1223" s="79"/>
      <c r="B1223" s="156"/>
    </row>
    <row r="1224" spans="1:2">
      <c r="A1224" s="79"/>
      <c r="B1224" s="156"/>
    </row>
    <row r="1225" spans="1:2">
      <c r="A1225" s="79"/>
      <c r="B1225" s="156"/>
    </row>
    <row r="1226" spans="1:2">
      <c r="A1226" s="79"/>
      <c r="B1226" s="156"/>
    </row>
    <row r="1227" spans="1:2">
      <c r="A1227" s="79"/>
      <c r="B1227" s="156"/>
    </row>
    <row r="1228" spans="1:2">
      <c r="A1228" s="79"/>
      <c r="B1228" s="156"/>
    </row>
    <row r="1229" spans="1:2">
      <c r="A1229" s="79"/>
      <c r="B1229" s="156"/>
    </row>
    <row r="1230" spans="1:2">
      <c r="A1230" s="79"/>
      <c r="B1230" s="156"/>
    </row>
    <row r="1231" spans="1:2">
      <c r="A1231" s="79"/>
      <c r="B1231" s="156"/>
    </row>
    <row r="1232" spans="1:2">
      <c r="A1232" s="79"/>
      <c r="B1232" s="156"/>
    </row>
    <row r="1233" spans="1:2">
      <c r="A1233" s="79"/>
      <c r="B1233" s="156"/>
    </row>
    <row r="1234" spans="1:2">
      <c r="A1234" s="79"/>
      <c r="B1234" s="156"/>
    </row>
    <row r="1235" spans="1:2">
      <c r="A1235" s="79"/>
      <c r="B1235" s="156"/>
    </row>
    <row r="1236" spans="1:2">
      <c r="A1236" s="79"/>
      <c r="B1236" s="156"/>
    </row>
    <row r="1237" spans="1:2">
      <c r="A1237" s="79"/>
      <c r="B1237" s="156"/>
    </row>
    <row r="1238" spans="1:2">
      <c r="A1238" s="79"/>
      <c r="B1238" s="156"/>
    </row>
    <row r="1239" spans="1:2">
      <c r="A1239" s="79"/>
      <c r="B1239" s="156"/>
    </row>
    <row r="1240" spans="1:2">
      <c r="A1240" s="79"/>
      <c r="B1240" s="156"/>
    </row>
    <row r="1241" spans="1:2">
      <c r="A1241" s="79"/>
      <c r="B1241" s="156"/>
    </row>
    <row r="1242" spans="1:2">
      <c r="A1242" s="79"/>
      <c r="B1242" s="156"/>
    </row>
    <row r="1243" spans="1:2">
      <c r="A1243" s="79"/>
      <c r="B1243" s="156"/>
    </row>
    <row r="1244" spans="1:2">
      <c r="A1244" s="79"/>
      <c r="B1244" s="156"/>
    </row>
    <row r="1245" spans="1:2">
      <c r="A1245" s="79"/>
      <c r="B1245" s="156"/>
    </row>
    <row r="1246" spans="1:2">
      <c r="A1246" s="79"/>
      <c r="B1246" s="156"/>
    </row>
    <row r="1247" spans="1:2">
      <c r="A1247" s="79"/>
      <c r="B1247" s="156"/>
    </row>
    <row r="1248" spans="1:2">
      <c r="A1248" s="79"/>
      <c r="B1248" s="156"/>
    </row>
    <row r="1249" spans="1:2">
      <c r="A1249" s="79"/>
      <c r="B1249" s="156"/>
    </row>
    <row r="1250" spans="1:2">
      <c r="A1250" s="79"/>
      <c r="B1250" s="156"/>
    </row>
    <row r="1251" spans="1:2">
      <c r="A1251" s="79"/>
      <c r="B1251" s="156"/>
    </row>
    <row r="1252" spans="1:2">
      <c r="A1252" s="79"/>
      <c r="B1252" s="156"/>
    </row>
    <row r="1253" spans="1:2">
      <c r="A1253" s="79"/>
      <c r="B1253" s="156"/>
    </row>
    <row r="1254" spans="1:2">
      <c r="A1254" s="79"/>
      <c r="B1254" s="156"/>
    </row>
    <row r="1255" spans="1:2">
      <c r="A1255" s="79"/>
      <c r="B1255" s="156"/>
    </row>
    <row r="1256" spans="1:2">
      <c r="A1256" s="79"/>
      <c r="B1256" s="156"/>
    </row>
    <row r="1257" spans="1:2">
      <c r="A1257" s="79"/>
      <c r="B1257" s="156"/>
    </row>
    <row r="1258" spans="1:2">
      <c r="A1258" s="79"/>
      <c r="B1258" s="156"/>
    </row>
    <row r="1259" spans="1:2">
      <c r="A1259" s="79"/>
      <c r="B1259" s="156"/>
    </row>
    <row r="1260" spans="1:2">
      <c r="A1260" s="79"/>
      <c r="B1260" s="156"/>
    </row>
    <row r="1261" spans="1:2">
      <c r="A1261" s="79"/>
      <c r="B1261" s="156"/>
    </row>
    <row r="1262" spans="1:2">
      <c r="A1262" s="79"/>
      <c r="B1262" s="156"/>
    </row>
    <row r="1263" spans="1:2">
      <c r="A1263" s="79"/>
      <c r="B1263" s="156"/>
    </row>
    <row r="1264" spans="1:2">
      <c r="A1264" s="79"/>
      <c r="B1264" s="156"/>
    </row>
    <row r="1265" spans="1:2">
      <c r="A1265" s="79"/>
      <c r="B1265" s="156"/>
    </row>
    <row r="1266" spans="1:2">
      <c r="A1266" s="79"/>
      <c r="B1266" s="156"/>
    </row>
    <row r="1267" spans="1:2">
      <c r="A1267" s="79"/>
      <c r="B1267" s="156"/>
    </row>
    <row r="1268" spans="1:2">
      <c r="A1268" s="79"/>
      <c r="B1268" s="156"/>
    </row>
    <row r="1269" spans="1:2">
      <c r="A1269" s="79"/>
      <c r="B1269" s="156"/>
    </row>
    <row r="1270" spans="1:2">
      <c r="A1270" s="79"/>
      <c r="B1270" s="156"/>
    </row>
    <row r="1271" spans="1:2">
      <c r="A1271" s="79"/>
      <c r="B1271" s="156"/>
    </row>
    <row r="1272" spans="1:2">
      <c r="A1272" s="79"/>
      <c r="B1272" s="156"/>
    </row>
    <row r="1273" spans="1:2">
      <c r="A1273" s="79"/>
      <c r="B1273" s="156"/>
    </row>
    <row r="1274" spans="1:2">
      <c r="A1274" s="79"/>
      <c r="B1274" s="156"/>
    </row>
    <row r="1275" spans="1:2">
      <c r="A1275" s="79"/>
      <c r="B1275" s="156"/>
    </row>
    <row r="1276" spans="1:2">
      <c r="A1276" s="79"/>
      <c r="B1276" s="156"/>
    </row>
    <row r="1277" spans="1:2">
      <c r="A1277" s="79"/>
      <c r="B1277" s="156"/>
    </row>
    <row r="1278" spans="1:2">
      <c r="A1278" s="79"/>
      <c r="B1278" s="156"/>
    </row>
    <row r="1279" spans="1:2">
      <c r="A1279" s="79"/>
      <c r="B1279" s="156"/>
    </row>
    <row r="1280" spans="1:2">
      <c r="A1280" s="79"/>
      <c r="B1280" s="156"/>
    </row>
    <row r="1281" spans="1:2">
      <c r="A1281" s="79"/>
      <c r="B1281" s="156"/>
    </row>
    <row r="1282" spans="1:2">
      <c r="A1282" s="79"/>
      <c r="B1282" s="156"/>
    </row>
    <row r="1283" spans="1:2">
      <c r="A1283" s="79"/>
      <c r="B1283" s="156"/>
    </row>
    <row r="1284" spans="1:2">
      <c r="A1284" s="79"/>
      <c r="B1284" s="156"/>
    </row>
    <row r="1285" spans="1:2">
      <c r="A1285" s="79"/>
      <c r="B1285" s="156"/>
    </row>
    <row r="1286" spans="1:2">
      <c r="A1286" s="79"/>
      <c r="B1286" s="156"/>
    </row>
    <row r="1287" spans="1:2">
      <c r="A1287" s="79"/>
      <c r="B1287" s="156"/>
    </row>
    <row r="1288" spans="1:2">
      <c r="A1288" s="79"/>
      <c r="B1288" s="156"/>
    </row>
    <row r="1289" spans="1:2">
      <c r="A1289" s="79"/>
      <c r="B1289" s="156"/>
    </row>
    <row r="1290" spans="1:2">
      <c r="A1290" s="79"/>
      <c r="B1290" s="156"/>
    </row>
    <row r="1291" spans="1:2">
      <c r="A1291" s="79"/>
      <c r="B1291" s="156"/>
    </row>
    <row r="1292" spans="1:2">
      <c r="A1292" s="79"/>
      <c r="B1292" s="156"/>
    </row>
    <row r="1293" spans="1:2">
      <c r="A1293" s="79"/>
      <c r="B1293" s="156"/>
    </row>
    <row r="1294" spans="1:2">
      <c r="A1294" s="79"/>
      <c r="B1294" s="156"/>
    </row>
    <row r="1295" spans="1:2">
      <c r="A1295" s="79"/>
      <c r="B1295" s="156"/>
    </row>
    <row r="1296" spans="1:2">
      <c r="A1296" s="79"/>
      <c r="B1296" s="156"/>
    </row>
    <row r="1297" spans="1:2">
      <c r="A1297" s="79"/>
      <c r="B1297" s="156"/>
    </row>
    <row r="1298" spans="1:2">
      <c r="A1298" s="79"/>
      <c r="B1298" s="156"/>
    </row>
    <row r="1299" spans="1:2">
      <c r="A1299" s="79"/>
      <c r="B1299" s="156"/>
    </row>
    <row r="1300" spans="1:2">
      <c r="A1300" s="79"/>
      <c r="B1300" s="156"/>
    </row>
    <row r="1301" spans="1:2">
      <c r="A1301" s="79"/>
      <c r="B1301" s="156"/>
    </row>
    <row r="1302" spans="1:2">
      <c r="A1302" s="79"/>
      <c r="B1302" s="156"/>
    </row>
    <row r="1303" spans="1:2">
      <c r="A1303" s="79"/>
      <c r="B1303" s="156"/>
    </row>
    <row r="1304" spans="1:2">
      <c r="A1304" s="79"/>
      <c r="B1304" s="156"/>
    </row>
    <row r="1305" spans="1:2">
      <c r="A1305" s="79"/>
      <c r="B1305" s="156"/>
    </row>
    <row r="1306" spans="1:2">
      <c r="A1306" s="79"/>
      <c r="B1306" s="156"/>
    </row>
    <row r="1307" spans="1:2">
      <c r="A1307" s="79"/>
      <c r="B1307" s="156"/>
    </row>
    <row r="1308" spans="1:2">
      <c r="A1308" s="79"/>
      <c r="B1308" s="156"/>
    </row>
    <row r="1309" spans="1:2">
      <c r="A1309" s="79"/>
      <c r="B1309" s="156"/>
    </row>
    <row r="1310" spans="1:2">
      <c r="A1310" s="79"/>
      <c r="B1310" s="156"/>
    </row>
    <row r="1311" spans="1:2">
      <c r="A1311" s="79"/>
      <c r="B1311" s="156"/>
    </row>
    <row r="1312" spans="1:2">
      <c r="A1312" s="79"/>
      <c r="B1312" s="156"/>
    </row>
    <row r="1313" spans="1:2">
      <c r="A1313" s="79"/>
      <c r="B1313" s="156"/>
    </row>
    <row r="1314" spans="1:2">
      <c r="A1314" s="79"/>
      <c r="B1314" s="156"/>
    </row>
    <row r="1315" spans="1:2">
      <c r="A1315" s="79"/>
      <c r="B1315" s="156"/>
    </row>
    <row r="1316" spans="1:2">
      <c r="A1316" s="79"/>
      <c r="B1316" s="156"/>
    </row>
    <row r="1317" spans="1:2">
      <c r="A1317" s="79"/>
      <c r="B1317" s="156"/>
    </row>
    <row r="1318" spans="1:2">
      <c r="A1318" s="79"/>
      <c r="B1318" s="156"/>
    </row>
    <row r="1319" spans="1:2">
      <c r="A1319" s="79"/>
      <c r="B1319" s="156"/>
    </row>
    <row r="1320" spans="1:2">
      <c r="A1320" s="79"/>
      <c r="B1320" s="156"/>
    </row>
    <row r="1321" spans="1:2">
      <c r="A1321" s="79"/>
      <c r="B1321" s="156"/>
    </row>
    <row r="1322" spans="1:2">
      <c r="A1322" s="79"/>
      <c r="B1322" s="156"/>
    </row>
    <row r="1323" spans="1:2">
      <c r="A1323" s="79"/>
      <c r="B1323" s="156"/>
    </row>
    <row r="1324" spans="1:2">
      <c r="A1324" s="79"/>
      <c r="B1324" s="156"/>
    </row>
    <row r="1325" spans="1:2">
      <c r="A1325" s="79"/>
      <c r="B1325" s="156"/>
    </row>
    <row r="1326" spans="1:2">
      <c r="A1326" s="79"/>
      <c r="B1326" s="156"/>
    </row>
    <row r="1327" spans="1:2">
      <c r="A1327" s="79"/>
      <c r="B1327" s="156"/>
    </row>
    <row r="1328" spans="1:2">
      <c r="A1328" s="79"/>
      <c r="B1328" s="156"/>
    </row>
    <row r="1329" spans="1:2">
      <c r="A1329" s="79"/>
      <c r="B1329" s="156"/>
    </row>
    <row r="1330" spans="1:2">
      <c r="A1330" s="79"/>
      <c r="B1330" s="156"/>
    </row>
    <row r="1331" spans="1:2">
      <c r="A1331" s="79"/>
      <c r="B1331" s="156"/>
    </row>
    <row r="1332" spans="1:2">
      <c r="A1332" s="79"/>
      <c r="B1332" s="156"/>
    </row>
    <row r="1333" spans="1:2">
      <c r="A1333" s="79"/>
      <c r="B1333" s="156"/>
    </row>
    <row r="1334" spans="1:2">
      <c r="A1334" s="79"/>
      <c r="B1334" s="156"/>
    </row>
    <row r="1335" spans="1:2">
      <c r="A1335" s="79"/>
      <c r="B1335" s="156"/>
    </row>
    <row r="1336" spans="1:2">
      <c r="A1336" s="79"/>
      <c r="B1336" s="156"/>
    </row>
    <row r="1337" spans="1:2">
      <c r="A1337" s="79"/>
      <c r="B1337" s="156"/>
    </row>
    <row r="1338" spans="1:2">
      <c r="A1338" s="79"/>
      <c r="B1338" s="156"/>
    </row>
    <row r="1339" spans="1:2">
      <c r="A1339" s="79"/>
      <c r="B1339" s="156"/>
    </row>
    <row r="1340" spans="1:2">
      <c r="A1340" s="79"/>
      <c r="B1340" s="156"/>
    </row>
    <row r="1341" spans="1:2">
      <c r="A1341" s="79"/>
      <c r="B1341" s="156"/>
    </row>
    <row r="1342" spans="1:2">
      <c r="A1342" s="79"/>
      <c r="B1342" s="156"/>
    </row>
    <row r="1343" spans="1:2">
      <c r="A1343" s="79"/>
      <c r="B1343" s="156"/>
    </row>
    <row r="1344" spans="1:2">
      <c r="A1344" s="79"/>
      <c r="B1344" s="156"/>
    </row>
    <row r="1345" spans="1:2">
      <c r="A1345" s="79"/>
      <c r="B1345" s="156"/>
    </row>
    <row r="1346" spans="1:2">
      <c r="A1346" s="79"/>
      <c r="B1346" s="156"/>
    </row>
    <row r="1347" spans="1:2">
      <c r="A1347" s="79"/>
      <c r="B1347" s="156"/>
    </row>
    <row r="1348" spans="1:2">
      <c r="A1348" s="79"/>
      <c r="B1348" s="156"/>
    </row>
    <row r="1349" spans="1:2">
      <c r="A1349" s="79"/>
      <c r="B1349" s="156"/>
    </row>
    <row r="1350" spans="1:2">
      <c r="A1350" s="79"/>
      <c r="B1350" s="156"/>
    </row>
    <row r="1351" spans="1:2">
      <c r="A1351" s="79"/>
      <c r="B1351" s="156"/>
    </row>
    <row r="1352" spans="1:2">
      <c r="A1352" s="79"/>
      <c r="B1352" s="156"/>
    </row>
    <row r="1353" spans="1:2">
      <c r="A1353" s="79"/>
      <c r="B1353" s="156"/>
    </row>
    <row r="1354" spans="1:2">
      <c r="A1354" s="79"/>
      <c r="B1354" s="156"/>
    </row>
    <row r="1355" spans="1:2">
      <c r="A1355" s="79"/>
      <c r="B1355" s="156"/>
    </row>
    <row r="1356" spans="1:2">
      <c r="A1356" s="79"/>
      <c r="B1356" s="156"/>
    </row>
    <row r="1357" spans="1:2">
      <c r="A1357" s="79"/>
      <c r="B1357" s="156"/>
    </row>
    <row r="1358" spans="1:2">
      <c r="A1358" s="79"/>
      <c r="B1358" s="156"/>
    </row>
    <row r="1359" spans="1:2">
      <c r="A1359" s="79"/>
      <c r="B1359" s="156"/>
    </row>
    <row r="1360" spans="1:2">
      <c r="A1360" s="79"/>
      <c r="B1360" s="156"/>
    </row>
    <row r="1361" spans="1:2">
      <c r="A1361" s="79"/>
      <c r="B1361" s="156"/>
    </row>
    <row r="1362" spans="1:2">
      <c r="A1362" s="79"/>
      <c r="B1362" s="156"/>
    </row>
    <row r="1363" spans="1:2">
      <c r="A1363" s="79"/>
      <c r="B1363" s="156"/>
    </row>
    <row r="1364" spans="1:2">
      <c r="A1364" s="79"/>
      <c r="B1364" s="156"/>
    </row>
    <row r="1365" spans="1:2">
      <c r="A1365" s="79"/>
      <c r="B1365" s="156"/>
    </row>
    <row r="1366" spans="1:2">
      <c r="A1366" s="79"/>
      <c r="B1366" s="156"/>
    </row>
    <row r="1367" spans="1:2">
      <c r="A1367" s="79"/>
      <c r="B1367" s="156"/>
    </row>
    <row r="1368" spans="1:2">
      <c r="A1368" s="79"/>
      <c r="B1368" s="156"/>
    </row>
    <row r="1369" spans="1:2">
      <c r="A1369" s="79"/>
      <c r="B1369" s="156"/>
    </row>
    <row r="1370" spans="1:2">
      <c r="A1370" s="79"/>
      <c r="B1370" s="156"/>
    </row>
    <row r="1371" spans="1:2">
      <c r="A1371" s="79"/>
      <c r="B1371" s="156"/>
    </row>
    <row r="1372" spans="1:2">
      <c r="A1372" s="79"/>
      <c r="B1372" s="156"/>
    </row>
    <row r="1373" spans="1:2">
      <c r="A1373" s="79"/>
      <c r="B1373" s="156"/>
    </row>
    <row r="1374" spans="1:2">
      <c r="A1374" s="79"/>
      <c r="B1374" s="156"/>
    </row>
    <row r="1375" spans="1:2">
      <c r="A1375" s="79"/>
      <c r="B1375" s="156"/>
    </row>
    <row r="1376" spans="1:2">
      <c r="A1376" s="79"/>
      <c r="B1376" s="156"/>
    </row>
    <row r="1377" spans="1:2">
      <c r="A1377" s="79"/>
      <c r="B1377" s="156"/>
    </row>
    <row r="1378" spans="1:2">
      <c r="A1378" s="79"/>
      <c r="B1378" s="156"/>
    </row>
    <row r="1379" spans="1:2">
      <c r="A1379" s="79"/>
      <c r="B1379" s="156"/>
    </row>
    <row r="1380" spans="1:2">
      <c r="A1380" s="79"/>
      <c r="B1380" s="156"/>
    </row>
    <row r="1381" spans="1:2">
      <c r="A1381" s="79"/>
      <c r="B1381" s="156"/>
    </row>
    <row r="1382" spans="1:2">
      <c r="A1382" s="79"/>
      <c r="B1382" s="156"/>
    </row>
    <row r="1383" spans="1:2">
      <c r="A1383" s="79"/>
      <c r="B1383" s="156"/>
    </row>
    <row r="1384" spans="1:2">
      <c r="A1384" s="79"/>
      <c r="B1384" s="156"/>
    </row>
    <row r="1385" spans="1:2">
      <c r="A1385" s="79"/>
      <c r="B1385" s="156"/>
    </row>
    <row r="1386" spans="1:2">
      <c r="A1386" s="79"/>
      <c r="B1386" s="156"/>
    </row>
    <row r="1387" spans="1:2">
      <c r="A1387" s="79"/>
      <c r="B1387" s="156"/>
    </row>
    <row r="1388" spans="1:2">
      <c r="A1388" s="79"/>
      <c r="B1388" s="156"/>
    </row>
    <row r="1389" spans="1:2">
      <c r="A1389" s="79"/>
      <c r="B1389" s="156"/>
    </row>
    <row r="1390" spans="1:2">
      <c r="A1390" s="79"/>
      <c r="B1390" s="156"/>
    </row>
    <row r="1391" spans="1:2">
      <c r="A1391" s="79"/>
      <c r="B1391" s="156"/>
    </row>
    <row r="1392" spans="1:2">
      <c r="A1392" s="79"/>
      <c r="B1392" s="156"/>
    </row>
    <row r="1393" spans="1:2">
      <c r="A1393" s="79"/>
      <c r="B1393" s="156"/>
    </row>
    <row r="1394" spans="1:2">
      <c r="A1394" s="79"/>
      <c r="B1394" s="156"/>
    </row>
    <row r="1395" spans="1:2">
      <c r="A1395" s="79"/>
      <c r="B1395" s="156"/>
    </row>
    <row r="1396" spans="1:2">
      <c r="A1396" s="79"/>
      <c r="B1396" s="156"/>
    </row>
    <row r="1397" spans="1:2">
      <c r="A1397" s="79"/>
      <c r="B1397" s="156"/>
    </row>
    <row r="1398" spans="1:2">
      <c r="A1398" s="79"/>
      <c r="B1398" s="156"/>
    </row>
    <row r="1399" spans="1:2">
      <c r="A1399" s="79"/>
      <c r="B1399" s="156"/>
    </row>
    <row r="1400" spans="1:2">
      <c r="A1400" s="79"/>
      <c r="B1400" s="156"/>
    </row>
    <row r="1401" spans="1:2">
      <c r="A1401" s="79"/>
      <c r="B1401" s="156"/>
    </row>
    <row r="1402" spans="1:2">
      <c r="A1402" s="79"/>
      <c r="B1402" s="156"/>
    </row>
    <row r="1403" spans="1:2">
      <c r="A1403" s="79"/>
      <c r="B1403" s="156"/>
    </row>
    <row r="1404" spans="1:2">
      <c r="A1404" s="79"/>
      <c r="B1404" s="156"/>
    </row>
    <row r="1405" spans="1:2">
      <c r="A1405" s="79"/>
      <c r="B1405" s="156"/>
    </row>
    <row r="1406" spans="1:2">
      <c r="A1406" s="79"/>
      <c r="B1406" s="156"/>
    </row>
    <row r="1407" spans="1:2">
      <c r="A1407" s="79"/>
      <c r="B1407" s="156"/>
    </row>
    <row r="1408" spans="1:2">
      <c r="A1408" s="79"/>
      <c r="B1408" s="156"/>
    </row>
    <row r="1409" spans="1:2">
      <c r="A1409" s="79"/>
      <c r="B1409" s="156"/>
    </row>
    <row r="1410" spans="1:2">
      <c r="A1410" s="79"/>
      <c r="B1410" s="156"/>
    </row>
    <row r="1411" spans="1:2">
      <c r="A1411" s="79"/>
      <c r="B1411" s="156"/>
    </row>
    <row r="1412" spans="1:2">
      <c r="A1412" s="79"/>
      <c r="B1412" s="156"/>
    </row>
    <row r="1413" spans="1:2">
      <c r="A1413" s="79"/>
      <c r="B1413" s="156"/>
    </row>
    <row r="1414" spans="1:2">
      <c r="A1414" s="79"/>
      <c r="B1414" s="156"/>
    </row>
    <row r="1415" spans="1:2">
      <c r="A1415" s="79"/>
      <c r="B1415" s="156"/>
    </row>
    <row r="1416" spans="1:2">
      <c r="A1416" s="79"/>
      <c r="B1416" s="156"/>
    </row>
    <row r="1417" spans="1:2">
      <c r="A1417" s="79"/>
      <c r="B1417" s="156"/>
    </row>
    <row r="1418" spans="1:2">
      <c r="A1418" s="79"/>
      <c r="B1418" s="156"/>
    </row>
    <row r="1419" spans="1:2">
      <c r="A1419" s="79"/>
      <c r="B1419" s="156"/>
    </row>
    <row r="1420" spans="1:2">
      <c r="A1420" s="79"/>
      <c r="B1420" s="156"/>
    </row>
    <row r="1421" spans="1:2">
      <c r="A1421" s="79"/>
      <c r="B1421" s="156"/>
    </row>
    <row r="1422" spans="1:2">
      <c r="A1422" s="79"/>
      <c r="B1422" s="156"/>
    </row>
    <row r="1423" spans="1:2">
      <c r="A1423" s="79"/>
      <c r="B1423" s="156"/>
    </row>
    <row r="1424" spans="1:2">
      <c r="A1424" s="79"/>
      <c r="B1424" s="156"/>
    </row>
    <row r="1425" spans="1:2">
      <c r="A1425" s="79"/>
      <c r="B1425" s="156"/>
    </row>
    <row r="1426" spans="1:2">
      <c r="A1426" s="79"/>
      <c r="B1426" s="156"/>
    </row>
    <row r="1427" spans="1:2">
      <c r="A1427" s="79"/>
      <c r="B1427" s="156"/>
    </row>
    <row r="1428" spans="1:2">
      <c r="A1428" s="79"/>
      <c r="B1428" s="156"/>
    </row>
    <row r="1429" spans="1:2">
      <c r="A1429" s="79"/>
      <c r="B1429" s="156"/>
    </row>
    <row r="1430" spans="1:2">
      <c r="A1430" s="79"/>
      <c r="B1430" s="156"/>
    </row>
    <row r="1431" spans="1:2">
      <c r="A1431" s="79"/>
      <c r="B1431" s="156"/>
    </row>
    <row r="1432" spans="1:2">
      <c r="A1432" s="79"/>
      <c r="B1432" s="156"/>
    </row>
    <row r="1433" spans="1:2">
      <c r="A1433" s="79"/>
      <c r="B1433" s="156"/>
    </row>
    <row r="1434" spans="1:2">
      <c r="A1434" s="79"/>
      <c r="B1434" s="156"/>
    </row>
    <row r="1435" spans="1:2">
      <c r="A1435" s="79"/>
      <c r="B1435" s="156"/>
    </row>
    <row r="1436" spans="1:2">
      <c r="A1436" s="79"/>
      <c r="B1436" s="156"/>
    </row>
    <row r="1437" spans="1:2">
      <c r="A1437" s="79"/>
      <c r="B1437" s="156"/>
    </row>
    <row r="1438" spans="1:2">
      <c r="A1438" s="79"/>
      <c r="B1438" s="156"/>
    </row>
    <row r="1439" spans="1:2">
      <c r="A1439" s="79"/>
      <c r="B1439" s="156"/>
    </row>
    <row r="1440" spans="1:2">
      <c r="A1440" s="79"/>
      <c r="B1440" s="156"/>
    </row>
    <row r="1441" spans="1:2">
      <c r="A1441" s="79"/>
      <c r="B1441" s="156"/>
    </row>
    <row r="1442" spans="1:2">
      <c r="A1442" s="79"/>
      <c r="B1442" s="156"/>
    </row>
    <row r="1443" spans="1:2">
      <c r="A1443" s="79"/>
      <c r="B1443" s="156"/>
    </row>
    <row r="1444" spans="1:2">
      <c r="A1444" s="79"/>
      <c r="B1444" s="156"/>
    </row>
    <row r="1445" spans="1:2">
      <c r="A1445" s="79"/>
      <c r="B1445" s="156"/>
    </row>
    <row r="1446" spans="1:2">
      <c r="A1446" s="79"/>
      <c r="B1446" s="156"/>
    </row>
    <row r="1447" spans="1:2">
      <c r="A1447" s="79"/>
      <c r="B1447" s="156"/>
    </row>
    <row r="1448" spans="1:2">
      <c r="A1448" s="79"/>
      <c r="B1448" s="156"/>
    </row>
    <row r="1449" spans="1:2">
      <c r="A1449" s="79"/>
      <c r="B1449" s="156"/>
    </row>
    <row r="1450" spans="1:2">
      <c r="A1450" s="79"/>
      <c r="B1450" s="156"/>
    </row>
    <row r="1451" spans="1:2">
      <c r="A1451" s="79"/>
      <c r="B1451" s="156"/>
    </row>
    <row r="1452" spans="1:2">
      <c r="A1452" s="79"/>
      <c r="B1452" s="156"/>
    </row>
    <row r="1453" spans="1:2">
      <c r="A1453" s="79"/>
      <c r="B1453" s="156"/>
    </row>
    <row r="1454" spans="1:2">
      <c r="A1454" s="79"/>
      <c r="B1454" s="156"/>
    </row>
    <row r="1455" spans="1:2">
      <c r="A1455" s="79"/>
      <c r="B1455" s="156"/>
    </row>
    <row r="1456" spans="1:2">
      <c r="A1456" s="79"/>
      <c r="B1456" s="156"/>
    </row>
    <row r="1457" spans="1:2">
      <c r="A1457" s="79"/>
      <c r="B1457" s="156"/>
    </row>
    <row r="1458" spans="1:2">
      <c r="A1458" s="79"/>
      <c r="B1458" s="156"/>
    </row>
    <row r="1459" spans="1:2">
      <c r="A1459" s="79"/>
      <c r="B1459" s="156"/>
    </row>
    <row r="1460" spans="1:2">
      <c r="A1460" s="79"/>
      <c r="B1460" s="156"/>
    </row>
    <row r="1461" spans="1:2">
      <c r="A1461" s="79"/>
      <c r="B1461" s="156"/>
    </row>
    <row r="1462" spans="1:2">
      <c r="A1462" s="79"/>
      <c r="B1462" s="156"/>
    </row>
    <row r="1463" spans="1:2">
      <c r="A1463" s="79"/>
      <c r="B1463" s="156"/>
    </row>
    <row r="1464" spans="1:2">
      <c r="A1464" s="79"/>
      <c r="B1464" s="156"/>
    </row>
    <row r="1465" spans="1:2">
      <c r="A1465" s="79"/>
      <c r="B1465" s="156"/>
    </row>
    <row r="1466" spans="1:2">
      <c r="A1466" s="79"/>
      <c r="B1466" s="156"/>
    </row>
    <row r="1467" spans="1:2">
      <c r="A1467" s="79"/>
      <c r="B1467" s="156"/>
    </row>
    <row r="1468" spans="1:2">
      <c r="A1468" s="79"/>
      <c r="B1468" s="156"/>
    </row>
    <row r="1469" spans="1:2">
      <c r="A1469" s="79"/>
      <c r="B1469" s="156"/>
    </row>
    <row r="1470" spans="1:2">
      <c r="A1470" s="79"/>
      <c r="B1470" s="156"/>
    </row>
    <row r="1471" spans="1:2">
      <c r="A1471" s="79"/>
      <c r="B1471" s="156"/>
    </row>
    <row r="1472" spans="1:2">
      <c r="A1472" s="79"/>
      <c r="B1472" s="156"/>
    </row>
    <row r="1473" spans="1:2">
      <c r="A1473" s="79"/>
      <c r="B1473" s="156"/>
    </row>
    <row r="1474" spans="1:2">
      <c r="A1474" s="79"/>
      <c r="B1474" s="156"/>
    </row>
    <row r="1475" spans="1:2">
      <c r="A1475" s="79"/>
      <c r="B1475" s="156"/>
    </row>
    <row r="1476" spans="1:2">
      <c r="A1476" s="79"/>
      <c r="B1476" s="156"/>
    </row>
    <row r="1477" spans="1:2">
      <c r="A1477" s="79"/>
      <c r="B1477" s="156"/>
    </row>
    <row r="1478" spans="1:2">
      <c r="A1478" s="79"/>
      <c r="B1478" s="156"/>
    </row>
    <row r="1479" spans="1:2">
      <c r="A1479" s="79"/>
      <c r="B1479" s="156"/>
    </row>
    <row r="1480" spans="1:2">
      <c r="A1480" s="79"/>
      <c r="B1480" s="156"/>
    </row>
    <row r="1481" spans="1:2">
      <c r="A1481" s="79"/>
      <c r="B1481" s="156"/>
    </row>
    <row r="1482" spans="1:2">
      <c r="A1482" s="79"/>
      <c r="B1482" s="156"/>
    </row>
    <row r="1483" spans="1:2">
      <c r="A1483" s="79"/>
      <c r="B1483" s="156"/>
    </row>
    <row r="1484" spans="1:2">
      <c r="A1484" s="79"/>
      <c r="B1484" s="156"/>
    </row>
    <row r="1485" spans="1:2">
      <c r="A1485" s="79"/>
      <c r="B1485" s="156"/>
    </row>
    <row r="1486" spans="1:2">
      <c r="A1486" s="79"/>
      <c r="B1486" s="156"/>
    </row>
    <row r="1487" spans="1:2">
      <c r="A1487" s="79"/>
      <c r="B1487" s="156"/>
    </row>
    <row r="1488" spans="1:2">
      <c r="A1488" s="79"/>
      <c r="B1488" s="156"/>
    </row>
    <row r="1489" spans="1:2">
      <c r="A1489" s="79"/>
      <c r="B1489" s="156"/>
    </row>
    <row r="1490" spans="1:2">
      <c r="A1490" s="79"/>
      <c r="B1490" s="156"/>
    </row>
    <row r="1491" spans="1:2">
      <c r="A1491" s="79"/>
      <c r="B1491" s="156"/>
    </row>
    <row r="1492" spans="1:2">
      <c r="A1492" s="79"/>
      <c r="B1492" s="156"/>
    </row>
    <row r="1493" spans="1:2">
      <c r="A1493" s="79"/>
      <c r="B1493" s="156"/>
    </row>
    <row r="1494" spans="1:2">
      <c r="A1494" s="79"/>
      <c r="B1494" s="156"/>
    </row>
    <row r="1495" spans="1:2">
      <c r="A1495" s="79"/>
      <c r="B1495" s="156"/>
    </row>
    <row r="1496" spans="1:2">
      <c r="A1496" s="79"/>
      <c r="B1496" s="156"/>
    </row>
    <row r="1497" spans="1:2">
      <c r="A1497" s="79"/>
      <c r="B1497" s="156"/>
    </row>
    <row r="1498" spans="1:2">
      <c r="A1498" s="79"/>
      <c r="B1498" s="156"/>
    </row>
    <row r="1499" spans="1:2">
      <c r="A1499" s="79"/>
      <c r="B1499" s="156"/>
    </row>
    <row r="1500" spans="1:2">
      <c r="A1500" s="79"/>
      <c r="B1500" s="156"/>
    </row>
    <row r="1501" spans="1:2">
      <c r="A1501" s="79"/>
      <c r="B1501" s="156"/>
    </row>
    <row r="1502" spans="1:2">
      <c r="A1502" s="79"/>
      <c r="B1502" s="156"/>
    </row>
    <row r="1503" spans="1:2">
      <c r="A1503" s="79"/>
      <c r="B1503" s="156"/>
    </row>
    <row r="1504" spans="1:2">
      <c r="A1504" s="79"/>
      <c r="B1504" s="156"/>
    </row>
    <row r="1505" spans="1:2">
      <c r="A1505" s="79"/>
      <c r="B1505" s="156"/>
    </row>
    <row r="1506" spans="1:2">
      <c r="A1506" s="79"/>
      <c r="B1506" s="156"/>
    </row>
    <row r="1507" spans="1:2">
      <c r="A1507" s="79"/>
      <c r="B1507" s="156"/>
    </row>
    <row r="1508" spans="1:2">
      <c r="A1508" s="79"/>
      <c r="B1508" s="156"/>
    </row>
    <row r="1509" spans="1:2">
      <c r="A1509" s="79"/>
      <c r="B1509" s="156"/>
    </row>
    <row r="1510" spans="1:2">
      <c r="A1510" s="79"/>
      <c r="B1510" s="156"/>
    </row>
    <row r="1511" spans="1:2">
      <c r="A1511" s="79"/>
      <c r="B1511" s="156"/>
    </row>
    <row r="1512" spans="1:2">
      <c r="A1512" s="79"/>
      <c r="B1512" s="156"/>
    </row>
    <row r="1513" spans="1:2">
      <c r="A1513" s="79"/>
      <c r="B1513" s="156"/>
    </row>
    <row r="1514" spans="1:2">
      <c r="A1514" s="79"/>
      <c r="B1514" s="156"/>
    </row>
    <row r="1515" spans="1:2">
      <c r="A1515" s="79"/>
      <c r="B1515" s="156"/>
    </row>
    <row r="1516" spans="1:2">
      <c r="A1516" s="79"/>
      <c r="B1516" s="156"/>
    </row>
    <row r="1517" spans="1:2">
      <c r="A1517" s="79"/>
      <c r="B1517" s="156"/>
    </row>
    <row r="1518" spans="1:2">
      <c r="A1518" s="79"/>
      <c r="B1518" s="156"/>
    </row>
    <row r="1519" spans="1:2">
      <c r="A1519" s="79"/>
      <c r="B1519" s="156"/>
    </row>
    <row r="1520" spans="1:2">
      <c r="A1520" s="79"/>
      <c r="B1520" s="156"/>
    </row>
    <row r="1521" spans="1:2">
      <c r="A1521" s="79"/>
      <c r="B1521" s="156"/>
    </row>
    <row r="1522" spans="1:2">
      <c r="A1522" s="79"/>
      <c r="B1522" s="156"/>
    </row>
    <row r="1523" spans="1:2">
      <c r="A1523" s="79"/>
      <c r="B1523" s="156"/>
    </row>
    <row r="1524" spans="1:2">
      <c r="A1524" s="79"/>
      <c r="B1524" s="156"/>
    </row>
    <row r="1525" spans="1:2">
      <c r="A1525" s="79"/>
      <c r="B1525" s="156"/>
    </row>
    <row r="1526" spans="1:2">
      <c r="A1526" s="79"/>
      <c r="B1526" s="156"/>
    </row>
    <row r="1527" spans="1:2">
      <c r="A1527" s="79"/>
      <c r="B1527" s="156"/>
    </row>
    <row r="1528" spans="1:2">
      <c r="A1528" s="79"/>
      <c r="B1528" s="156"/>
    </row>
    <row r="1529" spans="1:2">
      <c r="A1529" s="79"/>
      <c r="B1529" s="156"/>
    </row>
    <row r="1530" spans="1:2">
      <c r="A1530" s="79"/>
      <c r="B1530" s="156"/>
    </row>
    <row r="1531" spans="1:2">
      <c r="A1531" s="79"/>
      <c r="B1531" s="156"/>
    </row>
    <row r="1532" spans="1:2">
      <c r="A1532" s="79"/>
      <c r="B1532" s="156"/>
    </row>
    <row r="1533" spans="1:2">
      <c r="A1533" s="79"/>
      <c r="B1533" s="156"/>
    </row>
    <row r="1534" spans="1:2">
      <c r="A1534" s="79"/>
      <c r="B1534" s="156"/>
    </row>
    <row r="1535" spans="1:2">
      <c r="A1535" s="79"/>
      <c r="B1535" s="156"/>
    </row>
    <row r="1536" spans="1:2">
      <c r="A1536" s="79"/>
      <c r="B1536" s="156"/>
    </row>
    <row r="1537" spans="1:2">
      <c r="A1537" s="79"/>
      <c r="B1537" s="156"/>
    </row>
    <row r="1538" spans="1:2">
      <c r="A1538" s="79"/>
      <c r="B1538" s="156"/>
    </row>
    <row r="1539" spans="1:2">
      <c r="A1539" s="79"/>
      <c r="B1539" s="156"/>
    </row>
    <row r="1540" spans="1:2">
      <c r="A1540" s="79"/>
      <c r="B1540" s="156"/>
    </row>
    <row r="1541" spans="1:2">
      <c r="A1541" s="79"/>
      <c r="B1541" s="156"/>
    </row>
    <row r="1542" spans="1:2">
      <c r="A1542" s="79"/>
      <c r="B1542" s="156"/>
    </row>
    <row r="1543" spans="1:2">
      <c r="A1543" s="79"/>
      <c r="B1543" s="156"/>
    </row>
    <row r="1544" spans="1:2">
      <c r="A1544" s="79"/>
      <c r="B1544" s="156"/>
    </row>
    <row r="1545" spans="1:2">
      <c r="A1545" s="79"/>
      <c r="B1545" s="156"/>
    </row>
    <row r="1546" spans="1:2">
      <c r="A1546" s="79"/>
      <c r="B1546" s="156"/>
    </row>
    <row r="1547" spans="1:2">
      <c r="A1547" s="79"/>
      <c r="B1547" s="156"/>
    </row>
    <row r="1548" spans="1:2">
      <c r="A1548" s="79"/>
      <c r="B1548" s="156"/>
    </row>
    <row r="1549" spans="1:2">
      <c r="A1549" s="79"/>
      <c r="B1549" s="156"/>
    </row>
    <row r="1550" spans="1:2">
      <c r="A1550" s="79"/>
      <c r="B1550" s="156"/>
    </row>
    <row r="1551" spans="1:2">
      <c r="A1551" s="79"/>
      <c r="B1551" s="156"/>
    </row>
    <row r="1552" spans="1:2">
      <c r="A1552" s="79"/>
      <c r="B1552" s="156"/>
    </row>
    <row r="1553" spans="1:2">
      <c r="A1553" s="79"/>
      <c r="B1553" s="156"/>
    </row>
    <row r="1554" spans="1:2">
      <c r="A1554" s="79"/>
      <c r="B1554" s="156"/>
    </row>
    <row r="1555" spans="1:2">
      <c r="A1555" s="79"/>
      <c r="B1555" s="156"/>
    </row>
    <row r="1556" spans="1:2">
      <c r="A1556" s="79"/>
      <c r="B1556" s="156"/>
    </row>
    <row r="1557" spans="1:2">
      <c r="A1557" s="79"/>
      <c r="B1557" s="156"/>
    </row>
    <row r="1558" spans="1:2">
      <c r="A1558" s="79"/>
      <c r="B1558" s="156"/>
    </row>
    <row r="1559" spans="1:2">
      <c r="A1559" s="79"/>
      <c r="B1559" s="156"/>
    </row>
    <row r="1560" spans="1:2">
      <c r="A1560" s="79"/>
      <c r="B1560" s="156"/>
    </row>
    <row r="1561" spans="1:2">
      <c r="A1561" s="79"/>
      <c r="B1561" s="156"/>
    </row>
    <row r="1562" spans="1:2">
      <c r="A1562" s="79"/>
      <c r="B1562" s="156"/>
    </row>
    <row r="1563" spans="1:2">
      <c r="A1563" s="79"/>
      <c r="B1563" s="156"/>
    </row>
    <row r="1564" spans="1:2">
      <c r="A1564" s="79"/>
      <c r="B1564" s="156"/>
    </row>
    <row r="1565" spans="1:2">
      <c r="A1565" s="79"/>
      <c r="B1565" s="156"/>
    </row>
    <row r="1566" spans="1:2">
      <c r="A1566" s="79"/>
      <c r="B1566" s="156"/>
    </row>
    <row r="1567" spans="1:2">
      <c r="A1567" s="79"/>
      <c r="B1567" s="156"/>
    </row>
    <row r="1568" spans="1:2">
      <c r="A1568" s="79"/>
      <c r="B1568" s="156"/>
    </row>
    <row r="1569" spans="1:2">
      <c r="A1569" s="79"/>
      <c r="B1569" s="156"/>
    </row>
    <row r="1570" spans="1:2">
      <c r="A1570" s="79"/>
      <c r="B1570" s="156"/>
    </row>
    <row r="1571" spans="1:2">
      <c r="A1571" s="79"/>
      <c r="B1571" s="156"/>
    </row>
    <row r="1572" spans="1:2">
      <c r="A1572" s="79"/>
      <c r="B1572" s="156"/>
    </row>
    <row r="1573" spans="1:2">
      <c r="A1573" s="79"/>
      <c r="B1573" s="156"/>
    </row>
    <row r="1574" spans="1:2">
      <c r="A1574" s="79"/>
      <c r="B1574" s="156"/>
    </row>
    <row r="1575" spans="1:2">
      <c r="A1575" s="79"/>
      <c r="B1575" s="156"/>
    </row>
    <row r="1576" spans="1:2">
      <c r="A1576" s="79"/>
      <c r="B1576" s="156"/>
    </row>
    <row r="1577" spans="1:2">
      <c r="A1577" s="79"/>
      <c r="B1577" s="156"/>
    </row>
    <row r="1578" spans="1:2">
      <c r="A1578" s="79"/>
      <c r="B1578" s="156"/>
    </row>
    <row r="1579" spans="1:2">
      <c r="A1579" s="79"/>
      <c r="B1579" s="156"/>
    </row>
    <row r="1580" spans="1:2">
      <c r="A1580" s="79"/>
      <c r="B1580" s="156"/>
    </row>
    <row r="1581" spans="1:2">
      <c r="A1581" s="79"/>
      <c r="B1581" s="156"/>
    </row>
    <row r="1582" spans="1:2">
      <c r="A1582" s="79"/>
      <c r="B1582" s="156"/>
    </row>
    <row r="1583" spans="1:2">
      <c r="A1583" s="79"/>
      <c r="B1583" s="156"/>
    </row>
    <row r="1584" spans="1:2">
      <c r="A1584" s="79"/>
      <c r="B1584" s="156"/>
    </row>
    <row r="1585" spans="1:2">
      <c r="A1585" s="79"/>
      <c r="B1585" s="156"/>
    </row>
    <row r="1586" spans="1:2">
      <c r="A1586" s="79"/>
      <c r="B1586" s="156"/>
    </row>
    <row r="1587" spans="1:2">
      <c r="A1587" s="79"/>
      <c r="B1587" s="156"/>
    </row>
    <row r="1588" spans="1:2">
      <c r="A1588" s="79"/>
      <c r="B1588" s="156"/>
    </row>
    <row r="1589" spans="1:2">
      <c r="A1589" s="79"/>
      <c r="B1589" s="156"/>
    </row>
    <row r="1590" spans="1:2">
      <c r="A1590" s="79"/>
      <c r="B1590" s="156"/>
    </row>
    <row r="1591" spans="1:2">
      <c r="A1591" s="79"/>
      <c r="B1591" s="156"/>
    </row>
    <row r="1592" spans="1:2">
      <c r="A1592" s="79"/>
      <c r="B1592" s="156"/>
    </row>
    <row r="1593" spans="1:2">
      <c r="A1593" s="79"/>
      <c r="B1593" s="156"/>
    </row>
    <row r="1594" spans="1:2">
      <c r="A1594" s="79"/>
      <c r="B1594" s="156"/>
    </row>
    <row r="1595" spans="1:2">
      <c r="A1595" s="79"/>
      <c r="B1595" s="156"/>
    </row>
    <row r="1596" spans="1:2">
      <c r="A1596" s="79"/>
      <c r="B1596" s="156"/>
    </row>
    <row r="1597" spans="1:2">
      <c r="A1597" s="79"/>
      <c r="B1597" s="156"/>
    </row>
    <row r="1598" spans="1:2">
      <c r="A1598" s="79"/>
      <c r="B1598" s="156"/>
    </row>
    <row r="1599" spans="1:2">
      <c r="A1599" s="79"/>
      <c r="B1599" s="156"/>
    </row>
    <row r="1600" spans="1:2">
      <c r="A1600" s="79"/>
      <c r="B1600" s="156"/>
    </row>
    <row r="1601" spans="1:2">
      <c r="A1601" s="79"/>
      <c r="B1601" s="156"/>
    </row>
    <row r="1602" spans="1:2">
      <c r="A1602" s="79"/>
      <c r="B1602" s="156"/>
    </row>
    <row r="1603" spans="1:2">
      <c r="A1603" s="79"/>
      <c r="B1603" s="156"/>
    </row>
    <row r="1604" spans="1:2">
      <c r="A1604" s="79"/>
      <c r="B1604" s="156"/>
    </row>
    <row r="1605" spans="1:2">
      <c r="A1605" s="79"/>
      <c r="B1605" s="156"/>
    </row>
    <row r="1606" spans="1:2">
      <c r="A1606" s="79"/>
      <c r="B1606" s="156"/>
    </row>
    <row r="1607" spans="1:2">
      <c r="A1607" s="79"/>
      <c r="B1607" s="156"/>
    </row>
    <row r="1608" spans="1:2">
      <c r="A1608" s="79"/>
      <c r="B1608" s="156"/>
    </row>
    <row r="1609" spans="1:2">
      <c r="A1609" s="79"/>
      <c r="B1609" s="156"/>
    </row>
    <row r="1610" spans="1:2">
      <c r="A1610" s="79"/>
      <c r="B1610" s="156"/>
    </row>
    <row r="1611" spans="1:2">
      <c r="A1611" s="79"/>
      <c r="B1611" s="156"/>
    </row>
    <row r="1612" spans="1:2">
      <c r="A1612" s="79"/>
      <c r="B1612" s="156"/>
    </row>
    <row r="1613" spans="1:2">
      <c r="A1613" s="79"/>
      <c r="B1613" s="156"/>
    </row>
    <row r="1614" spans="1:2">
      <c r="A1614" s="79"/>
      <c r="B1614" s="156"/>
    </row>
    <row r="1615" spans="1:2">
      <c r="A1615" s="79"/>
      <c r="B1615" s="156"/>
    </row>
    <row r="1616" spans="1:2">
      <c r="A1616" s="79"/>
      <c r="B1616" s="156"/>
    </row>
    <row r="1617" spans="1:2">
      <c r="A1617" s="79"/>
      <c r="B1617" s="156"/>
    </row>
    <row r="1618" spans="1:2">
      <c r="A1618" s="79"/>
      <c r="B1618" s="156"/>
    </row>
    <row r="1619" spans="1:2">
      <c r="A1619" s="79"/>
      <c r="B1619" s="156"/>
    </row>
    <row r="1620" spans="1:2">
      <c r="A1620" s="79"/>
      <c r="B1620" s="156"/>
    </row>
    <row r="1621" spans="1:2">
      <c r="A1621" s="79"/>
      <c r="B1621" s="156"/>
    </row>
    <row r="1622" spans="1:2">
      <c r="A1622" s="79"/>
      <c r="B1622" s="156"/>
    </row>
    <row r="1623" spans="1:2">
      <c r="A1623" s="79"/>
      <c r="B1623" s="156"/>
    </row>
    <row r="1624" spans="1:2">
      <c r="A1624" s="79"/>
      <c r="B1624" s="156"/>
    </row>
    <row r="1625" spans="1:2">
      <c r="A1625" s="79"/>
      <c r="B1625" s="156"/>
    </row>
    <row r="1626" spans="1:2">
      <c r="A1626" s="79"/>
      <c r="B1626" s="156"/>
    </row>
    <row r="1627" spans="1:2">
      <c r="A1627" s="79"/>
      <c r="B1627" s="156"/>
    </row>
    <row r="1628" spans="1:2">
      <c r="A1628" s="79"/>
      <c r="B1628" s="156"/>
    </row>
    <row r="1629" spans="1:2">
      <c r="A1629" s="79"/>
      <c r="B1629" s="156"/>
    </row>
    <row r="1630" spans="1:2">
      <c r="A1630" s="79"/>
      <c r="B1630" s="156"/>
    </row>
    <row r="1631" spans="1:2">
      <c r="A1631" s="79"/>
      <c r="B1631" s="156"/>
    </row>
    <row r="1632" spans="1:2">
      <c r="A1632" s="79"/>
      <c r="B1632" s="156"/>
    </row>
    <row r="1633" spans="1:2">
      <c r="A1633" s="79"/>
      <c r="B1633" s="156"/>
    </row>
    <row r="1634" spans="1:2">
      <c r="A1634" s="79"/>
      <c r="B1634" s="156"/>
    </row>
    <row r="1635" spans="1:2">
      <c r="A1635" s="79"/>
      <c r="B1635" s="156"/>
    </row>
    <row r="1636" spans="1:2">
      <c r="A1636" s="79"/>
      <c r="B1636" s="156"/>
    </row>
    <row r="1637" spans="1:2">
      <c r="A1637" s="79"/>
      <c r="B1637" s="156"/>
    </row>
    <row r="1638" spans="1:2">
      <c r="A1638" s="79"/>
      <c r="B1638" s="156"/>
    </row>
    <row r="1639" spans="1:2">
      <c r="A1639" s="79"/>
      <c r="B1639" s="156"/>
    </row>
    <row r="1640" spans="1:2">
      <c r="A1640" s="79"/>
      <c r="B1640" s="156"/>
    </row>
    <row r="1641" spans="1:2">
      <c r="A1641" s="79"/>
      <c r="B1641" s="156"/>
    </row>
    <row r="1642" spans="1:2">
      <c r="A1642" s="79"/>
      <c r="B1642" s="156"/>
    </row>
    <row r="1643" spans="1:2">
      <c r="A1643" s="79"/>
      <c r="B1643" s="156"/>
    </row>
    <row r="1644" spans="1:2">
      <c r="A1644" s="79"/>
      <c r="B1644" s="156"/>
    </row>
    <row r="1645" spans="1:2">
      <c r="A1645" s="79"/>
      <c r="B1645" s="156"/>
    </row>
    <row r="1646" spans="1:2">
      <c r="A1646" s="79"/>
      <c r="B1646" s="156"/>
    </row>
    <row r="1647" spans="1:2">
      <c r="A1647" s="79"/>
      <c r="B1647" s="156"/>
    </row>
    <row r="1648" spans="1:2">
      <c r="A1648" s="79"/>
      <c r="B1648" s="156"/>
    </row>
    <row r="1649" spans="1:2">
      <c r="A1649" s="79"/>
      <c r="B1649" s="156"/>
    </row>
    <row r="1650" spans="1:2">
      <c r="A1650" s="79"/>
      <c r="B1650" s="156"/>
    </row>
    <row r="1651" spans="1:2">
      <c r="A1651" s="79"/>
      <c r="B1651" s="156"/>
    </row>
    <row r="1652" spans="1:2">
      <c r="A1652" s="79"/>
      <c r="B1652" s="156"/>
    </row>
    <row r="1653" spans="1:2">
      <c r="A1653" s="79"/>
      <c r="B1653" s="156"/>
    </row>
    <row r="1654" spans="1:2">
      <c r="A1654" s="79"/>
      <c r="B1654" s="156"/>
    </row>
    <row r="1655" spans="1:2">
      <c r="A1655" s="79"/>
      <c r="B1655" s="156"/>
    </row>
    <row r="1656" spans="1:2">
      <c r="A1656" s="79"/>
      <c r="B1656" s="156"/>
    </row>
    <row r="1657" spans="1:2">
      <c r="A1657" s="79"/>
      <c r="B1657" s="156"/>
    </row>
    <row r="1658" spans="1:2">
      <c r="A1658" s="79"/>
      <c r="B1658" s="156"/>
    </row>
    <row r="1659" spans="1:2">
      <c r="A1659" s="79"/>
      <c r="B1659" s="156"/>
    </row>
    <row r="1660" spans="1:2">
      <c r="A1660" s="79"/>
      <c r="B1660" s="156"/>
    </row>
    <row r="1661" spans="1:2">
      <c r="A1661" s="79"/>
      <c r="B1661" s="156"/>
    </row>
    <row r="1662" spans="1:2">
      <c r="A1662" s="79"/>
      <c r="B1662" s="156"/>
    </row>
    <row r="1663" spans="1:2">
      <c r="A1663" s="79"/>
      <c r="B1663" s="156"/>
    </row>
    <row r="1664" spans="1:2">
      <c r="A1664" s="79"/>
      <c r="B1664" s="156"/>
    </row>
    <row r="1665" spans="1:2">
      <c r="A1665" s="79"/>
      <c r="B1665" s="156"/>
    </row>
    <row r="1666" spans="1:2">
      <c r="A1666" s="79"/>
      <c r="B1666" s="156"/>
    </row>
    <row r="1667" spans="1:2">
      <c r="A1667" s="79"/>
      <c r="B1667" s="156"/>
    </row>
    <row r="1668" spans="1:2">
      <c r="A1668" s="79"/>
      <c r="B1668" s="156"/>
    </row>
    <row r="1669" spans="1:2">
      <c r="A1669" s="79"/>
      <c r="B1669" s="156"/>
    </row>
    <row r="1670" spans="1:2">
      <c r="A1670" s="79"/>
      <c r="B1670" s="156"/>
    </row>
    <row r="1671" spans="1:2">
      <c r="A1671" s="79"/>
      <c r="B1671" s="156"/>
    </row>
    <row r="1672" spans="1:2">
      <c r="A1672" s="79"/>
      <c r="B1672" s="156"/>
    </row>
    <row r="1673" spans="1:2">
      <c r="A1673" s="79"/>
      <c r="B1673" s="156"/>
    </row>
    <row r="1674" spans="1:2">
      <c r="A1674" s="79"/>
      <c r="B1674" s="156"/>
    </row>
    <row r="1675" spans="1:2">
      <c r="A1675" s="79"/>
      <c r="B1675" s="156"/>
    </row>
    <row r="1676" spans="1:2">
      <c r="A1676" s="79"/>
      <c r="B1676" s="156"/>
    </row>
    <row r="1677" spans="1:2">
      <c r="A1677" s="79"/>
      <c r="B1677" s="156"/>
    </row>
    <row r="1678" spans="1:2">
      <c r="A1678" s="79"/>
      <c r="B1678" s="156"/>
    </row>
    <row r="1679" spans="1:2">
      <c r="A1679" s="79"/>
      <c r="B1679" s="156"/>
    </row>
    <row r="1680" spans="1:2">
      <c r="A1680" s="79"/>
      <c r="B1680" s="156"/>
    </row>
    <row r="1681" spans="1:2">
      <c r="A1681" s="79"/>
      <c r="B1681" s="156"/>
    </row>
    <row r="1682" spans="1:2">
      <c r="A1682" s="79"/>
      <c r="B1682" s="156"/>
    </row>
    <row r="1683" spans="1:2">
      <c r="A1683" s="79"/>
      <c r="B1683" s="156"/>
    </row>
    <row r="1684" spans="1:2">
      <c r="A1684" s="79"/>
      <c r="B1684" s="156"/>
    </row>
    <row r="1685" spans="1:2">
      <c r="A1685" s="79"/>
      <c r="B1685" s="156"/>
    </row>
    <row r="1686" spans="1:2">
      <c r="A1686" s="79"/>
      <c r="B1686" s="156"/>
    </row>
    <row r="1687" spans="1:2">
      <c r="A1687" s="79"/>
      <c r="B1687" s="156"/>
    </row>
    <row r="1688" spans="1:2">
      <c r="A1688" s="79"/>
      <c r="B1688" s="156"/>
    </row>
    <row r="1689" spans="1:2">
      <c r="A1689" s="79"/>
      <c r="B1689" s="156"/>
    </row>
    <row r="1690" spans="1:2">
      <c r="A1690" s="79"/>
      <c r="B1690" s="156"/>
    </row>
    <row r="1691" spans="1:2">
      <c r="A1691" s="79"/>
      <c r="B1691" s="156"/>
    </row>
    <row r="1692" spans="1:2">
      <c r="A1692" s="79"/>
      <c r="B1692" s="156"/>
    </row>
    <row r="1693" spans="1:2">
      <c r="A1693" s="79"/>
      <c r="B1693" s="156"/>
    </row>
    <row r="1694" spans="1:2">
      <c r="A1694" s="79"/>
      <c r="B1694" s="156"/>
    </row>
    <row r="1695" spans="1:2">
      <c r="A1695" s="79"/>
      <c r="B1695" s="156"/>
    </row>
    <row r="1696" spans="1:2">
      <c r="A1696" s="79"/>
      <c r="B1696" s="156"/>
    </row>
    <row r="1697" spans="1:2">
      <c r="A1697" s="79"/>
      <c r="B1697" s="156"/>
    </row>
    <row r="1698" spans="1:2">
      <c r="A1698" s="79"/>
      <c r="B1698" s="156"/>
    </row>
    <row r="1699" spans="1:2">
      <c r="A1699" s="79"/>
      <c r="B1699" s="156"/>
    </row>
    <row r="1700" spans="1:2">
      <c r="A1700" s="79"/>
      <c r="B1700" s="156"/>
    </row>
    <row r="1701" spans="1:2">
      <c r="A1701" s="79"/>
      <c r="B1701" s="156"/>
    </row>
    <row r="1702" spans="1:2">
      <c r="A1702" s="79"/>
      <c r="B1702" s="156"/>
    </row>
    <row r="1703" spans="1:2">
      <c r="A1703" s="79"/>
      <c r="B1703" s="156"/>
    </row>
    <row r="1704" spans="1:2">
      <c r="A1704" s="79"/>
      <c r="B1704" s="156"/>
    </row>
    <row r="1705" spans="1:2">
      <c r="A1705" s="79"/>
      <c r="B1705" s="156"/>
    </row>
    <row r="1706" spans="1:2">
      <c r="A1706" s="79"/>
      <c r="B1706" s="156"/>
    </row>
    <row r="1707" spans="1:2">
      <c r="A1707" s="79"/>
      <c r="B1707" s="156"/>
    </row>
    <row r="1708" spans="1:2">
      <c r="A1708" s="79"/>
      <c r="B1708" s="156"/>
    </row>
    <row r="1709" spans="1:2">
      <c r="A1709" s="79"/>
      <c r="B1709" s="156"/>
    </row>
    <row r="1710" spans="1:2">
      <c r="A1710" s="79"/>
      <c r="B1710" s="156"/>
    </row>
    <row r="1711" spans="1:2">
      <c r="A1711" s="79"/>
      <c r="B1711" s="156"/>
    </row>
    <row r="1712" spans="1:2">
      <c r="A1712" s="79"/>
      <c r="B1712" s="156"/>
    </row>
    <row r="1713" spans="1:2">
      <c r="A1713" s="79"/>
      <c r="B1713" s="156"/>
    </row>
    <row r="1714" spans="1:2">
      <c r="A1714" s="79"/>
      <c r="B1714" s="156"/>
    </row>
    <row r="1715" spans="1:2">
      <c r="A1715" s="79"/>
      <c r="B1715" s="156"/>
    </row>
    <row r="1716" spans="1:2">
      <c r="A1716" s="79"/>
      <c r="B1716" s="156"/>
    </row>
    <row r="1717" spans="1:2">
      <c r="A1717" s="79"/>
      <c r="B1717" s="156"/>
    </row>
    <row r="1718" spans="1:2">
      <c r="A1718" s="79"/>
      <c r="B1718" s="156"/>
    </row>
    <row r="1719" spans="1:2">
      <c r="A1719" s="79"/>
      <c r="B1719" s="156"/>
    </row>
    <row r="1720" spans="1:2">
      <c r="A1720" s="79"/>
      <c r="B1720" s="156"/>
    </row>
    <row r="1721" spans="1:2">
      <c r="A1721" s="79"/>
      <c r="B1721" s="156"/>
    </row>
    <row r="1722" spans="1:2">
      <c r="A1722" s="79"/>
      <c r="B1722" s="156"/>
    </row>
    <row r="1723" spans="1:2">
      <c r="A1723" s="79"/>
      <c r="B1723" s="156"/>
    </row>
    <row r="1724" spans="1:2">
      <c r="A1724" s="79"/>
      <c r="B1724" s="156"/>
    </row>
    <row r="1725" spans="1:2">
      <c r="A1725" s="79"/>
      <c r="B1725" s="156"/>
    </row>
    <row r="1726" spans="1:2">
      <c r="A1726" s="79"/>
      <c r="B1726" s="156"/>
    </row>
    <row r="1727" spans="1:2">
      <c r="A1727" s="79"/>
      <c r="B1727" s="156"/>
    </row>
    <row r="1728" spans="1:2">
      <c r="A1728" s="79"/>
      <c r="B1728" s="156"/>
    </row>
    <row r="1729" spans="1:2">
      <c r="A1729" s="79"/>
      <c r="B1729" s="156"/>
    </row>
    <row r="1730" spans="1:2">
      <c r="A1730" s="79"/>
      <c r="B1730" s="156"/>
    </row>
    <row r="1731" spans="1:2">
      <c r="A1731" s="79"/>
      <c r="B1731" s="156"/>
    </row>
    <row r="1732" spans="1:2">
      <c r="A1732" s="79"/>
      <c r="B1732" s="156"/>
    </row>
    <row r="1733" spans="1:2">
      <c r="A1733" s="79"/>
      <c r="B1733" s="156"/>
    </row>
    <row r="1734" spans="1:2">
      <c r="A1734" s="79"/>
      <c r="B1734" s="156"/>
    </row>
    <row r="1735" spans="1:2">
      <c r="A1735" s="79"/>
      <c r="B1735" s="156"/>
    </row>
    <row r="1736" spans="1:2">
      <c r="A1736" s="79"/>
      <c r="B1736" s="156"/>
    </row>
    <row r="1737" spans="1:2">
      <c r="A1737" s="79"/>
      <c r="B1737" s="156"/>
    </row>
    <row r="1738" spans="1:2">
      <c r="A1738" s="79"/>
      <c r="B1738" s="156"/>
    </row>
    <row r="1739" spans="1:2">
      <c r="A1739" s="79"/>
      <c r="B1739" s="156"/>
    </row>
    <row r="1740" spans="1:2">
      <c r="A1740" s="79"/>
      <c r="B1740" s="156"/>
    </row>
    <row r="1741" spans="1:2">
      <c r="A1741" s="79"/>
      <c r="B1741" s="156"/>
    </row>
    <row r="1742" spans="1:2">
      <c r="A1742" s="79"/>
      <c r="B1742" s="156"/>
    </row>
    <row r="1743" spans="1:2">
      <c r="A1743" s="79"/>
      <c r="B1743" s="156"/>
    </row>
    <row r="1744" spans="1:2">
      <c r="A1744" s="79"/>
      <c r="B1744" s="156"/>
    </row>
    <row r="1745" spans="1:2">
      <c r="A1745" s="79"/>
      <c r="B1745" s="156"/>
    </row>
    <row r="1746" spans="1:2">
      <c r="A1746" s="79"/>
      <c r="B1746" s="156"/>
    </row>
    <row r="1747" spans="1:2">
      <c r="A1747" s="79"/>
      <c r="B1747" s="156"/>
    </row>
    <row r="1748" spans="1:2">
      <c r="A1748" s="79"/>
      <c r="B1748" s="156"/>
    </row>
    <row r="1749" spans="1:2">
      <c r="A1749" s="79"/>
      <c r="B1749" s="156"/>
    </row>
    <row r="1750" spans="1:2">
      <c r="A1750" s="79"/>
      <c r="B1750" s="156"/>
    </row>
    <row r="1751" spans="1:2">
      <c r="A1751" s="79"/>
      <c r="B1751" s="156"/>
    </row>
    <row r="1752" spans="1:2">
      <c r="A1752" s="79"/>
      <c r="B1752" s="156"/>
    </row>
    <row r="1753" spans="1:2">
      <c r="A1753" s="79"/>
      <c r="B1753" s="156"/>
    </row>
    <row r="1754" spans="1:2">
      <c r="A1754" s="79"/>
      <c r="B1754" s="156"/>
    </row>
    <row r="1755" spans="1:2">
      <c r="A1755" s="79"/>
      <c r="B1755" s="156"/>
    </row>
    <row r="1756" spans="1:2">
      <c r="A1756" s="79"/>
      <c r="B1756" s="156"/>
    </row>
    <row r="1757" spans="1:2">
      <c r="A1757" s="79"/>
      <c r="B1757" s="156"/>
    </row>
    <row r="1758" spans="1:2">
      <c r="A1758" s="79"/>
      <c r="B1758" s="156"/>
    </row>
    <row r="1759" spans="1:2">
      <c r="A1759" s="79"/>
      <c r="B1759" s="156"/>
    </row>
    <row r="1760" spans="1:2">
      <c r="A1760" s="79"/>
      <c r="B1760" s="156"/>
    </row>
    <row r="1761" spans="1:2">
      <c r="A1761" s="79"/>
      <c r="B1761" s="156"/>
    </row>
    <row r="1762" spans="1:2">
      <c r="A1762" s="79"/>
      <c r="B1762" s="156"/>
    </row>
    <row r="1763" spans="1:2">
      <c r="A1763" s="79"/>
      <c r="B1763" s="156"/>
    </row>
    <row r="1764" spans="1:2">
      <c r="A1764" s="79"/>
      <c r="B1764" s="156"/>
    </row>
    <row r="1765" spans="1:2">
      <c r="A1765" s="79"/>
      <c r="B1765" s="156"/>
    </row>
    <row r="1766" spans="1:2">
      <c r="A1766" s="79"/>
      <c r="B1766" s="156"/>
    </row>
    <row r="1767" spans="1:2">
      <c r="A1767" s="79"/>
      <c r="B1767" s="156"/>
    </row>
    <row r="1768" spans="1:2">
      <c r="A1768" s="79"/>
      <c r="B1768" s="156"/>
    </row>
    <row r="1769" spans="1:2">
      <c r="A1769" s="79"/>
      <c r="B1769" s="156"/>
    </row>
    <row r="1770" spans="1:2">
      <c r="A1770" s="79"/>
      <c r="B1770" s="156"/>
    </row>
    <row r="1771" spans="1:2">
      <c r="A1771" s="79"/>
      <c r="B1771" s="156"/>
    </row>
    <row r="1772" spans="1:2">
      <c r="A1772" s="79"/>
      <c r="B1772" s="156"/>
    </row>
    <row r="1773" spans="1:2">
      <c r="A1773" s="79"/>
      <c r="B1773" s="156"/>
    </row>
    <row r="1774" spans="1:2">
      <c r="A1774" s="79"/>
      <c r="B1774" s="156"/>
    </row>
    <row r="1775" spans="1:2">
      <c r="A1775" s="79"/>
      <c r="B1775" s="156"/>
    </row>
    <row r="1776" spans="1:2">
      <c r="A1776" s="79"/>
      <c r="B1776" s="156"/>
    </row>
    <row r="1777" spans="1:2">
      <c r="A1777" s="79"/>
      <c r="B1777" s="156"/>
    </row>
    <row r="1778" spans="1:2">
      <c r="A1778" s="79"/>
      <c r="B1778" s="156"/>
    </row>
    <row r="1779" spans="1:2">
      <c r="A1779" s="79"/>
      <c r="B1779" s="156"/>
    </row>
    <row r="1780" spans="1:2">
      <c r="A1780" s="79"/>
      <c r="B1780" s="156"/>
    </row>
    <row r="1781" spans="1:2">
      <c r="A1781" s="79"/>
      <c r="B1781" s="156"/>
    </row>
    <row r="1782" spans="1:2">
      <c r="A1782" s="79"/>
      <c r="B1782" s="156"/>
    </row>
    <row r="1783" spans="1:2">
      <c r="A1783" s="79"/>
      <c r="B1783" s="156"/>
    </row>
    <row r="1784" spans="1:2">
      <c r="A1784" s="79"/>
      <c r="B1784" s="156"/>
    </row>
    <row r="1785" spans="1:2">
      <c r="A1785" s="79"/>
      <c r="B1785" s="156"/>
    </row>
    <row r="1786" spans="1:2">
      <c r="A1786" s="79"/>
      <c r="B1786" s="156"/>
    </row>
    <row r="1787" spans="1:2">
      <c r="A1787" s="79"/>
      <c r="B1787" s="156"/>
    </row>
    <row r="1788" spans="1:2">
      <c r="A1788" s="79"/>
      <c r="B1788" s="156"/>
    </row>
    <row r="1789" spans="1:2">
      <c r="A1789" s="79"/>
      <c r="B1789" s="156"/>
    </row>
    <row r="1790" spans="1:2">
      <c r="A1790" s="79"/>
      <c r="B1790" s="156"/>
    </row>
    <row r="1791" spans="1:2">
      <c r="A1791" s="79"/>
      <c r="B1791" s="156"/>
    </row>
    <row r="1792" spans="1:2">
      <c r="A1792" s="79"/>
      <c r="B1792" s="156"/>
    </row>
    <row r="1793" spans="1:2">
      <c r="A1793" s="79"/>
      <c r="B1793" s="156"/>
    </row>
    <row r="1794" spans="1:2">
      <c r="A1794" s="79"/>
      <c r="B1794" s="156"/>
    </row>
    <row r="1795" spans="1:2">
      <c r="A1795" s="79"/>
      <c r="B1795" s="156"/>
    </row>
    <row r="1796" spans="1:2">
      <c r="A1796" s="79"/>
      <c r="B1796" s="156"/>
    </row>
    <row r="1797" spans="1:2">
      <c r="A1797" s="79"/>
      <c r="B1797" s="156"/>
    </row>
    <row r="1798" spans="1:2">
      <c r="A1798" s="79"/>
      <c r="B1798" s="156"/>
    </row>
    <row r="1799" spans="1:2">
      <c r="A1799" s="79"/>
      <c r="B1799" s="156"/>
    </row>
    <row r="1800" spans="1:2">
      <c r="A1800" s="79"/>
      <c r="B1800" s="156"/>
    </row>
    <row r="1801" spans="1:2">
      <c r="A1801" s="79"/>
      <c r="B1801" s="156"/>
    </row>
    <row r="1802" spans="1:2">
      <c r="A1802" s="79"/>
      <c r="B1802" s="156"/>
    </row>
    <row r="1803" spans="1:2">
      <c r="A1803" s="79"/>
      <c r="B1803" s="156"/>
    </row>
    <row r="1804" spans="1:2">
      <c r="A1804" s="79"/>
      <c r="B1804" s="156"/>
    </row>
    <row r="1805" spans="1:2">
      <c r="A1805" s="79"/>
      <c r="B1805" s="156"/>
    </row>
    <row r="1806" spans="1:2">
      <c r="A1806" s="79"/>
      <c r="B1806" s="156"/>
    </row>
    <row r="1807" spans="1:2">
      <c r="A1807" s="79"/>
      <c r="B1807" s="156"/>
    </row>
    <row r="1808" spans="1:2">
      <c r="A1808" s="79"/>
      <c r="B1808" s="156"/>
    </row>
    <row r="1809" spans="1:2">
      <c r="A1809" s="79"/>
      <c r="B1809" s="156"/>
    </row>
    <row r="1810" spans="1:2">
      <c r="A1810" s="79"/>
      <c r="B1810" s="156"/>
    </row>
    <row r="1811" spans="1:2">
      <c r="A1811" s="79"/>
      <c r="B1811" s="156"/>
    </row>
    <row r="1812" spans="1:2">
      <c r="A1812" s="79"/>
      <c r="B1812" s="156"/>
    </row>
    <row r="1813" spans="1:2">
      <c r="A1813" s="79"/>
      <c r="B1813" s="156"/>
    </row>
    <row r="1814" spans="1:2">
      <c r="A1814" s="79"/>
      <c r="B1814" s="156"/>
    </row>
    <row r="1815" spans="1:2">
      <c r="A1815" s="79"/>
      <c r="B1815" s="156"/>
    </row>
    <row r="1816" spans="1:2">
      <c r="A1816" s="79"/>
      <c r="B1816" s="156"/>
    </row>
    <row r="1817" spans="1:2">
      <c r="A1817" s="79"/>
      <c r="B1817" s="156"/>
    </row>
    <row r="1818" spans="1:2">
      <c r="A1818" s="79"/>
      <c r="B1818" s="156"/>
    </row>
    <row r="1819" spans="1:2">
      <c r="A1819" s="79"/>
      <c r="B1819" s="156"/>
    </row>
    <row r="1820" spans="1:2">
      <c r="A1820" s="79"/>
      <c r="B1820" s="156"/>
    </row>
    <row r="1821" spans="1:2">
      <c r="A1821" s="79"/>
      <c r="B1821" s="156"/>
    </row>
    <row r="1822" spans="1:2">
      <c r="A1822" s="79"/>
      <c r="B1822" s="156"/>
    </row>
    <row r="1823" spans="1:2">
      <c r="A1823" s="79"/>
      <c r="B1823" s="156"/>
    </row>
    <row r="1824" spans="1:2">
      <c r="A1824" s="79"/>
      <c r="B1824" s="156"/>
    </row>
    <row r="1825" spans="1:2">
      <c r="A1825" s="79"/>
      <c r="B1825" s="156"/>
    </row>
    <row r="1826" spans="1:2">
      <c r="A1826" s="79"/>
      <c r="B1826" s="156"/>
    </row>
    <row r="1827" spans="1:2">
      <c r="A1827" s="79"/>
      <c r="B1827" s="156"/>
    </row>
    <row r="1828" spans="1:2">
      <c r="A1828" s="79"/>
      <c r="B1828" s="156"/>
    </row>
    <row r="1829" spans="1:2">
      <c r="A1829" s="79"/>
      <c r="B1829" s="156"/>
    </row>
    <row r="1830" spans="1:2">
      <c r="A1830" s="79"/>
      <c r="B1830" s="156"/>
    </row>
    <row r="1831" spans="1:2">
      <c r="A1831" s="79"/>
      <c r="B1831" s="156"/>
    </row>
    <row r="1832" spans="1:2">
      <c r="A1832" s="79"/>
      <c r="B1832" s="156"/>
    </row>
    <row r="1833" spans="1:2">
      <c r="A1833" s="79"/>
      <c r="B1833" s="156"/>
    </row>
    <row r="1834" spans="1:2">
      <c r="A1834" s="79"/>
      <c r="B1834" s="156"/>
    </row>
    <row r="1835" spans="1:2">
      <c r="A1835" s="79"/>
      <c r="B1835" s="156"/>
    </row>
    <row r="1836" spans="1:2">
      <c r="A1836" s="79"/>
      <c r="B1836" s="156"/>
    </row>
    <row r="1837" spans="1:2">
      <c r="A1837" s="79"/>
      <c r="B1837" s="156"/>
    </row>
    <row r="1838" spans="1:2">
      <c r="A1838" s="79"/>
      <c r="B1838" s="156"/>
    </row>
    <row r="1839" spans="1:2">
      <c r="A1839" s="79"/>
      <c r="B1839" s="156"/>
    </row>
    <row r="1840" spans="1:2">
      <c r="A1840" s="79"/>
      <c r="B1840" s="156"/>
    </row>
    <row r="1841" spans="1:2">
      <c r="A1841" s="79"/>
      <c r="B1841" s="156"/>
    </row>
    <row r="1842" spans="1:2">
      <c r="A1842" s="79"/>
      <c r="B1842" s="156"/>
    </row>
    <row r="1843" spans="1:2">
      <c r="A1843" s="79"/>
      <c r="B1843" s="156"/>
    </row>
    <row r="1844" spans="1:2">
      <c r="A1844" s="79"/>
      <c r="B1844" s="156"/>
    </row>
    <row r="1845" spans="1:2">
      <c r="A1845" s="79"/>
      <c r="B1845" s="156"/>
    </row>
    <row r="1846" spans="1:2">
      <c r="A1846" s="79"/>
      <c r="B1846" s="156"/>
    </row>
    <row r="1847" spans="1:2">
      <c r="A1847" s="79"/>
      <c r="B1847" s="156"/>
    </row>
    <row r="1848" spans="1:2">
      <c r="A1848" s="79"/>
      <c r="B1848" s="156"/>
    </row>
    <row r="1849" spans="1:2">
      <c r="A1849" s="79"/>
      <c r="B1849" s="156"/>
    </row>
    <row r="1850" spans="1:2">
      <c r="A1850" s="79"/>
      <c r="B1850" s="156"/>
    </row>
    <row r="1851" spans="1:2">
      <c r="A1851" s="79"/>
      <c r="B1851" s="156"/>
    </row>
    <row r="1852" spans="1:2">
      <c r="A1852" s="79"/>
      <c r="B1852" s="156"/>
    </row>
    <row r="1853" spans="1:2">
      <c r="A1853" s="79"/>
      <c r="B1853" s="156"/>
    </row>
    <row r="1854" spans="1:2">
      <c r="A1854" s="79"/>
      <c r="B1854" s="156"/>
    </row>
    <row r="1855" spans="1:2">
      <c r="A1855" s="79"/>
      <c r="B1855" s="156"/>
    </row>
    <row r="1856" spans="1:2">
      <c r="A1856" s="79"/>
      <c r="B1856" s="156"/>
    </row>
    <row r="1857" spans="1:2">
      <c r="A1857" s="79"/>
      <c r="B1857" s="156"/>
    </row>
    <row r="1858" spans="1:2">
      <c r="A1858" s="79"/>
      <c r="B1858" s="156"/>
    </row>
    <row r="1859" spans="1:2">
      <c r="A1859" s="79"/>
      <c r="B1859" s="156"/>
    </row>
    <row r="1860" spans="1:2">
      <c r="A1860" s="79"/>
      <c r="B1860" s="156"/>
    </row>
    <row r="1861" spans="1:2">
      <c r="A1861" s="79"/>
      <c r="B1861" s="156"/>
    </row>
    <row r="1862" spans="1:2">
      <c r="A1862" s="79"/>
      <c r="B1862" s="156"/>
    </row>
    <row r="1863" spans="1:2">
      <c r="A1863" s="79"/>
      <c r="B1863" s="156"/>
    </row>
    <row r="1864" spans="1:2">
      <c r="A1864" s="79"/>
      <c r="B1864" s="156"/>
    </row>
    <row r="1865" spans="1:2">
      <c r="A1865" s="79"/>
      <c r="B1865" s="156"/>
    </row>
    <row r="1866" spans="1:2">
      <c r="A1866" s="79"/>
      <c r="B1866" s="156"/>
    </row>
    <row r="1867" spans="1:2">
      <c r="A1867" s="79"/>
      <c r="B1867" s="156"/>
    </row>
    <row r="1868" spans="1:2">
      <c r="A1868" s="79"/>
      <c r="B1868" s="156"/>
    </row>
    <row r="1869" spans="1:2">
      <c r="A1869" s="79"/>
      <c r="B1869" s="156"/>
    </row>
    <row r="1870" spans="1:2">
      <c r="A1870" s="79"/>
      <c r="B1870" s="156"/>
    </row>
    <row r="1871" spans="1:2">
      <c r="A1871" s="79"/>
      <c r="B1871" s="156"/>
    </row>
    <row r="1872" spans="1:2">
      <c r="A1872" s="79"/>
      <c r="B1872" s="156"/>
    </row>
    <row r="1873" spans="1:2">
      <c r="A1873" s="79"/>
      <c r="B1873" s="156"/>
    </row>
    <row r="1874" spans="1:2">
      <c r="A1874" s="79"/>
      <c r="B1874" s="156"/>
    </row>
    <row r="1875" spans="1:2">
      <c r="A1875" s="79"/>
      <c r="B1875" s="156"/>
    </row>
    <row r="1876" spans="1:2">
      <c r="A1876" s="79"/>
      <c r="B1876" s="156"/>
    </row>
    <row r="1877" spans="1:2">
      <c r="A1877" s="79"/>
      <c r="B1877" s="156"/>
    </row>
    <row r="1878" spans="1:2">
      <c r="A1878" s="79"/>
      <c r="B1878" s="156"/>
    </row>
    <row r="1879" spans="1:2">
      <c r="A1879" s="79"/>
      <c r="B1879" s="156"/>
    </row>
    <row r="1880" spans="1:2">
      <c r="A1880" s="79"/>
      <c r="B1880" s="156"/>
    </row>
    <row r="1881" spans="1:2">
      <c r="A1881" s="79"/>
      <c r="B1881" s="156"/>
    </row>
    <row r="1882" spans="1:2">
      <c r="A1882" s="79"/>
      <c r="B1882" s="156"/>
    </row>
    <row r="1883" spans="1:2">
      <c r="A1883" s="79"/>
      <c r="B1883" s="156"/>
    </row>
    <row r="1884" spans="1:2">
      <c r="A1884" s="79"/>
      <c r="B1884" s="156"/>
    </row>
    <row r="1885" spans="1:2">
      <c r="A1885" s="79"/>
      <c r="B1885" s="156"/>
    </row>
    <row r="1886" spans="1:2">
      <c r="A1886" s="79"/>
      <c r="B1886" s="156"/>
    </row>
    <row r="1887" spans="1:2">
      <c r="A1887" s="79"/>
      <c r="B1887" s="156"/>
    </row>
    <row r="1888" spans="1:2">
      <c r="A1888" s="79"/>
      <c r="B1888" s="156"/>
    </row>
    <row r="1889" spans="1:2">
      <c r="A1889" s="79"/>
      <c r="B1889" s="156"/>
    </row>
    <row r="1890" spans="1:2">
      <c r="A1890" s="79"/>
      <c r="B1890" s="156"/>
    </row>
    <row r="1891" spans="1:2">
      <c r="A1891" s="79"/>
      <c r="B1891" s="156"/>
    </row>
    <row r="1892" spans="1:2">
      <c r="A1892" s="79"/>
      <c r="B1892" s="156"/>
    </row>
    <row r="1893" spans="1:2">
      <c r="A1893" s="79"/>
      <c r="B1893" s="156"/>
    </row>
    <row r="1894" spans="1:2">
      <c r="A1894" s="79"/>
      <c r="B1894" s="156"/>
    </row>
    <row r="1895" spans="1:2">
      <c r="A1895" s="79"/>
      <c r="B1895" s="156"/>
    </row>
    <row r="1896" spans="1:2">
      <c r="A1896" s="79"/>
      <c r="B1896" s="156"/>
    </row>
    <row r="1897" spans="1:2">
      <c r="A1897" s="79"/>
      <c r="B1897" s="156"/>
    </row>
    <row r="1898" spans="1:2">
      <c r="A1898" s="79"/>
      <c r="B1898" s="156"/>
    </row>
    <row r="1899" spans="1:2">
      <c r="A1899" s="79"/>
      <c r="B1899" s="156"/>
    </row>
    <row r="1900" spans="1:2">
      <c r="A1900" s="79"/>
      <c r="B1900" s="156"/>
    </row>
    <row r="1901" spans="1:2">
      <c r="A1901" s="79"/>
      <c r="B1901" s="156"/>
    </row>
    <row r="1902" spans="1:2">
      <c r="A1902" s="79"/>
      <c r="B1902" s="156"/>
    </row>
    <row r="1903" spans="1:2">
      <c r="A1903" s="79"/>
      <c r="B1903" s="156"/>
    </row>
    <row r="1904" spans="1:2">
      <c r="A1904" s="79"/>
      <c r="B1904" s="156"/>
    </row>
    <row r="1905" spans="1:2">
      <c r="A1905" s="79"/>
      <c r="B1905" s="156"/>
    </row>
    <row r="1906" spans="1:2">
      <c r="A1906" s="79"/>
      <c r="B1906" s="156"/>
    </row>
    <row r="1907" spans="1:2">
      <c r="A1907" s="79"/>
      <c r="B1907" s="156"/>
    </row>
    <row r="1908" spans="1:2">
      <c r="A1908" s="79"/>
      <c r="B1908" s="156"/>
    </row>
    <row r="1909" spans="1:2">
      <c r="A1909" s="79"/>
      <c r="B1909" s="156"/>
    </row>
    <row r="1910" spans="1:2">
      <c r="A1910" s="79"/>
      <c r="B1910" s="156"/>
    </row>
    <row r="1911" spans="1:2">
      <c r="A1911" s="79"/>
      <c r="B1911" s="156"/>
    </row>
    <row r="1912" spans="1:2">
      <c r="A1912" s="79"/>
      <c r="B1912" s="156"/>
    </row>
    <row r="1913" spans="1:2">
      <c r="A1913" s="79"/>
      <c r="B1913" s="156"/>
    </row>
    <row r="1914" spans="1:2">
      <c r="A1914" s="79"/>
      <c r="B1914" s="156"/>
    </row>
    <row r="1915" spans="1:2">
      <c r="A1915" s="79"/>
      <c r="B1915" s="156"/>
    </row>
    <row r="1916" spans="1:2">
      <c r="A1916" s="79"/>
      <c r="B1916" s="156"/>
    </row>
    <row r="1917" spans="1:2">
      <c r="A1917" s="79"/>
      <c r="B1917" s="156"/>
    </row>
    <row r="1918" spans="1:2">
      <c r="A1918" s="79"/>
      <c r="B1918" s="156"/>
    </row>
    <row r="1919" spans="1:2">
      <c r="A1919" s="79"/>
      <c r="B1919" s="156"/>
    </row>
    <row r="1920" spans="1:2">
      <c r="A1920" s="79"/>
      <c r="B1920" s="156"/>
    </row>
    <row r="1921" spans="1:2">
      <c r="A1921" s="79"/>
      <c r="B1921" s="156"/>
    </row>
    <row r="1922" spans="1:2">
      <c r="A1922" s="79"/>
      <c r="B1922" s="156"/>
    </row>
    <row r="1923" spans="1:2">
      <c r="A1923" s="79"/>
      <c r="B1923" s="156"/>
    </row>
    <row r="1924" spans="1:2">
      <c r="A1924" s="79"/>
      <c r="B1924" s="156"/>
    </row>
    <row r="1925" spans="1:2">
      <c r="A1925" s="79"/>
      <c r="B1925" s="156"/>
    </row>
    <row r="1926" spans="1:2">
      <c r="A1926" s="79"/>
      <c r="B1926" s="156"/>
    </row>
    <row r="1927" spans="1:2">
      <c r="A1927" s="79"/>
      <c r="B1927" s="156"/>
    </row>
    <row r="1928" spans="1:2">
      <c r="A1928" s="79"/>
      <c r="B1928" s="156"/>
    </row>
    <row r="1929" spans="1:2">
      <c r="A1929" s="79"/>
      <c r="B1929" s="156"/>
    </row>
    <row r="1930" spans="1:2">
      <c r="A1930" s="79"/>
      <c r="B1930" s="156"/>
    </row>
    <row r="1931" spans="1:2">
      <c r="A1931" s="79"/>
      <c r="B1931" s="156"/>
    </row>
    <row r="1932" spans="1:2">
      <c r="A1932" s="79"/>
      <c r="B1932" s="156"/>
    </row>
    <row r="1933" spans="1:2">
      <c r="A1933" s="79"/>
      <c r="B1933" s="156"/>
    </row>
    <row r="1934" spans="1:2">
      <c r="A1934" s="79"/>
      <c r="B1934" s="156"/>
    </row>
    <row r="1935" spans="1:2">
      <c r="A1935" s="79"/>
      <c r="B1935" s="156"/>
    </row>
    <row r="1936" spans="1:2">
      <c r="A1936" s="79"/>
      <c r="B1936" s="156"/>
    </row>
    <row r="1937" spans="1:2">
      <c r="A1937" s="79"/>
      <c r="B1937" s="156"/>
    </row>
    <row r="1938" spans="1:2">
      <c r="A1938" s="79"/>
      <c r="B1938" s="156"/>
    </row>
    <row r="1939" spans="1:2">
      <c r="A1939" s="79"/>
      <c r="B1939" s="156"/>
    </row>
    <row r="1940" spans="1:2">
      <c r="A1940" s="79"/>
      <c r="B1940" s="156"/>
    </row>
    <row r="1941" spans="1:2">
      <c r="A1941" s="79"/>
      <c r="B1941" s="156"/>
    </row>
    <row r="1942" spans="1:2">
      <c r="A1942" s="79"/>
      <c r="B1942" s="156"/>
    </row>
    <row r="1943" spans="1:2">
      <c r="A1943" s="79"/>
      <c r="B1943" s="156"/>
    </row>
    <row r="1944" spans="1:2">
      <c r="A1944" s="79"/>
      <c r="B1944" s="156"/>
    </row>
    <row r="1945" spans="1:2">
      <c r="A1945" s="79"/>
      <c r="B1945" s="156"/>
    </row>
    <row r="1946" spans="1:2">
      <c r="A1946" s="79"/>
      <c r="B1946" s="156"/>
    </row>
    <row r="1947" spans="1:2">
      <c r="A1947" s="79"/>
      <c r="B1947" s="156"/>
    </row>
    <row r="1948" spans="1:2">
      <c r="A1948" s="79"/>
      <c r="B1948" s="156"/>
    </row>
    <row r="1949" spans="1:2">
      <c r="A1949" s="79"/>
      <c r="B1949" s="156"/>
    </row>
    <row r="1950" spans="1:2">
      <c r="A1950" s="79"/>
      <c r="B1950" s="156"/>
    </row>
    <row r="1951" spans="1:2">
      <c r="A1951" s="79"/>
      <c r="B1951" s="156"/>
    </row>
    <row r="1952" spans="1:2">
      <c r="A1952" s="79"/>
      <c r="B1952" s="156"/>
    </row>
    <row r="1953" spans="1:2">
      <c r="A1953" s="79"/>
      <c r="B1953" s="156"/>
    </row>
    <row r="1954" spans="1:2">
      <c r="A1954" s="79"/>
      <c r="B1954" s="156"/>
    </row>
    <row r="1955" spans="1:2">
      <c r="A1955" s="79"/>
      <c r="B1955" s="156"/>
    </row>
    <row r="1956" spans="1:2">
      <c r="A1956" s="79"/>
      <c r="B1956" s="156"/>
    </row>
    <row r="1957" spans="1:2">
      <c r="A1957" s="79"/>
      <c r="B1957" s="156"/>
    </row>
    <row r="1958" spans="1:2">
      <c r="A1958" s="79"/>
      <c r="B1958" s="156"/>
    </row>
    <row r="1959" spans="1:2">
      <c r="A1959" s="79"/>
      <c r="B1959" s="156"/>
    </row>
    <row r="1960" spans="1:2">
      <c r="A1960" s="79"/>
      <c r="B1960" s="156"/>
    </row>
    <row r="1961" spans="1:2">
      <c r="A1961" s="79"/>
      <c r="B1961" s="156"/>
    </row>
    <row r="1962" spans="1:2">
      <c r="A1962" s="79"/>
      <c r="B1962" s="156"/>
    </row>
    <row r="1963" spans="1:2">
      <c r="A1963" s="79"/>
      <c r="B1963" s="156"/>
    </row>
    <row r="1964" spans="1:2">
      <c r="A1964" s="79"/>
      <c r="B1964" s="156"/>
    </row>
    <row r="1965" spans="1:2">
      <c r="A1965" s="79"/>
      <c r="B1965" s="156"/>
    </row>
    <row r="1966" spans="1:2">
      <c r="A1966" s="79"/>
      <c r="B1966" s="156"/>
    </row>
    <row r="1967" spans="1:2">
      <c r="A1967" s="79"/>
      <c r="B1967" s="156"/>
    </row>
    <row r="1968" spans="1:2">
      <c r="A1968" s="79"/>
      <c r="B1968" s="156"/>
    </row>
    <row r="1969" spans="1:2">
      <c r="A1969" s="79"/>
      <c r="B1969" s="156"/>
    </row>
    <row r="1970" spans="1:2">
      <c r="A1970" s="79"/>
      <c r="B1970" s="156"/>
    </row>
    <row r="1971" spans="1:2">
      <c r="A1971" s="79"/>
      <c r="B1971" s="156"/>
    </row>
    <row r="1972" spans="1:2">
      <c r="A1972" s="79"/>
      <c r="B1972" s="156"/>
    </row>
    <row r="1973" spans="1:2">
      <c r="A1973" s="79"/>
      <c r="B1973" s="156"/>
    </row>
    <row r="1974" spans="1:2">
      <c r="A1974" s="79"/>
      <c r="B1974" s="156"/>
    </row>
    <row r="1975" spans="1:2">
      <c r="A1975" s="79"/>
      <c r="B1975" s="156"/>
    </row>
    <row r="1976" spans="1:2">
      <c r="A1976" s="79"/>
      <c r="B1976" s="156"/>
    </row>
    <row r="1977" spans="1:2">
      <c r="A1977" s="79"/>
      <c r="B1977" s="156"/>
    </row>
    <row r="1978" spans="1:2">
      <c r="A1978" s="79"/>
      <c r="B1978" s="156"/>
    </row>
    <row r="1979" spans="1:2">
      <c r="A1979" s="79"/>
      <c r="B1979" s="156"/>
    </row>
    <row r="1980" spans="1:2">
      <c r="A1980" s="79"/>
      <c r="B1980" s="156"/>
    </row>
    <row r="1981" spans="1:2">
      <c r="A1981" s="79"/>
      <c r="B1981" s="156"/>
    </row>
    <row r="1982" spans="1:2">
      <c r="A1982" s="79"/>
      <c r="B1982" s="156"/>
    </row>
    <row r="1983" spans="1:2">
      <c r="A1983" s="79"/>
      <c r="B1983" s="156"/>
    </row>
    <row r="1984" spans="1:2">
      <c r="A1984" s="79"/>
      <c r="B1984" s="156"/>
    </row>
    <row r="1985" spans="1:2">
      <c r="A1985" s="79"/>
      <c r="B1985" s="156"/>
    </row>
    <row r="1986" spans="1:2">
      <c r="A1986" s="79"/>
      <c r="B1986" s="156"/>
    </row>
    <row r="1987" spans="1:2">
      <c r="A1987" s="79"/>
      <c r="B1987" s="156"/>
    </row>
    <row r="1988" spans="1:2">
      <c r="A1988" s="79"/>
      <c r="B1988" s="156"/>
    </row>
    <row r="1989" spans="1:2">
      <c r="A1989" s="79"/>
      <c r="B1989" s="156"/>
    </row>
    <row r="1990" spans="1:2">
      <c r="A1990" s="79"/>
      <c r="B1990" s="156"/>
    </row>
    <row r="1991" spans="1:2">
      <c r="A1991" s="79"/>
      <c r="B1991" s="156"/>
    </row>
    <row r="1992" spans="1:2">
      <c r="A1992" s="79"/>
      <c r="B1992" s="156"/>
    </row>
    <row r="1993" spans="1:2">
      <c r="A1993" s="79"/>
      <c r="B1993" s="156"/>
    </row>
    <row r="1994" spans="1:2">
      <c r="A1994" s="79"/>
      <c r="B1994" s="156"/>
    </row>
    <row r="1995" spans="1:2">
      <c r="A1995" s="79"/>
      <c r="B1995" s="156"/>
    </row>
    <row r="1996" spans="1:2">
      <c r="A1996" s="79"/>
      <c r="B1996" s="156"/>
    </row>
    <row r="1997" spans="1:2">
      <c r="A1997" s="79"/>
      <c r="B1997" s="156"/>
    </row>
    <row r="1998" spans="1:2">
      <c r="A1998" s="79"/>
      <c r="B1998" s="156"/>
    </row>
    <row r="1999" spans="1:2">
      <c r="A1999" s="79"/>
      <c r="B1999" s="156"/>
    </row>
    <row r="2000" spans="1:2">
      <c r="A2000" s="79"/>
      <c r="B2000" s="156"/>
    </row>
    <row r="2001" spans="1:2">
      <c r="A2001" s="79"/>
      <c r="B2001" s="156"/>
    </row>
    <row r="2002" spans="1:2">
      <c r="A2002" s="79"/>
      <c r="B2002" s="156"/>
    </row>
    <row r="2003" spans="1:2">
      <c r="A2003" s="79"/>
      <c r="B2003" s="156"/>
    </row>
    <row r="2004" spans="1:2">
      <c r="A2004" s="79"/>
      <c r="B2004" s="156"/>
    </row>
    <row r="2005" spans="1:2">
      <c r="A2005" s="79"/>
      <c r="B2005" s="156"/>
    </row>
    <row r="2006" spans="1:2">
      <c r="A2006" s="79"/>
      <c r="B2006" s="156"/>
    </row>
    <row r="2007" spans="1:2">
      <c r="A2007" s="79"/>
      <c r="B2007" s="156"/>
    </row>
    <row r="2008" spans="1:2">
      <c r="A2008" s="79"/>
      <c r="B2008" s="156"/>
    </row>
    <row r="2009" spans="1:2">
      <c r="A2009" s="79"/>
      <c r="B2009" s="156"/>
    </row>
    <row r="2010" spans="1:2">
      <c r="A2010" s="79"/>
      <c r="B2010" s="156"/>
    </row>
    <row r="2011" spans="1:2">
      <c r="A2011" s="79"/>
      <c r="B2011" s="156"/>
    </row>
    <row r="2012" spans="1:2">
      <c r="A2012" s="79"/>
      <c r="B2012" s="156"/>
    </row>
    <row r="2013" spans="1:2">
      <c r="A2013" s="79"/>
      <c r="B2013" s="156"/>
    </row>
    <row r="2014" spans="1:2">
      <c r="A2014" s="79"/>
      <c r="B2014" s="156"/>
    </row>
    <row r="2015" spans="1:2">
      <c r="A2015" s="79"/>
      <c r="B2015" s="156"/>
    </row>
    <row r="2016" spans="1:2">
      <c r="A2016" s="79"/>
      <c r="B2016" s="156"/>
    </row>
    <row r="2017" spans="1:2">
      <c r="A2017" s="79"/>
      <c r="B2017" s="156"/>
    </row>
    <row r="2018" spans="1:2">
      <c r="A2018" s="79"/>
      <c r="B2018" s="156"/>
    </row>
    <row r="2019" spans="1:2">
      <c r="A2019" s="79"/>
      <c r="B2019" s="156"/>
    </row>
    <row r="2020" spans="1:2">
      <c r="A2020" s="79"/>
      <c r="B2020" s="156"/>
    </row>
    <row r="2021" spans="1:2">
      <c r="A2021" s="79"/>
      <c r="B2021" s="156"/>
    </row>
    <row r="2022" spans="1:2">
      <c r="A2022" s="79"/>
      <c r="B2022" s="156"/>
    </row>
    <row r="2023" spans="1:2">
      <c r="A2023" s="79"/>
      <c r="B2023" s="156"/>
    </row>
    <row r="2024" spans="1:2">
      <c r="A2024" s="79"/>
      <c r="B2024" s="156"/>
    </row>
    <row r="2025" spans="1:2">
      <c r="A2025" s="79"/>
      <c r="B2025" s="156"/>
    </row>
    <row r="2026" spans="1:2">
      <c r="A2026" s="79"/>
      <c r="B2026" s="156"/>
    </row>
    <row r="2027" spans="1:2">
      <c r="A2027" s="79"/>
      <c r="B2027" s="156"/>
    </row>
    <row r="2028" spans="1:2">
      <c r="A2028" s="79"/>
      <c r="B2028" s="156"/>
    </row>
    <row r="2029" spans="1:2">
      <c r="A2029" s="79"/>
      <c r="B2029" s="156"/>
    </row>
    <row r="2030" spans="1:2">
      <c r="A2030" s="79"/>
      <c r="B2030" s="156"/>
    </row>
    <row r="2031" spans="1:2">
      <c r="A2031" s="79"/>
      <c r="B2031" s="156"/>
    </row>
    <row r="2032" spans="1:2">
      <c r="A2032" s="79"/>
      <c r="B2032" s="156"/>
    </row>
    <row r="2033" spans="1:2">
      <c r="A2033" s="79"/>
      <c r="B2033" s="156"/>
    </row>
    <row r="2034" spans="1:2">
      <c r="A2034" s="79"/>
      <c r="B2034" s="156"/>
    </row>
    <row r="2035" spans="1:2">
      <c r="A2035" s="79"/>
      <c r="B2035" s="156"/>
    </row>
    <row r="2036" spans="1:2">
      <c r="A2036" s="79"/>
      <c r="B2036" s="156"/>
    </row>
    <row r="2037" spans="1:2">
      <c r="A2037" s="79"/>
      <c r="B2037" s="156"/>
    </row>
    <row r="2038" spans="1:2">
      <c r="A2038" s="79"/>
      <c r="B2038" s="156"/>
    </row>
    <row r="2039" spans="1:2">
      <c r="A2039" s="79"/>
      <c r="B2039" s="156"/>
    </row>
    <row r="2040" spans="1:2">
      <c r="A2040" s="79"/>
      <c r="B2040" s="156"/>
    </row>
    <row r="2041" spans="1:2">
      <c r="A2041" s="79"/>
      <c r="B2041" s="156"/>
    </row>
    <row r="2042" spans="1:2">
      <c r="A2042" s="79"/>
      <c r="B2042" s="156"/>
    </row>
    <row r="2043" spans="1:2">
      <c r="A2043" s="79"/>
      <c r="B2043" s="156"/>
    </row>
    <row r="2044" spans="1:2">
      <c r="A2044" s="79"/>
      <c r="B2044" s="156"/>
    </row>
    <row r="2045" spans="1:2">
      <c r="A2045" s="79"/>
      <c r="B2045" s="156"/>
    </row>
    <row r="2046" spans="1:2">
      <c r="A2046" s="79"/>
      <c r="B2046" s="156"/>
    </row>
    <row r="2047" spans="1:2">
      <c r="A2047" s="79"/>
      <c r="B2047" s="156"/>
    </row>
    <row r="2048" spans="1:2">
      <c r="A2048" s="79"/>
      <c r="B2048" s="156"/>
    </row>
    <row r="2049" spans="1:2">
      <c r="A2049" s="79"/>
      <c r="B2049" s="156"/>
    </row>
    <row r="2050" spans="1:2">
      <c r="A2050" s="79"/>
      <c r="B2050" s="156"/>
    </row>
    <row r="2051" spans="1:2">
      <c r="A2051" s="79"/>
      <c r="B2051" s="156"/>
    </row>
    <row r="2052" spans="1:2">
      <c r="A2052" s="79"/>
      <c r="B2052" s="156"/>
    </row>
    <row r="2053" spans="1:2">
      <c r="A2053" s="79"/>
      <c r="B2053" s="156"/>
    </row>
    <row r="2054" spans="1:2">
      <c r="A2054" s="79"/>
      <c r="B2054" s="156"/>
    </row>
    <row r="2055" spans="1:2">
      <c r="A2055" s="79"/>
      <c r="B2055" s="156"/>
    </row>
    <row r="2056" spans="1:2">
      <c r="A2056" s="79"/>
      <c r="B2056" s="156"/>
    </row>
    <row r="2057" spans="1:2">
      <c r="A2057" s="79"/>
      <c r="B2057" s="156"/>
    </row>
    <row r="2058" spans="1:2">
      <c r="A2058" s="79"/>
      <c r="B2058" s="156"/>
    </row>
    <row r="2059" spans="1:2">
      <c r="A2059" s="79"/>
      <c r="B2059" s="156"/>
    </row>
    <row r="2060" spans="1:2">
      <c r="A2060" s="79"/>
      <c r="B2060" s="156"/>
    </row>
    <row r="2061" spans="1:2">
      <c r="A2061" s="79"/>
      <c r="B2061" s="156"/>
    </row>
    <row r="2062" spans="1:2">
      <c r="A2062" s="79"/>
      <c r="B2062" s="156"/>
    </row>
    <row r="2063" spans="1:2">
      <c r="A2063" s="79"/>
      <c r="B2063" s="156"/>
    </row>
    <row r="2064" spans="1:2">
      <c r="A2064" s="79"/>
      <c r="B2064" s="156"/>
    </row>
    <row r="2065" spans="1:2">
      <c r="A2065" s="79"/>
      <c r="B2065" s="156"/>
    </row>
    <row r="2066" spans="1:2">
      <c r="A2066" s="79"/>
      <c r="B2066" s="156"/>
    </row>
    <row r="2067" spans="1:2">
      <c r="A2067" s="79"/>
      <c r="B2067" s="156"/>
    </row>
    <row r="2068" spans="1:2">
      <c r="A2068" s="79"/>
      <c r="B2068" s="156"/>
    </row>
    <row r="2069" spans="1:2">
      <c r="A2069" s="79"/>
      <c r="B2069" s="156"/>
    </row>
    <row r="2070" spans="1:2">
      <c r="A2070" s="79"/>
      <c r="B2070" s="156"/>
    </row>
    <row r="2071" spans="1:2">
      <c r="A2071" s="79"/>
      <c r="B2071" s="156"/>
    </row>
    <row r="2072" spans="1:2">
      <c r="A2072" s="79"/>
      <c r="B2072" s="156"/>
    </row>
    <row r="2073" spans="1:2">
      <c r="A2073" s="79"/>
      <c r="B2073" s="156"/>
    </row>
    <row r="2074" spans="1:2">
      <c r="A2074" s="79"/>
      <c r="B2074" s="156"/>
    </row>
    <row r="2075" spans="1:2">
      <c r="A2075" s="79"/>
      <c r="B2075" s="156"/>
    </row>
    <row r="2076" spans="1:2">
      <c r="A2076" s="79"/>
      <c r="B2076" s="156"/>
    </row>
    <row r="2077" spans="1:2">
      <c r="A2077" s="79"/>
      <c r="B2077" s="156"/>
    </row>
    <row r="2078" spans="1:2">
      <c r="A2078" s="79"/>
      <c r="B2078" s="156"/>
    </row>
    <row r="2079" spans="1:2">
      <c r="A2079" s="79"/>
      <c r="B2079" s="156"/>
    </row>
    <row r="2080" spans="1:2">
      <c r="A2080" s="79"/>
      <c r="B2080" s="156"/>
    </row>
    <row r="2081" spans="1:2">
      <c r="A2081" s="79"/>
      <c r="B2081" s="156"/>
    </row>
    <row r="2082" spans="1:2">
      <c r="A2082" s="79"/>
      <c r="B2082" s="156"/>
    </row>
    <row r="2083" spans="1:2">
      <c r="A2083" s="79"/>
      <c r="B2083" s="156"/>
    </row>
    <row r="2084" spans="1:2">
      <c r="A2084" s="79"/>
      <c r="B2084" s="156"/>
    </row>
    <row r="2085" spans="1:2">
      <c r="A2085" s="79"/>
      <c r="B2085" s="156"/>
    </row>
    <row r="2086" spans="1:2">
      <c r="A2086" s="79"/>
      <c r="B2086" s="156"/>
    </row>
    <row r="2087" spans="1:2">
      <c r="A2087" s="79"/>
      <c r="B2087" s="156"/>
    </row>
    <row r="2088" spans="1:2">
      <c r="A2088" s="79"/>
      <c r="B2088" s="156"/>
    </row>
    <row r="2089" spans="1:2">
      <c r="A2089" s="79"/>
      <c r="B2089" s="156"/>
    </row>
    <row r="2090" spans="1:2">
      <c r="A2090" s="79"/>
      <c r="B2090" s="156"/>
    </row>
    <row r="2091" spans="1:2">
      <c r="A2091" s="79"/>
      <c r="B2091" s="156"/>
    </row>
    <row r="2092" spans="1:2">
      <c r="A2092" s="79"/>
      <c r="B2092" s="156"/>
    </row>
    <row r="2093" spans="1:2">
      <c r="A2093" s="79"/>
      <c r="B2093" s="156"/>
    </row>
    <row r="2094" spans="1:2">
      <c r="A2094" s="79"/>
      <c r="B2094" s="156"/>
    </row>
    <row r="2095" spans="1:2">
      <c r="A2095" s="79"/>
      <c r="B2095" s="156"/>
    </row>
    <row r="2096" spans="1:2">
      <c r="A2096" s="79"/>
      <c r="B2096" s="156"/>
    </row>
    <row r="2097" spans="1:2">
      <c r="A2097" s="79"/>
      <c r="B2097" s="156"/>
    </row>
    <row r="2098" spans="1:2">
      <c r="A2098" s="79"/>
      <c r="B2098" s="156"/>
    </row>
    <row r="2099" spans="1:2">
      <c r="A2099" s="79"/>
      <c r="B2099" s="156"/>
    </row>
    <row r="2100" spans="1:2">
      <c r="A2100" s="79"/>
      <c r="B2100" s="156"/>
    </row>
    <row r="2101" spans="1:2">
      <c r="A2101" s="79"/>
      <c r="B2101" s="156"/>
    </row>
    <row r="2102" spans="1:2">
      <c r="A2102" s="79"/>
      <c r="B2102" s="156"/>
    </row>
    <row r="2103" spans="1:2">
      <c r="A2103" s="79"/>
      <c r="B2103" s="156"/>
    </row>
    <row r="2104" spans="1:2">
      <c r="A2104" s="79"/>
      <c r="B2104" s="156"/>
    </row>
    <row r="2105" spans="1:2">
      <c r="A2105" s="79"/>
      <c r="B2105" s="156"/>
    </row>
    <row r="2106" spans="1:2">
      <c r="A2106" s="79"/>
      <c r="B2106" s="156"/>
    </row>
    <row r="2107" spans="1:2">
      <c r="A2107" s="79"/>
      <c r="B2107" s="156"/>
    </row>
    <row r="2108" spans="1:2">
      <c r="A2108" s="79"/>
      <c r="B2108" s="156"/>
    </row>
    <row r="2109" spans="1:2">
      <c r="A2109" s="79"/>
      <c r="B2109" s="156"/>
    </row>
    <row r="2110" spans="1:2">
      <c r="A2110" s="79"/>
      <c r="B2110" s="156"/>
    </row>
    <row r="2111" spans="1:2">
      <c r="A2111" s="79"/>
      <c r="B2111" s="156"/>
    </row>
    <row r="2112" spans="1:2">
      <c r="A2112" s="79"/>
      <c r="B2112" s="156"/>
    </row>
    <row r="2113" spans="1:2">
      <c r="A2113" s="79"/>
      <c r="B2113" s="156"/>
    </row>
    <row r="2114" spans="1:2">
      <c r="A2114" s="79"/>
      <c r="B2114" s="156"/>
    </row>
    <row r="2115" spans="1:2">
      <c r="A2115" s="79"/>
      <c r="B2115" s="156"/>
    </row>
    <row r="2116" spans="1:2">
      <c r="A2116" s="79"/>
      <c r="B2116" s="156"/>
    </row>
    <row r="2117" spans="1:2">
      <c r="A2117" s="79"/>
      <c r="B2117" s="156"/>
    </row>
    <row r="2118" spans="1:2">
      <c r="A2118" s="79"/>
      <c r="B2118" s="156"/>
    </row>
    <row r="2119" spans="1:2">
      <c r="A2119" s="79"/>
      <c r="B2119" s="156"/>
    </row>
    <row r="2120" spans="1:2">
      <c r="A2120" s="79"/>
      <c r="B2120" s="156"/>
    </row>
    <row r="2121" spans="1:2">
      <c r="A2121" s="79"/>
      <c r="B2121" s="156"/>
    </row>
    <row r="2122" spans="1:2">
      <c r="A2122" s="79"/>
      <c r="B2122" s="156"/>
    </row>
    <row r="2123" spans="1:2">
      <c r="A2123" s="79"/>
      <c r="B2123" s="156"/>
    </row>
    <row r="2124" spans="1:2">
      <c r="A2124" s="79"/>
      <c r="B2124" s="156"/>
    </row>
    <row r="2125" spans="1:2">
      <c r="A2125" s="79"/>
      <c r="B2125" s="156"/>
    </row>
    <row r="2126" spans="1:2">
      <c r="A2126" s="79"/>
      <c r="B2126" s="156"/>
    </row>
    <row r="2127" spans="1:2">
      <c r="A2127" s="79"/>
      <c r="B2127" s="156"/>
    </row>
    <row r="2128" spans="1:2">
      <c r="A2128" s="79"/>
      <c r="B2128" s="156"/>
    </row>
    <row r="2129" spans="1:2">
      <c r="A2129" s="79"/>
      <c r="B2129" s="156"/>
    </row>
    <row r="2130" spans="1:2">
      <c r="A2130" s="79"/>
      <c r="B2130" s="156"/>
    </row>
    <row r="2131" spans="1:2">
      <c r="A2131" s="79"/>
      <c r="B2131" s="156"/>
    </row>
    <row r="2132" spans="1:2">
      <c r="A2132" s="79"/>
      <c r="B2132" s="156"/>
    </row>
    <row r="2133" spans="1:2">
      <c r="A2133" s="79"/>
      <c r="B2133" s="156"/>
    </row>
    <row r="2134" spans="1:2">
      <c r="A2134" s="79"/>
      <c r="B2134" s="156"/>
    </row>
    <row r="2135" spans="1:2">
      <c r="A2135" s="79"/>
      <c r="B2135" s="156"/>
    </row>
    <row r="2136" spans="1:2">
      <c r="A2136" s="79"/>
      <c r="B2136" s="156"/>
    </row>
    <row r="2137" spans="1:2">
      <c r="A2137" s="79"/>
      <c r="B2137" s="156"/>
    </row>
    <row r="2138" spans="1:2">
      <c r="A2138" s="79"/>
      <c r="B2138" s="156"/>
    </row>
    <row r="2139" spans="1:2">
      <c r="A2139" s="79"/>
      <c r="B2139" s="156"/>
    </row>
    <row r="2140" spans="1:2">
      <c r="A2140" s="79"/>
      <c r="B2140" s="156"/>
    </row>
    <row r="2141" spans="1:2">
      <c r="A2141" s="79"/>
      <c r="B2141" s="156"/>
    </row>
    <row r="2142" spans="1:2">
      <c r="A2142" s="79"/>
      <c r="B2142" s="156"/>
    </row>
    <row r="2143" spans="1:2">
      <c r="A2143" s="79"/>
      <c r="B2143" s="156"/>
    </row>
    <row r="2144" spans="1:2">
      <c r="A2144" s="79"/>
      <c r="B2144" s="156"/>
    </row>
    <row r="2145" spans="1:2">
      <c r="A2145" s="79"/>
      <c r="B2145" s="156"/>
    </row>
    <row r="2146" spans="1:2">
      <c r="A2146" s="79"/>
      <c r="B2146" s="156"/>
    </row>
    <row r="2147" spans="1:2">
      <c r="A2147" s="79"/>
      <c r="B2147" s="156"/>
    </row>
    <row r="2148" spans="1:2">
      <c r="A2148" s="79"/>
      <c r="B2148" s="156"/>
    </row>
    <row r="2149" spans="1:2">
      <c r="A2149" s="79"/>
      <c r="B2149" s="156"/>
    </row>
    <row r="2150" spans="1:2">
      <c r="A2150" s="79"/>
      <c r="B2150" s="156"/>
    </row>
    <row r="2151" spans="1:2">
      <c r="A2151" s="79"/>
      <c r="B2151" s="156"/>
    </row>
    <row r="2152" spans="1:2">
      <c r="A2152" s="79"/>
      <c r="B2152" s="156"/>
    </row>
    <row r="2153" spans="1:2">
      <c r="A2153" s="79"/>
      <c r="B2153" s="156"/>
    </row>
    <row r="2154" spans="1:2">
      <c r="A2154" s="79"/>
      <c r="B2154" s="156"/>
    </row>
    <row r="2155" spans="1:2">
      <c r="A2155" s="79"/>
      <c r="B2155" s="156"/>
    </row>
    <row r="2156" spans="1:2">
      <c r="A2156" s="79"/>
      <c r="B2156" s="156"/>
    </row>
    <row r="2157" spans="1:2">
      <c r="A2157" s="79"/>
      <c r="B2157" s="156"/>
    </row>
    <row r="2158" spans="1:2">
      <c r="A2158" s="79"/>
      <c r="B2158" s="156"/>
    </row>
    <row r="2159" spans="1:2">
      <c r="A2159" s="79"/>
      <c r="B2159" s="156"/>
    </row>
    <row r="2160" spans="1:2">
      <c r="A2160" s="79"/>
      <c r="B2160" s="156"/>
    </row>
    <row r="2161" spans="1:2">
      <c r="A2161" s="79"/>
      <c r="B2161" s="156"/>
    </row>
    <row r="2162" spans="1:2">
      <c r="A2162" s="79"/>
      <c r="B2162" s="156"/>
    </row>
    <row r="2163" spans="1:2">
      <c r="A2163" s="79"/>
      <c r="B2163" s="156"/>
    </row>
    <row r="2164" spans="1:2">
      <c r="A2164" s="79"/>
      <c r="B2164" s="156"/>
    </row>
    <row r="2165" spans="1:2">
      <c r="A2165" s="79"/>
      <c r="B2165" s="156"/>
    </row>
    <row r="2166" spans="1:2">
      <c r="A2166" s="79"/>
      <c r="B2166" s="156"/>
    </row>
    <row r="2167" spans="1:2">
      <c r="A2167" s="79"/>
      <c r="B2167" s="156"/>
    </row>
    <row r="2168" spans="1:2">
      <c r="A2168" s="79"/>
      <c r="B2168" s="156"/>
    </row>
    <row r="2169" spans="1:2">
      <c r="A2169" s="79"/>
      <c r="B2169" s="156"/>
    </row>
    <row r="2170" spans="1:2">
      <c r="A2170" s="79"/>
      <c r="B2170" s="156"/>
    </row>
    <row r="2171" spans="1:2">
      <c r="A2171" s="79"/>
      <c r="B2171" s="156"/>
    </row>
    <row r="2172" spans="1:2">
      <c r="A2172" s="79"/>
      <c r="B2172" s="156"/>
    </row>
    <row r="2173" spans="1:2">
      <c r="A2173" s="79"/>
      <c r="B2173" s="156"/>
    </row>
    <row r="2174" spans="1:2">
      <c r="A2174" s="79"/>
      <c r="B2174" s="156"/>
    </row>
    <row r="2175" spans="1:2">
      <c r="A2175" s="79"/>
      <c r="B2175" s="156"/>
    </row>
    <row r="2176" spans="1:2">
      <c r="A2176" s="79"/>
      <c r="B2176" s="156"/>
    </row>
    <row r="2177" spans="1:2">
      <c r="A2177" s="79"/>
      <c r="B2177" s="156"/>
    </row>
    <row r="2178" spans="1:2">
      <c r="A2178" s="79"/>
      <c r="B2178" s="156"/>
    </row>
    <row r="2179" spans="1:2">
      <c r="A2179" s="79"/>
      <c r="B2179" s="156"/>
    </row>
    <row r="2180" spans="1:2">
      <c r="A2180" s="79"/>
      <c r="B2180" s="156"/>
    </row>
    <row r="2181" spans="1:2">
      <c r="A2181" s="79"/>
      <c r="B2181" s="156"/>
    </row>
    <row r="2182" spans="1:2">
      <c r="A2182" s="79"/>
      <c r="B2182" s="156"/>
    </row>
    <row r="2183" spans="1:2">
      <c r="A2183" s="79"/>
      <c r="B2183" s="156"/>
    </row>
    <row r="2184" spans="1:2">
      <c r="A2184" s="79"/>
      <c r="B2184" s="156"/>
    </row>
    <row r="2185" spans="1:2">
      <c r="A2185" s="79"/>
      <c r="B2185" s="156"/>
    </row>
    <row r="2186" spans="1:2">
      <c r="A2186" s="79"/>
      <c r="B2186" s="156"/>
    </row>
    <row r="2187" spans="1:2">
      <c r="A2187" s="79"/>
      <c r="B2187" s="156"/>
    </row>
    <row r="2188" spans="1:2">
      <c r="A2188" s="79"/>
      <c r="B2188" s="156"/>
    </row>
    <row r="2189" spans="1:2">
      <c r="A2189" s="79"/>
      <c r="B2189" s="156"/>
    </row>
    <row r="2190" spans="1:2">
      <c r="A2190" s="79"/>
      <c r="B2190" s="156"/>
    </row>
    <row r="2191" spans="1:2">
      <c r="A2191" s="79"/>
      <c r="B2191" s="156"/>
    </row>
    <row r="2192" spans="1:2">
      <c r="A2192" s="79"/>
      <c r="B2192" s="156"/>
    </row>
    <row r="2193" spans="1:2">
      <c r="A2193" s="79"/>
      <c r="B2193" s="156"/>
    </row>
    <row r="2194" spans="1:2">
      <c r="A2194" s="79"/>
      <c r="B2194" s="156"/>
    </row>
    <row r="2195" spans="1:2">
      <c r="A2195" s="79"/>
      <c r="B2195" s="156"/>
    </row>
    <row r="2196" spans="1:2">
      <c r="A2196" s="79"/>
      <c r="B2196" s="156"/>
    </row>
    <row r="2197" spans="1:2">
      <c r="A2197" s="79"/>
      <c r="B2197" s="156"/>
    </row>
    <row r="2198" spans="1:2">
      <c r="A2198" s="79"/>
      <c r="B2198" s="156"/>
    </row>
    <row r="2199" spans="1:2">
      <c r="A2199" s="79"/>
      <c r="B2199" s="156"/>
    </row>
    <row r="2200" spans="1:2">
      <c r="A2200" s="79"/>
      <c r="B2200" s="156"/>
    </row>
    <row r="2201" spans="1:2">
      <c r="A2201" s="79"/>
      <c r="B2201" s="156"/>
    </row>
    <row r="2202" spans="1:2">
      <c r="A2202" s="79"/>
      <c r="B2202" s="156"/>
    </row>
    <row r="2203" spans="1:2">
      <c r="A2203" s="79"/>
      <c r="B2203" s="156"/>
    </row>
    <row r="2204" spans="1:2">
      <c r="A2204" s="79"/>
      <c r="B2204" s="156"/>
    </row>
    <row r="2205" spans="1:2">
      <c r="A2205" s="79"/>
      <c r="B2205" s="156"/>
    </row>
    <row r="2206" spans="1:2">
      <c r="A2206" s="79"/>
      <c r="B2206" s="156"/>
    </row>
    <row r="2207" spans="1:2">
      <c r="A2207" s="79"/>
      <c r="B2207" s="156"/>
    </row>
    <row r="2208" spans="1:2">
      <c r="A2208" s="79"/>
      <c r="B2208" s="156"/>
    </row>
    <row r="2209" spans="1:2">
      <c r="A2209" s="79"/>
      <c r="B2209" s="156"/>
    </row>
    <row r="2210" spans="1:2">
      <c r="A2210" s="79"/>
      <c r="B2210" s="156"/>
    </row>
    <row r="2211" spans="1:2">
      <c r="A2211" s="79"/>
      <c r="B2211" s="156"/>
    </row>
    <row r="2212" spans="1:2">
      <c r="A2212" s="79"/>
      <c r="B2212" s="156"/>
    </row>
    <row r="2213" spans="1:2">
      <c r="A2213" s="79"/>
      <c r="B2213" s="156"/>
    </row>
    <row r="2214" spans="1:2">
      <c r="A2214" s="79"/>
      <c r="B2214" s="156"/>
    </row>
    <row r="2215" spans="1:2">
      <c r="A2215" s="79"/>
      <c r="B2215" s="156"/>
    </row>
    <row r="2216" spans="1:2">
      <c r="A2216" s="79"/>
      <c r="B2216" s="156"/>
    </row>
    <row r="2217" spans="1:2">
      <c r="A2217" s="79"/>
      <c r="B2217" s="156"/>
    </row>
    <row r="2218" spans="1:2">
      <c r="A2218" s="79"/>
      <c r="B2218" s="156"/>
    </row>
    <row r="2219" spans="1:2">
      <c r="A2219" s="79"/>
      <c r="B2219" s="156"/>
    </row>
    <row r="2220" spans="1:2">
      <c r="A2220" s="79"/>
      <c r="B2220" s="156"/>
    </row>
    <row r="2221" spans="1:2">
      <c r="A2221" s="79"/>
      <c r="B2221" s="156"/>
    </row>
    <row r="2222" spans="1:2">
      <c r="A2222" s="79"/>
      <c r="B2222" s="156"/>
    </row>
    <row r="2223" spans="1:2">
      <c r="A2223" s="79"/>
      <c r="B2223" s="156"/>
    </row>
    <row r="2224" spans="1:2">
      <c r="A2224" s="79"/>
      <c r="B2224" s="156"/>
    </row>
    <row r="2225" spans="1:2">
      <c r="A2225" s="79"/>
      <c r="B2225" s="156"/>
    </row>
    <row r="2226" spans="1:2">
      <c r="A2226" s="79"/>
      <c r="B2226" s="156"/>
    </row>
    <row r="2227" spans="1:2">
      <c r="A2227" s="79"/>
      <c r="B2227" s="156"/>
    </row>
    <row r="2228" spans="1:2">
      <c r="A2228" s="79"/>
      <c r="B2228" s="156"/>
    </row>
    <row r="2229" spans="1:2">
      <c r="A2229" s="79"/>
      <c r="B2229" s="156"/>
    </row>
    <row r="2230" spans="1:2">
      <c r="A2230" s="79"/>
      <c r="B2230" s="156"/>
    </row>
    <row r="2231" spans="1:2">
      <c r="A2231" s="79"/>
      <c r="B2231" s="156"/>
    </row>
    <row r="2232" spans="1:2">
      <c r="A2232" s="79"/>
      <c r="B2232" s="156"/>
    </row>
    <row r="2233" spans="1:2">
      <c r="A2233" s="79"/>
      <c r="B2233" s="156"/>
    </row>
    <row r="2234" spans="1:2">
      <c r="A2234" s="79"/>
      <c r="B2234" s="156"/>
    </row>
    <row r="2235" spans="1:2">
      <c r="A2235" s="79"/>
      <c r="B2235" s="156"/>
    </row>
    <row r="2236" spans="1:2">
      <c r="A2236" s="79"/>
      <c r="B2236" s="156"/>
    </row>
    <row r="2237" spans="1:2">
      <c r="A2237" s="79"/>
      <c r="B2237" s="156"/>
    </row>
    <row r="2238" spans="1:2">
      <c r="A2238" s="79"/>
      <c r="B2238" s="156"/>
    </row>
    <row r="2239" spans="1:2">
      <c r="A2239" s="79"/>
      <c r="B2239" s="156"/>
    </row>
    <row r="2240" spans="1:2">
      <c r="A2240" s="79"/>
      <c r="B2240" s="156"/>
    </row>
    <row r="2241" spans="1:2">
      <c r="A2241" s="79"/>
      <c r="B2241" s="156"/>
    </row>
    <row r="2242" spans="1:2">
      <c r="A2242" s="79"/>
      <c r="B2242" s="156"/>
    </row>
    <row r="2243" spans="1:2">
      <c r="A2243" s="79"/>
      <c r="B2243" s="156"/>
    </row>
    <row r="2244" spans="1:2">
      <c r="A2244" s="79"/>
      <c r="B2244" s="156"/>
    </row>
    <row r="2245" spans="1:2">
      <c r="A2245" s="79"/>
      <c r="B2245" s="156"/>
    </row>
    <row r="2246" spans="1:2">
      <c r="A2246" s="79"/>
      <c r="B2246" s="156"/>
    </row>
    <row r="2247" spans="1:2">
      <c r="A2247" s="79"/>
      <c r="B2247" s="156"/>
    </row>
    <row r="2248" spans="1:2">
      <c r="A2248" s="79"/>
      <c r="B2248" s="156"/>
    </row>
    <row r="2249" spans="1:2">
      <c r="A2249" s="79"/>
      <c r="B2249" s="156"/>
    </row>
    <row r="2250" spans="1:2">
      <c r="A2250" s="79"/>
      <c r="B2250" s="156"/>
    </row>
    <row r="2251" spans="1:2">
      <c r="A2251" s="79"/>
      <c r="B2251" s="156"/>
    </row>
    <row r="2252" spans="1:2">
      <c r="A2252" s="79"/>
      <c r="B2252" s="156"/>
    </row>
    <row r="2253" spans="1:2">
      <c r="A2253" s="79"/>
      <c r="B2253" s="156"/>
    </row>
    <row r="2254" spans="1:2">
      <c r="A2254" s="79"/>
      <c r="B2254" s="156"/>
    </row>
    <row r="2255" spans="1:2">
      <c r="A2255" s="79"/>
      <c r="B2255" s="156"/>
    </row>
    <row r="2256" spans="1:2">
      <c r="A2256" s="79"/>
      <c r="B2256" s="156"/>
    </row>
    <row r="2257" spans="1:2">
      <c r="A2257" s="79"/>
      <c r="B2257" s="156"/>
    </row>
    <row r="2258" spans="1:2">
      <c r="A2258" s="79"/>
      <c r="B2258" s="156"/>
    </row>
    <row r="2259" spans="1:2">
      <c r="A2259" s="79"/>
      <c r="B2259" s="156"/>
    </row>
    <row r="2260" spans="1:2">
      <c r="A2260" s="79"/>
      <c r="B2260" s="156"/>
    </row>
    <row r="2261" spans="1:2">
      <c r="A2261" s="79"/>
      <c r="B2261" s="156"/>
    </row>
    <row r="2262" spans="1:2">
      <c r="A2262" s="79"/>
      <c r="B2262" s="156"/>
    </row>
    <row r="2263" spans="1:2">
      <c r="A2263" s="79"/>
      <c r="B2263" s="156"/>
    </row>
    <row r="2264" spans="1:2">
      <c r="A2264" s="79"/>
      <c r="B2264" s="156"/>
    </row>
    <row r="2265" spans="1:2">
      <c r="A2265" s="79"/>
      <c r="B2265" s="156"/>
    </row>
    <row r="2266" spans="1:2">
      <c r="A2266" s="79"/>
      <c r="B2266" s="156"/>
    </row>
    <row r="2267" spans="1:2">
      <c r="A2267" s="79"/>
      <c r="B2267" s="156"/>
    </row>
    <row r="2268" spans="1:2">
      <c r="A2268" s="79"/>
      <c r="B2268" s="156"/>
    </row>
    <row r="2269" spans="1:2">
      <c r="A2269" s="79"/>
      <c r="B2269" s="156"/>
    </row>
    <row r="2270" spans="1:2">
      <c r="A2270" s="79"/>
      <c r="B2270" s="156"/>
    </row>
    <row r="2271" spans="1:2">
      <c r="A2271" s="79"/>
      <c r="B2271" s="156"/>
    </row>
    <row r="2272" spans="1:2">
      <c r="A2272" s="79"/>
      <c r="B2272" s="156"/>
    </row>
    <row r="2273" spans="1:2">
      <c r="A2273" s="79"/>
      <c r="B2273" s="156"/>
    </row>
    <row r="2274" spans="1:2">
      <c r="A2274" s="79"/>
      <c r="B2274" s="156"/>
    </row>
    <row r="2275" spans="1:2">
      <c r="A2275" s="79"/>
      <c r="B2275" s="156"/>
    </row>
    <row r="2276" spans="1:2">
      <c r="A2276" s="79"/>
      <c r="B2276" s="156"/>
    </row>
    <row r="2277" spans="1:2">
      <c r="A2277" s="79"/>
      <c r="B2277" s="156"/>
    </row>
    <row r="2278" spans="1:2">
      <c r="A2278" s="79"/>
      <c r="B2278" s="156"/>
    </row>
    <row r="2279" spans="1:2">
      <c r="A2279" s="79"/>
      <c r="B2279" s="156"/>
    </row>
    <row r="2280" spans="1:2">
      <c r="A2280" s="79"/>
      <c r="B2280" s="156"/>
    </row>
    <row r="2281" spans="1:2">
      <c r="A2281" s="79"/>
      <c r="B2281" s="156"/>
    </row>
    <row r="2282" spans="1:2">
      <c r="A2282" s="79"/>
      <c r="B2282" s="156"/>
    </row>
    <row r="2283" spans="1:2">
      <c r="A2283" s="79"/>
      <c r="B2283" s="156"/>
    </row>
    <row r="2284" spans="1:2">
      <c r="A2284" s="79"/>
      <c r="B2284" s="156"/>
    </row>
    <row r="2285" spans="1:2">
      <c r="A2285" s="79"/>
      <c r="B2285" s="156"/>
    </row>
    <row r="2286" spans="1:2">
      <c r="A2286" s="79"/>
      <c r="B2286" s="156"/>
    </row>
    <row r="2287" spans="1:2">
      <c r="A2287" s="79"/>
      <c r="B2287" s="156"/>
    </row>
    <row r="2288" spans="1:2">
      <c r="A2288" s="79"/>
      <c r="B2288" s="156"/>
    </row>
    <row r="2289" spans="1:2">
      <c r="A2289" s="79"/>
      <c r="B2289" s="156"/>
    </row>
    <row r="2290" spans="1:2">
      <c r="A2290" s="79"/>
      <c r="B2290" s="156"/>
    </row>
    <row r="2291" spans="1:2">
      <c r="A2291" s="79"/>
      <c r="B2291" s="156"/>
    </row>
    <row r="2292" spans="1:2">
      <c r="A2292" s="79"/>
      <c r="B2292" s="156"/>
    </row>
    <row r="2293" spans="1:2">
      <c r="A2293" s="79"/>
      <c r="B2293" s="156"/>
    </row>
    <row r="2294" spans="1:2">
      <c r="A2294" s="79"/>
      <c r="B2294" s="156"/>
    </row>
    <row r="2295" spans="1:2">
      <c r="A2295" s="79"/>
      <c r="B2295" s="156"/>
    </row>
    <row r="2296" spans="1:2">
      <c r="A2296" s="79"/>
      <c r="B2296" s="156"/>
    </row>
    <row r="2297" spans="1:2">
      <c r="A2297" s="79"/>
      <c r="B2297" s="156"/>
    </row>
    <row r="2298" spans="1:2">
      <c r="A2298" s="79"/>
      <c r="B2298" s="156"/>
    </row>
    <row r="2299" spans="1:2">
      <c r="A2299" s="79"/>
      <c r="B2299" s="156"/>
    </row>
    <row r="2300" spans="1:2">
      <c r="A2300" s="79"/>
      <c r="B2300" s="156"/>
    </row>
    <row r="2301" spans="1:2">
      <c r="A2301" s="79"/>
      <c r="B2301" s="156"/>
    </row>
    <row r="2302" spans="1:2">
      <c r="A2302" s="79"/>
      <c r="B2302" s="156"/>
    </row>
    <row r="2303" spans="1:2">
      <c r="A2303" s="79"/>
      <c r="B2303" s="156"/>
    </row>
    <row r="2304" spans="1:2">
      <c r="A2304" s="79"/>
      <c r="B2304" s="156"/>
    </row>
    <row r="2305" spans="1:2">
      <c r="A2305" s="79"/>
      <c r="B2305" s="156"/>
    </row>
    <row r="2306" spans="1:2">
      <c r="A2306" s="79"/>
      <c r="B2306" s="156"/>
    </row>
    <row r="2307" spans="1:2">
      <c r="A2307" s="79"/>
      <c r="B2307" s="156"/>
    </row>
    <row r="2308" spans="1:2">
      <c r="A2308" s="79"/>
      <c r="B2308" s="156"/>
    </row>
    <row r="2309" spans="1:2">
      <c r="A2309" s="79"/>
      <c r="B2309" s="156"/>
    </row>
    <row r="2310" spans="1:2">
      <c r="A2310" s="79"/>
      <c r="B2310" s="156"/>
    </row>
    <row r="2311" spans="1:2">
      <c r="A2311" s="79"/>
      <c r="B2311" s="156"/>
    </row>
    <row r="2312" spans="1:2">
      <c r="A2312" s="79"/>
      <c r="B2312" s="156"/>
    </row>
    <row r="2313" spans="1:2">
      <c r="A2313" s="79"/>
      <c r="B2313" s="156"/>
    </row>
    <row r="2314" spans="1:2">
      <c r="A2314" s="79"/>
      <c r="B2314" s="156"/>
    </row>
    <row r="2315" spans="1:2">
      <c r="A2315" s="79"/>
      <c r="B2315" s="156"/>
    </row>
    <row r="2316" spans="1:2">
      <c r="A2316" s="79"/>
      <c r="B2316" s="156"/>
    </row>
    <row r="2317" spans="1:2">
      <c r="A2317" s="79"/>
      <c r="B2317" s="156"/>
    </row>
    <row r="2318" spans="1:2">
      <c r="A2318" s="79"/>
      <c r="B2318" s="156"/>
    </row>
    <row r="2319" spans="1:2">
      <c r="A2319" s="79"/>
      <c r="B2319" s="156"/>
    </row>
    <row r="2320" spans="1:2">
      <c r="A2320" s="79"/>
      <c r="B2320" s="156"/>
    </row>
    <row r="2321" spans="1:2">
      <c r="A2321" s="79"/>
      <c r="B2321" s="156"/>
    </row>
    <row r="2322" spans="1:2">
      <c r="A2322" s="79"/>
      <c r="B2322" s="156"/>
    </row>
    <row r="2323" spans="1:2">
      <c r="A2323" s="79"/>
      <c r="B2323" s="156"/>
    </row>
    <row r="2324" spans="1:2">
      <c r="A2324" s="79"/>
      <c r="B2324" s="156"/>
    </row>
    <row r="2325" spans="1:2">
      <c r="A2325" s="79"/>
      <c r="B2325" s="156"/>
    </row>
    <row r="2326" spans="1:2">
      <c r="A2326" s="79"/>
      <c r="B2326" s="156"/>
    </row>
    <row r="2327" spans="1:2">
      <c r="A2327" s="79"/>
      <c r="B2327" s="156"/>
    </row>
    <row r="2328" spans="1:2">
      <c r="A2328" s="79"/>
      <c r="B2328" s="156"/>
    </row>
    <row r="2329" spans="1:2">
      <c r="A2329" s="79"/>
      <c r="B2329" s="156"/>
    </row>
    <row r="2330" spans="1:2">
      <c r="A2330" s="79"/>
      <c r="B2330" s="156"/>
    </row>
    <row r="2331" spans="1:2">
      <c r="A2331" s="79"/>
      <c r="B2331" s="156"/>
    </row>
    <row r="2332" spans="1:2">
      <c r="A2332" s="79"/>
      <c r="B2332" s="156"/>
    </row>
    <row r="2333" spans="1:2">
      <c r="A2333" s="79"/>
      <c r="B2333" s="156"/>
    </row>
    <row r="2334" spans="1:2">
      <c r="A2334" s="79"/>
      <c r="B2334" s="156"/>
    </row>
    <row r="2335" spans="1:2">
      <c r="A2335" s="79"/>
      <c r="B2335" s="156"/>
    </row>
    <row r="2336" spans="1:2">
      <c r="A2336" s="79"/>
      <c r="B2336" s="156"/>
    </row>
    <row r="2337" spans="1:2">
      <c r="A2337" s="79"/>
      <c r="B2337" s="156"/>
    </row>
    <row r="2338" spans="1:2">
      <c r="A2338" s="79"/>
      <c r="B2338" s="156"/>
    </row>
    <row r="2339" spans="1:2">
      <c r="A2339" s="79"/>
      <c r="B2339" s="156"/>
    </row>
    <row r="2340" spans="1:2">
      <c r="A2340" s="79"/>
      <c r="B2340" s="156"/>
    </row>
    <row r="2341" spans="1:2">
      <c r="A2341" s="79"/>
      <c r="B2341" s="156"/>
    </row>
    <row r="2342" spans="1:2">
      <c r="A2342" s="79"/>
      <c r="B2342" s="156"/>
    </row>
    <row r="2343" spans="1:2">
      <c r="A2343" s="79"/>
      <c r="B2343" s="156"/>
    </row>
    <row r="2344" spans="1:2">
      <c r="A2344" s="79"/>
      <c r="B2344" s="156"/>
    </row>
    <row r="2345" spans="1:2">
      <c r="A2345" s="79"/>
      <c r="B2345" s="156"/>
    </row>
    <row r="2346" spans="1:2">
      <c r="A2346" s="79"/>
      <c r="B2346" s="156"/>
    </row>
    <row r="2347" spans="1:2">
      <c r="A2347" s="79"/>
      <c r="B2347" s="156"/>
    </row>
    <row r="2348" spans="1:2">
      <c r="A2348" s="79"/>
      <c r="B2348" s="156"/>
    </row>
    <row r="2349" spans="1:2">
      <c r="A2349" s="79"/>
      <c r="B2349" s="156"/>
    </row>
    <row r="2350" spans="1:2">
      <c r="A2350" s="79"/>
      <c r="B2350" s="156"/>
    </row>
    <row r="2351" spans="1:2">
      <c r="A2351" s="79"/>
      <c r="B2351" s="156"/>
    </row>
    <row r="2352" spans="1:2">
      <c r="A2352" s="79"/>
      <c r="B2352" s="156"/>
    </row>
    <row r="2353" spans="1:2">
      <c r="A2353" s="79"/>
      <c r="B2353" s="156"/>
    </row>
    <row r="2354" spans="1:2">
      <c r="A2354" s="79"/>
      <c r="B2354" s="156"/>
    </row>
    <row r="2355" spans="1:2">
      <c r="A2355" s="79"/>
      <c r="B2355" s="156"/>
    </row>
    <row r="2356" spans="1:2">
      <c r="A2356" s="79"/>
      <c r="B2356" s="156"/>
    </row>
    <row r="2357" spans="1:2">
      <c r="A2357" s="79"/>
      <c r="B2357" s="156"/>
    </row>
    <row r="2358" spans="1:2">
      <c r="A2358" s="79"/>
      <c r="B2358" s="156"/>
    </row>
    <row r="2359" spans="1:2">
      <c r="A2359" s="79"/>
      <c r="B2359" s="156"/>
    </row>
    <row r="2360" spans="1:2">
      <c r="A2360" s="79"/>
      <c r="B2360" s="156"/>
    </row>
    <row r="2361" spans="1:2">
      <c r="A2361" s="79"/>
      <c r="B2361" s="156"/>
    </row>
    <row r="2362" spans="1:2">
      <c r="A2362" s="79"/>
      <c r="B2362" s="156"/>
    </row>
    <row r="2363" spans="1:2">
      <c r="A2363" s="79"/>
      <c r="B2363" s="156"/>
    </row>
    <row r="2364" spans="1:2">
      <c r="A2364" s="79"/>
      <c r="B2364" s="156"/>
    </row>
    <row r="2365" spans="1:2">
      <c r="A2365" s="79"/>
      <c r="B2365" s="156"/>
    </row>
    <row r="2366" spans="1:2">
      <c r="A2366" s="79"/>
      <c r="B2366" s="156"/>
    </row>
    <row r="2367" spans="1:2">
      <c r="A2367" s="79"/>
      <c r="B2367" s="156"/>
    </row>
    <row r="2368" spans="1:2">
      <c r="A2368" s="79"/>
      <c r="B2368" s="156"/>
    </row>
    <row r="2369" spans="1:2">
      <c r="A2369" s="79"/>
      <c r="B2369" s="156"/>
    </row>
    <row r="2370" spans="1:2">
      <c r="A2370" s="79"/>
      <c r="B2370" s="156"/>
    </row>
    <row r="2371" spans="1:2">
      <c r="A2371" s="79"/>
      <c r="B2371" s="156"/>
    </row>
    <row r="2372" spans="1:2">
      <c r="A2372" s="79"/>
      <c r="B2372" s="156"/>
    </row>
    <row r="2373" spans="1:2">
      <c r="A2373" s="79"/>
      <c r="B2373" s="156"/>
    </row>
    <row r="2374" spans="1:2">
      <c r="A2374" s="79"/>
      <c r="B2374" s="156"/>
    </row>
    <row r="2375" spans="1:2">
      <c r="A2375" s="79"/>
      <c r="B2375" s="156"/>
    </row>
    <row r="2376" spans="1:2">
      <c r="A2376" s="79"/>
      <c r="B2376" s="156"/>
    </row>
    <row r="2377" spans="1:2">
      <c r="A2377" s="79"/>
      <c r="B2377" s="156"/>
    </row>
    <row r="2378" spans="1:2">
      <c r="A2378" s="79"/>
      <c r="B2378" s="156"/>
    </row>
    <row r="2379" spans="1:2">
      <c r="A2379" s="79"/>
      <c r="B2379" s="156"/>
    </row>
    <row r="2380" spans="1:2">
      <c r="A2380" s="79"/>
      <c r="B2380" s="156"/>
    </row>
    <row r="2381" spans="1:2">
      <c r="A2381" s="79"/>
      <c r="B2381" s="156"/>
    </row>
    <row r="2382" spans="1:2">
      <c r="A2382" s="79"/>
      <c r="B2382" s="156"/>
    </row>
    <row r="2383" spans="1:2">
      <c r="A2383" s="79"/>
      <c r="B2383" s="156"/>
    </row>
    <row r="2384" spans="1:2">
      <c r="A2384" s="79"/>
      <c r="B2384" s="156"/>
    </row>
    <row r="2385" spans="1:2">
      <c r="A2385" s="79"/>
      <c r="B2385" s="156"/>
    </row>
    <row r="2386" spans="1:2">
      <c r="A2386" s="79"/>
      <c r="B2386" s="156"/>
    </row>
    <row r="2387" spans="1:2">
      <c r="A2387" s="79"/>
      <c r="B2387" s="156"/>
    </row>
    <row r="2388" spans="1:2">
      <c r="A2388" s="79"/>
      <c r="B2388" s="156"/>
    </row>
    <row r="2389" spans="1:2">
      <c r="A2389" s="79"/>
      <c r="B2389" s="156"/>
    </row>
    <row r="2390" spans="1:2">
      <c r="A2390" s="79"/>
      <c r="B2390" s="156"/>
    </row>
    <row r="2391" spans="1:2">
      <c r="A2391" s="79"/>
      <c r="B2391" s="156"/>
    </row>
    <row r="2392" spans="1:2">
      <c r="A2392" s="79"/>
      <c r="B2392" s="156"/>
    </row>
    <row r="2393" spans="1:2">
      <c r="A2393" s="79"/>
      <c r="B2393" s="156"/>
    </row>
    <row r="2394" spans="1:2">
      <c r="A2394" s="79"/>
      <c r="B2394" s="156"/>
    </row>
    <row r="2395" spans="1:2">
      <c r="A2395" s="79"/>
      <c r="B2395" s="156"/>
    </row>
    <row r="2396" spans="1:2">
      <c r="A2396" s="79"/>
      <c r="B2396" s="156"/>
    </row>
    <row r="2397" spans="1:2">
      <c r="A2397" s="79"/>
      <c r="B2397" s="156"/>
    </row>
    <row r="2398" spans="1:2">
      <c r="A2398" s="79"/>
      <c r="B2398" s="156"/>
    </row>
    <row r="2399" spans="1:2">
      <c r="A2399" s="79"/>
      <c r="B2399" s="156"/>
    </row>
    <row r="2400" spans="1:2">
      <c r="A2400" s="79"/>
      <c r="B2400" s="156"/>
    </row>
    <row r="2401" spans="1:2">
      <c r="A2401" s="79"/>
      <c r="B2401" s="156"/>
    </row>
    <row r="2402" spans="1:2">
      <c r="A2402" s="79"/>
      <c r="B2402" s="156"/>
    </row>
    <row r="2403" spans="1:2">
      <c r="A2403" s="79"/>
      <c r="B2403" s="156"/>
    </row>
    <row r="2404" spans="1:2">
      <c r="A2404" s="79"/>
      <c r="B2404" s="156"/>
    </row>
    <row r="2405" spans="1:2">
      <c r="A2405" s="79"/>
      <c r="B2405" s="156"/>
    </row>
    <row r="2406" spans="1:2">
      <c r="A2406" s="79"/>
      <c r="B2406" s="156"/>
    </row>
    <row r="2407" spans="1:2">
      <c r="A2407" s="79"/>
      <c r="B2407" s="156"/>
    </row>
    <row r="2408" spans="1:2">
      <c r="A2408" s="79"/>
      <c r="B2408" s="156"/>
    </row>
    <row r="2409" spans="1:2">
      <c r="A2409" s="79"/>
      <c r="B2409" s="156"/>
    </row>
    <row r="2410" spans="1:2">
      <c r="A2410" s="79"/>
      <c r="B2410" s="156"/>
    </row>
    <row r="2411" spans="1:2">
      <c r="A2411" s="79"/>
      <c r="B2411" s="156"/>
    </row>
    <row r="2412" spans="1:2">
      <c r="A2412" s="79"/>
      <c r="B2412" s="156"/>
    </row>
    <row r="2413" spans="1:2">
      <c r="A2413" s="79"/>
      <c r="B2413" s="156"/>
    </row>
    <row r="2414" spans="1:2">
      <c r="A2414" s="79"/>
      <c r="B2414" s="156"/>
    </row>
    <row r="2415" spans="1:2">
      <c r="A2415" s="79"/>
      <c r="B2415" s="156"/>
    </row>
    <row r="2416" spans="1:2">
      <c r="A2416" s="79"/>
      <c r="B2416" s="156"/>
    </row>
    <row r="2417" spans="1:2">
      <c r="A2417" s="79"/>
      <c r="B2417" s="156"/>
    </row>
    <row r="2418" spans="1:2">
      <c r="A2418" s="79"/>
      <c r="B2418" s="156"/>
    </row>
    <row r="2419" spans="1:2">
      <c r="A2419" s="79"/>
      <c r="B2419" s="156"/>
    </row>
    <row r="2420" spans="1:2">
      <c r="A2420" s="79"/>
      <c r="B2420" s="156"/>
    </row>
    <row r="2421" spans="1:2">
      <c r="A2421" s="79"/>
      <c r="B2421" s="156"/>
    </row>
    <row r="2422" spans="1:2">
      <c r="A2422" s="79"/>
      <c r="B2422" s="156"/>
    </row>
    <row r="2423" spans="1:2">
      <c r="A2423" s="79"/>
      <c r="B2423" s="156"/>
    </row>
    <row r="2424" spans="1:2">
      <c r="A2424" s="79"/>
      <c r="B2424" s="156"/>
    </row>
    <row r="2425" spans="1:2">
      <c r="A2425" s="79"/>
      <c r="B2425" s="156"/>
    </row>
    <row r="2426" spans="1:2">
      <c r="A2426" s="79"/>
      <c r="B2426" s="156"/>
    </row>
    <row r="2427" spans="1:2">
      <c r="A2427" s="79"/>
      <c r="B2427" s="156"/>
    </row>
    <row r="2428" spans="1:2">
      <c r="A2428" s="79"/>
      <c r="B2428" s="156"/>
    </row>
    <row r="2429" spans="1:2">
      <c r="A2429" s="79"/>
      <c r="B2429" s="156"/>
    </row>
    <row r="2430" spans="1:2">
      <c r="A2430" s="79"/>
      <c r="B2430" s="156"/>
    </row>
    <row r="2431" spans="1:2">
      <c r="A2431" s="79"/>
      <c r="B2431" s="156"/>
    </row>
    <row r="2432" spans="1:2">
      <c r="A2432" s="79"/>
      <c r="B2432" s="156"/>
    </row>
    <row r="2433" spans="1:2">
      <c r="A2433" s="79"/>
      <c r="B2433" s="156"/>
    </row>
    <row r="2434" spans="1:2">
      <c r="A2434" s="79"/>
      <c r="B2434" s="156"/>
    </row>
    <row r="2435" spans="1:2">
      <c r="A2435" s="79"/>
      <c r="B2435" s="156"/>
    </row>
    <row r="2436" spans="1:2">
      <c r="A2436" s="79"/>
      <c r="B2436" s="156"/>
    </row>
    <row r="2437" spans="1:2">
      <c r="A2437" s="79"/>
      <c r="B2437" s="156"/>
    </row>
    <row r="2438" spans="1:2">
      <c r="A2438" s="79"/>
      <c r="B2438" s="156"/>
    </row>
    <row r="2439" spans="1:2">
      <c r="A2439" s="79"/>
      <c r="B2439" s="156"/>
    </row>
    <row r="2440" spans="1:2">
      <c r="A2440" s="79"/>
      <c r="B2440" s="156"/>
    </row>
    <row r="2441" spans="1:2">
      <c r="A2441" s="79"/>
      <c r="B2441" s="156"/>
    </row>
    <row r="2442" spans="1:2">
      <c r="A2442" s="79"/>
      <c r="B2442" s="156"/>
    </row>
    <row r="2443" spans="1:2">
      <c r="A2443" s="79"/>
      <c r="B2443" s="156"/>
    </row>
    <row r="2444" spans="1:2">
      <c r="A2444" s="79"/>
      <c r="B2444" s="156"/>
    </row>
    <row r="2445" spans="1:2">
      <c r="A2445" s="79"/>
      <c r="B2445" s="156"/>
    </row>
    <row r="2446" spans="1:2">
      <c r="A2446" s="79"/>
      <c r="B2446" s="156"/>
    </row>
    <row r="2447" spans="1:2">
      <c r="A2447" s="79"/>
      <c r="B2447" s="156"/>
    </row>
    <row r="2448" spans="1:2">
      <c r="A2448" s="79"/>
      <c r="B2448" s="156"/>
    </row>
    <row r="2449" spans="1:2">
      <c r="A2449" s="79"/>
      <c r="B2449" s="156"/>
    </row>
    <row r="2450" spans="1:2">
      <c r="A2450" s="79"/>
      <c r="B2450" s="156"/>
    </row>
    <row r="2451" spans="1:2">
      <c r="A2451" s="79"/>
      <c r="B2451" s="156"/>
    </row>
    <row r="2452" spans="1:2">
      <c r="A2452" s="79"/>
      <c r="B2452" s="156"/>
    </row>
    <row r="2453" spans="1:2">
      <c r="A2453" s="79"/>
      <c r="B2453" s="156"/>
    </row>
    <row r="2454" spans="1:2">
      <c r="A2454" s="79"/>
      <c r="B2454" s="156"/>
    </row>
    <row r="2455" spans="1:2">
      <c r="A2455" s="79"/>
      <c r="B2455" s="156"/>
    </row>
    <row r="2456" spans="1:2">
      <c r="A2456" s="79"/>
      <c r="B2456" s="156"/>
    </row>
    <row r="2457" spans="1:2">
      <c r="A2457" s="79"/>
      <c r="B2457" s="156"/>
    </row>
    <row r="2458" spans="1:2">
      <c r="A2458" s="79"/>
      <c r="B2458" s="156"/>
    </row>
    <row r="2459" spans="1:2">
      <c r="A2459" s="79"/>
      <c r="B2459" s="156"/>
    </row>
    <row r="2460" spans="1:2">
      <c r="A2460" s="79"/>
      <c r="B2460" s="156"/>
    </row>
    <row r="2461" spans="1:2">
      <c r="A2461" s="79"/>
      <c r="B2461" s="156"/>
    </row>
    <row r="2462" spans="1:2">
      <c r="A2462" s="79"/>
      <c r="B2462" s="156"/>
    </row>
    <row r="2463" spans="1:2">
      <c r="A2463" s="79"/>
      <c r="B2463" s="156"/>
    </row>
    <row r="2464" spans="1:2">
      <c r="A2464" s="79"/>
      <c r="B2464" s="156"/>
    </row>
    <row r="2465" spans="1:2">
      <c r="A2465" s="79"/>
      <c r="B2465" s="156"/>
    </row>
    <row r="2466" spans="1:2">
      <c r="A2466" s="79"/>
      <c r="B2466" s="156"/>
    </row>
    <row r="2467" spans="1:2">
      <c r="A2467" s="79"/>
      <c r="B2467" s="156"/>
    </row>
    <row r="2468" spans="1:2">
      <c r="A2468" s="79"/>
      <c r="B2468" s="156"/>
    </row>
    <row r="2469" spans="1:2">
      <c r="A2469" s="79"/>
      <c r="B2469" s="156"/>
    </row>
    <row r="2470" spans="1:2">
      <c r="A2470" s="79"/>
      <c r="B2470" s="156"/>
    </row>
    <row r="2471" spans="1:2">
      <c r="A2471" s="79"/>
      <c r="B2471" s="156"/>
    </row>
    <row r="2472" spans="1:2">
      <c r="A2472" s="79"/>
      <c r="B2472" s="156"/>
    </row>
    <row r="2473" spans="1:2">
      <c r="A2473" s="79"/>
      <c r="B2473" s="156"/>
    </row>
    <row r="2474" spans="1:2">
      <c r="A2474" s="79"/>
      <c r="B2474" s="156"/>
    </row>
    <row r="2475" spans="1:2">
      <c r="A2475" s="79"/>
      <c r="B2475" s="156"/>
    </row>
    <row r="2476" spans="1:2">
      <c r="A2476" s="79"/>
      <c r="B2476" s="156"/>
    </row>
    <row r="2477" spans="1:2">
      <c r="A2477" s="79"/>
      <c r="B2477" s="156"/>
    </row>
    <row r="2478" spans="1:2">
      <c r="A2478" s="79"/>
      <c r="B2478" s="156"/>
    </row>
    <row r="2479" spans="1:2">
      <c r="A2479" s="79"/>
      <c r="B2479" s="156"/>
    </row>
    <row r="2480" spans="1:2">
      <c r="A2480" s="79"/>
      <c r="B2480" s="156"/>
    </row>
    <row r="2481" spans="1:2">
      <c r="A2481" s="79"/>
      <c r="B2481" s="156"/>
    </row>
    <row r="2482" spans="1:2">
      <c r="A2482" s="79"/>
      <c r="B2482" s="156"/>
    </row>
    <row r="2483" spans="1:2">
      <c r="A2483" s="79"/>
      <c r="B2483" s="156"/>
    </row>
    <row r="2484" spans="1:2">
      <c r="A2484" s="79"/>
      <c r="B2484" s="156"/>
    </row>
    <row r="2485" spans="1:2">
      <c r="A2485" s="79"/>
      <c r="B2485" s="156"/>
    </row>
    <row r="2486" spans="1:2">
      <c r="A2486" s="79"/>
      <c r="B2486" s="156"/>
    </row>
    <row r="2487" spans="1:2">
      <c r="A2487" s="79"/>
      <c r="B2487" s="156"/>
    </row>
    <row r="2488" spans="1:2">
      <c r="A2488" s="79"/>
      <c r="B2488" s="156"/>
    </row>
    <row r="2489" spans="1:2">
      <c r="A2489" s="79"/>
      <c r="B2489" s="156"/>
    </row>
    <row r="2490" spans="1:2">
      <c r="A2490" s="79"/>
      <c r="B2490" s="156"/>
    </row>
    <row r="2491" spans="1:2">
      <c r="A2491" s="79"/>
      <c r="B2491" s="156"/>
    </row>
    <row r="2492" spans="1:2">
      <c r="A2492" s="79"/>
      <c r="B2492" s="156"/>
    </row>
    <row r="2493" spans="1:2">
      <c r="A2493" s="79"/>
      <c r="B2493" s="156"/>
    </row>
    <row r="2494" spans="1:2">
      <c r="A2494" s="79"/>
      <c r="B2494" s="156"/>
    </row>
    <row r="2495" spans="1:2">
      <c r="A2495" s="79"/>
      <c r="B2495" s="156"/>
    </row>
    <row r="2496" spans="1:2">
      <c r="A2496" s="79"/>
      <c r="B2496" s="156"/>
    </row>
    <row r="2497" spans="1:2">
      <c r="A2497" s="79"/>
      <c r="B2497" s="156"/>
    </row>
    <row r="2498" spans="1:2">
      <c r="A2498" s="79"/>
      <c r="B2498" s="156"/>
    </row>
    <row r="2499" spans="1:2">
      <c r="A2499" s="79"/>
      <c r="B2499" s="156"/>
    </row>
    <row r="2500" spans="1:2">
      <c r="A2500" s="79"/>
      <c r="B2500" s="156"/>
    </row>
    <row r="2501" spans="1:2">
      <c r="A2501" s="79"/>
      <c r="B2501" s="156"/>
    </row>
    <row r="2502" spans="1:2">
      <c r="A2502" s="79"/>
      <c r="B2502" s="156"/>
    </row>
    <row r="2503" spans="1:2">
      <c r="A2503" s="79"/>
      <c r="B2503" s="156"/>
    </row>
    <row r="2504" spans="1:2">
      <c r="A2504" s="79"/>
      <c r="B2504" s="156"/>
    </row>
    <row r="2505" spans="1:2">
      <c r="A2505" s="79"/>
      <c r="B2505" s="156"/>
    </row>
    <row r="2506" spans="1:2">
      <c r="A2506" s="79"/>
      <c r="B2506" s="156"/>
    </row>
    <row r="2507" spans="1:2">
      <c r="A2507" s="79"/>
      <c r="B2507" s="156"/>
    </row>
    <row r="2508" spans="1:2">
      <c r="A2508" s="79"/>
      <c r="B2508" s="156"/>
    </row>
    <row r="2509" spans="1:2">
      <c r="A2509" s="79"/>
      <c r="B2509" s="156"/>
    </row>
    <row r="2510" spans="1:2">
      <c r="A2510" s="79"/>
      <c r="B2510" s="156"/>
    </row>
    <row r="2511" spans="1:2">
      <c r="A2511" s="79"/>
      <c r="B2511" s="156"/>
    </row>
    <row r="2512" spans="1:2">
      <c r="A2512" s="79"/>
      <c r="B2512" s="156"/>
    </row>
    <row r="2513" spans="1:2">
      <c r="A2513" s="79"/>
      <c r="B2513" s="156"/>
    </row>
    <row r="2514" spans="1:2">
      <c r="A2514" s="79"/>
      <c r="B2514" s="156"/>
    </row>
    <row r="2515" spans="1:2">
      <c r="A2515" s="79"/>
      <c r="B2515" s="156"/>
    </row>
    <row r="2516" spans="1:2">
      <c r="A2516" s="79"/>
      <c r="B2516" s="156"/>
    </row>
    <row r="2517" spans="1:2">
      <c r="A2517" s="79"/>
      <c r="B2517" s="156"/>
    </row>
    <row r="2518" spans="1:2">
      <c r="A2518" s="79"/>
      <c r="B2518" s="156"/>
    </row>
    <row r="2519" spans="1:2">
      <c r="A2519" s="79"/>
      <c r="B2519" s="156"/>
    </row>
    <row r="2520" spans="1:2">
      <c r="A2520" s="79"/>
      <c r="B2520" s="156"/>
    </row>
    <row r="2521" spans="1:2">
      <c r="A2521" s="79"/>
      <c r="B2521" s="156"/>
    </row>
    <row r="2522" spans="1:2">
      <c r="A2522" s="79"/>
      <c r="B2522" s="156"/>
    </row>
    <row r="2523" spans="1:2">
      <c r="A2523" s="79"/>
      <c r="B2523" s="156"/>
    </row>
    <row r="2524" spans="1:2">
      <c r="A2524" s="79"/>
      <c r="B2524" s="156"/>
    </row>
    <row r="2525" spans="1:2">
      <c r="A2525" s="79"/>
      <c r="B2525" s="156"/>
    </row>
    <row r="2526" spans="1:2">
      <c r="A2526" s="79"/>
      <c r="B2526" s="156"/>
    </row>
    <row r="2527" spans="1:2">
      <c r="A2527" s="79"/>
      <c r="B2527" s="156"/>
    </row>
    <row r="2528" spans="1:2">
      <c r="A2528" s="79"/>
      <c r="B2528" s="156"/>
    </row>
    <row r="2529" spans="1:2">
      <c r="A2529" s="79"/>
      <c r="B2529" s="156"/>
    </row>
    <row r="2530" spans="1:2">
      <c r="A2530" s="79"/>
      <c r="B2530" s="156"/>
    </row>
    <row r="2531" spans="1:2">
      <c r="A2531" s="79"/>
      <c r="B2531" s="156"/>
    </row>
    <row r="2532" spans="1:2">
      <c r="A2532" s="79"/>
      <c r="B2532" s="156"/>
    </row>
    <row r="2533" spans="1:2">
      <c r="A2533" s="79"/>
      <c r="B2533" s="156"/>
    </row>
    <row r="2534" spans="1:2">
      <c r="A2534" s="79"/>
      <c r="B2534" s="156"/>
    </row>
    <row r="2535" spans="1:2">
      <c r="A2535" s="79"/>
      <c r="B2535" s="156"/>
    </row>
    <row r="2536" spans="1:2">
      <c r="A2536" s="79"/>
      <c r="B2536" s="156"/>
    </row>
    <row r="2537" spans="1:2">
      <c r="A2537" s="79"/>
      <c r="B2537" s="156"/>
    </row>
    <row r="2538" spans="1:2">
      <c r="A2538" s="79"/>
      <c r="B2538" s="156"/>
    </row>
    <row r="2539" spans="1:2">
      <c r="A2539" s="79"/>
      <c r="B2539" s="156"/>
    </row>
    <row r="2540" spans="1:2">
      <c r="A2540" s="79"/>
      <c r="B2540" s="156"/>
    </row>
    <row r="2541" spans="1:2">
      <c r="A2541" s="79"/>
      <c r="B2541" s="156"/>
    </row>
    <row r="2542" spans="1:2">
      <c r="A2542" s="79"/>
      <c r="B2542" s="156"/>
    </row>
    <row r="2543" spans="1:2">
      <c r="A2543" s="79"/>
      <c r="B2543" s="156"/>
    </row>
    <row r="2544" spans="1:2">
      <c r="A2544" s="79"/>
      <c r="B2544" s="156"/>
    </row>
    <row r="2545" spans="1:2">
      <c r="A2545" s="79"/>
      <c r="B2545" s="156"/>
    </row>
    <row r="2546" spans="1:2">
      <c r="A2546" s="79"/>
      <c r="B2546" s="156"/>
    </row>
    <row r="2547" spans="1:2">
      <c r="A2547" s="79"/>
      <c r="B2547" s="156"/>
    </row>
    <row r="2548" spans="1:2">
      <c r="A2548" s="79"/>
      <c r="B2548" s="156"/>
    </row>
    <row r="2549" spans="1:2">
      <c r="A2549" s="79"/>
      <c r="B2549" s="156"/>
    </row>
    <row r="2550" spans="1:2">
      <c r="A2550" s="79"/>
      <c r="B2550" s="156"/>
    </row>
    <row r="2551" spans="1:2">
      <c r="A2551" s="79"/>
      <c r="B2551" s="156"/>
    </row>
    <row r="2552" spans="1:2">
      <c r="A2552" s="79"/>
      <c r="B2552" s="156"/>
    </row>
    <row r="2553" spans="1:2">
      <c r="A2553" s="79"/>
      <c r="B2553" s="156"/>
    </row>
    <row r="2554" spans="1:2">
      <c r="A2554" s="79"/>
      <c r="B2554" s="156"/>
    </row>
    <row r="2555" spans="1:2">
      <c r="A2555" s="79"/>
      <c r="B2555" s="156"/>
    </row>
    <row r="2556" spans="1:2">
      <c r="A2556" s="79"/>
      <c r="B2556" s="156"/>
    </row>
    <row r="2557" spans="1:2">
      <c r="A2557" s="79"/>
      <c r="B2557" s="156"/>
    </row>
    <row r="2558" spans="1:2">
      <c r="A2558" s="79"/>
      <c r="B2558" s="156"/>
    </row>
    <row r="2559" spans="1:2">
      <c r="A2559" s="79"/>
      <c r="B2559" s="156"/>
    </row>
    <row r="2560" spans="1:2">
      <c r="A2560" s="79"/>
      <c r="B2560" s="156"/>
    </row>
    <row r="2561" spans="1:2">
      <c r="A2561" s="79"/>
      <c r="B2561" s="156"/>
    </row>
    <row r="2562" spans="1:2">
      <c r="A2562" s="79"/>
      <c r="B2562" s="156"/>
    </row>
    <row r="2563" spans="1:2">
      <c r="A2563" s="79"/>
      <c r="B2563" s="156"/>
    </row>
    <row r="2564" spans="1:2">
      <c r="A2564" s="79"/>
      <c r="B2564" s="156"/>
    </row>
    <row r="2565" spans="1:2">
      <c r="A2565" s="79"/>
      <c r="B2565" s="156"/>
    </row>
    <row r="2566" spans="1:2">
      <c r="A2566" s="79"/>
      <c r="B2566" s="156"/>
    </row>
    <row r="2567" spans="1:2">
      <c r="A2567" s="79"/>
      <c r="B2567" s="156"/>
    </row>
    <row r="2568" spans="1:2">
      <c r="A2568" s="79"/>
      <c r="B2568" s="156"/>
    </row>
    <row r="2569" spans="1:2">
      <c r="A2569" s="79"/>
      <c r="B2569" s="156"/>
    </row>
    <row r="2570" spans="1:2">
      <c r="A2570" s="79"/>
      <c r="B2570" s="156"/>
    </row>
    <row r="2571" spans="1:2">
      <c r="A2571" s="79"/>
      <c r="B2571" s="156"/>
    </row>
    <row r="2572" spans="1:2">
      <c r="A2572" s="79"/>
      <c r="B2572" s="156"/>
    </row>
    <row r="2573" spans="1:2">
      <c r="A2573" s="79"/>
      <c r="B2573" s="156"/>
    </row>
    <row r="2574" spans="1:2">
      <c r="A2574" s="79"/>
      <c r="B2574" s="156"/>
    </row>
    <row r="2575" spans="1:2">
      <c r="A2575" s="79"/>
      <c r="B2575" s="156"/>
    </row>
    <row r="2576" spans="1:2">
      <c r="A2576" s="79"/>
      <c r="B2576" s="156"/>
    </row>
    <row r="2577" spans="1:2">
      <c r="A2577" s="79"/>
      <c r="B2577" s="156"/>
    </row>
    <row r="2578" spans="1:2">
      <c r="A2578" s="79"/>
      <c r="B2578" s="156"/>
    </row>
    <row r="2579" spans="1:2">
      <c r="A2579" s="79"/>
      <c r="B2579" s="156"/>
    </row>
    <row r="2580" spans="1:2">
      <c r="A2580" s="79"/>
      <c r="B2580" s="156"/>
    </row>
    <row r="2581" spans="1:2">
      <c r="A2581" s="79"/>
      <c r="B2581" s="156"/>
    </row>
    <row r="2582" spans="1:2">
      <c r="A2582" s="79"/>
      <c r="B2582" s="156"/>
    </row>
    <row r="2583" spans="1:2">
      <c r="A2583" s="79"/>
      <c r="B2583" s="156"/>
    </row>
    <row r="2584" spans="1:2">
      <c r="A2584" s="79"/>
      <c r="B2584" s="156"/>
    </row>
    <row r="2585" spans="1:2">
      <c r="A2585" s="79"/>
      <c r="B2585" s="156"/>
    </row>
    <row r="2586" spans="1:2">
      <c r="A2586" s="79"/>
      <c r="B2586" s="156"/>
    </row>
    <row r="2587" spans="1:2">
      <c r="A2587" s="79"/>
      <c r="B2587" s="156"/>
    </row>
    <row r="2588" spans="1:2">
      <c r="A2588" s="79"/>
      <c r="B2588" s="156"/>
    </row>
    <row r="2589" spans="1:2">
      <c r="A2589" s="79"/>
      <c r="B2589" s="156"/>
    </row>
    <row r="2590" spans="1:2">
      <c r="A2590" s="79"/>
      <c r="B2590" s="156"/>
    </row>
    <row r="2591" spans="1:2">
      <c r="A2591" s="79"/>
      <c r="B2591" s="156"/>
    </row>
    <row r="2592" spans="1:2">
      <c r="A2592" s="79"/>
      <c r="B2592" s="156"/>
    </row>
    <row r="2593" spans="1:2">
      <c r="A2593" s="79"/>
      <c r="B2593" s="156"/>
    </row>
    <row r="2594" spans="1:2">
      <c r="A2594" s="79"/>
      <c r="B2594" s="156"/>
    </row>
    <row r="2595" spans="1:2">
      <c r="A2595" s="79"/>
      <c r="B2595" s="156"/>
    </row>
    <row r="2596" spans="1:2">
      <c r="A2596" s="79"/>
      <c r="B2596" s="156"/>
    </row>
    <row r="2597" spans="1:2">
      <c r="A2597" s="79"/>
      <c r="B2597" s="156"/>
    </row>
    <row r="2598" spans="1:2">
      <c r="A2598" s="79"/>
      <c r="B2598" s="156"/>
    </row>
    <row r="2599" spans="1:2">
      <c r="A2599" s="79"/>
      <c r="B2599" s="156"/>
    </row>
    <row r="2600" spans="1:2">
      <c r="A2600" s="79"/>
      <c r="B2600" s="156"/>
    </row>
    <row r="2601" spans="1:2">
      <c r="A2601" s="79"/>
      <c r="B2601" s="156"/>
    </row>
    <row r="2602" spans="1:2">
      <c r="A2602" s="79"/>
      <c r="B2602" s="156"/>
    </row>
    <row r="2603" spans="1:2">
      <c r="A2603" s="79"/>
      <c r="B2603" s="156"/>
    </row>
    <row r="2604" spans="1:2">
      <c r="A2604" s="79"/>
      <c r="B2604" s="156"/>
    </row>
    <row r="2605" spans="1:2">
      <c r="A2605" s="79"/>
      <c r="B2605" s="156"/>
    </row>
    <row r="2606" spans="1:2">
      <c r="A2606" s="79"/>
      <c r="B2606" s="156"/>
    </row>
    <row r="2607" spans="1:2">
      <c r="A2607" s="79"/>
      <c r="B2607" s="156"/>
    </row>
    <row r="2608" spans="1:2">
      <c r="A2608" s="79"/>
      <c r="B2608" s="156"/>
    </row>
    <row r="2609" spans="1:2">
      <c r="A2609" s="79"/>
      <c r="B2609" s="156"/>
    </row>
    <row r="2610" spans="1:2">
      <c r="A2610" s="79"/>
      <c r="B2610" s="156"/>
    </row>
    <row r="2611" spans="1:2">
      <c r="A2611" s="79"/>
      <c r="B2611" s="156"/>
    </row>
    <row r="2612" spans="1:2">
      <c r="A2612" s="79"/>
      <c r="B2612" s="156"/>
    </row>
    <row r="2613" spans="1:2">
      <c r="A2613" s="79"/>
      <c r="B2613" s="156"/>
    </row>
    <row r="2614" spans="1:2">
      <c r="A2614" s="79"/>
      <c r="B2614" s="156"/>
    </row>
    <row r="2615" spans="1:2">
      <c r="A2615" s="79"/>
      <c r="B2615" s="156"/>
    </row>
    <row r="2616" spans="1:2">
      <c r="A2616" s="79"/>
      <c r="B2616" s="156"/>
    </row>
    <row r="2617" spans="1:2">
      <c r="A2617" s="79"/>
      <c r="B2617" s="156"/>
    </row>
    <row r="2618" spans="1:2">
      <c r="A2618" s="79"/>
      <c r="B2618" s="156"/>
    </row>
    <row r="2619" spans="1:2">
      <c r="A2619" s="79"/>
      <c r="B2619" s="156"/>
    </row>
    <row r="2620" spans="1:2">
      <c r="A2620" s="79"/>
      <c r="B2620" s="156"/>
    </row>
    <row r="2621" spans="1:2">
      <c r="A2621" s="79"/>
      <c r="B2621" s="156"/>
    </row>
    <row r="2622" spans="1:2">
      <c r="A2622" s="79"/>
      <c r="B2622" s="156"/>
    </row>
    <row r="2623" spans="1:2">
      <c r="A2623" s="79"/>
      <c r="B2623" s="156"/>
    </row>
    <row r="2624" spans="1:2">
      <c r="A2624" s="79"/>
      <c r="B2624" s="156"/>
    </row>
    <row r="2625" spans="1:2">
      <c r="A2625" s="79"/>
      <c r="B2625" s="156"/>
    </row>
    <row r="2626" spans="1:2">
      <c r="A2626" s="79"/>
      <c r="B2626" s="156"/>
    </row>
    <row r="2627" spans="1:2">
      <c r="A2627" s="79"/>
      <c r="B2627" s="156"/>
    </row>
    <row r="2628" spans="1:2">
      <c r="A2628" s="79"/>
      <c r="B2628" s="156"/>
    </row>
    <row r="2629" spans="1:2">
      <c r="A2629" s="79"/>
      <c r="B2629" s="156"/>
    </row>
    <row r="2630" spans="1:2">
      <c r="A2630" s="79"/>
      <c r="B2630" s="156"/>
    </row>
    <row r="2631" spans="1:2">
      <c r="A2631" s="79"/>
      <c r="B2631" s="156"/>
    </row>
    <row r="2632" spans="1:2">
      <c r="A2632" s="79"/>
      <c r="B2632" s="156"/>
    </row>
    <row r="2633" spans="1:2">
      <c r="A2633" s="79"/>
      <c r="B2633" s="156"/>
    </row>
    <row r="2634" spans="1:2">
      <c r="A2634" s="79"/>
      <c r="B2634" s="156"/>
    </row>
    <row r="2635" spans="1:2">
      <c r="A2635" s="79"/>
      <c r="B2635" s="156"/>
    </row>
    <row r="2636" spans="1:2">
      <c r="A2636" s="79"/>
      <c r="B2636" s="156"/>
    </row>
    <row r="2637" spans="1:2">
      <c r="A2637" s="79"/>
      <c r="B2637" s="156"/>
    </row>
    <row r="2638" spans="1:2">
      <c r="A2638" s="79"/>
      <c r="B2638" s="156"/>
    </row>
    <row r="2639" spans="1:2">
      <c r="A2639" s="79"/>
      <c r="B2639" s="156"/>
    </row>
    <row r="2640" spans="1:2">
      <c r="A2640" s="79"/>
      <c r="B2640" s="156"/>
    </row>
    <row r="2641" spans="1:2">
      <c r="A2641" s="79"/>
      <c r="B2641" s="156"/>
    </row>
    <row r="2642" spans="1:2">
      <c r="A2642" s="79"/>
      <c r="B2642" s="156"/>
    </row>
    <row r="2643" spans="1:2">
      <c r="A2643" s="79"/>
      <c r="B2643" s="156"/>
    </row>
    <row r="2644" spans="1:2">
      <c r="A2644" s="79"/>
      <c r="B2644" s="156"/>
    </row>
    <row r="2645" spans="1:2">
      <c r="A2645" s="79"/>
      <c r="B2645" s="156"/>
    </row>
    <row r="2646" spans="1:2">
      <c r="A2646" s="79"/>
      <c r="B2646" s="156"/>
    </row>
    <row r="2647" spans="1:2">
      <c r="A2647" s="79"/>
      <c r="B2647" s="156"/>
    </row>
    <row r="2648" spans="1:2">
      <c r="A2648" s="79"/>
      <c r="B2648" s="156"/>
    </row>
    <row r="2649" spans="1:2">
      <c r="A2649" s="79"/>
      <c r="B2649" s="156"/>
    </row>
    <row r="2650" spans="1:2">
      <c r="A2650" s="79"/>
      <c r="B2650" s="156"/>
    </row>
    <row r="2651" spans="1:2">
      <c r="A2651" s="79"/>
      <c r="B2651" s="156"/>
    </row>
    <row r="2652" spans="1:2">
      <c r="A2652" s="79"/>
      <c r="B2652" s="156"/>
    </row>
    <row r="2653" spans="1:2">
      <c r="A2653" s="79"/>
      <c r="B2653" s="156"/>
    </row>
    <row r="2654" spans="1:2">
      <c r="A2654" s="79"/>
      <c r="B2654" s="156"/>
    </row>
    <row r="2655" spans="1:2">
      <c r="A2655" s="79"/>
      <c r="B2655" s="156"/>
    </row>
    <row r="2656" spans="1:2">
      <c r="A2656" s="79"/>
      <c r="B2656" s="156"/>
    </row>
    <row r="2657" spans="1:2">
      <c r="A2657" s="79"/>
      <c r="B2657" s="156"/>
    </row>
    <row r="2658" spans="1:2">
      <c r="A2658" s="79"/>
      <c r="B2658" s="156"/>
    </row>
    <row r="2659" spans="1:2">
      <c r="A2659" s="79"/>
      <c r="B2659" s="156"/>
    </row>
    <row r="2660" spans="1:2">
      <c r="A2660" s="79"/>
      <c r="B2660" s="156"/>
    </row>
    <row r="2661" spans="1:2">
      <c r="A2661" s="79"/>
      <c r="B2661" s="156"/>
    </row>
    <row r="2662" spans="1:2">
      <c r="A2662" s="79"/>
      <c r="B2662" s="156"/>
    </row>
    <row r="2663" spans="1:2">
      <c r="A2663" s="79"/>
      <c r="B2663" s="156"/>
    </row>
    <row r="2664" spans="1:2">
      <c r="A2664" s="79"/>
      <c r="B2664" s="156"/>
    </row>
    <row r="2665" spans="1:2">
      <c r="A2665" s="79"/>
      <c r="B2665" s="156"/>
    </row>
    <row r="2666" spans="1:2">
      <c r="A2666" s="79"/>
      <c r="B2666" s="156"/>
    </row>
    <row r="2667" spans="1:2">
      <c r="A2667" s="79"/>
      <c r="B2667" s="156"/>
    </row>
    <row r="2668" spans="1:2">
      <c r="A2668" s="79"/>
      <c r="B2668" s="156"/>
    </row>
    <row r="2669" spans="1:2">
      <c r="A2669" s="79"/>
      <c r="B2669" s="156"/>
    </row>
    <row r="2670" spans="1:2">
      <c r="A2670" s="79"/>
      <c r="B2670" s="156"/>
    </row>
    <row r="2671" spans="1:2">
      <c r="A2671" s="79"/>
      <c r="B2671" s="156"/>
    </row>
    <row r="2672" spans="1:2">
      <c r="A2672" s="79"/>
      <c r="B2672" s="156"/>
    </row>
    <row r="2673" spans="1:2">
      <c r="A2673" s="79"/>
      <c r="B2673" s="156"/>
    </row>
    <row r="2674" spans="1:2">
      <c r="A2674" s="79"/>
      <c r="B2674" s="156"/>
    </row>
    <row r="2675" spans="1:2">
      <c r="A2675" s="79"/>
      <c r="B2675" s="156"/>
    </row>
    <row r="2676" spans="1:2">
      <c r="A2676" s="79"/>
      <c r="B2676" s="156"/>
    </row>
    <row r="2677" spans="1:2">
      <c r="A2677" s="79"/>
      <c r="B2677" s="156"/>
    </row>
    <row r="2678" spans="1:2">
      <c r="A2678" s="79"/>
      <c r="B2678" s="156"/>
    </row>
    <row r="2679" spans="1:2">
      <c r="A2679" s="79"/>
      <c r="B2679" s="156"/>
    </row>
    <row r="2680" spans="1:2">
      <c r="A2680" s="79"/>
      <c r="B2680" s="156"/>
    </row>
    <row r="2681" spans="1:2">
      <c r="A2681" s="79"/>
      <c r="B2681" s="156"/>
    </row>
    <row r="2682" spans="1:2">
      <c r="A2682" s="79"/>
      <c r="B2682" s="156"/>
    </row>
    <row r="2683" spans="1:2">
      <c r="A2683" s="79"/>
      <c r="B2683" s="156"/>
    </row>
    <row r="2684" spans="1:2">
      <c r="A2684" s="79"/>
      <c r="B2684" s="156"/>
    </row>
    <row r="2685" spans="1:2">
      <c r="A2685" s="79"/>
      <c r="B2685" s="156"/>
    </row>
    <row r="2686" spans="1:2">
      <c r="A2686" s="79"/>
      <c r="B2686" s="156"/>
    </row>
    <row r="2687" spans="1:2">
      <c r="A2687" s="79"/>
      <c r="B2687" s="156"/>
    </row>
    <row r="2688" spans="1:2">
      <c r="A2688" s="79"/>
      <c r="B2688" s="156"/>
    </row>
    <row r="2689" spans="1:2">
      <c r="A2689" s="79"/>
      <c r="B2689" s="156"/>
    </row>
    <row r="2690" spans="1:2">
      <c r="A2690" s="79"/>
      <c r="B2690" s="156"/>
    </row>
    <row r="2691" spans="1:2">
      <c r="A2691" s="79"/>
      <c r="B2691" s="156"/>
    </row>
    <row r="2692" spans="1:2">
      <c r="A2692" s="79"/>
      <c r="B2692" s="156"/>
    </row>
    <row r="2693" spans="1:2">
      <c r="A2693" s="79"/>
      <c r="B2693" s="156"/>
    </row>
    <row r="2694" spans="1:2">
      <c r="A2694" s="79"/>
      <c r="B2694" s="156"/>
    </row>
    <row r="2695" spans="1:2">
      <c r="A2695" s="79"/>
      <c r="B2695" s="156"/>
    </row>
    <row r="2696" spans="1:2">
      <c r="A2696" s="79"/>
      <c r="B2696" s="156"/>
    </row>
    <row r="2697" spans="1:2">
      <c r="A2697" s="79"/>
      <c r="B2697" s="156"/>
    </row>
    <row r="2698" spans="1:2">
      <c r="A2698" s="79"/>
      <c r="B2698" s="156"/>
    </row>
    <row r="2699" spans="1:2">
      <c r="A2699" s="79"/>
      <c r="B2699" s="156"/>
    </row>
    <row r="2700" spans="1:2">
      <c r="A2700" s="79"/>
      <c r="B2700" s="156"/>
    </row>
    <row r="2701" spans="1:2">
      <c r="A2701" s="79"/>
      <c r="B2701" s="156"/>
    </row>
    <row r="2702" spans="1:2">
      <c r="A2702" s="79"/>
      <c r="B2702" s="156"/>
    </row>
    <row r="2703" spans="1:2">
      <c r="A2703" s="79"/>
      <c r="B2703" s="156"/>
    </row>
    <row r="2704" spans="1:2">
      <c r="A2704" s="79"/>
      <c r="B2704" s="156"/>
    </row>
    <row r="2705" spans="1:2">
      <c r="A2705" s="79"/>
      <c r="B2705" s="156"/>
    </row>
    <row r="2706" spans="1:2">
      <c r="A2706" s="79"/>
      <c r="B2706" s="156"/>
    </row>
    <row r="2707" spans="1:2">
      <c r="A2707" s="79"/>
      <c r="B2707" s="156"/>
    </row>
    <row r="2708" spans="1:2">
      <c r="A2708" s="79"/>
      <c r="B2708" s="156"/>
    </row>
    <row r="2709" spans="1:2">
      <c r="A2709" s="79"/>
      <c r="B2709" s="156"/>
    </row>
    <row r="2710" spans="1:2">
      <c r="A2710" s="79"/>
      <c r="B2710" s="156"/>
    </row>
    <row r="2711" spans="1:2">
      <c r="A2711" s="79"/>
      <c r="B2711" s="156"/>
    </row>
    <row r="2712" spans="1:2">
      <c r="A2712" s="79"/>
      <c r="B2712" s="156"/>
    </row>
    <row r="2713" spans="1:2">
      <c r="A2713" s="79"/>
      <c r="B2713" s="156"/>
    </row>
    <row r="2714" spans="1:2">
      <c r="A2714" s="79"/>
      <c r="B2714" s="156"/>
    </row>
    <row r="2715" spans="1:2">
      <c r="A2715" s="79"/>
      <c r="B2715" s="156"/>
    </row>
    <row r="2716" spans="1:2">
      <c r="A2716" s="79"/>
      <c r="B2716" s="156"/>
    </row>
    <row r="2717" spans="1:2">
      <c r="A2717" s="79"/>
      <c r="B2717" s="156"/>
    </row>
    <row r="2718" spans="1:2">
      <c r="A2718" s="79"/>
      <c r="B2718" s="156"/>
    </row>
    <row r="2719" spans="1:2">
      <c r="A2719" s="79"/>
      <c r="B2719" s="156"/>
    </row>
    <row r="2720" spans="1:2">
      <c r="A2720" s="79"/>
      <c r="B2720" s="156"/>
    </row>
    <row r="2721" spans="1:2">
      <c r="A2721" s="79"/>
      <c r="B2721" s="156"/>
    </row>
    <row r="2722" spans="1:2">
      <c r="A2722" s="79"/>
      <c r="B2722" s="156"/>
    </row>
    <row r="2723" spans="1:2">
      <c r="A2723" s="79"/>
      <c r="B2723" s="156"/>
    </row>
    <row r="2724" spans="1:2">
      <c r="A2724" s="79"/>
      <c r="B2724" s="156"/>
    </row>
    <row r="2725" spans="1:2">
      <c r="A2725" s="79"/>
      <c r="B2725" s="156"/>
    </row>
    <row r="2726" spans="1:2">
      <c r="A2726" s="79"/>
      <c r="B2726" s="156"/>
    </row>
    <row r="2727" spans="1:2">
      <c r="A2727" s="79"/>
      <c r="B2727" s="156"/>
    </row>
    <row r="2728" spans="1:2">
      <c r="A2728" s="79"/>
      <c r="B2728" s="156"/>
    </row>
    <row r="2729" spans="1:2">
      <c r="A2729" s="79"/>
      <c r="B2729" s="156"/>
    </row>
    <row r="2730" spans="1:2">
      <c r="A2730" s="79"/>
      <c r="B2730" s="156"/>
    </row>
    <row r="2731" spans="1:2">
      <c r="A2731" s="79"/>
      <c r="B2731" s="156"/>
    </row>
    <row r="2732" spans="1:2">
      <c r="A2732" s="79"/>
      <c r="B2732" s="156"/>
    </row>
    <row r="2733" spans="1:2">
      <c r="A2733" s="79"/>
      <c r="B2733" s="156"/>
    </row>
    <row r="2734" spans="1:2">
      <c r="A2734" s="79"/>
      <c r="B2734" s="156"/>
    </row>
    <row r="2735" spans="1:2">
      <c r="A2735" s="79"/>
      <c r="B2735" s="156"/>
    </row>
    <row r="2736" spans="1:2">
      <c r="A2736" s="79"/>
      <c r="B2736" s="156"/>
    </row>
    <row r="2737" spans="1:2">
      <c r="A2737" s="79"/>
      <c r="B2737" s="156"/>
    </row>
    <row r="2738" spans="1:2">
      <c r="A2738" s="79"/>
      <c r="B2738" s="156"/>
    </row>
    <row r="2739" spans="1:2">
      <c r="A2739" s="79"/>
      <c r="B2739" s="156"/>
    </row>
    <row r="2740" spans="1:2">
      <c r="A2740" s="79"/>
      <c r="B2740" s="156"/>
    </row>
    <row r="2741" spans="1:2">
      <c r="A2741" s="79"/>
      <c r="B2741" s="156"/>
    </row>
    <row r="2742" spans="1:2">
      <c r="A2742" s="79"/>
      <c r="B2742" s="156"/>
    </row>
    <row r="2743" spans="1:2">
      <c r="A2743" s="79"/>
      <c r="B2743" s="156"/>
    </row>
    <row r="2744" spans="1:2">
      <c r="A2744" s="79"/>
      <c r="B2744" s="156"/>
    </row>
    <row r="2745" spans="1:2">
      <c r="A2745" s="79"/>
      <c r="B2745" s="156"/>
    </row>
    <row r="2746" spans="1:2">
      <c r="A2746" s="79"/>
      <c r="B2746" s="156"/>
    </row>
    <row r="2747" spans="1:2">
      <c r="A2747" s="79"/>
      <c r="B2747" s="156"/>
    </row>
    <row r="2748" spans="1:2">
      <c r="A2748" s="79"/>
      <c r="B2748" s="156"/>
    </row>
    <row r="2749" spans="1:2">
      <c r="A2749" s="79"/>
      <c r="B2749" s="156"/>
    </row>
    <row r="2750" spans="1:2">
      <c r="A2750" s="79"/>
      <c r="B2750" s="156"/>
    </row>
    <row r="2751" spans="1:2">
      <c r="A2751" s="79"/>
      <c r="B2751" s="156"/>
    </row>
    <row r="2752" spans="1:2">
      <c r="A2752" s="79"/>
      <c r="B2752" s="156"/>
    </row>
    <row r="2753" spans="1:2">
      <c r="A2753" s="79"/>
      <c r="B2753" s="156"/>
    </row>
    <row r="2754" spans="1:2">
      <c r="A2754" s="79"/>
      <c r="B2754" s="156"/>
    </row>
    <row r="2755" spans="1:2">
      <c r="A2755" s="79"/>
      <c r="B2755" s="156"/>
    </row>
    <row r="2756" spans="1:2">
      <c r="A2756" s="79"/>
      <c r="B2756" s="156"/>
    </row>
    <row r="2757" spans="1:2">
      <c r="A2757" s="79"/>
      <c r="B2757" s="156"/>
    </row>
    <row r="2758" spans="1:2">
      <c r="A2758" s="79"/>
      <c r="B2758" s="156"/>
    </row>
    <row r="2759" spans="1:2">
      <c r="A2759" s="79"/>
      <c r="B2759" s="156"/>
    </row>
    <row r="2760" spans="1:2">
      <c r="A2760" s="79"/>
      <c r="B2760" s="156"/>
    </row>
    <row r="2761" spans="1:2">
      <c r="A2761" s="79"/>
      <c r="B2761" s="156"/>
    </row>
    <row r="2762" spans="1:2">
      <c r="A2762" s="79"/>
      <c r="B2762" s="156"/>
    </row>
    <row r="2763" spans="1:2">
      <c r="A2763" s="79"/>
      <c r="B2763" s="156"/>
    </row>
    <row r="2764" spans="1:2">
      <c r="A2764" s="79"/>
      <c r="B2764" s="156"/>
    </row>
    <row r="2765" spans="1:2">
      <c r="A2765" s="79"/>
      <c r="B2765" s="156"/>
    </row>
    <row r="2766" spans="1:2">
      <c r="A2766" s="79"/>
      <c r="B2766" s="156"/>
    </row>
    <row r="2767" spans="1:2">
      <c r="A2767" s="79"/>
      <c r="B2767" s="156"/>
    </row>
    <row r="2768" spans="1:2">
      <c r="A2768" s="79"/>
      <c r="B2768" s="156"/>
    </row>
    <row r="2769" spans="1:2">
      <c r="A2769" s="79"/>
      <c r="B2769" s="156"/>
    </row>
    <row r="2770" spans="1:2">
      <c r="A2770" s="79"/>
      <c r="B2770" s="156"/>
    </row>
    <row r="2771" spans="1:2">
      <c r="A2771" s="79"/>
      <c r="B2771" s="156"/>
    </row>
    <row r="2772" spans="1:2">
      <c r="A2772" s="79"/>
      <c r="B2772" s="156"/>
    </row>
    <row r="2773" spans="1:2">
      <c r="A2773" s="79"/>
      <c r="B2773" s="156"/>
    </row>
    <row r="2774" spans="1:2">
      <c r="A2774" s="79"/>
      <c r="B2774" s="156"/>
    </row>
    <row r="2775" spans="1:2">
      <c r="A2775" s="79"/>
      <c r="B2775" s="156"/>
    </row>
    <row r="2776" spans="1:2">
      <c r="A2776" s="79"/>
      <c r="B2776" s="156"/>
    </row>
    <row r="2777" spans="1:2">
      <c r="A2777" s="79"/>
      <c r="B2777" s="156"/>
    </row>
    <row r="2778" spans="1:2">
      <c r="A2778" s="79"/>
      <c r="B2778" s="156"/>
    </row>
    <row r="2779" spans="1:2">
      <c r="A2779" s="79"/>
      <c r="B2779" s="156"/>
    </row>
    <row r="2780" spans="1:2">
      <c r="A2780" s="79"/>
      <c r="B2780" s="156"/>
    </row>
    <row r="2781" spans="1:2">
      <c r="A2781" s="79"/>
      <c r="B2781" s="156"/>
    </row>
    <row r="2782" spans="1:2">
      <c r="A2782" s="79"/>
      <c r="B2782" s="156"/>
    </row>
    <row r="2783" spans="1:2">
      <c r="A2783" s="79"/>
      <c r="B2783" s="156"/>
    </row>
    <row r="2784" spans="1:2">
      <c r="A2784" s="79"/>
      <c r="B2784" s="156"/>
    </row>
    <row r="2785" spans="1:2">
      <c r="A2785" s="79"/>
      <c r="B2785" s="156"/>
    </row>
    <row r="2786" spans="1:2">
      <c r="A2786" s="79"/>
      <c r="B2786" s="156"/>
    </row>
    <row r="2787" spans="1:2">
      <c r="A2787" s="79"/>
      <c r="B2787" s="156"/>
    </row>
    <row r="2788" spans="1:2">
      <c r="A2788" s="79"/>
      <c r="B2788" s="156"/>
    </row>
    <row r="2789" spans="1:2">
      <c r="A2789" s="79"/>
      <c r="B2789" s="156"/>
    </row>
    <row r="2790" spans="1:2">
      <c r="A2790" s="79"/>
      <c r="B2790" s="156"/>
    </row>
    <row r="2791" spans="1:2">
      <c r="A2791" s="79"/>
      <c r="B2791" s="156"/>
    </row>
    <row r="2792" spans="1:2">
      <c r="A2792" s="79"/>
      <c r="B2792" s="156"/>
    </row>
    <row r="2793" spans="1:2">
      <c r="A2793" s="79"/>
      <c r="B2793" s="156"/>
    </row>
    <row r="2794" spans="1:2">
      <c r="A2794" s="79"/>
      <c r="B2794" s="156"/>
    </row>
    <row r="2795" spans="1:2">
      <c r="A2795" s="79"/>
      <c r="B2795" s="156"/>
    </row>
    <row r="2796" spans="1:2">
      <c r="A2796" s="79"/>
      <c r="B2796" s="156"/>
    </row>
    <row r="2797" spans="1:2">
      <c r="A2797" s="79"/>
      <c r="B2797" s="156"/>
    </row>
    <row r="2798" spans="1:2">
      <c r="A2798" s="79"/>
      <c r="B2798" s="156"/>
    </row>
    <row r="2799" spans="1:2">
      <c r="A2799" s="79"/>
      <c r="B2799" s="156"/>
    </row>
    <row r="2800" spans="1:2">
      <c r="A2800" s="79"/>
      <c r="B2800" s="156"/>
    </row>
    <row r="2801" spans="1:2">
      <c r="A2801" s="79"/>
      <c r="B2801" s="156"/>
    </row>
    <row r="2802" spans="1:2">
      <c r="A2802" s="79"/>
      <c r="B2802" s="156"/>
    </row>
    <row r="2803" spans="1:2">
      <c r="A2803" s="79"/>
      <c r="B2803" s="156"/>
    </row>
    <row r="2804" spans="1:2">
      <c r="A2804" s="79"/>
      <c r="B2804" s="156"/>
    </row>
    <row r="2805" spans="1:2">
      <c r="A2805" s="79"/>
      <c r="B2805" s="156"/>
    </row>
    <row r="2806" spans="1:2">
      <c r="A2806" s="79"/>
      <c r="B2806" s="156"/>
    </row>
    <row r="2807" spans="1:2">
      <c r="A2807" s="79"/>
      <c r="B2807" s="156"/>
    </row>
    <row r="2808" spans="1:2">
      <c r="A2808" s="79"/>
      <c r="B2808" s="156"/>
    </row>
    <row r="2809" spans="1:2">
      <c r="A2809" s="79"/>
      <c r="B2809" s="156"/>
    </row>
    <row r="2810" spans="1:2">
      <c r="A2810" s="79"/>
      <c r="B2810" s="156"/>
    </row>
    <row r="2811" spans="1:2">
      <c r="A2811" s="79"/>
      <c r="B2811" s="156"/>
    </row>
    <row r="2812" spans="1:2">
      <c r="A2812" s="79"/>
      <c r="B2812" s="156"/>
    </row>
    <row r="2813" spans="1:2">
      <c r="A2813" s="79"/>
      <c r="B2813" s="156"/>
    </row>
    <row r="2814" spans="1:2">
      <c r="A2814" s="79"/>
      <c r="B2814" s="156"/>
    </row>
    <row r="2815" spans="1:2">
      <c r="A2815" s="79"/>
      <c r="B2815" s="156"/>
    </row>
    <row r="2816" spans="1:2">
      <c r="A2816" s="79"/>
      <c r="B2816" s="156"/>
    </row>
    <row r="2817" spans="1:2">
      <c r="A2817" s="79"/>
      <c r="B2817" s="156"/>
    </row>
    <row r="2818" spans="1:2">
      <c r="A2818" s="79"/>
      <c r="B2818" s="156"/>
    </row>
    <row r="2819" spans="1:2">
      <c r="A2819" s="79"/>
      <c r="B2819" s="156"/>
    </row>
    <row r="2820" spans="1:2">
      <c r="A2820" s="79"/>
      <c r="B2820" s="156"/>
    </row>
    <row r="2821" spans="1:2">
      <c r="A2821" s="79"/>
      <c r="B2821" s="156"/>
    </row>
    <row r="2822" spans="1:2">
      <c r="A2822" s="79"/>
      <c r="B2822" s="156"/>
    </row>
    <row r="2823" spans="1:2">
      <c r="A2823" s="79"/>
      <c r="B2823" s="156"/>
    </row>
    <row r="2824" spans="1:2">
      <c r="A2824" s="79"/>
      <c r="B2824" s="156"/>
    </row>
    <row r="2825" spans="1:2">
      <c r="A2825" s="79"/>
      <c r="B2825" s="156"/>
    </row>
    <row r="2826" spans="1:2">
      <c r="A2826" s="79"/>
      <c r="B2826" s="156"/>
    </row>
    <row r="2827" spans="1:2">
      <c r="A2827" s="79"/>
      <c r="B2827" s="156"/>
    </row>
    <row r="2828" spans="1:2">
      <c r="A2828" s="79"/>
      <c r="B2828" s="156"/>
    </row>
    <row r="2829" spans="1:2">
      <c r="A2829" s="79"/>
      <c r="B2829" s="156"/>
    </row>
    <row r="2830" spans="1:2">
      <c r="A2830" s="79"/>
      <c r="B2830" s="156"/>
    </row>
    <row r="2831" spans="1:2">
      <c r="A2831" s="79"/>
      <c r="B2831" s="156"/>
    </row>
    <row r="2832" spans="1:2">
      <c r="A2832" s="79"/>
      <c r="B2832" s="156"/>
    </row>
    <row r="2833" spans="1:2">
      <c r="A2833" s="79"/>
      <c r="B2833" s="156"/>
    </row>
    <row r="2834" spans="1:2">
      <c r="A2834" s="79"/>
      <c r="B2834" s="156"/>
    </row>
    <row r="2835" spans="1:2">
      <c r="A2835" s="79"/>
      <c r="B2835" s="156"/>
    </row>
    <row r="2836" spans="1:2">
      <c r="A2836" s="79"/>
      <c r="B2836" s="156"/>
    </row>
    <row r="2837" spans="1:2">
      <c r="A2837" s="79"/>
      <c r="B2837" s="156"/>
    </row>
    <row r="2838" spans="1:2">
      <c r="A2838" s="79"/>
      <c r="B2838" s="156"/>
    </row>
    <row r="2839" spans="1:2">
      <c r="A2839" s="79"/>
      <c r="B2839" s="156"/>
    </row>
    <row r="2840" spans="1:2">
      <c r="A2840" s="79"/>
      <c r="B2840" s="156"/>
    </row>
    <row r="2841" spans="1:2">
      <c r="A2841" s="79"/>
      <c r="B2841" s="156"/>
    </row>
    <row r="2842" spans="1:2">
      <c r="A2842" s="79"/>
      <c r="B2842" s="156"/>
    </row>
    <row r="2843" spans="1:2">
      <c r="A2843" s="79"/>
      <c r="B2843" s="156"/>
    </row>
    <row r="2844" spans="1:2">
      <c r="A2844" s="79"/>
      <c r="B2844" s="156"/>
    </row>
    <row r="2845" spans="1:2">
      <c r="A2845" s="79"/>
      <c r="B2845" s="156"/>
    </row>
    <row r="2846" spans="1:2">
      <c r="A2846" s="79"/>
      <c r="B2846" s="156"/>
    </row>
    <row r="2847" spans="1:2">
      <c r="A2847" s="79"/>
      <c r="B2847" s="156"/>
    </row>
    <row r="2848" spans="1:2">
      <c r="A2848" s="79"/>
      <c r="B2848" s="156"/>
    </row>
    <row r="2849" spans="1:2">
      <c r="A2849" s="79"/>
      <c r="B2849" s="156"/>
    </row>
    <row r="2850" spans="1:2">
      <c r="A2850" s="79"/>
      <c r="B2850" s="156"/>
    </row>
    <row r="2851" spans="1:2">
      <c r="A2851" s="79"/>
      <c r="B2851" s="156"/>
    </row>
    <row r="2852" spans="1:2">
      <c r="A2852" s="79"/>
      <c r="B2852" s="156"/>
    </row>
    <row r="2853" spans="1:2">
      <c r="A2853" s="79"/>
      <c r="B2853" s="156"/>
    </row>
    <row r="2854" spans="1:2">
      <c r="A2854" s="79"/>
      <c r="B2854" s="156"/>
    </row>
    <row r="2855" spans="1:2">
      <c r="A2855" s="79"/>
      <c r="B2855" s="156"/>
    </row>
    <row r="2856" spans="1:2">
      <c r="A2856" s="79"/>
      <c r="B2856" s="156"/>
    </row>
    <row r="2857" spans="1:2">
      <c r="A2857" s="79"/>
      <c r="B2857" s="156"/>
    </row>
    <row r="2858" spans="1:2">
      <c r="A2858" s="79"/>
      <c r="B2858" s="156"/>
    </row>
    <row r="2859" spans="1:2">
      <c r="A2859" s="79"/>
      <c r="B2859" s="156"/>
    </row>
    <row r="2860" spans="1:2">
      <c r="A2860" s="79"/>
      <c r="B2860" s="156"/>
    </row>
    <row r="2861" spans="1:2">
      <c r="A2861" s="79"/>
      <c r="B2861" s="156"/>
    </row>
    <row r="2862" spans="1:2">
      <c r="A2862" s="79"/>
      <c r="B2862" s="156"/>
    </row>
    <row r="2863" spans="1:2">
      <c r="A2863" s="79"/>
      <c r="B2863" s="156"/>
    </row>
    <row r="2864" spans="1:2">
      <c r="A2864" s="79"/>
      <c r="B2864" s="156"/>
    </row>
    <row r="2865" spans="1:2">
      <c r="A2865" s="79"/>
      <c r="B2865" s="156"/>
    </row>
    <row r="2866" spans="1:2">
      <c r="A2866" s="79"/>
      <c r="B2866" s="156"/>
    </row>
    <row r="2867" spans="1:2">
      <c r="A2867" s="79"/>
      <c r="B2867" s="156"/>
    </row>
    <row r="2868" spans="1:2">
      <c r="A2868" s="79"/>
      <c r="B2868" s="156"/>
    </row>
    <row r="2869" spans="1:2">
      <c r="A2869" s="79"/>
      <c r="B2869" s="156"/>
    </row>
    <row r="2870" spans="1:2">
      <c r="A2870" s="79"/>
      <c r="B2870" s="156"/>
    </row>
    <row r="2871" spans="1:2">
      <c r="A2871" s="79"/>
      <c r="B2871" s="156"/>
    </row>
    <row r="2872" spans="1:2">
      <c r="A2872" s="79"/>
      <c r="B2872" s="156"/>
    </row>
    <row r="2873" spans="1:2">
      <c r="A2873" s="79"/>
      <c r="B2873" s="156"/>
    </row>
    <row r="2874" spans="1:2">
      <c r="A2874" s="79"/>
      <c r="B2874" s="156"/>
    </row>
    <row r="2875" spans="1:2">
      <c r="A2875" s="79"/>
      <c r="B2875" s="156"/>
    </row>
    <row r="2876" spans="1:2">
      <c r="A2876" s="79"/>
      <c r="B2876" s="156"/>
    </row>
    <row r="2877" spans="1:2">
      <c r="A2877" s="79"/>
      <c r="B2877" s="156"/>
    </row>
    <row r="2878" spans="1:2">
      <c r="A2878" s="79"/>
      <c r="B2878" s="156"/>
    </row>
    <row r="2879" spans="1:2">
      <c r="A2879" s="79"/>
      <c r="B2879" s="156"/>
    </row>
    <row r="2880" spans="1:2">
      <c r="A2880" s="79"/>
      <c r="B2880" s="156"/>
    </row>
    <row r="2881" spans="1:2">
      <c r="A2881" s="79"/>
      <c r="B2881" s="156"/>
    </row>
    <row r="2882" spans="1:2">
      <c r="A2882" s="79"/>
      <c r="B2882" s="156"/>
    </row>
    <row r="2883" spans="1:2">
      <c r="A2883" s="79"/>
      <c r="B2883" s="156"/>
    </row>
    <row r="2884" spans="1:2">
      <c r="A2884" s="79"/>
      <c r="B2884" s="156"/>
    </row>
    <row r="2885" spans="1:2">
      <c r="A2885" s="79"/>
      <c r="B2885" s="156"/>
    </row>
    <row r="2886" spans="1:2">
      <c r="A2886" s="79"/>
      <c r="B2886" s="156"/>
    </row>
    <row r="2887" spans="1:2">
      <c r="A2887" s="79"/>
      <c r="B2887" s="156"/>
    </row>
    <row r="2888" spans="1:2">
      <c r="A2888" s="79"/>
      <c r="B2888" s="156"/>
    </row>
    <row r="2889" spans="1:2">
      <c r="A2889" s="79"/>
      <c r="B2889" s="156"/>
    </row>
    <row r="2890" spans="1:2">
      <c r="A2890" s="79"/>
      <c r="B2890" s="156"/>
    </row>
    <row r="2891" spans="1:2">
      <c r="A2891" s="79"/>
      <c r="B2891" s="156"/>
    </row>
    <row r="2892" spans="1:2">
      <c r="A2892" s="79"/>
      <c r="B2892" s="156"/>
    </row>
    <row r="2893" spans="1:2">
      <c r="A2893" s="79"/>
      <c r="B2893" s="156"/>
    </row>
    <row r="2894" spans="1:2">
      <c r="A2894" s="79"/>
      <c r="B2894" s="156"/>
    </row>
    <row r="2895" spans="1:2">
      <c r="A2895" s="79"/>
      <c r="B2895" s="156"/>
    </row>
    <row r="2896" spans="1:2">
      <c r="A2896" s="79"/>
      <c r="B2896" s="156"/>
    </row>
    <row r="2897" spans="1:2">
      <c r="A2897" s="79"/>
      <c r="B2897" s="156"/>
    </row>
    <row r="2898" spans="1:2">
      <c r="A2898" s="79"/>
      <c r="B2898" s="156"/>
    </row>
    <row r="2899" spans="1:2">
      <c r="A2899" s="79"/>
      <c r="B2899" s="156"/>
    </row>
    <row r="2900" spans="1:2">
      <c r="A2900" s="79"/>
      <c r="B2900" s="156"/>
    </row>
    <row r="2901" spans="1:2">
      <c r="A2901" s="79"/>
      <c r="B2901" s="156"/>
    </row>
    <row r="2902" spans="1:2">
      <c r="A2902" s="79"/>
      <c r="B2902" s="156"/>
    </row>
    <row r="2903" spans="1:2">
      <c r="A2903" s="79"/>
      <c r="B2903" s="156"/>
    </row>
    <row r="2904" spans="1:2">
      <c r="A2904" s="79"/>
      <c r="B2904" s="156"/>
    </row>
    <row r="2905" spans="1:2">
      <c r="A2905" s="79"/>
      <c r="B2905" s="156"/>
    </row>
    <row r="2906" spans="1:2">
      <c r="A2906" s="79"/>
      <c r="B2906" s="156"/>
    </row>
    <row r="2907" spans="1:2">
      <c r="A2907" s="79"/>
      <c r="B2907" s="156"/>
    </row>
    <row r="2908" spans="1:2">
      <c r="A2908" s="79"/>
      <c r="B2908" s="156"/>
    </row>
    <row r="2909" spans="1:2">
      <c r="A2909" s="79"/>
      <c r="B2909" s="156"/>
    </row>
    <row r="2910" spans="1:2">
      <c r="A2910" s="79"/>
      <c r="B2910" s="156"/>
    </row>
    <row r="2911" spans="1:2">
      <c r="A2911" s="79"/>
      <c r="B2911" s="156"/>
    </row>
    <row r="2912" spans="1:2">
      <c r="A2912" s="79"/>
      <c r="B2912" s="156"/>
    </row>
    <row r="2913" spans="1:2">
      <c r="A2913" s="79"/>
      <c r="B2913" s="156"/>
    </row>
    <row r="2914" spans="1:2">
      <c r="A2914" s="79"/>
      <c r="B2914" s="156"/>
    </row>
    <row r="2915" spans="1:2">
      <c r="A2915" s="79"/>
      <c r="B2915" s="156"/>
    </row>
    <row r="2916" spans="1:2">
      <c r="A2916" s="79"/>
      <c r="B2916" s="156"/>
    </row>
    <row r="2917" spans="1:2">
      <c r="A2917" s="79"/>
      <c r="B2917" s="156"/>
    </row>
    <row r="2918" spans="1:2">
      <c r="A2918" s="79"/>
      <c r="B2918" s="156"/>
    </row>
    <row r="2919" spans="1:2">
      <c r="A2919" s="79"/>
      <c r="B2919" s="156"/>
    </row>
    <row r="2920" spans="1:2">
      <c r="A2920" s="79"/>
      <c r="B2920" s="156"/>
    </row>
    <row r="2921" spans="1:2">
      <c r="A2921" s="79"/>
      <c r="B2921" s="156"/>
    </row>
    <row r="2922" spans="1:2">
      <c r="A2922" s="79"/>
      <c r="B2922" s="156"/>
    </row>
    <row r="2923" spans="1:2">
      <c r="A2923" s="79"/>
      <c r="B2923" s="156"/>
    </row>
    <row r="2924" spans="1:2">
      <c r="A2924" s="79"/>
      <c r="B2924" s="156"/>
    </row>
    <row r="2925" spans="1:2">
      <c r="A2925" s="79"/>
      <c r="B2925" s="156"/>
    </row>
    <row r="2926" spans="1:2">
      <c r="A2926" s="79"/>
      <c r="B2926" s="156"/>
    </row>
    <row r="2927" spans="1:2">
      <c r="A2927" s="79"/>
      <c r="B2927" s="156"/>
    </row>
    <row r="2928" spans="1:2">
      <c r="A2928" s="79"/>
      <c r="B2928" s="156"/>
    </row>
    <row r="2929" spans="1:2">
      <c r="A2929" s="79"/>
      <c r="B2929" s="156"/>
    </row>
    <row r="2930" spans="1:2">
      <c r="A2930" s="79"/>
      <c r="B2930" s="156"/>
    </row>
    <row r="2931" spans="1:2">
      <c r="A2931" s="79"/>
      <c r="B2931" s="156"/>
    </row>
    <row r="2932" spans="1:2">
      <c r="A2932" s="79"/>
      <c r="B2932" s="156"/>
    </row>
    <row r="2933" spans="1:2">
      <c r="A2933" s="79"/>
      <c r="B2933" s="156"/>
    </row>
    <row r="2934" spans="1:2">
      <c r="A2934" s="79"/>
      <c r="B2934" s="156"/>
    </row>
    <row r="2935" spans="1:2">
      <c r="A2935" s="79"/>
      <c r="B2935" s="156"/>
    </row>
    <row r="2936" spans="1:2">
      <c r="A2936" s="79"/>
      <c r="B2936" s="156"/>
    </row>
    <row r="2937" spans="1:2">
      <c r="A2937" s="79"/>
      <c r="B2937" s="156"/>
    </row>
    <row r="2938" spans="1:2">
      <c r="A2938" s="79"/>
      <c r="B2938" s="156"/>
    </row>
    <row r="2939" spans="1:2">
      <c r="A2939" s="79"/>
      <c r="B2939" s="156"/>
    </row>
    <row r="2940" spans="1:2">
      <c r="A2940" s="79"/>
      <c r="B2940" s="156"/>
    </row>
    <row r="2941" spans="1:2">
      <c r="A2941" s="79"/>
      <c r="B2941" s="156"/>
    </row>
    <row r="2942" spans="1:2">
      <c r="A2942" s="79"/>
      <c r="B2942" s="156"/>
    </row>
    <row r="2943" spans="1:2">
      <c r="A2943" s="79"/>
      <c r="B2943" s="156"/>
    </row>
    <row r="2944" spans="1:2">
      <c r="A2944" s="79"/>
      <c r="B2944" s="156"/>
    </row>
    <row r="2945" spans="1:2">
      <c r="A2945" s="79"/>
      <c r="B2945" s="156"/>
    </row>
    <row r="2946" spans="1:2">
      <c r="A2946" s="79"/>
      <c r="B2946" s="156"/>
    </row>
    <row r="2947" spans="1:2">
      <c r="A2947" s="79"/>
      <c r="B2947" s="156"/>
    </row>
    <row r="2948" spans="1:2">
      <c r="A2948" s="79"/>
      <c r="B2948" s="156"/>
    </row>
    <row r="2949" spans="1:2">
      <c r="A2949" s="79"/>
      <c r="B2949" s="156"/>
    </row>
    <row r="2950" spans="1:2">
      <c r="A2950" s="79"/>
      <c r="B2950" s="156"/>
    </row>
    <row r="2951" spans="1:2">
      <c r="A2951" s="79"/>
      <c r="B2951" s="156"/>
    </row>
    <row r="2952" spans="1:2">
      <c r="A2952" s="79"/>
      <c r="B2952" s="156"/>
    </row>
    <row r="2953" spans="1:2">
      <c r="A2953" s="79"/>
      <c r="B2953" s="156"/>
    </row>
    <row r="2954" spans="1:2">
      <c r="A2954" s="79"/>
      <c r="B2954" s="156"/>
    </row>
    <row r="2955" spans="1:2">
      <c r="A2955" s="79"/>
      <c r="B2955" s="156"/>
    </row>
    <row r="2956" spans="1:2">
      <c r="A2956" s="79"/>
      <c r="B2956" s="156"/>
    </row>
    <row r="2957" spans="1:2">
      <c r="A2957" s="79"/>
      <c r="B2957" s="156"/>
    </row>
    <row r="2958" spans="1:2">
      <c r="A2958" s="79"/>
      <c r="B2958" s="156"/>
    </row>
    <row r="2959" spans="1:2">
      <c r="A2959" s="79"/>
      <c r="B2959" s="156"/>
    </row>
    <row r="2960" spans="1:2">
      <c r="A2960" s="79"/>
      <c r="B2960" s="156"/>
    </row>
    <row r="2961" spans="1:2">
      <c r="A2961" s="79"/>
      <c r="B2961" s="156"/>
    </row>
    <row r="2962" spans="1:2">
      <c r="A2962" s="79"/>
      <c r="B2962" s="156"/>
    </row>
    <row r="2963" spans="1:2">
      <c r="A2963" s="79"/>
      <c r="B2963" s="156"/>
    </row>
    <row r="2964" spans="1:2">
      <c r="A2964" s="79"/>
      <c r="B2964" s="156"/>
    </row>
    <row r="2965" spans="1:2">
      <c r="A2965" s="79"/>
      <c r="B2965" s="156"/>
    </row>
    <row r="2966" spans="1:2">
      <c r="A2966" s="79"/>
      <c r="B2966" s="156"/>
    </row>
    <row r="2967" spans="1:2">
      <c r="A2967" s="79"/>
      <c r="B2967" s="156"/>
    </row>
    <row r="2968" spans="1:2">
      <c r="A2968" s="79"/>
      <c r="B2968" s="156"/>
    </row>
    <row r="2969" spans="1:2">
      <c r="A2969" s="79"/>
      <c r="B2969" s="156"/>
    </row>
    <row r="2970" spans="1:2">
      <c r="A2970" s="79"/>
      <c r="B2970" s="156"/>
    </row>
    <row r="2971" spans="1:2">
      <c r="A2971" s="79"/>
      <c r="B2971" s="156"/>
    </row>
    <row r="2972" spans="1:2">
      <c r="A2972" s="79"/>
      <c r="B2972" s="156"/>
    </row>
    <row r="2973" spans="1:2">
      <c r="A2973" s="79"/>
      <c r="B2973" s="156"/>
    </row>
    <row r="2974" spans="1:2">
      <c r="A2974" s="79"/>
      <c r="B2974" s="156"/>
    </row>
    <row r="2975" spans="1:2">
      <c r="A2975" s="79"/>
      <c r="B2975" s="156"/>
    </row>
    <row r="2976" spans="1:2">
      <c r="A2976" s="79"/>
      <c r="B2976" s="156"/>
    </row>
    <row r="2977" spans="1:2">
      <c r="A2977" s="79"/>
      <c r="B2977" s="156"/>
    </row>
    <row r="2978" spans="1:2">
      <c r="A2978" s="79"/>
      <c r="B2978" s="156"/>
    </row>
    <row r="2979" spans="1:2">
      <c r="A2979" s="79"/>
      <c r="B2979" s="156"/>
    </row>
    <row r="2980" spans="1:2">
      <c r="A2980" s="79"/>
      <c r="B2980" s="156"/>
    </row>
    <row r="2981" spans="1:2">
      <c r="A2981" s="79"/>
      <c r="B2981" s="156"/>
    </row>
    <row r="2982" spans="1:2">
      <c r="A2982" s="79"/>
      <c r="B2982" s="156"/>
    </row>
    <row r="2983" spans="1:2">
      <c r="A2983" s="79"/>
      <c r="B2983" s="156"/>
    </row>
    <row r="2984" spans="1:2">
      <c r="A2984" s="79"/>
      <c r="B2984" s="156"/>
    </row>
    <row r="2985" spans="1:2">
      <c r="A2985" s="79"/>
      <c r="B2985" s="156"/>
    </row>
    <row r="2986" spans="1:2">
      <c r="A2986" s="79"/>
      <c r="B2986" s="156"/>
    </row>
    <row r="2987" spans="1:2">
      <c r="A2987" s="79"/>
      <c r="B2987" s="156"/>
    </row>
    <row r="2988" spans="1:2">
      <c r="A2988" s="79"/>
      <c r="B2988" s="156"/>
    </row>
    <row r="2989" spans="1:2">
      <c r="A2989" s="79"/>
      <c r="B2989" s="156"/>
    </row>
    <row r="2990" spans="1:2">
      <c r="A2990" s="79"/>
      <c r="B2990" s="156"/>
    </row>
    <row r="2991" spans="1:2">
      <c r="A2991" s="79"/>
      <c r="B2991" s="156"/>
    </row>
    <row r="2992" spans="1:2">
      <c r="A2992" s="79"/>
      <c r="B2992" s="156"/>
    </row>
    <row r="2993" spans="1:2">
      <c r="A2993" s="79"/>
      <c r="B2993" s="156"/>
    </row>
    <row r="2994" spans="1:2">
      <c r="A2994" s="79"/>
      <c r="B2994" s="156"/>
    </row>
    <row r="2995" spans="1:2">
      <c r="A2995" s="79"/>
      <c r="B2995" s="156"/>
    </row>
    <row r="2996" spans="1:2">
      <c r="A2996" s="79"/>
      <c r="B2996" s="156"/>
    </row>
    <row r="2997" spans="1:2">
      <c r="A2997" s="79"/>
      <c r="B2997" s="156"/>
    </row>
    <row r="2998" spans="1:2">
      <c r="A2998" s="79"/>
      <c r="B2998" s="156"/>
    </row>
    <row r="2999" spans="1:2">
      <c r="A2999" s="79"/>
      <c r="B2999" s="156"/>
    </row>
    <row r="3000" spans="1:2">
      <c r="A3000" s="79"/>
      <c r="B3000" s="156"/>
    </row>
    <row r="3001" spans="1:2">
      <c r="A3001" s="79"/>
      <c r="B3001" s="156"/>
    </row>
    <row r="3002" spans="1:2">
      <c r="A3002" s="79"/>
      <c r="B3002" s="156"/>
    </row>
    <row r="3003" spans="1:2">
      <c r="A3003" s="79"/>
      <c r="B3003" s="156"/>
    </row>
    <row r="3004" spans="1:2">
      <c r="A3004" s="79"/>
      <c r="B3004" s="156"/>
    </row>
    <row r="3005" spans="1:2">
      <c r="A3005" s="79"/>
      <c r="B3005" s="156"/>
    </row>
    <row r="3006" spans="1:2">
      <c r="A3006" s="79"/>
      <c r="B3006" s="156"/>
    </row>
    <row r="3007" spans="1:2">
      <c r="A3007" s="79"/>
      <c r="B3007" s="156"/>
    </row>
    <row r="3008" spans="1:2">
      <c r="A3008" s="79"/>
      <c r="B3008" s="156"/>
    </row>
    <row r="3009" spans="1:2">
      <c r="A3009" s="79"/>
      <c r="B3009" s="156"/>
    </row>
    <row r="3010" spans="1:2">
      <c r="A3010" s="79"/>
      <c r="B3010" s="156"/>
    </row>
    <row r="3011" spans="1:2">
      <c r="A3011" s="79"/>
      <c r="B3011" s="156"/>
    </row>
    <row r="3012" spans="1:2">
      <c r="A3012" s="79"/>
      <c r="B3012" s="156"/>
    </row>
    <row r="3013" spans="1:2">
      <c r="A3013" s="79"/>
      <c r="B3013" s="156"/>
    </row>
    <row r="3014" spans="1:2">
      <c r="A3014" s="79"/>
      <c r="B3014" s="156"/>
    </row>
    <row r="3015" spans="1:2">
      <c r="A3015" s="79"/>
      <c r="B3015" s="156"/>
    </row>
    <row r="3016" spans="1:2">
      <c r="A3016" s="79"/>
      <c r="B3016" s="156"/>
    </row>
    <row r="3017" spans="1:2">
      <c r="A3017" s="79"/>
      <c r="B3017" s="156"/>
    </row>
    <row r="3018" spans="1:2">
      <c r="A3018" s="79"/>
      <c r="B3018" s="156"/>
    </row>
    <row r="3019" spans="1:2">
      <c r="A3019" s="79"/>
      <c r="B3019" s="156"/>
    </row>
    <row r="3020" spans="1:2">
      <c r="A3020" s="79"/>
      <c r="B3020" s="156"/>
    </row>
    <row r="3021" spans="1:2">
      <c r="A3021" s="79"/>
      <c r="B3021" s="156"/>
    </row>
    <row r="3022" spans="1:2">
      <c r="A3022" s="79"/>
      <c r="B3022" s="156"/>
    </row>
    <row r="3023" spans="1:2">
      <c r="A3023" s="79"/>
      <c r="B3023" s="156"/>
    </row>
    <row r="3024" spans="1:2">
      <c r="A3024" s="79"/>
      <c r="B3024" s="156"/>
    </row>
    <row r="3025" spans="1:2">
      <c r="A3025" s="79"/>
      <c r="B3025" s="156"/>
    </row>
    <row r="3026" spans="1:2">
      <c r="A3026" s="79"/>
      <c r="B3026" s="156"/>
    </row>
    <row r="3027" spans="1:2">
      <c r="A3027" s="79"/>
      <c r="B3027" s="156"/>
    </row>
    <row r="3028" spans="1:2">
      <c r="A3028" s="79"/>
      <c r="B3028" s="156"/>
    </row>
    <row r="3029" spans="1:2">
      <c r="A3029" s="79"/>
      <c r="B3029" s="156"/>
    </row>
    <row r="3030" spans="1:2">
      <c r="A3030" s="79"/>
      <c r="B3030" s="156"/>
    </row>
    <row r="3031" spans="1:2">
      <c r="A3031" s="79"/>
      <c r="B3031" s="156"/>
    </row>
    <row r="3032" spans="1:2">
      <c r="A3032" s="79"/>
      <c r="B3032" s="156"/>
    </row>
    <row r="3033" spans="1:2">
      <c r="A3033" s="79"/>
      <c r="B3033" s="156"/>
    </row>
    <row r="3034" spans="1:2">
      <c r="A3034" s="79"/>
      <c r="B3034" s="156"/>
    </row>
    <row r="3035" spans="1:2">
      <c r="A3035" s="79"/>
      <c r="B3035" s="156"/>
    </row>
    <row r="3036" spans="1:2">
      <c r="A3036" s="79"/>
      <c r="B3036" s="156"/>
    </row>
    <row r="3037" spans="1:2">
      <c r="A3037" s="79"/>
      <c r="B3037" s="156"/>
    </row>
    <row r="3038" spans="1:2">
      <c r="A3038" s="79"/>
      <c r="B3038" s="156"/>
    </row>
    <row r="3039" spans="1:2">
      <c r="A3039" s="79"/>
      <c r="B3039" s="156"/>
    </row>
    <row r="3040" spans="1:2">
      <c r="A3040" s="79"/>
      <c r="B3040" s="156"/>
    </row>
    <row r="3041" spans="1:2">
      <c r="A3041" s="79"/>
      <c r="B3041" s="156"/>
    </row>
    <row r="3042" spans="1:2">
      <c r="A3042" s="79"/>
      <c r="B3042" s="156"/>
    </row>
    <row r="3043" spans="1:2">
      <c r="A3043" s="79"/>
      <c r="B3043" s="156"/>
    </row>
    <row r="3044" spans="1:2">
      <c r="A3044" s="79"/>
      <c r="B3044" s="156"/>
    </row>
    <row r="3045" spans="1:2">
      <c r="A3045" s="79"/>
      <c r="B3045" s="156"/>
    </row>
    <row r="3046" spans="1:2">
      <c r="A3046" s="79"/>
      <c r="B3046" s="156"/>
    </row>
    <row r="3047" spans="1:2">
      <c r="A3047" s="79"/>
      <c r="B3047" s="156"/>
    </row>
    <row r="3048" spans="1:2">
      <c r="A3048" s="79"/>
      <c r="B3048" s="156"/>
    </row>
    <row r="3049" spans="1:2">
      <c r="A3049" s="79"/>
      <c r="B3049" s="156"/>
    </row>
    <row r="3050" spans="1:2">
      <c r="A3050" s="79"/>
      <c r="B3050" s="156"/>
    </row>
    <row r="3051" spans="1:2">
      <c r="A3051" s="79"/>
      <c r="B3051" s="156"/>
    </row>
    <row r="3052" spans="1:2">
      <c r="A3052" s="79"/>
      <c r="B3052" s="156"/>
    </row>
    <row r="3053" spans="1:2">
      <c r="A3053" s="79"/>
      <c r="B3053" s="156"/>
    </row>
    <row r="3054" spans="1:2">
      <c r="A3054" s="79"/>
      <c r="B3054" s="156"/>
    </row>
    <row r="3055" spans="1:2">
      <c r="A3055" s="79"/>
      <c r="B3055" s="156"/>
    </row>
    <row r="3056" spans="1:2">
      <c r="A3056" s="79"/>
      <c r="B3056" s="156"/>
    </row>
    <row r="3057" spans="1:2">
      <c r="A3057" s="79"/>
      <c r="B3057" s="156"/>
    </row>
    <row r="3058" spans="1:2">
      <c r="A3058" s="79"/>
      <c r="B3058" s="156"/>
    </row>
    <row r="3059" spans="1:2">
      <c r="A3059" s="79"/>
      <c r="B3059" s="156"/>
    </row>
    <row r="3060" spans="1:2">
      <c r="A3060" s="79"/>
      <c r="B3060" s="156"/>
    </row>
    <row r="3061" spans="1:2">
      <c r="A3061" s="79"/>
      <c r="B3061" s="156"/>
    </row>
    <row r="3062" spans="1:2">
      <c r="A3062" s="79"/>
      <c r="B3062" s="156"/>
    </row>
    <row r="3063" spans="1:2">
      <c r="A3063" s="79"/>
      <c r="B3063" s="156"/>
    </row>
    <row r="3064" spans="1:2">
      <c r="A3064" s="79"/>
      <c r="B3064" s="156"/>
    </row>
    <row r="3065" spans="1:2">
      <c r="A3065" s="79"/>
      <c r="B3065" s="156"/>
    </row>
    <row r="3066" spans="1:2">
      <c r="A3066" s="79"/>
      <c r="B3066" s="156"/>
    </row>
    <row r="3067" spans="1:2">
      <c r="A3067" s="79"/>
      <c r="B3067" s="156"/>
    </row>
    <row r="3068" spans="1:2">
      <c r="A3068" s="79"/>
      <c r="B3068" s="156"/>
    </row>
    <row r="3069" spans="1:2">
      <c r="A3069" s="79"/>
      <c r="B3069" s="156"/>
    </row>
    <row r="3070" spans="1:2">
      <c r="A3070" s="79"/>
      <c r="B3070" s="156"/>
    </row>
    <row r="3071" spans="1:2">
      <c r="A3071" s="79"/>
      <c r="B3071" s="156"/>
    </row>
    <row r="3072" spans="1:2">
      <c r="A3072" s="79"/>
      <c r="B3072" s="156"/>
    </row>
    <row r="3073" spans="1:2">
      <c r="A3073" s="79"/>
      <c r="B3073" s="156"/>
    </row>
    <row r="3074" spans="1:2">
      <c r="A3074" s="79"/>
      <c r="B3074" s="156"/>
    </row>
    <row r="3075" spans="1:2">
      <c r="A3075" s="79"/>
      <c r="B3075" s="156"/>
    </row>
    <row r="3076" spans="1:2">
      <c r="A3076" s="79"/>
      <c r="B3076" s="156"/>
    </row>
    <row r="3077" spans="1:2">
      <c r="A3077" s="79"/>
      <c r="B3077" s="156"/>
    </row>
    <row r="3078" spans="1:2">
      <c r="A3078" s="79"/>
      <c r="B3078" s="156"/>
    </row>
    <row r="3079" spans="1:2">
      <c r="A3079" s="79"/>
      <c r="B3079" s="156"/>
    </row>
    <row r="3080" spans="1:2">
      <c r="A3080" s="79"/>
      <c r="B3080" s="156"/>
    </row>
    <row r="3081" spans="1:2">
      <c r="A3081" s="79"/>
      <c r="B3081" s="156"/>
    </row>
    <row r="3082" spans="1:2">
      <c r="A3082" s="79"/>
      <c r="B3082" s="156"/>
    </row>
    <row r="3083" spans="1:2">
      <c r="A3083" s="79"/>
      <c r="B3083" s="156"/>
    </row>
    <row r="3084" spans="1:2">
      <c r="A3084" s="79"/>
      <c r="B3084" s="156"/>
    </row>
    <row r="3085" spans="1:2">
      <c r="A3085" s="79"/>
      <c r="B3085" s="156"/>
    </row>
    <row r="3086" spans="1:2">
      <c r="A3086" s="79"/>
      <c r="B3086" s="156"/>
    </row>
    <row r="3087" spans="1:2">
      <c r="A3087" s="79"/>
      <c r="B3087" s="156"/>
    </row>
    <row r="3088" spans="1:2">
      <c r="A3088" s="79"/>
      <c r="B3088" s="156"/>
    </row>
    <row r="3089" spans="1:2">
      <c r="A3089" s="79"/>
      <c r="B3089" s="156"/>
    </row>
    <row r="3090" spans="1:2">
      <c r="A3090" s="79"/>
      <c r="B3090" s="156"/>
    </row>
    <row r="3091" spans="1:2">
      <c r="A3091" s="79"/>
      <c r="B3091" s="156"/>
    </row>
    <row r="3092" spans="1:2">
      <c r="A3092" s="79"/>
      <c r="B3092" s="156"/>
    </row>
    <row r="3093" spans="1:2">
      <c r="A3093" s="79"/>
      <c r="B3093" s="156"/>
    </row>
    <row r="3094" spans="1:2">
      <c r="A3094" s="79"/>
      <c r="B3094" s="156"/>
    </row>
    <row r="3095" spans="1:2">
      <c r="A3095" s="79"/>
      <c r="B3095" s="156"/>
    </row>
    <row r="3096" spans="1:2">
      <c r="A3096" s="79"/>
      <c r="B3096" s="156"/>
    </row>
    <row r="3097" spans="1:2">
      <c r="A3097" s="79"/>
      <c r="B3097" s="156"/>
    </row>
    <row r="3098" spans="1:2">
      <c r="A3098" s="79"/>
      <c r="B3098" s="156"/>
    </row>
    <row r="3099" spans="1:2">
      <c r="A3099" s="79"/>
      <c r="B3099" s="156"/>
    </row>
    <row r="3100" spans="1:2">
      <c r="A3100" s="79"/>
      <c r="B3100" s="156"/>
    </row>
    <row r="3101" spans="1:2">
      <c r="A3101" s="79"/>
      <c r="B3101" s="156"/>
    </row>
    <row r="3102" spans="1:2">
      <c r="A3102" s="79"/>
      <c r="B3102" s="156"/>
    </row>
    <row r="3103" spans="1:2">
      <c r="A3103" s="79"/>
      <c r="B3103" s="156"/>
    </row>
    <row r="3104" spans="1:2">
      <c r="A3104" s="79"/>
      <c r="B3104" s="156"/>
    </row>
    <row r="3105" spans="1:2">
      <c r="A3105" s="79"/>
      <c r="B3105" s="156"/>
    </row>
    <row r="3106" spans="1:2">
      <c r="A3106" s="79"/>
      <c r="B3106" s="156"/>
    </row>
    <row r="3107" spans="1:2">
      <c r="A3107" s="79"/>
      <c r="B3107" s="156"/>
    </row>
    <row r="3108" spans="1:2">
      <c r="A3108" s="79"/>
      <c r="B3108" s="156"/>
    </row>
    <row r="3109" spans="1:2">
      <c r="A3109" s="79"/>
      <c r="B3109" s="156"/>
    </row>
    <row r="3110" spans="1:2">
      <c r="A3110" s="79"/>
      <c r="B3110" s="156"/>
    </row>
    <row r="3111" spans="1:2">
      <c r="A3111" s="79"/>
      <c r="B3111" s="156"/>
    </row>
    <row r="3112" spans="1:2">
      <c r="A3112" s="79"/>
      <c r="B3112" s="156"/>
    </row>
    <row r="3113" spans="1:2">
      <c r="A3113" s="79"/>
      <c r="B3113" s="156"/>
    </row>
    <row r="3114" spans="1:2">
      <c r="A3114" s="79"/>
      <c r="B3114" s="156"/>
    </row>
    <row r="3115" spans="1:2">
      <c r="A3115" s="79"/>
      <c r="B3115" s="156"/>
    </row>
    <row r="3116" spans="1:2">
      <c r="A3116" s="79"/>
      <c r="B3116" s="156"/>
    </row>
    <row r="3117" spans="1:2">
      <c r="A3117" s="79"/>
      <c r="B3117" s="156"/>
    </row>
    <row r="3118" spans="1:2">
      <c r="A3118" s="79"/>
      <c r="B3118" s="156"/>
    </row>
    <row r="3119" spans="1:2">
      <c r="A3119" s="79"/>
      <c r="B3119" s="156"/>
    </row>
    <row r="3120" spans="1:2">
      <c r="A3120" s="79"/>
      <c r="B3120" s="156"/>
    </row>
    <row r="3121" spans="1:2">
      <c r="A3121" s="79"/>
      <c r="B3121" s="156"/>
    </row>
    <row r="3122" spans="1:2">
      <c r="A3122" s="79"/>
      <c r="B3122" s="156"/>
    </row>
    <row r="3123" spans="1:2">
      <c r="A3123" s="79"/>
      <c r="B3123" s="156"/>
    </row>
    <row r="3124" spans="1:2">
      <c r="A3124" s="79"/>
      <c r="B3124" s="156"/>
    </row>
    <row r="3125" spans="1:2">
      <c r="A3125" s="79"/>
      <c r="B3125" s="156"/>
    </row>
    <row r="3126" spans="1:2">
      <c r="A3126" s="79"/>
      <c r="B3126" s="156"/>
    </row>
    <row r="3127" spans="1:2">
      <c r="A3127" s="79"/>
      <c r="B3127" s="156"/>
    </row>
    <row r="3128" spans="1:2">
      <c r="A3128" s="79"/>
      <c r="B3128" s="156"/>
    </row>
    <row r="3129" spans="1:2">
      <c r="A3129" s="79"/>
      <c r="B3129" s="156"/>
    </row>
    <row r="3130" spans="1:2">
      <c r="A3130" s="79"/>
      <c r="B3130" s="156"/>
    </row>
    <row r="3131" spans="1:2">
      <c r="A3131" s="79"/>
      <c r="B3131" s="156"/>
    </row>
    <row r="3132" spans="1:2">
      <c r="A3132" s="79"/>
      <c r="B3132" s="156"/>
    </row>
    <row r="3133" spans="1:2">
      <c r="A3133" s="79"/>
      <c r="B3133" s="156"/>
    </row>
    <row r="3134" spans="1:2">
      <c r="A3134" s="79"/>
      <c r="B3134" s="156"/>
    </row>
    <row r="3135" spans="1:2">
      <c r="A3135" s="79"/>
      <c r="B3135" s="156"/>
    </row>
    <row r="3136" spans="1:2">
      <c r="A3136" s="79"/>
      <c r="B3136" s="156"/>
    </row>
    <row r="3137" spans="1:2">
      <c r="A3137" s="79"/>
      <c r="B3137" s="156"/>
    </row>
    <row r="3138" spans="1:2">
      <c r="A3138" s="79"/>
      <c r="B3138" s="156"/>
    </row>
    <row r="3139" spans="1:2">
      <c r="A3139" s="79"/>
      <c r="B3139" s="156"/>
    </row>
    <row r="3140" spans="1:2">
      <c r="A3140" s="79"/>
      <c r="B3140" s="156"/>
    </row>
    <row r="3141" spans="1:2">
      <c r="A3141" s="79"/>
      <c r="B3141" s="156"/>
    </row>
    <row r="3142" spans="1:2">
      <c r="A3142" s="79"/>
      <c r="B3142" s="156"/>
    </row>
    <row r="3143" spans="1:2">
      <c r="A3143" s="79"/>
      <c r="B3143" s="156"/>
    </row>
    <row r="3144" spans="1:2">
      <c r="A3144" s="79"/>
      <c r="B3144" s="156"/>
    </row>
    <row r="3145" spans="1:2">
      <c r="A3145" s="79"/>
      <c r="B3145" s="156"/>
    </row>
    <row r="3146" spans="1:2">
      <c r="A3146" s="79"/>
      <c r="B3146" s="156"/>
    </row>
    <row r="3147" spans="1:2">
      <c r="A3147" s="79"/>
      <c r="B3147" s="156"/>
    </row>
    <row r="3148" spans="1:2">
      <c r="A3148" s="79"/>
      <c r="B3148" s="156"/>
    </row>
    <row r="3149" spans="1:2">
      <c r="A3149" s="79"/>
      <c r="B3149" s="156"/>
    </row>
    <row r="3150" spans="1:2">
      <c r="A3150" s="79"/>
      <c r="B3150" s="156"/>
    </row>
    <row r="3151" spans="1:2">
      <c r="A3151" s="79"/>
      <c r="B3151" s="156"/>
    </row>
    <row r="3152" spans="1:2">
      <c r="A3152" s="79"/>
      <c r="B3152" s="156"/>
    </row>
    <row r="3153" spans="1:2">
      <c r="A3153" s="79"/>
      <c r="B3153" s="156"/>
    </row>
    <row r="3154" spans="1:2">
      <c r="A3154" s="79"/>
      <c r="B3154" s="156"/>
    </row>
    <row r="3155" spans="1:2">
      <c r="A3155" s="79"/>
      <c r="B3155" s="156"/>
    </row>
    <row r="3156" spans="1:2">
      <c r="A3156" s="79"/>
      <c r="B3156" s="156"/>
    </row>
    <row r="3157" spans="1:2">
      <c r="A3157" s="79"/>
      <c r="B3157" s="156"/>
    </row>
    <row r="3158" spans="1:2">
      <c r="A3158" s="79"/>
      <c r="B3158" s="156"/>
    </row>
    <row r="3159" spans="1:2">
      <c r="A3159" s="79"/>
      <c r="B3159" s="156"/>
    </row>
    <row r="3160" spans="1:2">
      <c r="A3160" s="79"/>
      <c r="B3160" s="156"/>
    </row>
    <row r="3161" spans="1:2">
      <c r="A3161" s="79"/>
      <c r="B3161" s="156"/>
    </row>
    <row r="3162" spans="1:2">
      <c r="A3162" s="79"/>
      <c r="B3162" s="156"/>
    </row>
    <row r="3163" spans="1:2">
      <c r="A3163" s="79"/>
      <c r="B3163" s="156"/>
    </row>
    <row r="3164" spans="1:2">
      <c r="A3164" s="79"/>
      <c r="B3164" s="156"/>
    </row>
    <row r="3165" spans="1:2">
      <c r="A3165" s="79"/>
      <c r="B3165" s="156"/>
    </row>
    <row r="3166" spans="1:2">
      <c r="A3166" s="79"/>
      <c r="B3166" s="156"/>
    </row>
    <row r="3167" spans="1:2">
      <c r="A3167" s="79"/>
      <c r="B3167" s="156"/>
    </row>
    <row r="3168" spans="1:2">
      <c r="A3168" s="79"/>
      <c r="B3168" s="156"/>
    </row>
    <row r="3169" spans="1:2">
      <c r="A3169" s="79"/>
      <c r="B3169" s="156"/>
    </row>
    <row r="3170" spans="1:2">
      <c r="A3170" s="79"/>
      <c r="B3170" s="156"/>
    </row>
    <row r="3171" spans="1:2">
      <c r="A3171" s="79"/>
      <c r="B3171" s="156"/>
    </row>
    <row r="3172" spans="1:2">
      <c r="A3172" s="79"/>
      <c r="B3172" s="156"/>
    </row>
    <row r="3173" spans="1:2">
      <c r="A3173" s="79"/>
      <c r="B3173" s="156"/>
    </row>
    <row r="3174" spans="1:2">
      <c r="A3174" s="79"/>
      <c r="B3174" s="156"/>
    </row>
    <row r="3175" spans="1:2">
      <c r="A3175" s="79"/>
      <c r="B3175" s="156"/>
    </row>
    <row r="3176" spans="1:2">
      <c r="A3176" s="79"/>
      <c r="B3176" s="156"/>
    </row>
    <row r="3177" spans="1:2">
      <c r="A3177" s="79"/>
      <c r="B3177" s="156"/>
    </row>
    <row r="3178" spans="1:2">
      <c r="A3178" s="79"/>
      <c r="B3178" s="156"/>
    </row>
    <row r="3179" spans="1:2">
      <c r="A3179" s="79"/>
      <c r="B3179" s="156"/>
    </row>
    <row r="3180" spans="1:2">
      <c r="A3180" s="79"/>
      <c r="B3180" s="156"/>
    </row>
    <row r="3181" spans="1:2">
      <c r="A3181" s="79"/>
      <c r="B3181" s="156"/>
    </row>
    <row r="3182" spans="1:2">
      <c r="A3182" s="79"/>
      <c r="B3182" s="156"/>
    </row>
    <row r="3183" spans="1:2">
      <c r="A3183" s="79"/>
      <c r="B3183" s="156"/>
    </row>
    <row r="3184" spans="1:2">
      <c r="A3184" s="79"/>
      <c r="B3184" s="156"/>
    </row>
    <row r="3185" spans="1:2">
      <c r="A3185" s="79"/>
      <c r="B3185" s="156"/>
    </row>
    <row r="3186" spans="1:2">
      <c r="A3186" s="79"/>
      <c r="B3186" s="156"/>
    </row>
    <row r="3187" spans="1:2">
      <c r="A3187" s="79"/>
      <c r="B3187" s="156"/>
    </row>
    <row r="3188" spans="1:2">
      <c r="A3188" s="79"/>
      <c r="B3188" s="156"/>
    </row>
    <row r="3189" spans="1:2">
      <c r="A3189" s="79"/>
      <c r="B3189" s="156"/>
    </row>
    <row r="3190" spans="1:2">
      <c r="A3190" s="79"/>
      <c r="B3190" s="156"/>
    </row>
    <row r="3191" spans="1:2">
      <c r="A3191" s="79"/>
      <c r="B3191" s="156"/>
    </row>
    <row r="3192" spans="1:2">
      <c r="A3192" s="79"/>
      <c r="B3192" s="156"/>
    </row>
    <row r="3193" spans="1:2">
      <c r="A3193" s="79"/>
      <c r="B3193" s="156"/>
    </row>
    <row r="3194" spans="1:2">
      <c r="A3194" s="79"/>
      <c r="B3194" s="156"/>
    </row>
    <row r="3195" spans="1:2">
      <c r="A3195" s="79"/>
      <c r="B3195" s="156"/>
    </row>
    <row r="3196" spans="1:2">
      <c r="A3196" s="79"/>
      <c r="B3196" s="156"/>
    </row>
    <row r="3197" spans="1:2">
      <c r="A3197" s="79"/>
      <c r="B3197" s="156"/>
    </row>
    <row r="3198" spans="1:2">
      <c r="A3198" s="79"/>
      <c r="B3198" s="156"/>
    </row>
    <row r="3199" spans="1:2">
      <c r="A3199" s="79"/>
      <c r="B3199" s="156"/>
    </row>
    <row r="3200" spans="1:2">
      <c r="A3200" s="79"/>
      <c r="B3200" s="156"/>
    </row>
    <row r="3201" spans="1:2">
      <c r="A3201" s="79"/>
      <c r="B3201" s="156"/>
    </row>
    <row r="3202" spans="1:2">
      <c r="A3202" s="79"/>
      <c r="B3202" s="156"/>
    </row>
    <row r="3203" spans="1:2">
      <c r="A3203" s="79"/>
      <c r="B3203" s="156"/>
    </row>
    <row r="3204" spans="1:2">
      <c r="A3204" s="79"/>
      <c r="B3204" s="156"/>
    </row>
    <row r="3205" spans="1:2">
      <c r="A3205" s="79"/>
      <c r="B3205" s="156"/>
    </row>
    <row r="3206" spans="1:2">
      <c r="A3206" s="79"/>
      <c r="B3206" s="156"/>
    </row>
    <row r="3207" spans="1:2">
      <c r="A3207" s="79"/>
      <c r="B3207" s="156"/>
    </row>
    <row r="3208" spans="1:2">
      <c r="A3208" s="79"/>
      <c r="B3208" s="156"/>
    </row>
    <row r="3209" spans="1:2">
      <c r="A3209" s="79"/>
      <c r="B3209" s="156"/>
    </row>
    <row r="3210" spans="1:2">
      <c r="A3210" s="79"/>
      <c r="B3210" s="156"/>
    </row>
    <row r="3211" spans="1:2">
      <c r="A3211" s="79"/>
      <c r="B3211" s="156"/>
    </row>
    <row r="3212" spans="1:2">
      <c r="A3212" s="79"/>
      <c r="B3212" s="156"/>
    </row>
    <row r="3213" spans="1:2">
      <c r="A3213" s="79"/>
      <c r="B3213" s="156"/>
    </row>
    <row r="3214" spans="1:2">
      <c r="A3214" s="79"/>
      <c r="B3214" s="156"/>
    </row>
    <row r="3215" spans="1:2">
      <c r="A3215" s="79"/>
      <c r="B3215" s="156"/>
    </row>
    <row r="3216" spans="1:2">
      <c r="A3216" s="79"/>
      <c r="B3216" s="156"/>
    </row>
    <row r="3217" spans="1:2">
      <c r="A3217" s="79"/>
      <c r="B3217" s="156"/>
    </row>
    <row r="3218" spans="1:2">
      <c r="A3218" s="79"/>
      <c r="B3218" s="156"/>
    </row>
    <row r="3219" spans="1:2">
      <c r="A3219" s="79"/>
      <c r="B3219" s="156"/>
    </row>
    <row r="3220" spans="1:2">
      <c r="A3220" s="79"/>
      <c r="B3220" s="156"/>
    </row>
    <row r="3221" spans="1:2">
      <c r="A3221" s="79"/>
      <c r="B3221" s="156"/>
    </row>
    <row r="3222" spans="1:2">
      <c r="A3222" s="79"/>
      <c r="B3222" s="156"/>
    </row>
    <row r="3223" spans="1:2">
      <c r="A3223" s="79"/>
      <c r="B3223" s="156"/>
    </row>
    <row r="3224" spans="1:2">
      <c r="A3224" s="79"/>
      <c r="B3224" s="156"/>
    </row>
    <row r="3225" spans="1:2">
      <c r="A3225" s="79"/>
      <c r="B3225" s="156"/>
    </row>
    <row r="3226" spans="1:2">
      <c r="A3226" s="79"/>
      <c r="B3226" s="156"/>
    </row>
    <row r="3227" spans="1:2">
      <c r="A3227" s="79"/>
      <c r="B3227" s="156"/>
    </row>
    <row r="3228" spans="1:2">
      <c r="A3228" s="79"/>
      <c r="B3228" s="156"/>
    </row>
    <row r="3229" spans="1:2">
      <c r="A3229" s="79"/>
      <c r="B3229" s="156"/>
    </row>
    <row r="3230" spans="1:2">
      <c r="A3230" s="79"/>
      <c r="B3230" s="156"/>
    </row>
    <row r="3231" spans="1:2">
      <c r="A3231" s="79"/>
      <c r="B3231" s="156"/>
    </row>
    <row r="3232" spans="1:2">
      <c r="A3232" s="79"/>
      <c r="B3232" s="156"/>
    </row>
    <row r="3233" spans="1:2">
      <c r="A3233" s="79"/>
      <c r="B3233" s="156"/>
    </row>
    <row r="3234" spans="1:2">
      <c r="A3234" s="79"/>
      <c r="B3234" s="156"/>
    </row>
    <row r="3235" spans="1:2">
      <c r="A3235" s="79"/>
      <c r="B3235" s="156"/>
    </row>
    <row r="3236" spans="1:2">
      <c r="A3236" s="79"/>
      <c r="B3236" s="156"/>
    </row>
    <row r="3237" spans="1:2">
      <c r="A3237" s="79"/>
      <c r="B3237" s="156"/>
    </row>
    <row r="3238" spans="1:2">
      <c r="A3238" s="79"/>
      <c r="B3238" s="156"/>
    </row>
    <row r="3239" spans="1:2">
      <c r="A3239" s="79"/>
      <c r="B3239" s="156"/>
    </row>
    <row r="3240" spans="1:2">
      <c r="A3240" s="79"/>
      <c r="B3240" s="156"/>
    </row>
    <row r="3241" spans="1:2">
      <c r="A3241" s="79"/>
      <c r="B3241" s="156"/>
    </row>
    <row r="3242" spans="1:2">
      <c r="A3242" s="79"/>
      <c r="B3242" s="156"/>
    </row>
    <row r="3243" spans="1:2">
      <c r="A3243" s="79"/>
      <c r="B3243" s="156"/>
    </row>
    <row r="3244" spans="1:2">
      <c r="A3244" s="79"/>
      <c r="B3244" s="156"/>
    </row>
    <row r="3245" spans="1:2">
      <c r="A3245" s="79"/>
      <c r="B3245" s="156"/>
    </row>
    <row r="3246" spans="1:2">
      <c r="A3246" s="79"/>
      <c r="B3246" s="156"/>
    </row>
    <row r="3247" spans="1:2">
      <c r="A3247" s="79"/>
      <c r="B3247" s="156"/>
    </row>
    <row r="3248" spans="1:2">
      <c r="A3248" s="79"/>
      <c r="B3248" s="156"/>
    </row>
    <row r="3249" spans="1:2">
      <c r="A3249" s="79"/>
      <c r="B3249" s="156"/>
    </row>
    <row r="3250" spans="1:2">
      <c r="A3250" s="79"/>
      <c r="B3250" s="156"/>
    </row>
    <row r="3251" spans="1:2">
      <c r="A3251" s="79"/>
      <c r="B3251" s="156"/>
    </row>
    <row r="3252" spans="1:2">
      <c r="A3252" s="79"/>
      <c r="B3252" s="156"/>
    </row>
    <row r="3253" spans="1:2">
      <c r="A3253" s="79"/>
      <c r="B3253" s="156"/>
    </row>
    <row r="3254" spans="1:2">
      <c r="A3254" s="79"/>
      <c r="B3254" s="156"/>
    </row>
    <row r="3255" spans="1:2">
      <c r="A3255" s="79"/>
      <c r="B3255" s="156"/>
    </row>
    <row r="3256" spans="1:2">
      <c r="A3256" s="79"/>
      <c r="B3256" s="156"/>
    </row>
    <row r="3257" spans="1:2">
      <c r="A3257" s="79"/>
      <c r="B3257" s="156"/>
    </row>
    <row r="3258" spans="1:2">
      <c r="A3258" s="79"/>
      <c r="B3258" s="156"/>
    </row>
    <row r="3259" spans="1:2">
      <c r="A3259" s="79"/>
      <c r="B3259" s="156"/>
    </row>
    <row r="3260" spans="1:2">
      <c r="A3260" s="79"/>
      <c r="B3260" s="156"/>
    </row>
    <row r="3261" spans="1:2">
      <c r="A3261" s="79"/>
      <c r="B3261" s="156"/>
    </row>
    <row r="3262" spans="1:2">
      <c r="A3262" s="79"/>
      <c r="B3262" s="156"/>
    </row>
    <row r="3263" spans="1:2">
      <c r="A3263" s="79"/>
      <c r="B3263" s="156"/>
    </row>
    <row r="3264" spans="1:2">
      <c r="A3264" s="79"/>
      <c r="B3264" s="156"/>
    </row>
    <row r="3265" spans="1:2">
      <c r="A3265" s="79"/>
      <c r="B3265" s="156"/>
    </row>
    <row r="3266" spans="1:2">
      <c r="A3266" s="79"/>
      <c r="B3266" s="156"/>
    </row>
    <row r="3267" spans="1:2">
      <c r="A3267" s="79"/>
      <c r="B3267" s="156"/>
    </row>
    <row r="3268" spans="1:2">
      <c r="A3268" s="79"/>
      <c r="B3268" s="156"/>
    </row>
    <row r="3269" spans="1:2">
      <c r="A3269" s="79"/>
      <c r="B3269" s="156"/>
    </row>
    <row r="3270" spans="1:2">
      <c r="A3270" s="79"/>
      <c r="B3270" s="156"/>
    </row>
    <row r="3271" spans="1:2">
      <c r="A3271" s="79"/>
      <c r="B3271" s="156"/>
    </row>
    <row r="3272" spans="1:2">
      <c r="A3272" s="79"/>
      <c r="B3272" s="156"/>
    </row>
    <row r="3273" spans="1:2">
      <c r="A3273" s="79"/>
      <c r="B3273" s="156"/>
    </row>
    <row r="3274" spans="1:2">
      <c r="A3274" s="79"/>
      <c r="B3274" s="156"/>
    </row>
    <row r="3275" spans="1:2">
      <c r="A3275" s="79"/>
      <c r="B3275" s="156"/>
    </row>
    <row r="3276" spans="1:2">
      <c r="A3276" s="79"/>
      <c r="B3276" s="156"/>
    </row>
    <row r="3277" spans="1:2">
      <c r="A3277" s="79"/>
      <c r="B3277" s="156"/>
    </row>
    <row r="3278" spans="1:2">
      <c r="A3278" s="79"/>
      <c r="B3278" s="156"/>
    </row>
    <row r="3279" spans="1:2">
      <c r="A3279" s="79"/>
      <c r="B3279" s="156"/>
    </row>
    <row r="3280" spans="1:2">
      <c r="A3280" s="79"/>
      <c r="B3280" s="156"/>
    </row>
    <row r="3281" spans="1:2">
      <c r="A3281" s="79"/>
      <c r="B3281" s="156"/>
    </row>
    <row r="3282" spans="1:2">
      <c r="A3282" s="79"/>
      <c r="B3282" s="156"/>
    </row>
    <row r="3283" spans="1:2">
      <c r="A3283" s="79"/>
      <c r="B3283" s="156"/>
    </row>
    <row r="3284" spans="1:2">
      <c r="A3284" s="79"/>
      <c r="B3284" s="156"/>
    </row>
    <row r="3285" spans="1:2">
      <c r="A3285" s="79"/>
      <c r="B3285" s="156"/>
    </row>
    <row r="3286" spans="1:2">
      <c r="A3286" s="79"/>
      <c r="B3286" s="156"/>
    </row>
    <row r="3287" spans="1:2">
      <c r="A3287" s="79"/>
      <c r="B3287" s="156"/>
    </row>
    <row r="3288" spans="1:2">
      <c r="A3288" s="79"/>
      <c r="B3288" s="156"/>
    </row>
    <row r="3289" spans="1:2">
      <c r="A3289" s="79"/>
      <c r="B3289" s="156"/>
    </row>
    <row r="3290" spans="1:2">
      <c r="A3290" s="79"/>
      <c r="B3290" s="156"/>
    </row>
    <row r="3291" spans="1:2">
      <c r="A3291" s="79"/>
      <c r="B3291" s="156"/>
    </row>
    <row r="3292" spans="1:2">
      <c r="A3292" s="79"/>
      <c r="B3292" s="156"/>
    </row>
    <row r="3293" spans="1:2">
      <c r="A3293" s="79"/>
      <c r="B3293" s="156"/>
    </row>
    <row r="3294" spans="1:2">
      <c r="A3294" s="79"/>
      <c r="B3294" s="156"/>
    </row>
    <row r="3295" spans="1:2">
      <c r="A3295" s="79"/>
      <c r="B3295" s="156"/>
    </row>
    <row r="3296" spans="1:2">
      <c r="A3296" s="79"/>
      <c r="B3296" s="156"/>
    </row>
    <row r="3297" spans="1:2">
      <c r="A3297" s="79"/>
      <c r="B3297" s="156"/>
    </row>
    <row r="3298" spans="1:2">
      <c r="A3298" s="79"/>
      <c r="B3298" s="156"/>
    </row>
    <row r="3299" spans="1:2">
      <c r="A3299" s="79"/>
      <c r="B3299" s="156"/>
    </row>
    <row r="3300" spans="1:2">
      <c r="A3300" s="79"/>
      <c r="B3300" s="156"/>
    </row>
    <row r="3301" spans="1:2">
      <c r="A3301" s="79"/>
      <c r="B3301" s="156"/>
    </row>
    <row r="3302" spans="1:2">
      <c r="A3302" s="79"/>
      <c r="B3302" s="156"/>
    </row>
    <row r="3303" spans="1:2">
      <c r="A3303" s="79"/>
      <c r="B3303" s="156"/>
    </row>
    <row r="3304" spans="1:2">
      <c r="A3304" s="79"/>
      <c r="B3304" s="156"/>
    </row>
    <row r="3305" spans="1:2">
      <c r="A3305" s="79"/>
      <c r="B3305" s="156"/>
    </row>
    <row r="3306" spans="1:2">
      <c r="A3306" s="79"/>
      <c r="B3306" s="156"/>
    </row>
    <row r="3307" spans="1:2">
      <c r="A3307" s="79"/>
      <c r="B3307" s="156"/>
    </row>
    <row r="3308" spans="1:2">
      <c r="A3308" s="79"/>
      <c r="B3308" s="156"/>
    </row>
    <row r="3309" spans="1:2">
      <c r="A3309" s="79"/>
      <c r="B3309" s="156"/>
    </row>
    <row r="3310" spans="1:2">
      <c r="A3310" s="79"/>
      <c r="B3310" s="156"/>
    </row>
    <row r="3311" spans="1:2">
      <c r="A3311" s="79"/>
      <c r="B3311" s="156"/>
    </row>
    <row r="3312" spans="1:2">
      <c r="A3312" s="79"/>
      <c r="B3312" s="156"/>
    </row>
    <row r="3313" spans="1:2">
      <c r="A3313" s="79"/>
      <c r="B3313" s="156"/>
    </row>
    <row r="3314" spans="1:2">
      <c r="A3314" s="79"/>
      <c r="B3314" s="156"/>
    </row>
    <row r="3315" spans="1:2">
      <c r="A3315" s="79"/>
      <c r="B3315" s="156"/>
    </row>
    <row r="3316" spans="1:2">
      <c r="A3316" s="79"/>
      <c r="B3316" s="156"/>
    </row>
    <row r="3317" spans="1:2">
      <c r="A3317" s="79"/>
      <c r="B3317" s="156"/>
    </row>
    <row r="3318" spans="1:2">
      <c r="A3318" s="79"/>
      <c r="B3318" s="156"/>
    </row>
    <row r="3319" spans="1:2">
      <c r="A3319" s="79"/>
      <c r="B3319" s="156"/>
    </row>
    <row r="3320" spans="1:2">
      <c r="A3320" s="79"/>
      <c r="B3320" s="156"/>
    </row>
    <row r="3321" spans="1:2">
      <c r="A3321" s="79"/>
      <c r="B3321" s="156"/>
    </row>
    <row r="3322" spans="1:2">
      <c r="A3322" s="79"/>
      <c r="B3322" s="156"/>
    </row>
    <row r="3323" spans="1:2">
      <c r="A3323" s="79"/>
      <c r="B3323" s="156"/>
    </row>
    <row r="3324" spans="1:2">
      <c r="A3324" s="79"/>
      <c r="B3324" s="156"/>
    </row>
    <row r="3325" spans="1:2">
      <c r="A3325" s="79"/>
      <c r="B3325" s="156"/>
    </row>
    <row r="3326" spans="1:2">
      <c r="A3326" s="79"/>
      <c r="B3326" s="156"/>
    </row>
    <row r="3327" spans="1:2">
      <c r="A3327" s="79"/>
      <c r="B3327" s="156"/>
    </row>
    <row r="3328" spans="1:2">
      <c r="A3328" s="79"/>
      <c r="B3328" s="156"/>
    </row>
    <row r="3329" spans="1:2">
      <c r="A3329" s="79"/>
      <c r="B3329" s="156"/>
    </row>
    <row r="3330" spans="1:2">
      <c r="A3330" s="79"/>
      <c r="B3330" s="156"/>
    </row>
    <row r="3331" spans="1:2">
      <c r="A3331" s="79"/>
      <c r="B3331" s="156"/>
    </row>
    <row r="3332" spans="1:2">
      <c r="A3332" s="79"/>
      <c r="B3332" s="156"/>
    </row>
    <row r="3333" spans="1:2">
      <c r="A3333" s="79"/>
      <c r="B3333" s="156"/>
    </row>
    <row r="3334" spans="1:2">
      <c r="A3334" s="79"/>
      <c r="B3334" s="156"/>
    </row>
    <row r="3335" spans="1:2">
      <c r="A3335" s="79"/>
      <c r="B3335" s="156"/>
    </row>
    <row r="3336" spans="1:2">
      <c r="A3336" s="79"/>
      <c r="B3336" s="156"/>
    </row>
    <row r="3337" spans="1:2">
      <c r="A3337" s="79"/>
      <c r="B3337" s="156"/>
    </row>
    <row r="3338" spans="1:2">
      <c r="A3338" s="79"/>
      <c r="B3338" s="156"/>
    </row>
    <row r="3339" spans="1:2">
      <c r="A3339" s="79"/>
      <c r="B3339" s="156"/>
    </row>
    <row r="3340" spans="1:2">
      <c r="A3340" s="79"/>
      <c r="B3340" s="156"/>
    </row>
    <row r="3341" spans="1:2">
      <c r="A3341" s="79"/>
      <c r="B3341" s="156"/>
    </row>
    <row r="3342" spans="1:2">
      <c r="A3342" s="79"/>
      <c r="B3342" s="156"/>
    </row>
    <row r="3343" spans="1:2">
      <c r="A3343" s="79"/>
      <c r="B3343" s="156"/>
    </row>
    <row r="3344" spans="1:2">
      <c r="A3344" s="79"/>
      <c r="B3344" s="156"/>
    </row>
    <row r="3345" spans="1:2">
      <c r="A3345" s="79"/>
      <c r="B3345" s="156"/>
    </row>
    <row r="3346" spans="1:2">
      <c r="A3346" s="79"/>
      <c r="B3346" s="156"/>
    </row>
    <row r="3347" spans="1:2">
      <c r="A3347" s="79"/>
      <c r="B3347" s="156"/>
    </row>
    <row r="3348" spans="1:2">
      <c r="A3348" s="79"/>
      <c r="B3348" s="156"/>
    </row>
    <row r="3349" spans="1:2">
      <c r="A3349" s="79"/>
      <c r="B3349" s="156"/>
    </row>
    <row r="3350" spans="1:2">
      <c r="A3350" s="79"/>
      <c r="B3350" s="156"/>
    </row>
    <row r="3351" spans="1:2">
      <c r="A3351" s="79"/>
      <c r="B3351" s="156"/>
    </row>
    <row r="3352" spans="1:2">
      <c r="A3352" s="79"/>
      <c r="B3352" s="156"/>
    </row>
    <row r="3353" spans="1:2">
      <c r="A3353" s="79"/>
      <c r="B3353" s="156"/>
    </row>
    <row r="3354" spans="1:2">
      <c r="A3354" s="79"/>
      <c r="B3354" s="156"/>
    </row>
    <row r="3355" spans="1:2">
      <c r="A3355" s="79"/>
      <c r="B3355" s="156"/>
    </row>
    <row r="3356" spans="1:2">
      <c r="A3356" s="79"/>
      <c r="B3356" s="156"/>
    </row>
    <row r="3357" spans="1:2">
      <c r="A3357" s="79"/>
      <c r="B3357" s="156"/>
    </row>
    <row r="3358" spans="1:2">
      <c r="A3358" s="79"/>
      <c r="B3358" s="156"/>
    </row>
    <row r="3359" spans="1:2">
      <c r="A3359" s="79"/>
      <c r="B3359" s="156"/>
    </row>
    <row r="3360" spans="1:2">
      <c r="A3360" s="79"/>
      <c r="B3360" s="156"/>
    </row>
    <row r="3361" spans="1:2">
      <c r="A3361" s="79"/>
      <c r="B3361" s="156"/>
    </row>
    <row r="3362" spans="1:2">
      <c r="A3362" s="79"/>
      <c r="B3362" s="156"/>
    </row>
    <row r="3363" spans="1:2">
      <c r="A3363" s="79"/>
      <c r="B3363" s="156"/>
    </row>
    <row r="3364" spans="1:2">
      <c r="A3364" s="79"/>
      <c r="B3364" s="156"/>
    </row>
    <row r="3365" spans="1:2">
      <c r="A3365" s="79"/>
      <c r="B3365" s="156"/>
    </row>
    <row r="3366" spans="1:2">
      <c r="A3366" s="79"/>
      <c r="B3366" s="156"/>
    </row>
    <row r="3367" spans="1:2">
      <c r="A3367" s="79"/>
      <c r="B3367" s="156"/>
    </row>
    <row r="3368" spans="1:2">
      <c r="A3368" s="79"/>
      <c r="B3368" s="156"/>
    </row>
    <row r="3369" spans="1:2">
      <c r="A3369" s="79"/>
      <c r="B3369" s="156"/>
    </row>
    <row r="3370" spans="1:2">
      <c r="A3370" s="79"/>
      <c r="B3370" s="156"/>
    </row>
    <row r="3371" spans="1:2">
      <c r="A3371" s="79"/>
      <c r="B3371" s="156"/>
    </row>
    <row r="3372" spans="1:2">
      <c r="A3372" s="79"/>
      <c r="B3372" s="156"/>
    </row>
    <row r="3373" spans="1:2">
      <c r="A3373" s="79"/>
      <c r="B3373" s="156"/>
    </row>
    <row r="3374" spans="1:2">
      <c r="A3374" s="79"/>
      <c r="B3374" s="156"/>
    </row>
    <row r="3375" spans="1:2">
      <c r="A3375" s="79"/>
      <c r="B3375" s="156"/>
    </row>
    <row r="3376" spans="1:2">
      <c r="A3376" s="79"/>
      <c r="B3376" s="156"/>
    </row>
    <row r="3377" spans="1:2">
      <c r="A3377" s="79"/>
      <c r="B3377" s="156"/>
    </row>
    <row r="3378" spans="1:2">
      <c r="A3378" s="79"/>
      <c r="B3378" s="156"/>
    </row>
    <row r="3379" spans="1:2">
      <c r="A3379" s="79"/>
      <c r="B3379" s="156"/>
    </row>
    <row r="3380" spans="1:2">
      <c r="A3380" s="79"/>
      <c r="B3380" s="156"/>
    </row>
    <row r="3381" spans="1:2">
      <c r="A3381" s="79"/>
      <c r="B3381" s="156"/>
    </row>
    <row r="3382" spans="1:2">
      <c r="A3382" s="79"/>
      <c r="B3382" s="156"/>
    </row>
    <row r="3383" spans="1:2">
      <c r="A3383" s="79"/>
      <c r="B3383" s="156"/>
    </row>
    <row r="3384" spans="1:2">
      <c r="A3384" s="79"/>
      <c r="B3384" s="156"/>
    </row>
    <row r="3385" spans="1:2">
      <c r="A3385" s="79"/>
      <c r="B3385" s="156"/>
    </row>
    <row r="3386" spans="1:2">
      <c r="A3386" s="79"/>
      <c r="B3386" s="156"/>
    </row>
    <row r="3387" spans="1:2">
      <c r="A3387" s="79"/>
      <c r="B3387" s="156"/>
    </row>
    <row r="3388" spans="1:2">
      <c r="A3388" s="79"/>
      <c r="B3388" s="156"/>
    </row>
    <row r="3389" spans="1:2">
      <c r="A3389" s="79"/>
      <c r="B3389" s="156"/>
    </row>
    <row r="3390" spans="1:2">
      <c r="A3390" s="79"/>
      <c r="B3390" s="156"/>
    </row>
    <row r="3391" spans="1:2">
      <c r="A3391" s="79"/>
      <c r="B3391" s="156"/>
    </row>
    <row r="3392" spans="1:2">
      <c r="A3392" s="79"/>
      <c r="B3392" s="156"/>
    </row>
    <row r="3393" spans="1:2">
      <c r="A3393" s="79"/>
      <c r="B3393" s="156"/>
    </row>
    <row r="3394" spans="1:2">
      <c r="A3394" s="79"/>
      <c r="B3394" s="156"/>
    </row>
    <row r="3395" spans="1:2">
      <c r="A3395" s="79"/>
      <c r="B3395" s="156"/>
    </row>
    <row r="3396" spans="1:2">
      <c r="A3396" s="79"/>
      <c r="B3396" s="156"/>
    </row>
    <row r="3397" spans="1:2">
      <c r="A3397" s="79"/>
      <c r="B3397" s="156"/>
    </row>
    <row r="3398" spans="1:2">
      <c r="A3398" s="79"/>
      <c r="B3398" s="156"/>
    </row>
    <row r="3399" spans="1:2">
      <c r="A3399" s="79"/>
      <c r="B3399" s="156"/>
    </row>
    <row r="3400" spans="1:2">
      <c r="A3400" s="79"/>
      <c r="B3400" s="156"/>
    </row>
    <row r="3401" spans="1:2">
      <c r="A3401" s="79"/>
      <c r="B3401" s="156"/>
    </row>
    <row r="3402" spans="1:2">
      <c r="A3402" s="79"/>
      <c r="B3402" s="156"/>
    </row>
    <row r="3403" spans="1:2">
      <c r="A3403" s="79"/>
      <c r="B3403" s="156"/>
    </row>
    <row r="3404" spans="1:2">
      <c r="A3404" s="79"/>
      <c r="B3404" s="156"/>
    </row>
    <row r="3405" spans="1:2">
      <c r="A3405" s="79"/>
      <c r="B3405" s="156"/>
    </row>
    <row r="3406" spans="1:2">
      <c r="A3406" s="79"/>
      <c r="B3406" s="156"/>
    </row>
    <row r="3407" spans="1:2">
      <c r="A3407" s="79"/>
      <c r="B3407" s="156"/>
    </row>
    <row r="3408" spans="1:2">
      <c r="A3408" s="79"/>
      <c r="B3408" s="156"/>
    </row>
    <row r="3409" spans="1:2">
      <c r="A3409" s="79"/>
      <c r="B3409" s="156"/>
    </row>
    <row r="3410" spans="1:2">
      <c r="A3410" s="79"/>
      <c r="B3410" s="156"/>
    </row>
    <row r="3411" spans="1:2">
      <c r="A3411" s="79"/>
      <c r="B3411" s="156"/>
    </row>
    <row r="3412" spans="1:2">
      <c r="A3412" s="79"/>
      <c r="B3412" s="156"/>
    </row>
    <row r="3413" spans="1:2">
      <c r="A3413" s="79"/>
      <c r="B3413" s="156"/>
    </row>
    <row r="3414" spans="1:2">
      <c r="A3414" s="79"/>
      <c r="B3414" s="156"/>
    </row>
    <row r="3415" spans="1:2">
      <c r="A3415" s="79"/>
      <c r="B3415" s="156"/>
    </row>
    <row r="3416" spans="1:2">
      <c r="A3416" s="79"/>
      <c r="B3416" s="156"/>
    </row>
    <row r="3417" spans="1:2">
      <c r="A3417" s="79"/>
      <c r="B3417" s="156"/>
    </row>
    <row r="3418" spans="1:2">
      <c r="A3418" s="79"/>
      <c r="B3418" s="156"/>
    </row>
    <row r="3419" spans="1:2">
      <c r="A3419" s="79"/>
      <c r="B3419" s="156"/>
    </row>
    <row r="3420" spans="1:2">
      <c r="A3420" s="79"/>
      <c r="B3420" s="156"/>
    </row>
    <row r="3421" spans="1:2">
      <c r="A3421" s="79"/>
      <c r="B3421" s="156"/>
    </row>
    <row r="3422" spans="1:2">
      <c r="A3422" s="79"/>
      <c r="B3422" s="156"/>
    </row>
    <row r="3423" spans="1:2">
      <c r="A3423" s="79"/>
      <c r="B3423" s="156"/>
    </row>
    <row r="3424" spans="1:2">
      <c r="A3424" s="79"/>
      <c r="B3424" s="156"/>
    </row>
    <row r="3425" spans="1:2">
      <c r="A3425" s="79"/>
      <c r="B3425" s="156"/>
    </row>
    <row r="3426" spans="1:2">
      <c r="A3426" s="79"/>
      <c r="B3426" s="156"/>
    </row>
    <row r="3427" spans="1:2">
      <c r="A3427" s="79"/>
      <c r="B3427" s="156"/>
    </row>
    <row r="3428" spans="1:2">
      <c r="A3428" s="79"/>
      <c r="B3428" s="156"/>
    </row>
    <row r="3429" spans="1:2">
      <c r="A3429" s="79"/>
      <c r="B3429" s="156"/>
    </row>
    <row r="3430" spans="1:2">
      <c r="A3430" s="79"/>
      <c r="B3430" s="156"/>
    </row>
    <row r="3431" spans="1:2">
      <c r="A3431" s="79"/>
      <c r="B3431" s="156"/>
    </row>
    <row r="3432" spans="1:2">
      <c r="A3432" s="79"/>
      <c r="B3432" s="156"/>
    </row>
    <row r="3433" spans="1:2">
      <c r="A3433" s="79"/>
      <c r="B3433" s="156"/>
    </row>
    <row r="3434" spans="1:2">
      <c r="A3434" s="79"/>
      <c r="B3434" s="156"/>
    </row>
    <row r="3435" spans="1:2">
      <c r="A3435" s="79"/>
      <c r="B3435" s="156"/>
    </row>
    <row r="3436" spans="1:2">
      <c r="A3436" s="79"/>
      <c r="B3436" s="156"/>
    </row>
    <row r="3437" spans="1:2">
      <c r="A3437" s="79"/>
      <c r="B3437" s="156"/>
    </row>
    <row r="3438" spans="1:2">
      <c r="A3438" s="79"/>
      <c r="B3438" s="156"/>
    </row>
    <row r="3439" spans="1:2">
      <c r="A3439" s="79"/>
      <c r="B3439" s="156"/>
    </row>
    <row r="3440" spans="1:2">
      <c r="A3440" s="79"/>
      <c r="B3440" s="156"/>
    </row>
    <row r="3441" spans="1:2">
      <c r="A3441" s="79"/>
      <c r="B3441" s="156"/>
    </row>
    <row r="3442" spans="1:2">
      <c r="A3442" s="79"/>
      <c r="B3442" s="156"/>
    </row>
    <row r="3443" spans="1:2">
      <c r="A3443" s="79"/>
      <c r="B3443" s="156"/>
    </row>
    <row r="3444" spans="1:2">
      <c r="A3444" s="79"/>
      <c r="B3444" s="156"/>
    </row>
    <row r="3445" spans="1:2">
      <c r="A3445" s="79"/>
      <c r="B3445" s="156"/>
    </row>
    <row r="3446" spans="1:2">
      <c r="A3446" s="79"/>
      <c r="B3446" s="156"/>
    </row>
    <row r="3447" spans="1:2">
      <c r="A3447" s="79"/>
      <c r="B3447" s="156"/>
    </row>
    <row r="3448" spans="1:2">
      <c r="A3448" s="79"/>
      <c r="B3448" s="156"/>
    </row>
    <row r="3449" spans="1:2">
      <c r="A3449" s="79"/>
      <c r="B3449" s="156"/>
    </row>
    <row r="3450" spans="1:2">
      <c r="A3450" s="79"/>
      <c r="B3450" s="156"/>
    </row>
    <row r="3451" spans="1:2">
      <c r="A3451" s="79"/>
      <c r="B3451" s="156"/>
    </row>
    <row r="3452" spans="1:2">
      <c r="A3452" s="79"/>
      <c r="B3452" s="156"/>
    </row>
    <row r="3453" spans="1:2">
      <c r="A3453" s="79"/>
      <c r="B3453" s="156"/>
    </row>
    <row r="3454" spans="1:2">
      <c r="A3454" s="79"/>
      <c r="B3454" s="156"/>
    </row>
    <row r="3455" spans="1:2">
      <c r="A3455" s="79"/>
      <c r="B3455" s="156"/>
    </row>
    <row r="3456" spans="1:2">
      <c r="A3456" s="79"/>
      <c r="B3456" s="156"/>
    </row>
    <row r="3457" spans="1:2">
      <c r="A3457" s="79"/>
      <c r="B3457" s="156"/>
    </row>
    <row r="3458" spans="1:2">
      <c r="A3458" s="79"/>
      <c r="B3458" s="156"/>
    </row>
    <row r="3459" spans="1:2">
      <c r="A3459" s="79"/>
      <c r="B3459" s="156"/>
    </row>
    <row r="3460" spans="1:2">
      <c r="A3460" s="79"/>
      <c r="B3460" s="156"/>
    </row>
    <row r="3461" spans="1:2">
      <c r="A3461" s="79"/>
      <c r="B3461" s="156"/>
    </row>
    <row r="3462" spans="1:2">
      <c r="A3462" s="79"/>
      <c r="B3462" s="156"/>
    </row>
    <row r="3463" spans="1:2">
      <c r="A3463" s="79"/>
      <c r="B3463" s="156"/>
    </row>
    <row r="3464" spans="1:2">
      <c r="A3464" s="79"/>
      <c r="B3464" s="156"/>
    </row>
    <row r="3465" spans="1:2">
      <c r="A3465" s="79"/>
      <c r="B3465" s="156"/>
    </row>
    <row r="3466" spans="1:2">
      <c r="A3466" s="79"/>
      <c r="B3466" s="156"/>
    </row>
    <row r="3467" spans="1:2">
      <c r="A3467" s="79"/>
      <c r="B3467" s="156"/>
    </row>
    <row r="3468" spans="1:2">
      <c r="A3468" s="79"/>
      <c r="B3468" s="156"/>
    </row>
    <row r="3469" spans="1:2">
      <c r="A3469" s="79"/>
      <c r="B3469" s="156"/>
    </row>
    <row r="3470" spans="1:2">
      <c r="A3470" s="79"/>
      <c r="B3470" s="156"/>
    </row>
    <row r="3471" spans="1:2">
      <c r="A3471" s="79"/>
      <c r="B3471" s="156"/>
    </row>
    <row r="3472" spans="1:2">
      <c r="A3472" s="79"/>
      <c r="B3472" s="156"/>
    </row>
    <row r="3473" spans="1:2">
      <c r="A3473" s="79"/>
      <c r="B3473" s="156"/>
    </row>
    <row r="3474" spans="1:2">
      <c r="A3474" s="79"/>
      <c r="B3474" s="156"/>
    </row>
    <row r="3475" spans="1:2">
      <c r="A3475" s="79"/>
      <c r="B3475" s="156"/>
    </row>
    <row r="3476" spans="1:2">
      <c r="A3476" s="79"/>
      <c r="B3476" s="156"/>
    </row>
    <row r="3477" spans="1:2">
      <c r="A3477" s="79"/>
      <c r="B3477" s="156"/>
    </row>
    <row r="3478" spans="1:2">
      <c r="A3478" s="79"/>
      <c r="B3478" s="156"/>
    </row>
    <row r="3479" spans="1:2">
      <c r="A3479" s="79"/>
      <c r="B3479" s="156"/>
    </row>
    <row r="3480" spans="1:2">
      <c r="A3480" s="79"/>
      <c r="B3480" s="156"/>
    </row>
    <row r="3481" spans="1:2">
      <c r="A3481" s="79"/>
      <c r="B3481" s="156"/>
    </row>
    <row r="3482" spans="1:2">
      <c r="A3482" s="79"/>
      <c r="B3482" s="156"/>
    </row>
    <row r="3483" spans="1:2">
      <c r="A3483" s="79"/>
      <c r="B3483" s="156"/>
    </row>
    <row r="3484" spans="1:2">
      <c r="A3484" s="79"/>
      <c r="B3484" s="156"/>
    </row>
    <row r="3485" spans="1:2">
      <c r="A3485" s="79"/>
      <c r="B3485" s="156"/>
    </row>
    <row r="3486" spans="1:2">
      <c r="A3486" s="79"/>
      <c r="B3486" s="156"/>
    </row>
    <row r="3487" spans="1:2">
      <c r="A3487" s="79"/>
      <c r="B3487" s="156"/>
    </row>
    <row r="3488" spans="1:2">
      <c r="A3488" s="79"/>
      <c r="B3488" s="156"/>
    </row>
    <row r="3489" spans="1:2">
      <c r="A3489" s="79"/>
      <c r="B3489" s="156"/>
    </row>
    <row r="3490" spans="1:2">
      <c r="A3490" s="79"/>
      <c r="B3490" s="156"/>
    </row>
    <row r="3491" spans="1:2">
      <c r="A3491" s="79"/>
      <c r="B3491" s="156"/>
    </row>
    <row r="3492" spans="1:2">
      <c r="A3492" s="79"/>
      <c r="B3492" s="156"/>
    </row>
    <row r="3493" spans="1:2">
      <c r="A3493" s="79"/>
      <c r="B3493" s="156"/>
    </row>
    <row r="3494" spans="1:2">
      <c r="A3494" s="79"/>
      <c r="B3494" s="156"/>
    </row>
    <row r="3495" spans="1:2">
      <c r="A3495" s="79"/>
      <c r="B3495" s="156"/>
    </row>
    <row r="3496" spans="1:2">
      <c r="A3496" s="79"/>
      <c r="B3496" s="156"/>
    </row>
    <row r="3497" spans="1:2">
      <c r="A3497" s="79"/>
      <c r="B3497" s="156"/>
    </row>
    <row r="3498" spans="1:2">
      <c r="A3498" s="79"/>
      <c r="B3498" s="156"/>
    </row>
    <row r="3499" spans="1:2">
      <c r="A3499" s="79"/>
      <c r="B3499" s="156"/>
    </row>
    <row r="3500" spans="1:2">
      <c r="A3500" s="79"/>
      <c r="B3500" s="156"/>
    </row>
    <row r="3501" spans="1:2">
      <c r="A3501" s="79"/>
      <c r="B3501" s="156"/>
    </row>
    <row r="3502" spans="1:2">
      <c r="A3502" s="79"/>
      <c r="B3502" s="156"/>
    </row>
    <row r="3503" spans="1:2">
      <c r="A3503" s="79"/>
      <c r="B3503" s="156"/>
    </row>
    <row r="3504" spans="1:2">
      <c r="A3504" s="79"/>
      <c r="B3504" s="156"/>
    </row>
    <row r="3505" spans="1:2">
      <c r="A3505" s="79"/>
      <c r="B3505" s="156"/>
    </row>
    <row r="3506" spans="1:2">
      <c r="A3506" s="79"/>
      <c r="B3506" s="156"/>
    </row>
    <row r="3507" spans="1:2">
      <c r="A3507" s="79"/>
      <c r="B3507" s="156"/>
    </row>
    <row r="3508" spans="1:2">
      <c r="A3508" s="79"/>
      <c r="B3508" s="156"/>
    </row>
    <row r="3509" spans="1:2">
      <c r="A3509" s="79"/>
      <c r="B3509" s="156"/>
    </row>
    <row r="3510" spans="1:2">
      <c r="A3510" s="79"/>
      <c r="B3510" s="156"/>
    </row>
    <row r="3511" spans="1:2">
      <c r="A3511" s="79"/>
      <c r="B3511" s="156"/>
    </row>
    <row r="3512" spans="1:2">
      <c r="A3512" s="79"/>
      <c r="B3512" s="156"/>
    </row>
    <row r="3513" spans="1:2">
      <c r="A3513" s="79"/>
      <c r="B3513" s="156"/>
    </row>
    <row r="3514" spans="1:2">
      <c r="A3514" s="79"/>
      <c r="B3514" s="156"/>
    </row>
    <row r="3515" spans="1:2">
      <c r="A3515" s="79"/>
      <c r="B3515" s="156"/>
    </row>
    <row r="3516" spans="1:2">
      <c r="A3516" s="79"/>
      <c r="B3516" s="156"/>
    </row>
    <row r="3517" spans="1:2">
      <c r="A3517" s="79"/>
      <c r="B3517" s="156"/>
    </row>
    <row r="3518" spans="1:2">
      <c r="A3518" s="79"/>
      <c r="B3518" s="156"/>
    </row>
    <row r="3519" spans="1:2">
      <c r="A3519" s="79"/>
      <c r="B3519" s="156"/>
    </row>
    <row r="3520" spans="1:2">
      <c r="A3520" s="79"/>
      <c r="B3520" s="156"/>
    </row>
    <row r="3521" spans="1:2">
      <c r="A3521" s="79"/>
      <c r="B3521" s="156"/>
    </row>
    <row r="3522" spans="1:2">
      <c r="A3522" s="79"/>
      <c r="B3522" s="156"/>
    </row>
    <row r="3523" spans="1:2">
      <c r="A3523" s="79"/>
      <c r="B3523" s="156"/>
    </row>
    <row r="3524" spans="1:2">
      <c r="A3524" s="79"/>
      <c r="B3524" s="156"/>
    </row>
    <row r="3525" spans="1:2">
      <c r="A3525" s="79"/>
      <c r="B3525" s="156"/>
    </row>
    <row r="3526" spans="1:2">
      <c r="A3526" s="79"/>
      <c r="B3526" s="156"/>
    </row>
    <row r="3527" spans="1:2">
      <c r="A3527" s="79"/>
      <c r="B3527" s="156"/>
    </row>
    <row r="3528" spans="1:2">
      <c r="A3528" s="79"/>
      <c r="B3528" s="156"/>
    </row>
    <row r="3529" spans="1:2">
      <c r="A3529" s="79"/>
      <c r="B3529" s="156"/>
    </row>
    <row r="3530" spans="1:2">
      <c r="A3530" s="79"/>
      <c r="B3530" s="156"/>
    </row>
    <row r="3531" spans="1:2">
      <c r="A3531" s="79"/>
      <c r="B3531" s="156"/>
    </row>
    <row r="3532" spans="1:2">
      <c r="A3532" s="79"/>
      <c r="B3532" s="156"/>
    </row>
    <row r="3533" spans="1:2">
      <c r="A3533" s="79"/>
      <c r="B3533" s="156"/>
    </row>
    <row r="3534" spans="1:2">
      <c r="A3534" s="79"/>
      <c r="B3534" s="156"/>
    </row>
    <row r="3535" spans="1:2">
      <c r="A3535" s="79"/>
      <c r="B3535" s="156"/>
    </row>
    <row r="3536" spans="1:2">
      <c r="A3536" s="79"/>
      <c r="B3536" s="156"/>
    </row>
    <row r="3537" spans="1:2">
      <c r="A3537" s="79"/>
      <c r="B3537" s="156"/>
    </row>
    <row r="3538" spans="1:2">
      <c r="A3538" s="79"/>
      <c r="B3538" s="156"/>
    </row>
    <row r="3539" spans="1:2">
      <c r="A3539" s="79"/>
      <c r="B3539" s="156"/>
    </row>
    <row r="3540" spans="1:2">
      <c r="A3540" s="79"/>
      <c r="B3540" s="156"/>
    </row>
    <row r="3541" spans="1:2">
      <c r="A3541" s="79"/>
      <c r="B3541" s="156"/>
    </row>
    <row r="3542" spans="1:2">
      <c r="A3542" s="79"/>
      <c r="B3542" s="156"/>
    </row>
    <row r="3543" spans="1:2">
      <c r="A3543" s="79"/>
      <c r="B3543" s="156"/>
    </row>
    <row r="3544" spans="1:2">
      <c r="A3544" s="79"/>
      <c r="B3544" s="156"/>
    </row>
    <row r="3545" spans="1:2">
      <c r="A3545" s="79"/>
      <c r="B3545" s="156"/>
    </row>
    <row r="3546" spans="1:2">
      <c r="A3546" s="79"/>
      <c r="B3546" s="156"/>
    </row>
    <row r="3547" spans="1:2">
      <c r="A3547" s="79"/>
      <c r="B3547" s="156"/>
    </row>
    <row r="3548" spans="1:2">
      <c r="A3548" s="79"/>
      <c r="B3548" s="156"/>
    </row>
    <row r="3549" spans="1:2">
      <c r="A3549" s="79"/>
      <c r="B3549" s="156"/>
    </row>
    <row r="3550" spans="1:2">
      <c r="A3550" s="79"/>
      <c r="B3550" s="156"/>
    </row>
    <row r="3551" spans="1:2">
      <c r="A3551" s="79"/>
      <c r="B3551" s="156"/>
    </row>
    <row r="3552" spans="1:2">
      <c r="A3552" s="79"/>
      <c r="B3552" s="156"/>
    </row>
    <row r="3553" spans="1:2">
      <c r="A3553" s="79"/>
      <c r="B3553" s="156"/>
    </row>
    <row r="3554" spans="1:2">
      <c r="A3554" s="79"/>
      <c r="B3554" s="156"/>
    </row>
    <row r="3555" spans="1:2">
      <c r="A3555" s="79"/>
      <c r="B3555" s="156"/>
    </row>
    <row r="3556" spans="1:2">
      <c r="A3556" s="79"/>
      <c r="B3556" s="156"/>
    </row>
    <row r="3557" spans="1:2">
      <c r="A3557" s="79"/>
      <c r="B3557" s="156"/>
    </row>
    <row r="3558" spans="1:2">
      <c r="A3558" s="79"/>
      <c r="B3558" s="156"/>
    </row>
    <row r="3559" spans="1:2">
      <c r="A3559" s="79"/>
      <c r="B3559" s="156"/>
    </row>
    <row r="3560" spans="1:2">
      <c r="A3560" s="79"/>
      <c r="B3560" s="156"/>
    </row>
    <row r="3561" spans="1:2">
      <c r="A3561" s="79"/>
      <c r="B3561" s="156"/>
    </row>
    <row r="3562" spans="1:2">
      <c r="A3562" s="79"/>
      <c r="B3562" s="156"/>
    </row>
    <row r="3563" spans="1:2">
      <c r="A3563" s="79"/>
      <c r="B3563" s="156"/>
    </row>
    <row r="3564" spans="1:2">
      <c r="A3564" s="79"/>
      <c r="B3564" s="156"/>
    </row>
    <row r="3565" spans="1:2">
      <c r="A3565" s="79"/>
      <c r="B3565" s="156"/>
    </row>
    <row r="3566" spans="1:2">
      <c r="A3566" s="79"/>
      <c r="B3566" s="156"/>
    </row>
    <row r="3567" spans="1:2">
      <c r="A3567" s="79"/>
      <c r="B3567" s="156"/>
    </row>
    <row r="3568" spans="1:2">
      <c r="A3568" s="79"/>
      <c r="B3568" s="156"/>
    </row>
    <row r="3569" spans="1:2">
      <c r="A3569" s="79"/>
      <c r="B3569" s="156"/>
    </row>
    <row r="3570" spans="1:2">
      <c r="A3570" s="79"/>
      <c r="B3570" s="156"/>
    </row>
    <row r="3571" spans="1:2">
      <c r="A3571" s="79"/>
      <c r="B3571" s="156"/>
    </row>
    <row r="3572" spans="1:2">
      <c r="A3572" s="79"/>
      <c r="B3572" s="156"/>
    </row>
    <row r="3573" spans="1:2">
      <c r="A3573" s="79"/>
      <c r="B3573" s="156"/>
    </row>
    <row r="3574" spans="1:2">
      <c r="A3574" s="79"/>
      <c r="B3574" s="156"/>
    </row>
    <row r="3575" spans="1:2">
      <c r="A3575" s="79"/>
      <c r="B3575" s="156"/>
    </row>
    <row r="3576" spans="1:2">
      <c r="A3576" s="79"/>
      <c r="B3576" s="156"/>
    </row>
    <row r="3577" spans="1:2">
      <c r="A3577" s="79"/>
      <c r="B3577" s="156"/>
    </row>
    <row r="3578" spans="1:2">
      <c r="A3578" s="79"/>
      <c r="B3578" s="156"/>
    </row>
    <row r="3579" spans="1:2">
      <c r="A3579" s="79"/>
      <c r="B3579" s="156"/>
    </row>
    <row r="3580" spans="1:2">
      <c r="A3580" s="79"/>
      <c r="B3580" s="156"/>
    </row>
    <row r="3581" spans="1:2">
      <c r="A3581" s="79"/>
      <c r="B3581" s="156"/>
    </row>
    <row r="3582" spans="1:2">
      <c r="A3582" s="79"/>
      <c r="B3582" s="156"/>
    </row>
    <row r="3583" spans="1:2">
      <c r="A3583" s="79"/>
      <c r="B3583" s="156"/>
    </row>
    <row r="3584" spans="1:2">
      <c r="A3584" s="79"/>
      <c r="B3584" s="156"/>
    </row>
    <row r="3585" spans="1:2">
      <c r="A3585" s="79"/>
      <c r="B3585" s="156"/>
    </row>
    <row r="3586" spans="1:2">
      <c r="A3586" s="79"/>
      <c r="B3586" s="156"/>
    </row>
    <row r="3587" spans="1:2">
      <c r="A3587" s="79"/>
      <c r="B3587" s="156"/>
    </row>
    <row r="3588" spans="1:2">
      <c r="A3588" s="79"/>
      <c r="B3588" s="156"/>
    </row>
    <row r="3589" spans="1:2">
      <c r="A3589" s="79"/>
      <c r="B3589" s="156"/>
    </row>
    <row r="3590" spans="1:2">
      <c r="A3590" s="79"/>
      <c r="B3590" s="156"/>
    </row>
    <row r="3591" spans="1:2">
      <c r="A3591" s="79"/>
      <c r="B3591" s="156"/>
    </row>
    <row r="3592" spans="1:2">
      <c r="A3592" s="79"/>
      <c r="B3592" s="156"/>
    </row>
    <row r="3593" spans="1:2">
      <c r="A3593" s="79"/>
      <c r="B3593" s="156"/>
    </row>
    <row r="3594" spans="1:2">
      <c r="A3594" s="79"/>
      <c r="B3594" s="156"/>
    </row>
    <row r="3595" spans="1:2">
      <c r="A3595" s="79"/>
      <c r="B3595" s="156"/>
    </row>
    <row r="3596" spans="1:2">
      <c r="A3596" s="79"/>
      <c r="B3596" s="156"/>
    </row>
    <row r="3597" spans="1:2">
      <c r="A3597" s="79"/>
      <c r="B3597" s="156"/>
    </row>
    <row r="3598" spans="1:2">
      <c r="A3598" s="79"/>
      <c r="B3598" s="156"/>
    </row>
    <row r="3599" spans="1:2">
      <c r="A3599" s="79"/>
      <c r="B3599" s="156"/>
    </row>
    <row r="3600" spans="1:2">
      <c r="A3600" s="79"/>
      <c r="B3600" s="156"/>
    </row>
    <row r="3601" spans="1:2">
      <c r="A3601" s="79"/>
      <c r="B3601" s="156"/>
    </row>
    <row r="3602" spans="1:2">
      <c r="A3602" s="79"/>
      <c r="B3602" s="156"/>
    </row>
    <row r="3603" spans="1:2">
      <c r="A3603" s="79"/>
      <c r="B3603" s="156"/>
    </row>
    <row r="3604" spans="1:2">
      <c r="A3604" s="79"/>
      <c r="B3604" s="156"/>
    </row>
    <row r="3605" spans="1:2">
      <c r="A3605" s="79"/>
      <c r="B3605" s="156"/>
    </row>
    <row r="3606" spans="1:2">
      <c r="A3606" s="79"/>
      <c r="B3606" s="156"/>
    </row>
    <row r="3607" spans="1:2">
      <c r="A3607" s="79"/>
      <c r="B3607" s="156"/>
    </row>
    <row r="3608" spans="1:2">
      <c r="A3608" s="79"/>
      <c r="B3608" s="156"/>
    </row>
    <row r="3609" spans="1:2">
      <c r="A3609" s="79"/>
      <c r="B3609" s="156"/>
    </row>
    <row r="3610" spans="1:2">
      <c r="A3610" s="79"/>
      <c r="B3610" s="156"/>
    </row>
    <row r="3611" spans="1:2">
      <c r="A3611" s="79"/>
      <c r="B3611" s="156"/>
    </row>
    <row r="3612" spans="1:2">
      <c r="A3612" s="79"/>
      <c r="B3612" s="156"/>
    </row>
    <row r="3613" spans="1:2">
      <c r="A3613" s="79"/>
      <c r="B3613" s="156"/>
    </row>
    <row r="3614" spans="1:2">
      <c r="A3614" s="79"/>
      <c r="B3614" s="156"/>
    </row>
    <row r="3615" spans="1:2">
      <c r="A3615" s="79"/>
      <c r="B3615" s="156"/>
    </row>
    <row r="3616" spans="1:2">
      <c r="A3616" s="79"/>
      <c r="B3616" s="156"/>
    </row>
    <row r="3617" spans="1:2">
      <c r="A3617" s="79"/>
      <c r="B3617" s="156"/>
    </row>
    <row r="3618" spans="1:2">
      <c r="A3618" s="79"/>
      <c r="B3618" s="156"/>
    </row>
    <row r="3619" spans="1:2">
      <c r="A3619" s="79"/>
      <c r="B3619" s="156"/>
    </row>
    <row r="3620" spans="1:2">
      <c r="A3620" s="79"/>
      <c r="B3620" s="156"/>
    </row>
    <row r="3621" spans="1:2">
      <c r="A3621" s="79"/>
      <c r="B3621" s="156"/>
    </row>
    <row r="3622" spans="1:2">
      <c r="A3622" s="79"/>
      <c r="B3622" s="156"/>
    </row>
    <row r="3623" spans="1:2">
      <c r="A3623" s="79"/>
      <c r="B3623" s="156"/>
    </row>
    <row r="3624" spans="1:2">
      <c r="A3624" s="79"/>
      <c r="B3624" s="156"/>
    </row>
    <row r="3625" spans="1:2">
      <c r="A3625" s="79"/>
      <c r="B3625" s="156"/>
    </row>
    <row r="3626" spans="1:2">
      <c r="A3626" s="79"/>
      <c r="B3626" s="156"/>
    </row>
    <row r="3627" spans="1:2">
      <c r="A3627" s="79"/>
      <c r="B3627" s="156"/>
    </row>
    <row r="3628" spans="1:2">
      <c r="A3628" s="79"/>
      <c r="B3628" s="156"/>
    </row>
    <row r="3629" spans="1:2">
      <c r="A3629" s="79"/>
      <c r="B3629" s="156"/>
    </row>
    <row r="3630" spans="1:2">
      <c r="A3630" s="79"/>
      <c r="B3630" s="156"/>
    </row>
    <row r="3631" spans="1:2">
      <c r="A3631" s="79"/>
      <c r="B3631" s="156"/>
    </row>
    <row r="3632" spans="1:2">
      <c r="A3632" s="79"/>
      <c r="B3632" s="156"/>
    </row>
    <row r="3633" spans="1:2">
      <c r="A3633" s="79"/>
      <c r="B3633" s="156"/>
    </row>
    <row r="3634" spans="1:2">
      <c r="A3634" s="79"/>
      <c r="B3634" s="156"/>
    </row>
    <row r="3635" spans="1:2">
      <c r="A3635" s="79"/>
      <c r="B3635" s="156"/>
    </row>
    <row r="3636" spans="1:2">
      <c r="A3636" s="79"/>
      <c r="B3636" s="156"/>
    </row>
    <row r="3637" spans="1:2">
      <c r="A3637" s="79"/>
      <c r="B3637" s="156"/>
    </row>
    <row r="3638" spans="1:2">
      <c r="A3638" s="79"/>
      <c r="B3638" s="156"/>
    </row>
    <row r="3639" spans="1:2">
      <c r="A3639" s="79"/>
      <c r="B3639" s="156"/>
    </row>
    <row r="3640" spans="1:2">
      <c r="A3640" s="79"/>
      <c r="B3640" s="156"/>
    </row>
    <row r="3641" spans="1:2">
      <c r="A3641" s="79"/>
      <c r="B3641" s="156"/>
    </row>
    <row r="3642" spans="1:2">
      <c r="A3642" s="79"/>
      <c r="B3642" s="156"/>
    </row>
    <row r="3643" spans="1:2">
      <c r="A3643" s="79"/>
      <c r="B3643" s="156"/>
    </row>
    <row r="3644" spans="1:2">
      <c r="A3644" s="79"/>
      <c r="B3644" s="156"/>
    </row>
    <row r="3645" spans="1:2">
      <c r="A3645" s="79"/>
      <c r="B3645" s="156"/>
    </row>
    <row r="3646" spans="1:2">
      <c r="A3646" s="79"/>
      <c r="B3646" s="156"/>
    </row>
    <row r="3647" spans="1:2">
      <c r="A3647" s="79"/>
      <c r="B3647" s="156"/>
    </row>
    <row r="3648" spans="1:2">
      <c r="A3648" s="79"/>
      <c r="B3648" s="156"/>
    </row>
    <row r="3649" spans="1:2">
      <c r="A3649" s="79"/>
      <c r="B3649" s="156"/>
    </row>
    <row r="3650" spans="1:2">
      <c r="A3650" s="79"/>
      <c r="B3650" s="156"/>
    </row>
    <row r="3651" spans="1:2">
      <c r="A3651" s="79"/>
      <c r="B3651" s="156"/>
    </row>
    <row r="3652" spans="1:2">
      <c r="A3652" s="79"/>
      <c r="B3652" s="156"/>
    </row>
    <row r="3653" spans="1:2">
      <c r="A3653" s="79"/>
      <c r="B3653" s="156"/>
    </row>
    <row r="3654" spans="1:2">
      <c r="A3654" s="79"/>
      <c r="B3654" s="156"/>
    </row>
    <row r="3655" spans="1:2">
      <c r="A3655" s="79"/>
      <c r="B3655" s="156"/>
    </row>
    <row r="3656" spans="1:2">
      <c r="A3656" s="79"/>
      <c r="B3656" s="156"/>
    </row>
    <row r="3657" spans="1:2">
      <c r="A3657" s="79"/>
      <c r="B3657" s="156"/>
    </row>
    <row r="3658" spans="1:2">
      <c r="A3658" s="79"/>
      <c r="B3658" s="156"/>
    </row>
    <row r="3659" spans="1:2">
      <c r="A3659" s="79"/>
      <c r="B3659" s="156"/>
    </row>
    <row r="3660" spans="1:2">
      <c r="A3660" s="79"/>
      <c r="B3660" s="156"/>
    </row>
    <row r="3661" spans="1:2">
      <c r="A3661" s="79"/>
      <c r="B3661" s="156"/>
    </row>
    <row r="3662" spans="1:2">
      <c r="A3662" s="79"/>
      <c r="B3662" s="156"/>
    </row>
    <row r="3663" spans="1:2">
      <c r="A3663" s="79"/>
      <c r="B3663" s="156"/>
    </row>
    <row r="3664" spans="1:2">
      <c r="A3664" s="79"/>
      <c r="B3664" s="156"/>
    </row>
    <row r="3665" spans="1:2">
      <c r="A3665" s="79"/>
      <c r="B3665" s="156"/>
    </row>
    <row r="3666" spans="1:2">
      <c r="A3666" s="79"/>
      <c r="B3666" s="156"/>
    </row>
    <row r="3667" spans="1:2">
      <c r="A3667" s="79"/>
      <c r="B3667" s="156"/>
    </row>
    <row r="3668" spans="1:2">
      <c r="A3668" s="79"/>
      <c r="B3668" s="156"/>
    </row>
    <row r="3669" spans="1:2">
      <c r="A3669" s="79"/>
      <c r="B3669" s="156"/>
    </row>
    <row r="3670" spans="1:2">
      <c r="A3670" s="79"/>
      <c r="B3670" s="156"/>
    </row>
    <row r="3671" spans="1:2">
      <c r="A3671" s="79"/>
      <c r="B3671" s="156"/>
    </row>
    <row r="3672" spans="1:2">
      <c r="A3672" s="79"/>
      <c r="B3672" s="156"/>
    </row>
    <row r="3673" spans="1:2">
      <c r="A3673" s="79"/>
      <c r="B3673" s="156"/>
    </row>
    <row r="3674" spans="1:2">
      <c r="A3674" s="79"/>
      <c r="B3674" s="156"/>
    </row>
    <row r="3675" spans="1:2">
      <c r="A3675" s="79"/>
      <c r="B3675" s="156"/>
    </row>
    <row r="3676" spans="1:2">
      <c r="A3676" s="79"/>
      <c r="B3676" s="156"/>
    </row>
    <row r="3677" spans="1:2">
      <c r="A3677" s="79"/>
      <c r="B3677" s="156"/>
    </row>
    <row r="3678" spans="1:2">
      <c r="A3678" s="79"/>
      <c r="B3678" s="156"/>
    </row>
    <row r="3679" spans="1:2">
      <c r="A3679" s="79"/>
      <c r="B3679" s="156"/>
    </row>
    <row r="3680" spans="1:2">
      <c r="A3680" s="79"/>
      <c r="B3680" s="156"/>
    </row>
    <row r="3681" spans="1:2">
      <c r="A3681" s="79"/>
      <c r="B3681" s="156"/>
    </row>
    <row r="3682" spans="1:2">
      <c r="A3682" s="79"/>
      <c r="B3682" s="156"/>
    </row>
    <row r="3683" spans="1:2">
      <c r="A3683" s="79"/>
      <c r="B3683" s="156"/>
    </row>
    <row r="3684" spans="1:2">
      <c r="A3684" s="79"/>
      <c r="B3684" s="156"/>
    </row>
    <row r="3685" spans="1:2">
      <c r="A3685" s="79"/>
      <c r="B3685" s="156"/>
    </row>
    <row r="3686" spans="1:2">
      <c r="A3686" s="79"/>
      <c r="B3686" s="156"/>
    </row>
    <row r="3687" spans="1:2">
      <c r="A3687" s="79"/>
      <c r="B3687" s="156"/>
    </row>
    <row r="3688" spans="1:2">
      <c r="A3688" s="79"/>
      <c r="B3688" s="156"/>
    </row>
    <row r="3689" spans="1:2">
      <c r="A3689" s="79"/>
      <c r="B3689" s="156"/>
    </row>
    <row r="3690" spans="1:2">
      <c r="A3690" s="79"/>
      <c r="B3690" s="156"/>
    </row>
    <row r="3691" spans="1:2">
      <c r="A3691" s="79"/>
      <c r="B3691" s="156"/>
    </row>
    <row r="3692" spans="1:2">
      <c r="A3692" s="79"/>
      <c r="B3692" s="156"/>
    </row>
    <row r="3693" spans="1:2">
      <c r="A3693" s="79"/>
      <c r="B3693" s="156"/>
    </row>
    <row r="3694" spans="1:2">
      <c r="A3694" s="79"/>
      <c r="B3694" s="156"/>
    </row>
    <row r="3695" spans="1:2">
      <c r="A3695" s="79"/>
      <c r="B3695" s="156"/>
    </row>
    <row r="3696" spans="1:2">
      <c r="A3696" s="79"/>
      <c r="B3696" s="156"/>
    </row>
    <row r="3697" spans="1:2">
      <c r="A3697" s="79"/>
      <c r="B3697" s="156"/>
    </row>
    <row r="3698" spans="1:2">
      <c r="A3698" s="79"/>
      <c r="B3698" s="156"/>
    </row>
    <row r="3699" spans="1:2">
      <c r="A3699" s="79"/>
      <c r="B3699" s="156"/>
    </row>
    <row r="3700" spans="1:2">
      <c r="A3700" s="79"/>
      <c r="B3700" s="156"/>
    </row>
    <row r="3701" spans="1:2">
      <c r="A3701" s="79"/>
      <c r="B3701" s="156"/>
    </row>
    <row r="3702" spans="1:2">
      <c r="A3702" s="79"/>
      <c r="B3702" s="156"/>
    </row>
    <row r="3703" spans="1:2">
      <c r="A3703" s="79"/>
      <c r="B3703" s="156"/>
    </row>
    <row r="3704" spans="1:2">
      <c r="A3704" s="79"/>
      <c r="B3704" s="156"/>
    </row>
    <row r="3705" spans="1:2">
      <c r="A3705" s="79"/>
      <c r="B3705" s="156"/>
    </row>
    <row r="3706" spans="1:2">
      <c r="A3706" s="79"/>
      <c r="B3706" s="156"/>
    </row>
    <row r="3707" spans="1:2">
      <c r="A3707" s="79"/>
      <c r="B3707" s="156"/>
    </row>
    <row r="3708" spans="1:2">
      <c r="A3708" s="79"/>
      <c r="B3708" s="156"/>
    </row>
    <row r="3709" spans="1:2">
      <c r="A3709" s="79"/>
      <c r="B3709" s="156"/>
    </row>
    <row r="3710" spans="1:2">
      <c r="A3710" s="79"/>
      <c r="B3710" s="156"/>
    </row>
    <row r="3711" spans="1:2">
      <c r="A3711" s="79"/>
      <c r="B3711" s="156"/>
    </row>
    <row r="3712" spans="1:2">
      <c r="A3712" s="79"/>
      <c r="B3712" s="156"/>
    </row>
    <row r="3713" spans="1:2">
      <c r="A3713" s="79"/>
      <c r="B3713" s="156"/>
    </row>
    <row r="3714" spans="1:2">
      <c r="A3714" s="79"/>
      <c r="B3714" s="156"/>
    </row>
    <row r="3715" spans="1:2">
      <c r="A3715" s="79"/>
      <c r="B3715" s="156"/>
    </row>
    <row r="3716" spans="1:2">
      <c r="A3716" s="79"/>
      <c r="B3716" s="156"/>
    </row>
    <row r="3717" spans="1:2">
      <c r="A3717" s="79"/>
      <c r="B3717" s="156"/>
    </row>
    <row r="3718" spans="1:2">
      <c r="A3718" s="79"/>
      <c r="B3718" s="156"/>
    </row>
    <row r="3719" spans="1:2">
      <c r="A3719" s="79"/>
      <c r="B3719" s="156"/>
    </row>
    <row r="3720" spans="1:2">
      <c r="A3720" s="79"/>
      <c r="B3720" s="156"/>
    </row>
    <row r="3721" spans="1:2">
      <c r="A3721" s="79"/>
      <c r="B3721" s="156"/>
    </row>
    <row r="3722" spans="1:2">
      <c r="A3722" s="79"/>
      <c r="B3722" s="156"/>
    </row>
    <row r="3723" spans="1:2">
      <c r="A3723" s="79"/>
      <c r="B3723" s="156"/>
    </row>
    <row r="3724" spans="1:2">
      <c r="A3724" s="79"/>
      <c r="B3724" s="156"/>
    </row>
    <row r="3725" spans="1:2">
      <c r="A3725" s="79"/>
      <c r="B3725" s="156"/>
    </row>
    <row r="3726" spans="1:2">
      <c r="A3726" s="79"/>
      <c r="B3726" s="156"/>
    </row>
    <row r="3727" spans="1:2">
      <c r="A3727" s="79"/>
      <c r="B3727" s="156"/>
    </row>
    <row r="3728" spans="1:2">
      <c r="A3728" s="79"/>
      <c r="B3728" s="156"/>
    </row>
    <row r="3729" spans="1:2">
      <c r="A3729" s="79"/>
      <c r="B3729" s="156"/>
    </row>
    <row r="3730" spans="1:2">
      <c r="A3730" s="79"/>
      <c r="B3730" s="156"/>
    </row>
    <row r="3731" spans="1:2">
      <c r="A3731" s="79"/>
      <c r="B3731" s="156"/>
    </row>
    <row r="3732" spans="1:2">
      <c r="A3732" s="79"/>
      <c r="B3732" s="156"/>
    </row>
    <row r="3733" spans="1:2">
      <c r="A3733" s="79"/>
      <c r="B3733" s="156"/>
    </row>
    <row r="3734" spans="1:2">
      <c r="A3734" s="79"/>
      <c r="B3734" s="156"/>
    </row>
    <row r="3735" spans="1:2">
      <c r="A3735" s="79"/>
      <c r="B3735" s="156"/>
    </row>
    <row r="3736" spans="1:2">
      <c r="A3736" s="79"/>
      <c r="B3736" s="156"/>
    </row>
    <row r="3737" spans="1:2">
      <c r="A3737" s="79"/>
      <c r="B3737" s="156"/>
    </row>
    <row r="3738" spans="1:2">
      <c r="A3738" s="79"/>
      <c r="B3738" s="156"/>
    </row>
    <row r="3739" spans="1:2">
      <c r="A3739" s="79"/>
      <c r="B3739" s="156"/>
    </row>
    <row r="3740" spans="1:2">
      <c r="A3740" s="79"/>
      <c r="B3740" s="156"/>
    </row>
    <row r="3741" spans="1:2">
      <c r="A3741" s="79"/>
      <c r="B3741" s="156"/>
    </row>
    <row r="3742" spans="1:2">
      <c r="A3742" s="79"/>
      <c r="B3742" s="156"/>
    </row>
    <row r="3743" spans="1:2">
      <c r="A3743" s="79"/>
      <c r="B3743" s="156"/>
    </row>
    <row r="3744" spans="1:2">
      <c r="A3744" s="79"/>
      <c r="B3744" s="156"/>
    </row>
    <row r="3745" spans="1:2">
      <c r="A3745" s="79"/>
      <c r="B3745" s="156"/>
    </row>
    <row r="3746" spans="1:2">
      <c r="A3746" s="79"/>
      <c r="B3746" s="156"/>
    </row>
    <row r="3747" spans="1:2">
      <c r="A3747" s="79"/>
      <c r="B3747" s="156"/>
    </row>
    <row r="3748" spans="1:2">
      <c r="A3748" s="79"/>
      <c r="B3748" s="156"/>
    </row>
    <row r="3749" spans="1:2">
      <c r="A3749" s="79"/>
      <c r="B3749" s="156"/>
    </row>
    <row r="3750" spans="1:2">
      <c r="A3750" s="79"/>
      <c r="B3750" s="156"/>
    </row>
    <row r="3751" spans="1:2">
      <c r="A3751" s="79"/>
      <c r="B3751" s="156"/>
    </row>
    <row r="3752" spans="1:2">
      <c r="A3752" s="79"/>
      <c r="B3752" s="156"/>
    </row>
    <row r="3753" spans="1:2">
      <c r="A3753" s="79"/>
      <c r="B3753" s="156"/>
    </row>
    <row r="3754" spans="1:2">
      <c r="A3754" s="79"/>
      <c r="B3754" s="156"/>
    </row>
    <row r="3755" spans="1:2">
      <c r="A3755" s="79"/>
      <c r="B3755" s="156"/>
    </row>
    <row r="3756" spans="1:2">
      <c r="A3756" s="79"/>
      <c r="B3756" s="156"/>
    </row>
    <row r="3757" spans="1:2">
      <c r="A3757" s="79"/>
      <c r="B3757" s="156"/>
    </row>
    <row r="3758" spans="1:2">
      <c r="A3758" s="79"/>
      <c r="B3758" s="156"/>
    </row>
    <row r="3759" spans="1:2">
      <c r="A3759" s="79"/>
      <c r="B3759" s="156"/>
    </row>
    <row r="3760" spans="1:2">
      <c r="A3760" s="79"/>
      <c r="B3760" s="156"/>
    </row>
    <row r="3761" spans="1:2">
      <c r="A3761" s="79"/>
      <c r="B3761" s="156"/>
    </row>
    <row r="3762" spans="1:2">
      <c r="A3762" s="79"/>
      <c r="B3762" s="156"/>
    </row>
    <row r="3763" spans="1:2">
      <c r="A3763" s="79"/>
      <c r="B3763" s="156"/>
    </row>
    <row r="3764" spans="1:2">
      <c r="A3764" s="79"/>
      <c r="B3764" s="156"/>
    </row>
    <row r="3765" spans="1:2">
      <c r="A3765" s="79"/>
      <c r="B3765" s="156"/>
    </row>
    <row r="3766" spans="1:2">
      <c r="A3766" s="79"/>
      <c r="B3766" s="156"/>
    </row>
    <row r="3767" spans="1:2">
      <c r="A3767" s="79"/>
      <c r="B3767" s="156"/>
    </row>
    <row r="3768" spans="1:2">
      <c r="A3768" s="79"/>
      <c r="B3768" s="156"/>
    </row>
    <row r="3769" spans="1:2">
      <c r="A3769" s="79"/>
      <c r="B3769" s="156"/>
    </row>
    <row r="3770" spans="1:2">
      <c r="A3770" s="79"/>
      <c r="B3770" s="156"/>
    </row>
    <row r="3771" spans="1:2">
      <c r="A3771" s="79"/>
      <c r="B3771" s="156"/>
    </row>
    <row r="3772" spans="1:2">
      <c r="A3772" s="79"/>
      <c r="B3772" s="156"/>
    </row>
    <row r="3773" spans="1:2">
      <c r="A3773" s="79"/>
      <c r="B3773" s="156"/>
    </row>
    <row r="3774" spans="1:2">
      <c r="A3774" s="79"/>
      <c r="B3774" s="156"/>
    </row>
    <row r="3775" spans="1:2">
      <c r="A3775" s="79"/>
      <c r="B3775" s="156"/>
    </row>
    <row r="3776" spans="1:2">
      <c r="A3776" s="79"/>
      <c r="B3776" s="156"/>
    </row>
    <row r="3777" spans="1:2">
      <c r="A3777" s="79"/>
      <c r="B3777" s="156"/>
    </row>
    <row r="3778" spans="1:2">
      <c r="A3778" s="79"/>
      <c r="B3778" s="156"/>
    </row>
    <row r="3779" spans="1:2">
      <c r="A3779" s="79"/>
      <c r="B3779" s="156"/>
    </row>
    <row r="3780" spans="1:2">
      <c r="A3780" s="79"/>
      <c r="B3780" s="156"/>
    </row>
    <row r="3781" spans="1:2">
      <c r="A3781" s="79"/>
      <c r="B3781" s="156"/>
    </row>
    <row r="3782" spans="1:2">
      <c r="A3782" s="79"/>
      <c r="B3782" s="156"/>
    </row>
    <row r="3783" spans="1:2">
      <c r="A3783" s="79"/>
      <c r="B3783" s="156"/>
    </row>
    <row r="3784" spans="1:2">
      <c r="A3784" s="79"/>
      <c r="B3784" s="156"/>
    </row>
    <row r="3785" spans="1:2">
      <c r="A3785" s="79"/>
      <c r="B3785" s="156"/>
    </row>
    <row r="3786" spans="1:2">
      <c r="A3786" s="79"/>
      <c r="B3786" s="156"/>
    </row>
    <row r="3787" spans="1:2">
      <c r="A3787" s="79"/>
      <c r="B3787" s="156"/>
    </row>
    <row r="3788" spans="1:2">
      <c r="A3788" s="79"/>
      <c r="B3788" s="156"/>
    </row>
    <row r="3789" spans="1:2">
      <c r="A3789" s="79"/>
      <c r="B3789" s="156"/>
    </row>
    <row r="3790" spans="1:2">
      <c r="A3790" s="79"/>
      <c r="B3790" s="156"/>
    </row>
    <row r="3791" spans="1:2">
      <c r="A3791" s="79"/>
      <c r="B3791" s="156"/>
    </row>
    <row r="3792" spans="1:2">
      <c r="A3792" s="79"/>
      <c r="B3792" s="156"/>
    </row>
    <row r="3793" spans="1:2">
      <c r="A3793" s="79"/>
      <c r="B3793" s="156"/>
    </row>
    <row r="3794" spans="1:2">
      <c r="A3794" s="79"/>
      <c r="B3794" s="156"/>
    </row>
    <row r="3795" spans="1:2">
      <c r="A3795" s="79"/>
      <c r="B3795" s="156"/>
    </row>
    <row r="3796" spans="1:2">
      <c r="A3796" s="79"/>
      <c r="B3796" s="156"/>
    </row>
    <row r="3797" spans="1:2">
      <c r="A3797" s="79"/>
      <c r="B3797" s="156"/>
    </row>
    <row r="3798" spans="1:2">
      <c r="A3798" s="79"/>
      <c r="B3798" s="156"/>
    </row>
    <row r="3799" spans="1:2">
      <c r="A3799" s="79"/>
      <c r="B3799" s="156"/>
    </row>
    <row r="3800" spans="1:2">
      <c r="A3800" s="79"/>
      <c r="B3800" s="156"/>
    </row>
    <row r="3801" spans="1:2">
      <c r="A3801" s="79"/>
      <c r="B3801" s="156"/>
    </row>
    <row r="3802" spans="1:2">
      <c r="A3802" s="79"/>
      <c r="B3802" s="156"/>
    </row>
    <row r="3803" spans="1:2">
      <c r="A3803" s="79"/>
      <c r="B3803" s="156"/>
    </row>
    <row r="3804" spans="1:2">
      <c r="A3804" s="79"/>
      <c r="B3804" s="156"/>
    </row>
    <row r="3805" spans="1:2">
      <c r="A3805" s="79"/>
      <c r="B3805" s="156"/>
    </row>
    <row r="3806" spans="1:2">
      <c r="A3806" s="79"/>
      <c r="B3806" s="156"/>
    </row>
    <row r="3807" spans="1:2">
      <c r="A3807" s="79"/>
      <c r="B3807" s="156"/>
    </row>
    <row r="3808" spans="1:2">
      <c r="A3808" s="79"/>
      <c r="B3808" s="156"/>
    </row>
    <row r="3809" spans="1:2">
      <c r="A3809" s="79"/>
      <c r="B3809" s="156"/>
    </row>
    <row r="3810" spans="1:2">
      <c r="A3810" s="79"/>
      <c r="B3810" s="156"/>
    </row>
    <row r="3811" spans="1:2">
      <c r="A3811" s="79"/>
      <c r="B3811" s="156"/>
    </row>
    <row r="3812" spans="1:2">
      <c r="A3812" s="79"/>
      <c r="B3812" s="156"/>
    </row>
    <row r="3813" spans="1:2">
      <c r="A3813" s="79"/>
      <c r="B3813" s="156"/>
    </row>
    <row r="3814" spans="1:2">
      <c r="A3814" s="79"/>
      <c r="B3814" s="156"/>
    </row>
    <row r="3815" spans="1:2">
      <c r="A3815" s="79"/>
      <c r="B3815" s="156"/>
    </row>
    <row r="3816" spans="1:2">
      <c r="A3816" s="79"/>
      <c r="B3816" s="156"/>
    </row>
    <row r="3817" spans="1:2">
      <c r="A3817" s="79"/>
      <c r="B3817" s="156"/>
    </row>
    <row r="3818" spans="1:2">
      <c r="A3818" s="79"/>
      <c r="B3818" s="156"/>
    </row>
    <row r="3819" spans="1:2">
      <c r="A3819" s="79"/>
      <c r="B3819" s="156"/>
    </row>
    <row r="3820" spans="1:2">
      <c r="A3820" s="79"/>
      <c r="B3820" s="156"/>
    </row>
    <row r="3821" spans="1:2">
      <c r="A3821" s="79"/>
      <c r="B3821" s="156"/>
    </row>
    <row r="3822" spans="1:2">
      <c r="A3822" s="79"/>
      <c r="B3822" s="156"/>
    </row>
    <row r="3823" spans="1:2">
      <c r="A3823" s="79"/>
      <c r="B3823" s="156"/>
    </row>
    <row r="3824" spans="1:2">
      <c r="A3824" s="79"/>
      <c r="B3824" s="156"/>
    </row>
    <row r="3825" spans="1:2">
      <c r="A3825" s="79"/>
      <c r="B3825" s="156"/>
    </row>
    <row r="3826" spans="1:2">
      <c r="A3826" s="79"/>
      <c r="B3826" s="156"/>
    </row>
    <row r="3827" spans="1:2">
      <c r="A3827" s="79"/>
      <c r="B3827" s="156"/>
    </row>
    <row r="3828" spans="1:2">
      <c r="A3828" s="79"/>
      <c r="B3828" s="156"/>
    </row>
    <row r="3829" spans="1:2">
      <c r="A3829" s="79"/>
      <c r="B3829" s="156"/>
    </row>
    <row r="3830" spans="1:2">
      <c r="A3830" s="79"/>
      <c r="B3830" s="156"/>
    </row>
    <row r="3831" spans="1:2">
      <c r="A3831" s="79"/>
      <c r="B3831" s="156"/>
    </row>
    <row r="3832" spans="1:2">
      <c r="A3832" s="79"/>
      <c r="B3832" s="156"/>
    </row>
    <row r="3833" spans="1:2">
      <c r="A3833" s="79"/>
      <c r="B3833" s="156"/>
    </row>
    <row r="3834" spans="1:2">
      <c r="A3834" s="79"/>
      <c r="B3834" s="156"/>
    </row>
    <row r="3835" spans="1:2">
      <c r="A3835" s="79"/>
      <c r="B3835" s="156"/>
    </row>
    <row r="3836" spans="1:2">
      <c r="A3836" s="79"/>
      <c r="B3836" s="156"/>
    </row>
    <row r="3837" spans="1:2">
      <c r="A3837" s="79"/>
      <c r="B3837" s="156"/>
    </row>
    <row r="3838" spans="1:2">
      <c r="A3838" s="79"/>
      <c r="B3838" s="156"/>
    </row>
    <row r="3839" spans="1:2">
      <c r="A3839" s="79"/>
      <c r="B3839" s="156"/>
    </row>
    <row r="3840" spans="1:2">
      <c r="A3840" s="79"/>
      <c r="B3840" s="156"/>
    </row>
    <row r="3841" spans="1:2">
      <c r="A3841" s="79"/>
      <c r="B3841" s="156"/>
    </row>
    <row r="3842" spans="1:2">
      <c r="A3842" s="79"/>
      <c r="B3842" s="156"/>
    </row>
    <row r="3843" spans="1:2">
      <c r="A3843" s="79"/>
      <c r="B3843" s="156"/>
    </row>
    <row r="3844" spans="1:2">
      <c r="A3844" s="79"/>
      <c r="B3844" s="156"/>
    </row>
    <row r="3845" spans="1:2">
      <c r="A3845" s="79"/>
      <c r="B3845" s="156"/>
    </row>
    <row r="3846" spans="1:2">
      <c r="A3846" s="79"/>
      <c r="B3846" s="156"/>
    </row>
    <row r="3847" spans="1:2">
      <c r="A3847" s="79"/>
      <c r="B3847" s="156"/>
    </row>
    <row r="3848" spans="1:2">
      <c r="A3848" s="79"/>
      <c r="B3848" s="156"/>
    </row>
    <row r="3849" spans="1:2">
      <c r="A3849" s="79"/>
      <c r="B3849" s="156"/>
    </row>
    <row r="3850" spans="1:2">
      <c r="A3850" s="79"/>
      <c r="B3850" s="156"/>
    </row>
    <row r="3851" spans="1:2">
      <c r="A3851" s="79"/>
      <c r="B3851" s="156"/>
    </row>
    <row r="3852" spans="1:2">
      <c r="A3852" s="79"/>
      <c r="B3852" s="156"/>
    </row>
    <row r="3853" spans="1:2">
      <c r="A3853" s="79"/>
      <c r="B3853" s="156"/>
    </row>
    <row r="3854" spans="1:2">
      <c r="A3854" s="79"/>
      <c r="B3854" s="156"/>
    </row>
    <row r="3855" spans="1:2">
      <c r="A3855" s="79"/>
      <c r="B3855" s="156"/>
    </row>
    <row r="3856" spans="1:2">
      <c r="A3856" s="79"/>
      <c r="B3856" s="156"/>
    </row>
    <row r="3857" spans="1:2">
      <c r="A3857" s="79"/>
      <c r="B3857" s="156"/>
    </row>
    <row r="3858" spans="1:2">
      <c r="A3858" s="79"/>
      <c r="B3858" s="156"/>
    </row>
    <row r="3859" spans="1:2">
      <c r="A3859" s="79"/>
      <c r="B3859" s="156"/>
    </row>
    <row r="3860" spans="1:2">
      <c r="A3860" s="79"/>
      <c r="B3860" s="156"/>
    </row>
    <row r="3861" spans="1:2">
      <c r="A3861" s="79"/>
      <c r="B3861" s="156"/>
    </row>
    <row r="3862" spans="1:2">
      <c r="A3862" s="79"/>
      <c r="B3862" s="156"/>
    </row>
    <row r="3863" spans="1:2">
      <c r="A3863" s="79"/>
      <c r="B3863" s="156"/>
    </row>
    <row r="3864" spans="1:2">
      <c r="A3864" s="79"/>
      <c r="B3864" s="156"/>
    </row>
    <row r="3865" spans="1:2">
      <c r="A3865" s="79"/>
      <c r="B3865" s="156"/>
    </row>
    <row r="3866" spans="1:2">
      <c r="A3866" s="79"/>
      <c r="B3866" s="156"/>
    </row>
    <row r="3867" spans="1:2">
      <c r="A3867" s="79"/>
      <c r="B3867" s="156"/>
    </row>
    <row r="3868" spans="1:2">
      <c r="A3868" s="79"/>
      <c r="B3868" s="156"/>
    </row>
    <row r="3869" spans="1:2">
      <c r="A3869" s="79"/>
      <c r="B3869" s="156"/>
    </row>
    <row r="3870" spans="1:2">
      <c r="A3870" s="79"/>
      <c r="B3870" s="156"/>
    </row>
    <row r="3871" spans="1:2">
      <c r="A3871" s="79"/>
      <c r="B3871" s="156"/>
    </row>
    <row r="3872" spans="1:2">
      <c r="A3872" s="79"/>
      <c r="B3872" s="156"/>
    </row>
    <row r="3873" spans="1:2">
      <c r="A3873" s="79"/>
      <c r="B3873" s="156"/>
    </row>
    <row r="3874" spans="1:2">
      <c r="A3874" s="79"/>
      <c r="B3874" s="156"/>
    </row>
    <row r="3875" spans="1:2">
      <c r="A3875" s="79"/>
      <c r="B3875" s="156"/>
    </row>
    <row r="3876" spans="1:2">
      <c r="A3876" s="79"/>
      <c r="B3876" s="156"/>
    </row>
    <row r="3877" spans="1:2">
      <c r="A3877" s="79"/>
      <c r="B3877" s="156"/>
    </row>
    <row r="3878" spans="1:2">
      <c r="A3878" s="79"/>
      <c r="B3878" s="156"/>
    </row>
    <row r="3879" spans="1:2">
      <c r="A3879" s="79"/>
      <c r="B3879" s="156"/>
    </row>
    <row r="3880" spans="1:2">
      <c r="A3880" s="79"/>
      <c r="B3880" s="156"/>
    </row>
    <row r="3881" spans="1:2">
      <c r="A3881" s="79"/>
      <c r="B3881" s="156"/>
    </row>
    <row r="3882" spans="1:2">
      <c r="A3882" s="79"/>
      <c r="B3882" s="156"/>
    </row>
    <row r="3883" spans="1:2">
      <c r="A3883" s="79"/>
      <c r="B3883" s="156"/>
    </row>
    <row r="3884" spans="1:2">
      <c r="A3884" s="79"/>
      <c r="B3884" s="156"/>
    </row>
    <row r="3885" spans="1:2">
      <c r="A3885" s="79"/>
      <c r="B3885" s="156"/>
    </row>
    <row r="3886" spans="1:2">
      <c r="A3886" s="79"/>
      <c r="B3886" s="156"/>
    </row>
    <row r="3887" spans="1:2">
      <c r="A3887" s="79"/>
      <c r="B3887" s="156"/>
    </row>
    <row r="3888" spans="1:2">
      <c r="A3888" s="79"/>
      <c r="B3888" s="156"/>
    </row>
    <row r="3889" spans="1:2">
      <c r="A3889" s="79"/>
      <c r="B3889" s="156"/>
    </row>
    <row r="3890" spans="1:2">
      <c r="A3890" s="79"/>
      <c r="B3890" s="156"/>
    </row>
    <row r="3891" spans="1:2">
      <c r="A3891" s="79"/>
      <c r="B3891" s="156"/>
    </row>
    <row r="3892" spans="1:2">
      <c r="A3892" s="79"/>
      <c r="B3892" s="156"/>
    </row>
    <row r="3893" spans="1:2">
      <c r="A3893" s="79"/>
      <c r="B3893" s="156"/>
    </row>
    <row r="3894" spans="1:2">
      <c r="A3894" s="79"/>
      <c r="B3894" s="156"/>
    </row>
    <row r="3895" spans="1:2">
      <c r="A3895" s="79"/>
      <c r="B3895" s="156"/>
    </row>
    <row r="3896" spans="1:2">
      <c r="A3896" s="79"/>
      <c r="B3896" s="156"/>
    </row>
    <row r="3897" spans="1:2">
      <c r="A3897" s="79"/>
      <c r="B3897" s="156"/>
    </row>
    <row r="3898" spans="1:2">
      <c r="A3898" s="79"/>
      <c r="B3898" s="156"/>
    </row>
    <row r="3899" spans="1:2">
      <c r="A3899" s="79"/>
      <c r="B3899" s="156"/>
    </row>
    <row r="3900" spans="1:2">
      <c r="A3900" s="79"/>
      <c r="B3900" s="156"/>
    </row>
    <row r="3901" spans="1:2">
      <c r="A3901" s="79"/>
      <c r="B3901" s="156"/>
    </row>
    <row r="3902" spans="1:2">
      <c r="A3902" s="79"/>
      <c r="B3902" s="156"/>
    </row>
    <row r="3903" spans="1:2">
      <c r="A3903" s="79"/>
      <c r="B3903" s="156"/>
    </row>
    <row r="3904" spans="1:2">
      <c r="A3904" s="79"/>
      <c r="B3904" s="156"/>
    </row>
    <row r="3905" spans="1:2">
      <c r="A3905" s="79"/>
      <c r="B3905" s="156"/>
    </row>
    <row r="3906" spans="1:2">
      <c r="A3906" s="79"/>
      <c r="B3906" s="156"/>
    </row>
    <row r="3907" spans="1:2">
      <c r="A3907" s="79"/>
      <c r="B3907" s="156"/>
    </row>
    <row r="3908" spans="1:2">
      <c r="A3908" s="79"/>
      <c r="B3908" s="156"/>
    </row>
    <row r="3909" spans="1:2">
      <c r="A3909" s="79"/>
      <c r="B3909" s="156"/>
    </row>
    <row r="3910" spans="1:2">
      <c r="A3910" s="79"/>
      <c r="B3910" s="156"/>
    </row>
    <row r="3911" spans="1:2">
      <c r="A3911" s="79"/>
      <c r="B3911" s="156"/>
    </row>
    <row r="3912" spans="1:2">
      <c r="A3912" s="79"/>
      <c r="B3912" s="156"/>
    </row>
    <row r="3913" spans="1:2">
      <c r="A3913" s="79"/>
      <c r="B3913" s="156"/>
    </row>
    <row r="3914" spans="1:2">
      <c r="A3914" s="79"/>
      <c r="B3914" s="156"/>
    </row>
    <row r="3915" spans="1:2">
      <c r="A3915" s="79"/>
      <c r="B3915" s="156"/>
    </row>
    <row r="3916" spans="1:2">
      <c r="A3916" s="79"/>
      <c r="B3916" s="156"/>
    </row>
    <row r="3917" spans="1:2">
      <c r="A3917" s="79"/>
      <c r="B3917" s="156"/>
    </row>
    <row r="3918" spans="1:2">
      <c r="A3918" s="79"/>
      <c r="B3918" s="156"/>
    </row>
    <row r="3919" spans="1:2">
      <c r="A3919" s="79"/>
      <c r="B3919" s="156"/>
    </row>
    <row r="3920" spans="1:2">
      <c r="A3920" s="79"/>
      <c r="B3920" s="156"/>
    </row>
    <row r="3921" spans="1:2">
      <c r="A3921" s="79"/>
      <c r="B3921" s="156"/>
    </row>
    <row r="3922" spans="1:2">
      <c r="A3922" s="79"/>
      <c r="B3922" s="156"/>
    </row>
    <row r="3923" spans="1:2">
      <c r="A3923" s="79"/>
      <c r="B3923" s="156"/>
    </row>
    <row r="3924" spans="1:2">
      <c r="A3924" s="79"/>
      <c r="B3924" s="156"/>
    </row>
    <row r="3925" spans="1:2">
      <c r="A3925" s="79"/>
      <c r="B3925" s="156"/>
    </row>
    <row r="3926" spans="1:2">
      <c r="A3926" s="79"/>
      <c r="B3926" s="156"/>
    </row>
    <row r="3927" spans="1:2">
      <c r="A3927" s="79"/>
      <c r="B3927" s="156"/>
    </row>
    <row r="3928" spans="1:2">
      <c r="A3928" s="79"/>
      <c r="B3928" s="156"/>
    </row>
    <row r="3929" spans="1:2">
      <c r="A3929" s="79"/>
      <c r="B3929" s="156"/>
    </row>
    <row r="3930" spans="1:2">
      <c r="A3930" s="79"/>
      <c r="B3930" s="156"/>
    </row>
    <row r="3931" spans="1:2">
      <c r="A3931" s="79"/>
      <c r="B3931" s="156"/>
    </row>
    <row r="3932" spans="1:2">
      <c r="A3932" s="79"/>
      <c r="B3932" s="156"/>
    </row>
    <row r="3933" spans="1:2">
      <c r="A3933" s="79"/>
      <c r="B3933" s="156"/>
    </row>
    <row r="3934" spans="1:2">
      <c r="A3934" s="79"/>
      <c r="B3934" s="156"/>
    </row>
    <row r="3935" spans="1:2">
      <c r="A3935" s="79"/>
      <c r="B3935" s="156"/>
    </row>
    <row r="3936" spans="1:2">
      <c r="A3936" s="79"/>
      <c r="B3936" s="156"/>
    </row>
    <row r="3937" spans="1:2">
      <c r="A3937" s="79"/>
      <c r="B3937" s="156"/>
    </row>
    <row r="3938" spans="1:2">
      <c r="A3938" s="79"/>
      <c r="B3938" s="156"/>
    </row>
    <row r="3939" spans="1:2">
      <c r="A3939" s="79"/>
      <c r="B3939" s="156"/>
    </row>
    <row r="3940" spans="1:2">
      <c r="A3940" s="79"/>
      <c r="B3940" s="156"/>
    </row>
    <row r="3941" spans="1:2">
      <c r="A3941" s="79"/>
      <c r="B3941" s="156"/>
    </row>
    <row r="3942" spans="1:2">
      <c r="A3942" s="79"/>
      <c r="B3942" s="156"/>
    </row>
    <row r="3943" spans="1:2">
      <c r="A3943" s="79"/>
      <c r="B3943" s="156"/>
    </row>
    <row r="3944" spans="1:2">
      <c r="A3944" s="79"/>
      <c r="B3944" s="156"/>
    </row>
    <row r="3945" spans="1:2">
      <c r="A3945" s="79"/>
      <c r="B3945" s="156"/>
    </row>
    <row r="3946" spans="1:2">
      <c r="A3946" s="79"/>
      <c r="B3946" s="156"/>
    </row>
    <row r="3947" spans="1:2">
      <c r="A3947" s="79"/>
      <c r="B3947" s="156"/>
    </row>
    <row r="3948" spans="1:2">
      <c r="A3948" s="79"/>
      <c r="B3948" s="156"/>
    </row>
    <row r="3949" spans="1:2">
      <c r="A3949" s="79"/>
      <c r="B3949" s="156"/>
    </row>
    <row r="3950" spans="1:2">
      <c r="A3950" s="79"/>
      <c r="B3950" s="156"/>
    </row>
    <row r="3951" spans="1:2">
      <c r="A3951" s="79"/>
      <c r="B3951" s="156"/>
    </row>
    <row r="3952" spans="1:2">
      <c r="A3952" s="79"/>
      <c r="B3952" s="156"/>
    </row>
    <row r="3953" spans="1:2">
      <c r="A3953" s="79"/>
      <c r="B3953" s="156"/>
    </row>
    <row r="3954" spans="1:2">
      <c r="A3954" s="79"/>
      <c r="B3954" s="156"/>
    </row>
    <row r="3955" spans="1:2">
      <c r="A3955" s="79"/>
      <c r="B3955" s="156"/>
    </row>
    <row r="3956" spans="1:2">
      <c r="A3956" s="79"/>
      <c r="B3956" s="156"/>
    </row>
    <row r="3957" spans="1:2">
      <c r="A3957" s="79"/>
      <c r="B3957" s="156"/>
    </row>
    <row r="3958" spans="1:2">
      <c r="A3958" s="79"/>
      <c r="B3958" s="156"/>
    </row>
    <row r="3959" spans="1:2">
      <c r="A3959" s="79"/>
      <c r="B3959" s="156"/>
    </row>
    <row r="3960" spans="1:2">
      <c r="A3960" s="79"/>
      <c r="B3960" s="156"/>
    </row>
    <row r="3961" spans="1:2">
      <c r="A3961" s="79"/>
      <c r="B3961" s="156"/>
    </row>
    <row r="3962" spans="1:2">
      <c r="A3962" s="79"/>
      <c r="B3962" s="156"/>
    </row>
    <row r="3963" spans="1:2">
      <c r="A3963" s="79"/>
      <c r="B3963" s="156"/>
    </row>
    <row r="3964" spans="1:2">
      <c r="A3964" s="79"/>
      <c r="B3964" s="156"/>
    </row>
    <row r="3965" spans="1:2">
      <c r="A3965" s="79"/>
      <c r="B3965" s="156"/>
    </row>
    <row r="3966" spans="1:2">
      <c r="A3966" s="79"/>
      <c r="B3966" s="156"/>
    </row>
    <row r="3967" spans="1:2">
      <c r="A3967" s="79"/>
      <c r="B3967" s="156"/>
    </row>
    <row r="3968" spans="1:2">
      <c r="A3968" s="79"/>
      <c r="B3968" s="156"/>
    </row>
    <row r="3969" spans="1:2">
      <c r="A3969" s="79"/>
      <c r="B3969" s="156"/>
    </row>
    <row r="3970" spans="1:2">
      <c r="A3970" s="79"/>
      <c r="B3970" s="156"/>
    </row>
    <row r="3971" spans="1:2">
      <c r="A3971" s="79"/>
      <c r="B3971" s="156"/>
    </row>
    <row r="3972" spans="1:2">
      <c r="A3972" s="79"/>
      <c r="B3972" s="156"/>
    </row>
    <row r="3973" spans="1:2">
      <c r="A3973" s="79"/>
      <c r="B3973" s="156"/>
    </row>
    <row r="3974" spans="1:2">
      <c r="A3974" s="79"/>
      <c r="B3974" s="156"/>
    </row>
    <row r="3975" spans="1:2">
      <c r="A3975" s="79"/>
      <c r="B3975" s="156"/>
    </row>
    <row r="3976" spans="1:2">
      <c r="A3976" s="79"/>
      <c r="B3976" s="156"/>
    </row>
    <row r="3977" spans="1:2">
      <c r="A3977" s="79"/>
      <c r="B3977" s="156"/>
    </row>
    <row r="3978" spans="1:2">
      <c r="A3978" s="79"/>
      <c r="B3978" s="156"/>
    </row>
    <row r="3979" spans="1:2">
      <c r="A3979" s="79"/>
      <c r="B3979" s="156"/>
    </row>
    <row r="3980" spans="1:2">
      <c r="A3980" s="79"/>
      <c r="B3980" s="156"/>
    </row>
    <row r="3981" spans="1:2">
      <c r="A3981" s="79"/>
      <c r="B3981" s="156"/>
    </row>
    <row r="3982" spans="1:2">
      <c r="A3982" s="79"/>
      <c r="B3982" s="156"/>
    </row>
    <row r="3983" spans="1:2">
      <c r="A3983" s="79"/>
      <c r="B3983" s="156"/>
    </row>
    <row r="3984" spans="1:2">
      <c r="A3984" s="79"/>
      <c r="B3984" s="156"/>
    </row>
    <row r="3985" spans="1:2">
      <c r="A3985" s="79"/>
      <c r="B3985" s="156"/>
    </row>
    <row r="3986" spans="1:2">
      <c r="A3986" s="79"/>
      <c r="B3986" s="156"/>
    </row>
    <row r="3987" spans="1:2">
      <c r="A3987" s="79"/>
      <c r="B3987" s="156"/>
    </row>
    <row r="3988" spans="1:2">
      <c r="A3988" s="79"/>
      <c r="B3988" s="156"/>
    </row>
    <row r="3989" spans="1:2">
      <c r="A3989" s="79"/>
      <c r="B3989" s="156"/>
    </row>
    <row r="3990" spans="1:2">
      <c r="A3990" s="79"/>
      <c r="B3990" s="156"/>
    </row>
    <row r="3991" spans="1:2">
      <c r="A3991" s="79"/>
      <c r="B3991" s="156"/>
    </row>
    <row r="3992" spans="1:2">
      <c r="A3992" s="79"/>
      <c r="B3992" s="156"/>
    </row>
    <row r="3993" spans="1:2">
      <c r="A3993" s="79"/>
      <c r="B3993" s="156"/>
    </row>
    <row r="3994" spans="1:2">
      <c r="A3994" s="79"/>
      <c r="B3994" s="156"/>
    </row>
    <row r="3995" spans="1:2">
      <c r="A3995" s="79"/>
      <c r="B3995" s="156"/>
    </row>
    <row r="3996" spans="1:2">
      <c r="A3996" s="79"/>
      <c r="B3996" s="156"/>
    </row>
    <row r="3997" spans="1:2">
      <c r="A3997" s="79"/>
      <c r="B3997" s="156"/>
    </row>
    <row r="3998" spans="1:2">
      <c r="A3998" s="79"/>
      <c r="B3998" s="156"/>
    </row>
    <row r="3999" spans="1:2">
      <c r="A3999" s="79"/>
      <c r="B3999" s="156"/>
    </row>
    <row r="4000" spans="1:2">
      <c r="A4000" s="79"/>
      <c r="B4000" s="156"/>
    </row>
    <row r="4001" spans="1:2">
      <c r="A4001" s="79"/>
      <c r="B4001" s="156"/>
    </row>
    <row r="4002" spans="1:2">
      <c r="A4002" s="79"/>
      <c r="B4002" s="156"/>
    </row>
    <row r="4003" spans="1:2">
      <c r="A4003" s="79"/>
      <c r="B4003" s="156"/>
    </row>
    <row r="4004" spans="1:2">
      <c r="A4004" s="79"/>
      <c r="B4004" s="156"/>
    </row>
    <row r="4005" spans="1:2">
      <c r="A4005" s="79"/>
      <c r="B4005" s="156"/>
    </row>
    <row r="4006" spans="1:2">
      <c r="A4006" s="79"/>
      <c r="B4006" s="156"/>
    </row>
    <row r="4007" spans="1:2">
      <c r="A4007" s="79"/>
      <c r="B4007" s="156"/>
    </row>
    <row r="4008" spans="1:2">
      <c r="A4008" s="79"/>
      <c r="B4008" s="156"/>
    </row>
    <row r="4009" spans="1:2">
      <c r="A4009" s="79"/>
      <c r="B4009" s="156"/>
    </row>
    <row r="4010" spans="1:2">
      <c r="A4010" s="79"/>
      <c r="B4010" s="156"/>
    </row>
    <row r="4011" spans="1:2">
      <c r="A4011" s="79"/>
      <c r="B4011" s="156"/>
    </row>
    <row r="4012" spans="1:2">
      <c r="A4012" s="79"/>
      <c r="B4012" s="156"/>
    </row>
    <row r="4013" spans="1:2">
      <c r="A4013" s="79"/>
      <c r="B4013" s="156"/>
    </row>
    <row r="4014" spans="1:2">
      <c r="A4014" s="79"/>
      <c r="B4014" s="156"/>
    </row>
    <row r="4015" spans="1:2">
      <c r="A4015" s="79"/>
      <c r="B4015" s="156"/>
    </row>
    <row r="4016" spans="1:2">
      <c r="A4016" s="79"/>
      <c r="B4016" s="156"/>
    </row>
    <row r="4017" spans="1:2">
      <c r="A4017" s="79"/>
      <c r="B4017" s="156"/>
    </row>
    <row r="4018" spans="1:2">
      <c r="A4018" s="79"/>
      <c r="B4018" s="156"/>
    </row>
    <row r="4019" spans="1:2">
      <c r="A4019" s="79"/>
      <c r="B4019" s="156"/>
    </row>
    <row r="4020" spans="1:2">
      <c r="A4020" s="79"/>
      <c r="B4020" s="156"/>
    </row>
    <row r="4021" spans="1:2">
      <c r="A4021" s="79"/>
      <c r="B4021" s="156"/>
    </row>
    <row r="4022" spans="1:2">
      <c r="A4022" s="79"/>
      <c r="B4022" s="156"/>
    </row>
    <row r="4023" spans="1:2">
      <c r="A4023" s="79"/>
      <c r="B4023" s="156"/>
    </row>
    <row r="4024" spans="1:2">
      <c r="A4024" s="79"/>
      <c r="B4024" s="156"/>
    </row>
    <row r="4025" spans="1:2">
      <c r="A4025" s="79"/>
      <c r="B4025" s="156"/>
    </row>
    <row r="4026" spans="1:2">
      <c r="A4026" s="79"/>
      <c r="B4026" s="156"/>
    </row>
    <row r="4027" spans="1:2">
      <c r="A4027" s="79"/>
      <c r="B4027" s="156"/>
    </row>
    <row r="4028" spans="1:2">
      <c r="A4028" s="79"/>
      <c r="B4028" s="156"/>
    </row>
    <row r="4029" spans="1:2">
      <c r="A4029" s="79"/>
      <c r="B4029" s="156"/>
    </row>
    <row r="4030" spans="1:2">
      <c r="A4030" s="79"/>
      <c r="B4030" s="156"/>
    </row>
    <row r="4031" spans="1:2">
      <c r="A4031" s="79"/>
      <c r="B4031" s="156"/>
    </row>
    <row r="4032" spans="1:2">
      <c r="A4032" s="79"/>
      <c r="B4032" s="156"/>
    </row>
    <row r="4033" spans="1:2">
      <c r="A4033" s="79"/>
      <c r="B4033" s="156"/>
    </row>
    <row r="4034" spans="1:2">
      <c r="A4034" s="79"/>
      <c r="B4034" s="156"/>
    </row>
    <row r="4035" spans="1:2">
      <c r="A4035" s="79"/>
      <c r="B4035" s="156"/>
    </row>
    <row r="4036" spans="1:2">
      <c r="A4036" s="79"/>
      <c r="B4036" s="156"/>
    </row>
    <row r="4037" spans="1:2">
      <c r="A4037" s="79"/>
      <c r="B4037" s="156"/>
    </row>
    <row r="4038" spans="1:2">
      <c r="A4038" s="79"/>
      <c r="B4038" s="156"/>
    </row>
    <row r="4039" spans="1:2">
      <c r="A4039" s="79"/>
      <c r="B4039" s="156"/>
    </row>
    <row r="4040" spans="1:2">
      <c r="A4040" s="79"/>
      <c r="B4040" s="156"/>
    </row>
    <row r="4041" spans="1:2">
      <c r="A4041" s="79"/>
      <c r="B4041" s="156"/>
    </row>
    <row r="4042" spans="1:2">
      <c r="A4042" s="79"/>
      <c r="B4042" s="156"/>
    </row>
    <row r="4043" spans="1:2">
      <c r="A4043" s="79"/>
      <c r="B4043" s="156"/>
    </row>
    <row r="4044" spans="1:2">
      <c r="A4044" s="79"/>
      <c r="B4044" s="156"/>
    </row>
    <row r="4045" spans="1:2">
      <c r="A4045" s="79"/>
      <c r="B4045" s="156"/>
    </row>
    <row r="4046" spans="1:2">
      <c r="A4046" s="79"/>
      <c r="B4046" s="156"/>
    </row>
    <row r="4047" spans="1:2">
      <c r="A4047" s="79"/>
      <c r="B4047" s="156"/>
    </row>
    <row r="4048" spans="1:2">
      <c r="A4048" s="79"/>
      <c r="B4048" s="156"/>
    </row>
    <row r="4049" spans="1:2">
      <c r="A4049" s="79"/>
      <c r="B4049" s="156"/>
    </row>
    <row r="4050" spans="1:2">
      <c r="A4050" s="79"/>
      <c r="B4050" s="156"/>
    </row>
    <row r="4051" spans="1:2">
      <c r="A4051" s="79"/>
      <c r="B4051" s="156"/>
    </row>
    <row r="4052" spans="1:2">
      <c r="A4052" s="79"/>
      <c r="B4052" s="156"/>
    </row>
    <row r="4053" spans="1:2">
      <c r="A4053" s="79"/>
      <c r="B4053" s="156"/>
    </row>
    <row r="4054" spans="1:2">
      <c r="A4054" s="79"/>
      <c r="B4054" s="156"/>
    </row>
    <row r="4055" spans="1:2">
      <c r="A4055" s="79"/>
      <c r="B4055" s="156"/>
    </row>
    <row r="4056" spans="1:2">
      <c r="A4056" s="79"/>
      <c r="B4056" s="156"/>
    </row>
    <row r="4057" spans="1:2">
      <c r="A4057" s="79"/>
      <c r="B4057" s="156"/>
    </row>
    <row r="4058" spans="1:2">
      <c r="A4058" s="79"/>
      <c r="B4058" s="156"/>
    </row>
    <row r="4059" spans="1:2">
      <c r="A4059" s="79"/>
      <c r="B4059" s="156"/>
    </row>
    <row r="4060" spans="1:2">
      <c r="A4060" s="79"/>
      <c r="B4060" s="156"/>
    </row>
    <row r="4061" spans="1:2">
      <c r="A4061" s="79"/>
      <c r="B4061" s="156"/>
    </row>
    <row r="4062" spans="1:2">
      <c r="A4062" s="79"/>
      <c r="B4062" s="156"/>
    </row>
    <row r="4063" spans="1:2">
      <c r="A4063" s="79"/>
      <c r="B4063" s="156"/>
    </row>
    <row r="4064" spans="1:2">
      <c r="A4064" s="79"/>
      <c r="B4064" s="156"/>
    </row>
    <row r="4065" spans="1:2">
      <c r="A4065" s="79"/>
      <c r="B4065" s="156"/>
    </row>
    <row r="4066" spans="1:2">
      <c r="A4066" s="79"/>
      <c r="B4066" s="156"/>
    </row>
    <row r="4067" spans="1:2">
      <c r="A4067" s="79"/>
      <c r="B4067" s="156"/>
    </row>
    <row r="4068" spans="1:2">
      <c r="A4068" s="79"/>
      <c r="B4068" s="156"/>
    </row>
    <row r="4069" spans="1:2">
      <c r="A4069" s="79"/>
      <c r="B4069" s="156"/>
    </row>
    <row r="4070" spans="1:2">
      <c r="A4070" s="79"/>
      <c r="B4070" s="156"/>
    </row>
    <row r="4071" spans="1:2">
      <c r="A4071" s="79"/>
      <c r="B4071" s="156"/>
    </row>
    <row r="4072" spans="1:2">
      <c r="A4072" s="79"/>
      <c r="B4072" s="156"/>
    </row>
    <row r="4073" spans="1:2">
      <c r="A4073" s="79"/>
      <c r="B4073" s="156"/>
    </row>
    <row r="4074" spans="1:2">
      <c r="A4074" s="79"/>
      <c r="B4074" s="156"/>
    </row>
    <row r="4075" spans="1:2">
      <c r="A4075" s="79"/>
      <c r="B4075" s="156"/>
    </row>
    <row r="4076" spans="1:2">
      <c r="A4076" s="79"/>
      <c r="B4076" s="156"/>
    </row>
    <row r="4077" spans="1:2">
      <c r="A4077" s="79"/>
      <c r="B4077" s="156"/>
    </row>
    <row r="4078" spans="1:2">
      <c r="A4078" s="79"/>
      <c r="B4078" s="156"/>
    </row>
    <row r="4079" spans="1:2">
      <c r="A4079" s="79"/>
      <c r="B4079" s="156"/>
    </row>
    <row r="4080" spans="1:2">
      <c r="A4080" s="79"/>
      <c r="B4080" s="156"/>
    </row>
    <row r="4081" spans="1:2">
      <c r="A4081" s="79"/>
      <c r="B4081" s="156"/>
    </row>
    <row r="4082" spans="1:2">
      <c r="A4082" s="79"/>
      <c r="B4082" s="156"/>
    </row>
    <row r="4083" spans="1:2">
      <c r="A4083" s="79"/>
      <c r="B4083" s="156"/>
    </row>
    <row r="4084" spans="1:2">
      <c r="A4084" s="79"/>
      <c r="B4084" s="156"/>
    </row>
    <row r="4085" spans="1:2">
      <c r="A4085" s="79"/>
      <c r="B4085" s="156"/>
    </row>
    <row r="4086" spans="1:2">
      <c r="A4086" s="79"/>
      <c r="B4086" s="156"/>
    </row>
    <row r="4087" spans="1:2">
      <c r="A4087" s="79"/>
      <c r="B4087" s="156"/>
    </row>
    <row r="4088" spans="1:2">
      <c r="A4088" s="79"/>
      <c r="B4088" s="156"/>
    </row>
    <row r="4089" spans="1:2">
      <c r="A4089" s="79"/>
      <c r="B4089" s="156"/>
    </row>
    <row r="4090" spans="1:2">
      <c r="A4090" s="79"/>
      <c r="B4090" s="156"/>
    </row>
    <row r="4091" spans="1:2">
      <c r="A4091" s="79"/>
      <c r="B4091" s="156"/>
    </row>
    <row r="4092" spans="1:2">
      <c r="A4092" s="79"/>
      <c r="B4092" s="156"/>
    </row>
    <row r="4093" spans="1:2">
      <c r="A4093" s="79"/>
      <c r="B4093" s="156"/>
    </row>
    <row r="4094" spans="1:2">
      <c r="A4094" s="79"/>
      <c r="B4094" s="156"/>
    </row>
    <row r="4095" spans="1:2">
      <c r="A4095" s="79"/>
      <c r="B4095" s="156"/>
    </row>
    <row r="4096" spans="1:2">
      <c r="A4096" s="79"/>
      <c r="B4096" s="156"/>
    </row>
    <row r="4097" spans="1:2">
      <c r="A4097" s="79"/>
      <c r="B4097" s="156"/>
    </row>
    <row r="4098" spans="1:2">
      <c r="A4098" s="79"/>
      <c r="B4098" s="156"/>
    </row>
    <row r="4099" spans="1:2">
      <c r="A4099" s="79"/>
      <c r="B4099" s="156"/>
    </row>
    <row r="4100" spans="1:2">
      <c r="A4100" s="79"/>
      <c r="B4100" s="156"/>
    </row>
    <row r="4101" spans="1:2">
      <c r="A4101" s="79"/>
      <c r="B4101" s="156"/>
    </row>
    <row r="4102" spans="1:2">
      <c r="A4102" s="79"/>
      <c r="B4102" s="156"/>
    </row>
    <row r="4103" spans="1:2">
      <c r="A4103" s="79"/>
      <c r="B4103" s="156"/>
    </row>
    <row r="4104" spans="1:2">
      <c r="A4104" s="79"/>
      <c r="B4104" s="156"/>
    </row>
    <row r="4105" spans="1:2">
      <c r="A4105" s="79"/>
      <c r="B4105" s="156"/>
    </row>
    <row r="4106" spans="1:2">
      <c r="A4106" s="79"/>
      <c r="B4106" s="156"/>
    </row>
    <row r="4107" spans="1:2">
      <c r="A4107" s="79"/>
      <c r="B4107" s="156"/>
    </row>
    <row r="4108" spans="1:2">
      <c r="A4108" s="79"/>
      <c r="B4108" s="156"/>
    </row>
    <row r="4109" spans="1:2">
      <c r="A4109" s="79"/>
      <c r="B4109" s="156"/>
    </row>
    <row r="4110" spans="1:2">
      <c r="A4110" s="79"/>
      <c r="B4110" s="156"/>
    </row>
    <row r="4111" spans="1:2">
      <c r="A4111" s="79"/>
      <c r="B4111" s="156"/>
    </row>
    <row r="4112" spans="1:2">
      <c r="A4112" s="79"/>
      <c r="B4112" s="156"/>
    </row>
    <row r="4113" spans="1:2">
      <c r="A4113" s="79"/>
      <c r="B4113" s="156"/>
    </row>
    <row r="4114" spans="1:2">
      <c r="A4114" s="79"/>
      <c r="B4114" s="156"/>
    </row>
    <row r="4115" spans="1:2">
      <c r="A4115" s="79"/>
      <c r="B4115" s="156"/>
    </row>
    <row r="4116" spans="1:2">
      <c r="A4116" s="79"/>
      <c r="B4116" s="156"/>
    </row>
    <row r="4117" spans="1:2">
      <c r="A4117" s="79"/>
      <c r="B4117" s="156"/>
    </row>
    <row r="4118" spans="1:2">
      <c r="A4118" s="79"/>
      <c r="B4118" s="156"/>
    </row>
    <row r="4119" spans="1:2">
      <c r="A4119" s="79"/>
      <c r="B4119" s="156"/>
    </row>
    <row r="4120" spans="1:2">
      <c r="A4120" s="79"/>
      <c r="B4120" s="156"/>
    </row>
    <row r="4121" spans="1:2">
      <c r="A4121" s="79"/>
      <c r="B4121" s="156"/>
    </row>
    <row r="4122" spans="1:2">
      <c r="A4122" s="79"/>
      <c r="B4122" s="156"/>
    </row>
    <row r="4123" spans="1:2">
      <c r="A4123" s="79"/>
      <c r="B4123" s="156"/>
    </row>
    <row r="4124" spans="1:2">
      <c r="A4124" s="79"/>
      <c r="B4124" s="156"/>
    </row>
    <row r="4125" spans="1:2">
      <c r="A4125" s="79"/>
      <c r="B4125" s="156"/>
    </row>
    <row r="4126" spans="1:2">
      <c r="A4126" s="79"/>
      <c r="B4126" s="156"/>
    </row>
    <row r="4127" spans="1:2">
      <c r="A4127" s="79"/>
      <c r="B4127" s="156"/>
    </row>
    <row r="4128" spans="1:2">
      <c r="A4128" s="79"/>
      <c r="B4128" s="156"/>
    </row>
    <row r="4129" spans="1:2">
      <c r="A4129" s="79"/>
      <c r="B4129" s="156"/>
    </row>
    <row r="4130" spans="1:2">
      <c r="A4130" s="79"/>
      <c r="B4130" s="156"/>
    </row>
    <row r="4131" spans="1:2">
      <c r="A4131" s="79"/>
      <c r="B4131" s="156"/>
    </row>
    <row r="4132" spans="1:2">
      <c r="A4132" s="79"/>
      <c r="B4132" s="156"/>
    </row>
    <row r="4133" spans="1:2">
      <c r="A4133" s="79"/>
      <c r="B4133" s="156"/>
    </row>
    <row r="4134" spans="1:2">
      <c r="A4134" s="79"/>
      <c r="B4134" s="156"/>
    </row>
    <row r="4135" spans="1:2">
      <c r="A4135" s="79"/>
      <c r="B4135" s="156"/>
    </row>
    <row r="4136" spans="1:2">
      <c r="A4136" s="79"/>
      <c r="B4136" s="156"/>
    </row>
    <row r="4137" spans="1:2">
      <c r="A4137" s="79"/>
      <c r="B4137" s="156"/>
    </row>
    <row r="4138" spans="1:2">
      <c r="A4138" s="79"/>
      <c r="B4138" s="156"/>
    </row>
    <row r="4139" spans="1:2">
      <c r="A4139" s="79"/>
      <c r="B4139" s="156"/>
    </row>
    <row r="4140" spans="1:2">
      <c r="A4140" s="79"/>
      <c r="B4140" s="156"/>
    </row>
    <row r="4141" spans="1:2">
      <c r="A4141" s="79"/>
      <c r="B4141" s="156"/>
    </row>
    <row r="4142" spans="1:2">
      <c r="A4142" s="79"/>
      <c r="B4142" s="156"/>
    </row>
    <row r="4143" spans="1:2">
      <c r="A4143" s="79"/>
      <c r="B4143" s="156"/>
    </row>
    <row r="4144" spans="1:2">
      <c r="A4144" s="79"/>
      <c r="B4144" s="156"/>
    </row>
    <row r="4145" spans="1:2">
      <c r="A4145" s="79"/>
      <c r="B4145" s="156"/>
    </row>
    <row r="4146" spans="1:2">
      <c r="A4146" s="79"/>
      <c r="B4146" s="156"/>
    </row>
    <row r="4147" spans="1:2">
      <c r="A4147" s="79"/>
      <c r="B4147" s="156"/>
    </row>
    <row r="4148" spans="1:2">
      <c r="A4148" s="79"/>
      <c r="B4148" s="156"/>
    </row>
    <row r="4149" spans="1:2">
      <c r="A4149" s="79"/>
      <c r="B4149" s="156"/>
    </row>
    <row r="4150" spans="1:2">
      <c r="A4150" s="79"/>
      <c r="B4150" s="156"/>
    </row>
    <row r="4151" spans="1:2">
      <c r="A4151" s="79"/>
      <c r="B4151" s="156"/>
    </row>
    <row r="4152" spans="1:2">
      <c r="A4152" s="79"/>
      <c r="B4152" s="156"/>
    </row>
    <row r="4153" spans="1:2">
      <c r="A4153" s="79"/>
      <c r="B4153" s="156"/>
    </row>
    <row r="4154" spans="1:2">
      <c r="A4154" s="79"/>
      <c r="B4154" s="156"/>
    </row>
    <row r="4155" spans="1:2">
      <c r="A4155" s="79"/>
      <c r="B4155" s="156"/>
    </row>
    <row r="4156" spans="1:2">
      <c r="A4156" s="79"/>
      <c r="B4156" s="156"/>
    </row>
    <row r="4157" spans="1:2">
      <c r="A4157" s="79"/>
      <c r="B4157" s="156"/>
    </row>
    <row r="4158" spans="1:2">
      <c r="A4158" s="79"/>
      <c r="B4158" s="156"/>
    </row>
    <row r="4159" spans="1:2">
      <c r="A4159" s="79"/>
      <c r="B4159" s="156"/>
    </row>
    <row r="4160" spans="1:2">
      <c r="A4160" s="79"/>
      <c r="B4160" s="156"/>
    </row>
    <row r="4161" spans="1:2">
      <c r="A4161" s="79"/>
      <c r="B4161" s="156"/>
    </row>
    <row r="4162" spans="1:2">
      <c r="A4162" s="79"/>
      <c r="B4162" s="156"/>
    </row>
    <row r="4163" spans="1:2">
      <c r="A4163" s="79"/>
      <c r="B4163" s="156"/>
    </row>
    <row r="4164" spans="1:2">
      <c r="A4164" s="79"/>
      <c r="B4164" s="156"/>
    </row>
    <row r="4165" spans="1:2">
      <c r="A4165" s="79"/>
      <c r="B4165" s="156"/>
    </row>
    <row r="4166" spans="1:2">
      <c r="A4166" s="79"/>
      <c r="B4166" s="156"/>
    </row>
    <row r="4167" spans="1:2">
      <c r="A4167" s="79"/>
      <c r="B4167" s="156"/>
    </row>
    <row r="4168" spans="1:2">
      <c r="A4168" s="79"/>
      <c r="B4168" s="156"/>
    </row>
    <row r="4169" spans="1:2">
      <c r="A4169" s="79"/>
      <c r="B4169" s="156"/>
    </row>
    <row r="4170" spans="1:2">
      <c r="A4170" s="79"/>
      <c r="B4170" s="156"/>
    </row>
    <row r="4171" spans="1:2">
      <c r="A4171" s="79"/>
      <c r="B4171" s="156"/>
    </row>
    <row r="4172" spans="1:2">
      <c r="A4172" s="79"/>
      <c r="B4172" s="156"/>
    </row>
    <row r="4173" spans="1:2">
      <c r="A4173" s="79"/>
      <c r="B4173" s="156"/>
    </row>
    <row r="4174" spans="1:2">
      <c r="A4174" s="79"/>
      <c r="B4174" s="156"/>
    </row>
    <row r="4175" spans="1:2">
      <c r="A4175" s="79"/>
      <c r="B4175" s="156"/>
    </row>
    <row r="4176" spans="1:2">
      <c r="A4176" s="79"/>
      <c r="B4176" s="156"/>
    </row>
    <row r="4177" spans="1:2">
      <c r="A4177" s="79"/>
      <c r="B4177" s="156"/>
    </row>
    <row r="4178" spans="1:2">
      <c r="A4178" s="79"/>
      <c r="B4178" s="156"/>
    </row>
    <row r="4179" spans="1:2">
      <c r="A4179" s="79"/>
      <c r="B4179" s="156"/>
    </row>
    <row r="4180" spans="1:2">
      <c r="A4180" s="79"/>
      <c r="B4180" s="156"/>
    </row>
    <row r="4181" spans="1:2">
      <c r="A4181" s="79"/>
      <c r="B4181" s="156"/>
    </row>
    <row r="4182" spans="1:2">
      <c r="A4182" s="79"/>
      <c r="B4182" s="156"/>
    </row>
    <row r="4183" spans="1:2">
      <c r="A4183" s="79"/>
      <c r="B4183" s="156"/>
    </row>
    <row r="4184" spans="1:2">
      <c r="A4184" s="79"/>
      <c r="B4184" s="156"/>
    </row>
    <row r="4185" spans="1:2">
      <c r="A4185" s="79"/>
      <c r="B4185" s="156"/>
    </row>
    <row r="4186" spans="1:2">
      <c r="A4186" s="79"/>
      <c r="B4186" s="156"/>
    </row>
    <row r="4187" spans="1:2">
      <c r="A4187" s="79"/>
      <c r="B4187" s="156"/>
    </row>
    <row r="4188" spans="1:2">
      <c r="A4188" s="79"/>
      <c r="B4188" s="156"/>
    </row>
    <row r="4189" spans="1:2">
      <c r="A4189" s="79"/>
      <c r="B4189" s="156"/>
    </row>
    <row r="4190" spans="1:2">
      <c r="A4190" s="79"/>
      <c r="B4190" s="156"/>
    </row>
    <row r="4191" spans="1:2">
      <c r="A4191" s="79"/>
      <c r="B4191" s="156"/>
    </row>
    <row r="4192" spans="1:2">
      <c r="A4192" s="79"/>
      <c r="B4192" s="156"/>
    </row>
    <row r="4193" spans="1:2">
      <c r="A4193" s="79"/>
      <c r="B4193" s="156"/>
    </row>
    <row r="4194" spans="1:2">
      <c r="A4194" s="79"/>
      <c r="B4194" s="156"/>
    </row>
    <row r="4195" spans="1:2">
      <c r="A4195" s="79"/>
      <c r="B4195" s="156"/>
    </row>
    <row r="4196" spans="1:2">
      <c r="A4196" s="79"/>
      <c r="B4196" s="156"/>
    </row>
    <row r="4197" spans="1:2">
      <c r="A4197" s="79"/>
      <c r="B4197" s="156"/>
    </row>
    <row r="4198" spans="1:2">
      <c r="A4198" s="79"/>
      <c r="B4198" s="156"/>
    </row>
    <row r="4199" spans="1:2">
      <c r="A4199" s="79"/>
      <c r="B4199" s="156"/>
    </row>
    <row r="4200" spans="1:2">
      <c r="A4200" s="79"/>
      <c r="B4200" s="156"/>
    </row>
    <row r="4201" spans="1:2">
      <c r="A4201" s="79"/>
      <c r="B4201" s="156"/>
    </row>
    <row r="4202" spans="1:2">
      <c r="A4202" s="79"/>
      <c r="B4202" s="156"/>
    </row>
    <row r="4203" spans="1:2">
      <c r="A4203" s="79"/>
      <c r="B4203" s="156"/>
    </row>
    <row r="4204" spans="1:2">
      <c r="A4204" s="79"/>
      <c r="B4204" s="156"/>
    </row>
    <row r="4205" spans="1:2">
      <c r="A4205" s="79"/>
      <c r="B4205" s="156"/>
    </row>
    <row r="4206" spans="1:2">
      <c r="A4206" s="79"/>
      <c r="B4206" s="156"/>
    </row>
    <row r="4207" spans="1:2">
      <c r="A4207" s="79"/>
      <c r="B4207" s="156"/>
    </row>
    <row r="4208" spans="1:2">
      <c r="A4208" s="79"/>
      <c r="B4208" s="156"/>
    </row>
    <row r="4209" spans="1:2">
      <c r="A4209" s="79"/>
      <c r="B4209" s="156"/>
    </row>
    <row r="4210" spans="1:2">
      <c r="A4210" s="79"/>
      <c r="B4210" s="156"/>
    </row>
    <row r="4211" spans="1:2">
      <c r="A4211" s="79"/>
      <c r="B4211" s="156"/>
    </row>
    <row r="4212" spans="1:2">
      <c r="A4212" s="79"/>
      <c r="B4212" s="156"/>
    </row>
    <row r="4213" spans="1:2">
      <c r="A4213" s="79"/>
      <c r="B4213" s="156"/>
    </row>
    <row r="4214" spans="1:2">
      <c r="A4214" s="79"/>
      <c r="B4214" s="156"/>
    </row>
    <row r="4215" spans="1:2">
      <c r="A4215" s="79"/>
      <c r="B4215" s="156"/>
    </row>
    <row r="4216" spans="1:2">
      <c r="A4216" s="79"/>
      <c r="B4216" s="156"/>
    </row>
    <row r="4217" spans="1:2">
      <c r="A4217" s="79"/>
      <c r="B4217" s="156"/>
    </row>
    <row r="4218" spans="1:2">
      <c r="A4218" s="79"/>
      <c r="B4218" s="156"/>
    </row>
    <row r="4219" spans="1:2">
      <c r="A4219" s="79"/>
      <c r="B4219" s="156"/>
    </row>
    <row r="4220" spans="1:2">
      <c r="A4220" s="79"/>
      <c r="B4220" s="156"/>
    </row>
    <row r="4221" spans="1:2">
      <c r="A4221" s="79"/>
      <c r="B4221" s="156"/>
    </row>
    <row r="4222" spans="1:2">
      <c r="A4222" s="79"/>
      <c r="B4222" s="156"/>
    </row>
    <row r="4223" spans="1:2">
      <c r="A4223" s="79"/>
      <c r="B4223" s="156"/>
    </row>
    <row r="4224" spans="1:2">
      <c r="A4224" s="79"/>
      <c r="B4224" s="156"/>
    </row>
    <row r="4225" spans="1:2">
      <c r="A4225" s="79"/>
      <c r="B4225" s="156"/>
    </row>
    <row r="4226" spans="1:2">
      <c r="A4226" s="79"/>
      <c r="B4226" s="156"/>
    </row>
    <row r="4227" spans="1:2">
      <c r="A4227" s="79"/>
      <c r="B4227" s="156"/>
    </row>
    <row r="4228" spans="1:2">
      <c r="A4228" s="79"/>
      <c r="B4228" s="156"/>
    </row>
    <row r="4229" spans="1:2">
      <c r="A4229" s="79"/>
      <c r="B4229" s="156"/>
    </row>
    <row r="4230" spans="1:2">
      <c r="A4230" s="79"/>
      <c r="B4230" s="156"/>
    </row>
    <row r="4231" spans="1:2">
      <c r="A4231" s="79"/>
      <c r="B4231" s="156"/>
    </row>
    <row r="4232" spans="1:2">
      <c r="A4232" s="79"/>
      <c r="B4232" s="156"/>
    </row>
    <row r="4233" spans="1:2">
      <c r="A4233" s="79"/>
      <c r="B4233" s="156"/>
    </row>
    <row r="4234" spans="1:2">
      <c r="A4234" s="79"/>
      <c r="B4234" s="156"/>
    </row>
    <row r="4235" spans="1:2">
      <c r="A4235" s="79"/>
      <c r="B4235" s="156"/>
    </row>
    <row r="4236" spans="1:2">
      <c r="A4236" s="79"/>
      <c r="B4236" s="156"/>
    </row>
    <row r="4237" spans="1:2">
      <c r="A4237" s="79"/>
      <c r="B4237" s="156"/>
    </row>
    <row r="4238" spans="1:2">
      <c r="A4238" s="79"/>
      <c r="B4238" s="156"/>
    </row>
    <row r="4239" spans="1:2">
      <c r="A4239" s="79"/>
      <c r="B4239" s="156"/>
    </row>
    <row r="4240" spans="1:2">
      <c r="A4240" s="79"/>
      <c r="B4240" s="156"/>
    </row>
    <row r="4241" spans="1:2">
      <c r="A4241" s="79"/>
      <c r="B4241" s="156"/>
    </row>
    <row r="4242" spans="1:2">
      <c r="A4242" s="79"/>
      <c r="B4242" s="156"/>
    </row>
    <row r="4243" spans="1:2">
      <c r="A4243" s="79"/>
      <c r="B4243" s="156"/>
    </row>
    <row r="4244" spans="1:2">
      <c r="A4244" s="79"/>
      <c r="B4244" s="156"/>
    </row>
    <row r="4245" spans="1:2">
      <c r="A4245" s="79"/>
      <c r="B4245" s="156"/>
    </row>
    <row r="4246" spans="1:2">
      <c r="A4246" s="79"/>
      <c r="B4246" s="156"/>
    </row>
    <row r="4247" spans="1:2">
      <c r="A4247" s="79"/>
      <c r="B4247" s="156"/>
    </row>
    <row r="4248" spans="1:2">
      <c r="A4248" s="79"/>
      <c r="B4248" s="156"/>
    </row>
    <row r="4249" spans="1:2">
      <c r="A4249" s="79"/>
      <c r="B4249" s="156"/>
    </row>
    <row r="4250" spans="1:2">
      <c r="A4250" s="79"/>
      <c r="B4250" s="156"/>
    </row>
    <row r="4251" spans="1:2">
      <c r="A4251" s="79"/>
      <c r="B4251" s="156"/>
    </row>
    <row r="4252" spans="1:2">
      <c r="A4252" s="79"/>
      <c r="B4252" s="156"/>
    </row>
    <row r="4253" spans="1:2">
      <c r="A4253" s="79"/>
      <c r="B4253" s="156"/>
    </row>
    <row r="4254" spans="1:2">
      <c r="A4254" s="79"/>
      <c r="B4254" s="156"/>
    </row>
    <row r="4255" spans="1:2">
      <c r="A4255" s="79"/>
      <c r="B4255" s="156"/>
    </row>
    <row r="4256" spans="1:2">
      <c r="A4256" s="79"/>
      <c r="B4256" s="156"/>
    </row>
    <row r="4257" spans="1:2">
      <c r="A4257" s="79"/>
      <c r="B4257" s="156"/>
    </row>
    <row r="4258" spans="1:2">
      <c r="A4258" s="79"/>
      <c r="B4258" s="156"/>
    </row>
    <row r="4259" spans="1:2">
      <c r="A4259" s="79"/>
      <c r="B4259" s="156"/>
    </row>
    <row r="4260" spans="1:2">
      <c r="A4260" s="79"/>
      <c r="B4260" s="156"/>
    </row>
    <row r="4261" spans="1:2">
      <c r="A4261" s="79"/>
      <c r="B4261" s="156"/>
    </row>
    <row r="4262" spans="1:2">
      <c r="A4262" s="79"/>
      <c r="B4262" s="156"/>
    </row>
    <row r="4263" spans="1:2">
      <c r="A4263" s="79"/>
      <c r="B4263" s="156"/>
    </row>
    <row r="4264" spans="1:2">
      <c r="A4264" s="79"/>
      <c r="B4264" s="156"/>
    </row>
    <row r="4265" spans="1:2">
      <c r="A4265" s="79"/>
      <c r="B4265" s="156"/>
    </row>
    <row r="4266" spans="1:2">
      <c r="A4266" s="79"/>
      <c r="B4266" s="156"/>
    </row>
    <row r="4267" spans="1:2">
      <c r="A4267" s="79"/>
      <c r="B4267" s="156"/>
    </row>
    <row r="4268" spans="1:2">
      <c r="A4268" s="79"/>
      <c r="B4268" s="156"/>
    </row>
    <row r="4269" spans="1:2">
      <c r="A4269" s="79"/>
      <c r="B4269" s="156"/>
    </row>
    <row r="4270" spans="1:2">
      <c r="A4270" s="79"/>
      <c r="B4270" s="156"/>
    </row>
    <row r="4271" spans="1:2">
      <c r="A4271" s="79"/>
      <c r="B4271" s="156"/>
    </row>
    <row r="4272" spans="1:2">
      <c r="A4272" s="79"/>
      <c r="B4272" s="156"/>
    </row>
    <row r="4273" spans="1:2">
      <c r="A4273" s="79"/>
      <c r="B4273" s="156"/>
    </row>
    <row r="4274" spans="1:2">
      <c r="A4274" s="79"/>
      <c r="B4274" s="156"/>
    </row>
    <row r="4275" spans="1:2">
      <c r="A4275" s="79"/>
      <c r="B4275" s="156"/>
    </row>
    <row r="4276" spans="1:2">
      <c r="A4276" s="79"/>
      <c r="B4276" s="156"/>
    </row>
    <row r="4277" spans="1:2">
      <c r="A4277" s="79"/>
      <c r="B4277" s="156"/>
    </row>
    <row r="4278" spans="1:2">
      <c r="A4278" s="79"/>
      <c r="B4278" s="156"/>
    </row>
    <row r="4279" spans="1:2">
      <c r="A4279" s="79"/>
      <c r="B4279" s="156"/>
    </row>
    <row r="4280" spans="1:2">
      <c r="A4280" s="79"/>
      <c r="B4280" s="156"/>
    </row>
    <row r="4281" spans="1:2">
      <c r="A4281" s="79"/>
      <c r="B4281" s="156"/>
    </row>
    <row r="4282" spans="1:2">
      <c r="A4282" s="79"/>
      <c r="B4282" s="156"/>
    </row>
    <row r="4283" spans="1:2">
      <c r="A4283" s="79"/>
      <c r="B4283" s="156"/>
    </row>
    <row r="4284" spans="1:2">
      <c r="A4284" s="79"/>
      <c r="B4284" s="156"/>
    </row>
    <row r="4285" spans="1:2">
      <c r="A4285" s="79"/>
      <c r="B4285" s="156"/>
    </row>
    <row r="4286" spans="1:2">
      <c r="A4286" s="79"/>
      <c r="B4286" s="156"/>
    </row>
    <row r="4287" spans="1:2">
      <c r="A4287" s="79"/>
      <c r="B4287" s="156"/>
    </row>
    <row r="4288" spans="1:2">
      <c r="A4288" s="79"/>
      <c r="B4288" s="156"/>
    </row>
    <row r="4289" spans="1:2">
      <c r="A4289" s="79"/>
      <c r="B4289" s="156"/>
    </row>
    <row r="4290" spans="1:2">
      <c r="A4290" s="79"/>
      <c r="B4290" s="156"/>
    </row>
    <row r="4291" spans="1:2">
      <c r="A4291" s="79"/>
      <c r="B4291" s="156"/>
    </row>
    <row r="4292" spans="1:2">
      <c r="A4292" s="79"/>
      <c r="B4292" s="156"/>
    </row>
    <row r="4293" spans="1:2">
      <c r="A4293" s="79"/>
      <c r="B4293" s="156"/>
    </row>
    <row r="4294" spans="1:2">
      <c r="A4294" s="79"/>
      <c r="B4294" s="156"/>
    </row>
    <row r="4295" spans="1:2">
      <c r="A4295" s="79"/>
      <c r="B4295" s="156"/>
    </row>
    <row r="4296" spans="1:2">
      <c r="A4296" s="79"/>
      <c r="B4296" s="156"/>
    </row>
    <row r="4297" spans="1:2">
      <c r="A4297" s="79"/>
      <c r="B4297" s="156"/>
    </row>
    <row r="4298" spans="1:2">
      <c r="A4298" s="79"/>
      <c r="B4298" s="156"/>
    </row>
    <row r="4299" spans="1:2">
      <c r="A4299" s="79"/>
      <c r="B4299" s="156"/>
    </row>
    <row r="4300" spans="1:2">
      <c r="A4300" s="79"/>
      <c r="B4300" s="156"/>
    </row>
    <row r="4301" spans="1:2">
      <c r="A4301" s="79"/>
      <c r="B4301" s="156"/>
    </row>
    <row r="4302" spans="1:2">
      <c r="A4302" s="79"/>
      <c r="B4302" s="156"/>
    </row>
    <row r="4303" spans="1:2">
      <c r="A4303" s="79"/>
      <c r="B4303" s="156"/>
    </row>
    <row r="4304" spans="1:2">
      <c r="A4304" s="79"/>
      <c r="B4304" s="156"/>
    </row>
    <row r="4305" spans="1:2">
      <c r="A4305" s="79"/>
      <c r="B4305" s="156"/>
    </row>
    <row r="4306" spans="1:2">
      <c r="A4306" s="79"/>
      <c r="B4306" s="156"/>
    </row>
    <row r="4307" spans="1:2">
      <c r="A4307" s="79"/>
      <c r="B4307" s="156"/>
    </row>
    <row r="4308" spans="1:2">
      <c r="A4308" s="79"/>
      <c r="B4308" s="156"/>
    </row>
    <row r="4309" spans="1:2">
      <c r="A4309" s="79"/>
      <c r="B4309" s="156"/>
    </row>
    <row r="4310" spans="1:2">
      <c r="A4310" s="79"/>
      <c r="B4310" s="156"/>
    </row>
    <row r="4311" spans="1:2">
      <c r="A4311" s="79"/>
      <c r="B4311" s="156"/>
    </row>
    <row r="4312" spans="1:2">
      <c r="A4312" s="79"/>
      <c r="B4312" s="156"/>
    </row>
    <row r="4313" spans="1:2">
      <c r="A4313" s="79"/>
      <c r="B4313" s="156"/>
    </row>
    <row r="4314" spans="1:2">
      <c r="A4314" s="79"/>
      <c r="B4314" s="156"/>
    </row>
    <row r="4315" spans="1:2">
      <c r="A4315" s="79"/>
      <c r="B4315" s="156"/>
    </row>
    <row r="4316" spans="1:2">
      <c r="A4316" s="79"/>
      <c r="B4316" s="156"/>
    </row>
    <row r="4317" spans="1:2">
      <c r="A4317" s="79"/>
      <c r="B4317" s="156"/>
    </row>
    <row r="4318" spans="1:2">
      <c r="A4318" s="79"/>
      <c r="B4318" s="156"/>
    </row>
    <row r="4319" spans="1:2">
      <c r="A4319" s="79"/>
      <c r="B4319" s="156"/>
    </row>
    <row r="4320" spans="1:2">
      <c r="A4320" s="79"/>
      <c r="B4320" s="156"/>
    </row>
    <row r="4321" spans="1:2">
      <c r="A4321" s="79"/>
      <c r="B4321" s="156"/>
    </row>
    <row r="4322" spans="1:2">
      <c r="A4322" s="79"/>
      <c r="B4322" s="156"/>
    </row>
    <row r="4323" spans="1:2">
      <c r="A4323" s="79"/>
      <c r="B4323" s="156"/>
    </row>
    <row r="4324" spans="1:2">
      <c r="A4324" s="79"/>
      <c r="B4324" s="156"/>
    </row>
    <row r="4325" spans="1:2">
      <c r="A4325" s="79"/>
      <c r="B4325" s="156"/>
    </row>
    <row r="4326" spans="1:2">
      <c r="A4326" s="79"/>
      <c r="B4326" s="156"/>
    </row>
    <row r="4327" spans="1:2">
      <c r="A4327" s="79"/>
      <c r="B4327" s="156"/>
    </row>
    <row r="4328" spans="1:2">
      <c r="A4328" s="79"/>
      <c r="B4328" s="156"/>
    </row>
    <row r="4329" spans="1:2">
      <c r="A4329" s="79"/>
      <c r="B4329" s="156"/>
    </row>
    <row r="4330" spans="1:2">
      <c r="A4330" s="79"/>
      <c r="B4330" s="156"/>
    </row>
    <row r="4331" spans="1:2">
      <c r="A4331" s="79"/>
      <c r="B4331" s="156"/>
    </row>
    <row r="4332" spans="1:2">
      <c r="A4332" s="79"/>
      <c r="B4332" s="156"/>
    </row>
    <row r="4333" spans="1:2">
      <c r="A4333" s="79"/>
      <c r="B4333" s="156"/>
    </row>
    <row r="4334" spans="1:2">
      <c r="A4334" s="79"/>
      <c r="B4334" s="156"/>
    </row>
    <row r="4335" spans="1:2">
      <c r="A4335" s="79"/>
      <c r="B4335" s="156"/>
    </row>
    <row r="4336" spans="1:2">
      <c r="A4336" s="79"/>
      <c r="B4336" s="156"/>
    </row>
    <row r="4337" spans="1:2">
      <c r="A4337" s="79"/>
      <c r="B4337" s="156"/>
    </row>
    <row r="4338" spans="1:2">
      <c r="A4338" s="79"/>
      <c r="B4338" s="156"/>
    </row>
    <row r="4339" spans="1:2">
      <c r="A4339" s="79"/>
      <c r="B4339" s="156"/>
    </row>
    <row r="4340" spans="1:2">
      <c r="A4340" s="79"/>
      <c r="B4340" s="156"/>
    </row>
    <row r="4341" spans="1:2">
      <c r="A4341" s="79"/>
      <c r="B4341" s="156"/>
    </row>
    <row r="4342" spans="1:2">
      <c r="A4342" s="79"/>
      <c r="B4342" s="156"/>
    </row>
    <row r="4343" spans="1:2">
      <c r="A4343" s="79"/>
      <c r="B4343" s="156"/>
    </row>
    <row r="4344" spans="1:2">
      <c r="A4344" s="79"/>
      <c r="B4344" s="156"/>
    </row>
    <row r="4345" spans="1:2">
      <c r="A4345" s="79"/>
      <c r="B4345" s="156"/>
    </row>
    <row r="4346" spans="1:2">
      <c r="A4346" s="79"/>
      <c r="B4346" s="156"/>
    </row>
    <row r="4347" spans="1:2">
      <c r="A4347" s="79"/>
      <c r="B4347" s="156"/>
    </row>
    <row r="4348" spans="1:2">
      <c r="A4348" s="79"/>
      <c r="B4348" s="156"/>
    </row>
    <row r="4349" spans="1:2">
      <c r="A4349" s="79"/>
      <c r="B4349" s="156"/>
    </row>
    <row r="4350" spans="1:2">
      <c r="A4350" s="79"/>
      <c r="B4350" s="156"/>
    </row>
    <row r="4351" spans="1:2">
      <c r="A4351" s="79"/>
      <c r="B4351" s="156"/>
    </row>
    <row r="4352" spans="1:2">
      <c r="A4352" s="79"/>
      <c r="B4352" s="156"/>
    </row>
    <row r="4353" spans="1:2">
      <c r="A4353" s="79"/>
      <c r="B4353" s="156"/>
    </row>
    <row r="4354" spans="1:2">
      <c r="A4354" s="79"/>
      <c r="B4354" s="156"/>
    </row>
    <row r="4355" spans="1:2">
      <c r="A4355" s="79"/>
      <c r="B4355" s="156"/>
    </row>
    <row r="4356" spans="1:2">
      <c r="A4356" s="79"/>
      <c r="B4356" s="156"/>
    </row>
    <row r="4357" spans="1:2">
      <c r="A4357" s="79"/>
      <c r="B4357" s="156"/>
    </row>
    <row r="4358" spans="1:2">
      <c r="A4358" s="79"/>
      <c r="B4358" s="156"/>
    </row>
    <row r="4359" spans="1:2">
      <c r="A4359" s="79"/>
      <c r="B4359" s="156"/>
    </row>
    <row r="4360" spans="1:2">
      <c r="A4360" s="79"/>
      <c r="B4360" s="156"/>
    </row>
    <row r="4361" spans="1:2">
      <c r="A4361" s="79"/>
      <c r="B4361" s="156"/>
    </row>
    <row r="4362" spans="1:2">
      <c r="A4362" s="79"/>
      <c r="B4362" s="156"/>
    </row>
    <row r="4363" spans="1:2">
      <c r="A4363" s="79"/>
      <c r="B4363" s="156"/>
    </row>
    <row r="4364" spans="1:2">
      <c r="A4364" s="79"/>
      <c r="B4364" s="156"/>
    </row>
    <row r="4365" spans="1:2">
      <c r="A4365" s="79"/>
      <c r="B4365" s="156"/>
    </row>
    <row r="4366" spans="1:2">
      <c r="A4366" s="79"/>
      <c r="B4366" s="156"/>
    </row>
    <row r="4367" spans="1:2">
      <c r="A4367" s="79"/>
      <c r="B4367" s="156"/>
    </row>
    <row r="4368" spans="1:2">
      <c r="A4368" s="79"/>
      <c r="B4368" s="156"/>
    </row>
    <row r="4369" spans="1:2">
      <c r="A4369" s="79"/>
      <c r="B4369" s="156"/>
    </row>
    <row r="4370" spans="1:2">
      <c r="A4370" s="79"/>
      <c r="B4370" s="156"/>
    </row>
    <row r="4371" spans="1:2">
      <c r="A4371" s="79"/>
      <c r="B4371" s="156"/>
    </row>
    <row r="4372" spans="1:2">
      <c r="A4372" s="79"/>
      <c r="B4372" s="156"/>
    </row>
    <row r="4373" spans="1:2">
      <c r="A4373" s="79"/>
      <c r="B4373" s="156"/>
    </row>
    <row r="4374" spans="1:2">
      <c r="A4374" s="79"/>
      <c r="B4374" s="156"/>
    </row>
    <row r="4375" spans="1:2">
      <c r="A4375" s="79"/>
      <c r="B4375" s="156"/>
    </row>
    <row r="4376" spans="1:2">
      <c r="A4376" s="79"/>
      <c r="B4376" s="156"/>
    </row>
    <row r="4377" spans="1:2">
      <c r="A4377" s="79"/>
      <c r="B4377" s="156"/>
    </row>
    <row r="4378" spans="1:2">
      <c r="A4378" s="79"/>
      <c r="B4378" s="156"/>
    </row>
    <row r="4379" spans="1:2">
      <c r="A4379" s="79"/>
      <c r="B4379" s="156"/>
    </row>
    <row r="4380" spans="1:2">
      <c r="A4380" s="79"/>
      <c r="B4380" s="156"/>
    </row>
    <row r="4381" spans="1:2">
      <c r="A4381" s="79"/>
      <c r="B4381" s="156"/>
    </row>
    <row r="4382" spans="1:2">
      <c r="A4382" s="79"/>
      <c r="B4382" s="156"/>
    </row>
    <row r="4383" spans="1:2">
      <c r="A4383" s="79"/>
      <c r="B4383" s="156"/>
    </row>
    <row r="4384" spans="1:2">
      <c r="A4384" s="79"/>
      <c r="B4384" s="156"/>
    </row>
    <row r="4385" spans="1:2">
      <c r="A4385" s="79"/>
      <c r="B4385" s="156"/>
    </row>
    <row r="4386" spans="1:2">
      <c r="A4386" s="79"/>
      <c r="B4386" s="156"/>
    </row>
    <row r="4387" spans="1:2">
      <c r="A4387" s="79"/>
      <c r="B4387" s="156"/>
    </row>
    <row r="4388" spans="1:2">
      <c r="A4388" s="79"/>
      <c r="B4388" s="156"/>
    </row>
    <row r="4389" spans="1:2">
      <c r="A4389" s="79"/>
      <c r="B4389" s="156"/>
    </row>
    <row r="4390" spans="1:2">
      <c r="A4390" s="79"/>
      <c r="B4390" s="156"/>
    </row>
    <row r="4391" spans="1:2">
      <c r="A4391" s="79"/>
      <c r="B4391" s="156"/>
    </row>
    <row r="4392" spans="1:2">
      <c r="A4392" s="79"/>
      <c r="B4392" s="156"/>
    </row>
    <row r="4393" spans="1:2">
      <c r="A4393" s="79"/>
      <c r="B4393" s="156"/>
    </row>
    <row r="4394" spans="1:2">
      <c r="A4394" s="79"/>
      <c r="B4394" s="156"/>
    </row>
    <row r="4395" spans="1:2">
      <c r="A4395" s="79"/>
      <c r="B4395" s="156"/>
    </row>
    <row r="4396" spans="1:2">
      <c r="A4396" s="79"/>
      <c r="B4396" s="156"/>
    </row>
    <row r="4397" spans="1:2">
      <c r="A4397" s="79"/>
      <c r="B4397" s="156"/>
    </row>
    <row r="4398" spans="1:2">
      <c r="A4398" s="79"/>
      <c r="B4398" s="156"/>
    </row>
    <row r="4399" spans="1:2">
      <c r="A4399" s="79"/>
      <c r="B4399" s="156"/>
    </row>
    <row r="4400" spans="1:2">
      <c r="A4400" s="79"/>
      <c r="B4400" s="156"/>
    </row>
    <row r="4401" spans="1:2">
      <c r="A4401" s="79"/>
      <c r="B4401" s="156"/>
    </row>
    <row r="4402" spans="1:2">
      <c r="A4402" s="79"/>
      <c r="B4402" s="156"/>
    </row>
    <row r="4403" spans="1:2">
      <c r="A4403" s="79"/>
      <c r="B4403" s="156"/>
    </row>
    <row r="4404" spans="1:2">
      <c r="A4404" s="79"/>
      <c r="B4404" s="156"/>
    </row>
    <row r="4405" spans="1:2">
      <c r="A4405" s="79"/>
      <c r="B4405" s="156"/>
    </row>
    <row r="4406" spans="1:2">
      <c r="A4406" s="79"/>
      <c r="B4406" s="156"/>
    </row>
    <row r="4407" spans="1:2">
      <c r="A4407" s="79"/>
      <c r="B4407" s="156"/>
    </row>
    <row r="4408" spans="1:2">
      <c r="A4408" s="79"/>
      <c r="B4408" s="156"/>
    </row>
    <row r="4409" spans="1:2">
      <c r="A4409" s="79"/>
      <c r="B4409" s="156"/>
    </row>
    <row r="4410" spans="1:2">
      <c r="A4410" s="79"/>
      <c r="B4410" s="156"/>
    </row>
    <row r="4411" spans="1:2">
      <c r="A4411" s="79"/>
      <c r="B4411" s="156"/>
    </row>
    <row r="4412" spans="1:2">
      <c r="A4412" s="79"/>
      <c r="B4412" s="156"/>
    </row>
    <row r="4413" spans="1:2">
      <c r="A4413" s="79"/>
      <c r="B4413" s="156"/>
    </row>
    <row r="4414" spans="1:2">
      <c r="A4414" s="79"/>
      <c r="B4414" s="156"/>
    </row>
    <row r="4415" spans="1:2">
      <c r="A4415" s="79"/>
      <c r="B4415" s="156"/>
    </row>
    <row r="4416" spans="1:2">
      <c r="A4416" s="79"/>
      <c r="B4416" s="156"/>
    </row>
    <row r="4417" spans="1:2">
      <c r="A4417" s="79"/>
      <c r="B4417" s="156"/>
    </row>
    <row r="4418" spans="1:2">
      <c r="A4418" s="79"/>
      <c r="B4418" s="156"/>
    </row>
    <row r="4419" spans="1:2">
      <c r="A4419" s="79"/>
      <c r="B4419" s="156"/>
    </row>
    <row r="4420" spans="1:2">
      <c r="A4420" s="79"/>
      <c r="B4420" s="156"/>
    </row>
    <row r="4421" spans="1:2">
      <c r="A4421" s="79"/>
      <c r="B4421" s="156"/>
    </row>
    <row r="4422" spans="1:2">
      <c r="A4422" s="79"/>
      <c r="B4422" s="156"/>
    </row>
    <row r="4423" spans="1:2">
      <c r="A4423" s="79"/>
      <c r="B4423" s="156"/>
    </row>
    <row r="4424" spans="1:2">
      <c r="A4424" s="79"/>
      <c r="B4424" s="156"/>
    </row>
    <row r="4425" spans="1:2">
      <c r="A4425" s="79"/>
      <c r="B4425" s="156"/>
    </row>
    <row r="4426" spans="1:2">
      <c r="A4426" s="79"/>
      <c r="B4426" s="156"/>
    </row>
    <row r="4427" spans="1:2">
      <c r="A4427" s="79"/>
      <c r="B4427" s="156"/>
    </row>
    <row r="4428" spans="1:2">
      <c r="A4428" s="79"/>
      <c r="B4428" s="156"/>
    </row>
    <row r="4429" spans="1:2">
      <c r="A4429" s="79"/>
      <c r="B4429" s="156"/>
    </row>
    <row r="4430" spans="1:2">
      <c r="A4430" s="79"/>
      <c r="B4430" s="156"/>
    </row>
    <row r="4431" spans="1:2">
      <c r="A4431" s="79"/>
      <c r="B4431" s="156"/>
    </row>
    <row r="4432" spans="1:2">
      <c r="A4432" s="79"/>
      <c r="B4432" s="156"/>
    </row>
    <row r="4433" spans="1:2">
      <c r="A4433" s="79"/>
      <c r="B4433" s="156"/>
    </row>
    <row r="4434" spans="1:2">
      <c r="A4434" s="79"/>
      <c r="B4434" s="156"/>
    </row>
    <row r="4435" spans="1:2">
      <c r="A4435" s="79"/>
      <c r="B4435" s="156"/>
    </row>
    <row r="4436" spans="1:2">
      <c r="A4436" s="79"/>
      <c r="B4436" s="156"/>
    </row>
    <row r="4437" spans="1:2">
      <c r="A4437" s="79"/>
      <c r="B4437" s="156"/>
    </row>
    <row r="4438" spans="1:2">
      <c r="A4438" s="79"/>
      <c r="B4438" s="156"/>
    </row>
    <row r="4439" spans="1:2">
      <c r="A4439" s="79"/>
      <c r="B4439" s="156"/>
    </row>
    <row r="4440" spans="1:2">
      <c r="A4440" s="79"/>
      <c r="B4440" s="156"/>
    </row>
    <row r="4441" spans="1:2">
      <c r="A4441" s="79"/>
      <c r="B4441" s="156"/>
    </row>
    <row r="4442" spans="1:2">
      <c r="A4442" s="79"/>
      <c r="B4442" s="156"/>
    </row>
    <row r="4443" spans="1:2">
      <c r="A4443" s="79"/>
      <c r="B4443" s="156"/>
    </row>
    <row r="4444" spans="1:2">
      <c r="A4444" s="79"/>
      <c r="B4444" s="156"/>
    </row>
    <row r="4445" spans="1:2">
      <c r="A4445" s="79"/>
      <c r="B4445" s="156"/>
    </row>
    <row r="4446" spans="1:2">
      <c r="A4446" s="79"/>
      <c r="B4446" s="156"/>
    </row>
    <row r="4447" spans="1:2">
      <c r="A4447" s="79"/>
      <c r="B4447" s="156"/>
    </row>
    <row r="4448" spans="1:2">
      <c r="A4448" s="79"/>
      <c r="B4448" s="156"/>
    </row>
    <row r="4449" spans="1:2">
      <c r="A4449" s="79"/>
      <c r="B4449" s="156"/>
    </row>
    <row r="4450" spans="1:2">
      <c r="A4450" s="79"/>
      <c r="B4450" s="156"/>
    </row>
    <row r="4451" spans="1:2">
      <c r="A4451" s="79"/>
      <c r="B4451" s="156"/>
    </row>
    <row r="4452" spans="1:2">
      <c r="A4452" s="79"/>
      <c r="B4452" s="156"/>
    </row>
    <row r="4453" spans="1:2">
      <c r="A4453" s="79"/>
      <c r="B4453" s="156"/>
    </row>
    <row r="4454" spans="1:2">
      <c r="A4454" s="79"/>
      <c r="B4454" s="156"/>
    </row>
    <row r="4455" spans="1:2">
      <c r="A4455" s="79"/>
      <c r="B4455" s="156"/>
    </row>
    <row r="4456" spans="1:2">
      <c r="A4456" s="79"/>
      <c r="B4456" s="156"/>
    </row>
    <row r="4457" spans="1:2">
      <c r="A4457" s="79"/>
      <c r="B4457" s="156"/>
    </row>
    <row r="4458" spans="1:2">
      <c r="A4458" s="79"/>
      <c r="B4458" s="156"/>
    </row>
    <row r="4459" spans="1:2">
      <c r="A4459" s="79"/>
      <c r="B4459" s="156"/>
    </row>
    <row r="4460" spans="1:2">
      <c r="A4460" s="79"/>
      <c r="B4460" s="156"/>
    </row>
    <row r="4461" spans="1:2">
      <c r="A4461" s="79"/>
      <c r="B4461" s="156"/>
    </row>
    <row r="4462" spans="1:2">
      <c r="A4462" s="79"/>
      <c r="B4462" s="156"/>
    </row>
    <row r="4463" spans="1:2">
      <c r="A4463" s="79"/>
      <c r="B4463" s="156"/>
    </row>
    <row r="4464" spans="1:2">
      <c r="A4464" s="79"/>
      <c r="B4464" s="156"/>
    </row>
    <row r="4465" spans="1:2">
      <c r="A4465" s="79"/>
      <c r="B4465" s="156"/>
    </row>
    <row r="4466" spans="1:2">
      <c r="A4466" s="79"/>
      <c r="B4466" s="156"/>
    </row>
    <row r="4467" spans="1:2">
      <c r="A4467" s="79"/>
      <c r="B4467" s="156"/>
    </row>
    <row r="4468" spans="1:2">
      <c r="A4468" s="79"/>
      <c r="B4468" s="156"/>
    </row>
    <row r="4469" spans="1:2">
      <c r="A4469" s="79"/>
      <c r="B4469" s="156"/>
    </row>
    <row r="4470" spans="1:2">
      <c r="A4470" s="79"/>
      <c r="B4470" s="156"/>
    </row>
    <row r="4471" spans="1:2">
      <c r="A4471" s="79"/>
      <c r="B4471" s="156"/>
    </row>
    <row r="4472" spans="1:2">
      <c r="A4472" s="79"/>
      <c r="B4472" s="156"/>
    </row>
    <row r="4473" spans="1:2">
      <c r="A4473" s="79"/>
      <c r="B4473" s="156"/>
    </row>
    <row r="4474" spans="1:2">
      <c r="A4474" s="79"/>
      <c r="B4474" s="156"/>
    </row>
    <row r="4475" spans="1:2">
      <c r="A4475" s="79"/>
      <c r="B4475" s="156"/>
    </row>
    <row r="4476" spans="1:2">
      <c r="A4476" s="79"/>
      <c r="B4476" s="156"/>
    </row>
    <row r="4477" spans="1:2">
      <c r="A4477" s="79"/>
      <c r="B4477" s="156"/>
    </row>
    <row r="4478" spans="1:2">
      <c r="A4478" s="79"/>
      <c r="B4478" s="156"/>
    </row>
    <row r="4479" spans="1:2">
      <c r="A4479" s="79"/>
      <c r="B4479" s="156"/>
    </row>
    <row r="4480" spans="1:2">
      <c r="A4480" s="79"/>
      <c r="B4480" s="156"/>
    </row>
    <row r="4481" spans="1:2">
      <c r="A4481" s="79"/>
      <c r="B4481" s="156"/>
    </row>
    <row r="4482" spans="1:2">
      <c r="A4482" s="79"/>
      <c r="B4482" s="156"/>
    </row>
    <row r="4483" spans="1:2">
      <c r="A4483" s="79"/>
      <c r="B4483" s="156"/>
    </row>
    <row r="4484" spans="1:2">
      <c r="A4484" s="79"/>
      <c r="B4484" s="156"/>
    </row>
    <row r="4485" spans="1:2">
      <c r="A4485" s="79"/>
      <c r="B4485" s="156"/>
    </row>
    <row r="4486" spans="1:2">
      <c r="A4486" s="79"/>
      <c r="B4486" s="156"/>
    </row>
    <row r="4487" spans="1:2">
      <c r="A4487" s="79"/>
      <c r="B4487" s="156"/>
    </row>
    <row r="4488" spans="1:2">
      <c r="A4488" s="79"/>
      <c r="B4488" s="156"/>
    </row>
    <row r="4489" spans="1:2">
      <c r="A4489" s="79"/>
      <c r="B4489" s="156"/>
    </row>
    <row r="4490" spans="1:2">
      <c r="A4490" s="79"/>
      <c r="B4490" s="156"/>
    </row>
    <row r="4491" spans="1:2">
      <c r="A4491" s="79"/>
      <c r="B4491" s="156"/>
    </row>
    <row r="4492" spans="1:2">
      <c r="A4492" s="79"/>
      <c r="B4492" s="156"/>
    </row>
    <row r="4493" spans="1:2">
      <c r="A4493" s="79"/>
      <c r="B4493" s="156"/>
    </row>
    <row r="4494" spans="1:2">
      <c r="A4494" s="79"/>
      <c r="B4494" s="156"/>
    </row>
    <row r="4495" spans="1:2">
      <c r="A4495" s="79"/>
      <c r="B4495" s="156"/>
    </row>
    <row r="4496" spans="1:2">
      <c r="A4496" s="79"/>
      <c r="B4496" s="156"/>
    </row>
    <row r="4497" spans="1:2">
      <c r="A4497" s="79"/>
      <c r="B4497" s="156"/>
    </row>
    <row r="4498" spans="1:2">
      <c r="A4498" s="79"/>
      <c r="B4498" s="156"/>
    </row>
    <row r="4499" spans="1:2">
      <c r="A4499" s="79"/>
      <c r="B4499" s="156"/>
    </row>
    <row r="4500" spans="1:2">
      <c r="A4500" s="79"/>
      <c r="B4500" s="156"/>
    </row>
    <row r="4501" spans="1:2">
      <c r="A4501" s="79"/>
      <c r="B4501" s="156"/>
    </row>
    <row r="4502" spans="1:2">
      <c r="A4502" s="79"/>
      <c r="B4502" s="156"/>
    </row>
    <row r="4503" spans="1:2">
      <c r="A4503" s="79"/>
      <c r="B4503" s="156"/>
    </row>
    <row r="4504" spans="1:2">
      <c r="A4504" s="79"/>
      <c r="B4504" s="156"/>
    </row>
    <row r="4505" spans="1:2">
      <c r="A4505" s="79"/>
      <c r="B4505" s="156"/>
    </row>
    <row r="4506" spans="1:2">
      <c r="A4506" s="79"/>
      <c r="B4506" s="156"/>
    </row>
    <row r="4507" spans="1:2">
      <c r="A4507" s="79"/>
      <c r="B4507" s="156"/>
    </row>
    <row r="4508" spans="1:2">
      <c r="A4508" s="79"/>
      <c r="B4508" s="156"/>
    </row>
    <row r="4509" spans="1:2">
      <c r="A4509" s="79"/>
      <c r="B4509" s="156"/>
    </row>
    <row r="4510" spans="1:2">
      <c r="A4510" s="79"/>
      <c r="B4510" s="156"/>
    </row>
    <row r="4511" spans="1:2">
      <c r="A4511" s="79"/>
      <c r="B4511" s="156"/>
    </row>
    <row r="4512" spans="1:2">
      <c r="A4512" s="79"/>
      <c r="B4512" s="156"/>
    </row>
    <row r="4513" spans="1:2">
      <c r="A4513" s="79"/>
      <c r="B4513" s="156"/>
    </row>
    <row r="4514" spans="1:2">
      <c r="A4514" s="79"/>
      <c r="B4514" s="156"/>
    </row>
    <row r="4515" spans="1:2">
      <c r="A4515" s="79"/>
      <c r="B4515" s="156"/>
    </row>
    <row r="4516" spans="1:2">
      <c r="A4516" s="79"/>
      <c r="B4516" s="156"/>
    </row>
    <row r="4517" spans="1:2">
      <c r="A4517" s="79"/>
      <c r="B4517" s="156"/>
    </row>
    <row r="4518" spans="1:2">
      <c r="A4518" s="79"/>
      <c r="B4518" s="156"/>
    </row>
    <row r="4519" spans="1:2">
      <c r="A4519" s="79"/>
      <c r="B4519" s="156"/>
    </row>
    <row r="4520" spans="1:2">
      <c r="A4520" s="79"/>
      <c r="B4520" s="156"/>
    </row>
    <row r="4521" spans="1:2">
      <c r="A4521" s="79"/>
      <c r="B4521" s="156"/>
    </row>
    <row r="4522" spans="1:2">
      <c r="A4522" s="79"/>
      <c r="B4522" s="156"/>
    </row>
    <row r="4523" spans="1:2">
      <c r="A4523" s="79"/>
      <c r="B4523" s="156"/>
    </row>
    <row r="4524" spans="1:2">
      <c r="A4524" s="79"/>
      <c r="B4524" s="156"/>
    </row>
    <row r="4525" spans="1:2">
      <c r="A4525" s="79"/>
      <c r="B4525" s="156"/>
    </row>
    <row r="4526" spans="1:2">
      <c r="A4526" s="79"/>
      <c r="B4526" s="156"/>
    </row>
    <row r="4527" spans="1:2">
      <c r="A4527" s="79"/>
      <c r="B4527" s="156"/>
    </row>
    <row r="4528" spans="1:2">
      <c r="A4528" s="79"/>
      <c r="B4528" s="156"/>
    </row>
    <row r="4529" spans="1:2">
      <c r="A4529" s="79"/>
      <c r="B4529" s="156"/>
    </row>
    <row r="4530" spans="1:2">
      <c r="A4530" s="79"/>
      <c r="B4530" s="156"/>
    </row>
    <row r="4531" spans="1:2">
      <c r="A4531" s="79"/>
      <c r="B4531" s="156"/>
    </row>
    <row r="4532" spans="1:2">
      <c r="A4532" s="79"/>
      <c r="B4532" s="156"/>
    </row>
    <row r="4533" spans="1:2">
      <c r="A4533" s="79"/>
      <c r="B4533" s="156"/>
    </row>
    <row r="4534" spans="1:2">
      <c r="A4534" s="79"/>
      <c r="B4534" s="156"/>
    </row>
    <row r="4535" spans="1:2">
      <c r="A4535" s="79"/>
      <c r="B4535" s="156"/>
    </row>
    <row r="4536" spans="1:2">
      <c r="A4536" s="79"/>
      <c r="B4536" s="156"/>
    </row>
    <row r="4537" spans="1:2">
      <c r="A4537" s="79"/>
      <c r="B4537" s="156"/>
    </row>
    <row r="4538" spans="1:2">
      <c r="A4538" s="79"/>
      <c r="B4538" s="156"/>
    </row>
    <row r="4539" spans="1:2">
      <c r="A4539" s="79"/>
      <c r="B4539" s="156"/>
    </row>
    <row r="4540" spans="1:2">
      <c r="A4540" s="79"/>
      <c r="B4540" s="156"/>
    </row>
    <row r="4541" spans="1:2">
      <c r="A4541" s="79"/>
      <c r="B4541" s="156"/>
    </row>
    <row r="4542" spans="1:2">
      <c r="A4542" s="79"/>
      <c r="B4542" s="156"/>
    </row>
    <row r="4543" spans="1:2">
      <c r="A4543" s="79"/>
      <c r="B4543" s="156"/>
    </row>
    <row r="4544" spans="1:2">
      <c r="A4544" s="79"/>
      <c r="B4544" s="156"/>
    </row>
    <row r="4545" spans="1:2">
      <c r="A4545" s="79"/>
      <c r="B4545" s="156"/>
    </row>
    <row r="4546" spans="1:2">
      <c r="A4546" s="79"/>
      <c r="B4546" s="156"/>
    </row>
    <row r="4547" spans="1:2">
      <c r="A4547" s="79"/>
      <c r="B4547" s="156"/>
    </row>
    <row r="4548" spans="1:2">
      <c r="A4548" s="79"/>
      <c r="B4548" s="156"/>
    </row>
    <row r="4549" spans="1:2">
      <c r="A4549" s="79"/>
      <c r="B4549" s="156"/>
    </row>
    <row r="4550" spans="1:2">
      <c r="A4550" s="79"/>
      <c r="B4550" s="156"/>
    </row>
    <row r="4551" spans="1:2">
      <c r="A4551" s="79"/>
      <c r="B4551" s="156"/>
    </row>
    <row r="4552" spans="1:2">
      <c r="A4552" s="79"/>
      <c r="B4552" s="156"/>
    </row>
    <row r="4553" spans="1:2">
      <c r="A4553" s="79"/>
      <c r="B4553" s="156"/>
    </row>
    <row r="4554" spans="1:2">
      <c r="A4554" s="79"/>
      <c r="B4554" s="156"/>
    </row>
    <row r="4555" spans="1:2">
      <c r="A4555" s="79"/>
      <c r="B4555" s="156"/>
    </row>
    <row r="4556" spans="1:2">
      <c r="A4556" s="79"/>
      <c r="B4556" s="156"/>
    </row>
    <row r="4557" spans="1:2">
      <c r="A4557" s="79"/>
      <c r="B4557" s="156"/>
    </row>
    <row r="4558" spans="1:2">
      <c r="A4558" s="79"/>
      <c r="B4558" s="156"/>
    </row>
    <row r="4559" spans="1:2">
      <c r="A4559" s="79"/>
      <c r="B4559" s="156"/>
    </row>
    <row r="4560" spans="1:2">
      <c r="A4560" s="79"/>
      <c r="B4560" s="156"/>
    </row>
    <row r="4561" spans="1:2">
      <c r="A4561" s="79"/>
      <c r="B4561" s="156"/>
    </row>
    <row r="4562" spans="1:2">
      <c r="A4562" s="79"/>
      <c r="B4562" s="156"/>
    </row>
    <row r="4563" spans="1:2">
      <c r="A4563" s="79"/>
      <c r="B4563" s="156"/>
    </row>
    <row r="4564" spans="1:2">
      <c r="A4564" s="79"/>
      <c r="B4564" s="156"/>
    </row>
    <row r="4565" spans="1:2">
      <c r="A4565" s="79"/>
      <c r="B4565" s="156"/>
    </row>
    <row r="4566" spans="1:2">
      <c r="A4566" s="79"/>
      <c r="B4566" s="156"/>
    </row>
    <row r="4567" spans="1:2">
      <c r="A4567" s="79"/>
      <c r="B4567" s="156"/>
    </row>
    <row r="4568" spans="1:2">
      <c r="A4568" s="79"/>
      <c r="B4568" s="156"/>
    </row>
    <row r="4569" spans="1:2">
      <c r="A4569" s="79"/>
      <c r="B4569" s="156"/>
    </row>
    <row r="4570" spans="1:2">
      <c r="A4570" s="79"/>
      <c r="B4570" s="156"/>
    </row>
    <row r="4571" spans="1:2">
      <c r="A4571" s="79"/>
      <c r="B4571" s="156"/>
    </row>
    <row r="4572" spans="1:2">
      <c r="A4572" s="79"/>
      <c r="B4572" s="156"/>
    </row>
    <row r="4573" spans="1:2">
      <c r="A4573" s="79"/>
      <c r="B4573" s="156"/>
    </row>
    <row r="4574" spans="1:2">
      <c r="A4574" s="79"/>
      <c r="B4574" s="156"/>
    </row>
    <row r="4575" spans="1:2">
      <c r="A4575" s="79"/>
      <c r="B4575" s="156"/>
    </row>
    <row r="4576" spans="1:2">
      <c r="A4576" s="79"/>
      <c r="B4576" s="156"/>
    </row>
    <row r="4577" spans="1:2">
      <c r="A4577" s="79"/>
      <c r="B4577" s="156"/>
    </row>
    <row r="4578" spans="1:2">
      <c r="A4578" s="79"/>
      <c r="B4578" s="156"/>
    </row>
    <row r="4579" spans="1:2">
      <c r="A4579" s="79"/>
      <c r="B4579" s="156"/>
    </row>
    <row r="4580" spans="1:2">
      <c r="A4580" s="79"/>
      <c r="B4580" s="156"/>
    </row>
    <row r="4581" spans="1:2">
      <c r="A4581" s="79"/>
      <c r="B4581" s="156"/>
    </row>
    <row r="4582" spans="1:2">
      <c r="A4582" s="79"/>
      <c r="B4582" s="156"/>
    </row>
    <row r="4583" spans="1:2">
      <c r="A4583" s="79"/>
      <c r="B4583" s="156"/>
    </row>
    <row r="4584" spans="1:2">
      <c r="A4584" s="79"/>
      <c r="B4584" s="156"/>
    </row>
    <row r="4585" spans="1:2">
      <c r="A4585" s="79"/>
      <c r="B4585" s="156"/>
    </row>
    <row r="4586" spans="1:2">
      <c r="A4586" s="79"/>
      <c r="B4586" s="156"/>
    </row>
    <row r="4587" spans="1:2">
      <c r="A4587" s="79"/>
      <c r="B4587" s="156"/>
    </row>
    <row r="4588" spans="1:2">
      <c r="A4588" s="79"/>
      <c r="B4588" s="156"/>
    </row>
    <row r="4589" spans="1:2">
      <c r="A4589" s="79"/>
      <c r="B4589" s="156"/>
    </row>
    <row r="4590" spans="1:2">
      <c r="A4590" s="79"/>
      <c r="B4590" s="156"/>
    </row>
    <row r="4591" spans="1:2">
      <c r="A4591" s="79"/>
      <c r="B4591" s="156"/>
    </row>
    <row r="4592" spans="1:2">
      <c r="A4592" s="79"/>
      <c r="B4592" s="156"/>
    </row>
    <row r="4593" spans="1:2">
      <c r="A4593" s="79"/>
      <c r="B4593" s="156"/>
    </row>
    <row r="4594" spans="1:2">
      <c r="A4594" s="79"/>
      <c r="B4594" s="156"/>
    </row>
    <row r="4595" spans="1:2">
      <c r="A4595" s="79"/>
      <c r="B4595" s="156"/>
    </row>
    <row r="4596" spans="1:2">
      <c r="A4596" s="79"/>
      <c r="B4596" s="156"/>
    </row>
    <row r="4597" spans="1:2">
      <c r="A4597" s="79"/>
      <c r="B4597" s="156"/>
    </row>
    <row r="4598" spans="1:2">
      <c r="A4598" s="79"/>
      <c r="B4598" s="156"/>
    </row>
    <row r="4599" spans="1:2">
      <c r="A4599" s="79"/>
      <c r="B4599" s="156"/>
    </row>
    <row r="4600" spans="1:2">
      <c r="A4600" s="79"/>
      <c r="B4600" s="156"/>
    </row>
    <row r="4601" spans="1:2">
      <c r="A4601" s="79"/>
      <c r="B4601" s="156"/>
    </row>
    <row r="4602" spans="1:2">
      <c r="A4602" s="79"/>
      <c r="B4602" s="156"/>
    </row>
    <row r="4603" spans="1:2">
      <c r="A4603" s="79"/>
      <c r="B4603" s="156"/>
    </row>
    <row r="4604" spans="1:2">
      <c r="A4604" s="79"/>
      <c r="B4604" s="156"/>
    </row>
    <row r="4605" spans="1:2">
      <c r="A4605" s="79"/>
      <c r="B4605" s="156"/>
    </row>
    <row r="4606" spans="1:2">
      <c r="A4606" s="79"/>
      <c r="B4606" s="156"/>
    </row>
    <row r="4607" spans="1:2">
      <c r="A4607" s="79"/>
      <c r="B4607" s="156"/>
    </row>
    <row r="4608" spans="1:2">
      <c r="A4608" s="79"/>
      <c r="B4608" s="156"/>
    </row>
    <row r="4609" spans="1:2">
      <c r="A4609" s="79"/>
      <c r="B4609" s="156"/>
    </row>
    <row r="4610" spans="1:2">
      <c r="A4610" s="79"/>
      <c r="B4610" s="156"/>
    </row>
    <row r="4611" spans="1:2">
      <c r="A4611" s="79"/>
      <c r="B4611" s="156"/>
    </row>
    <row r="4612" spans="1:2">
      <c r="A4612" s="79"/>
      <c r="B4612" s="156"/>
    </row>
    <row r="4613" spans="1:2">
      <c r="A4613" s="79"/>
      <c r="B4613" s="156"/>
    </row>
    <row r="4614" spans="1:2">
      <c r="A4614" s="79"/>
      <c r="B4614" s="156"/>
    </row>
    <row r="4615" spans="1:2">
      <c r="A4615" s="79"/>
      <c r="B4615" s="156"/>
    </row>
    <row r="4616" spans="1:2">
      <c r="A4616" s="79"/>
      <c r="B4616" s="156"/>
    </row>
    <row r="4617" spans="1:2">
      <c r="A4617" s="79"/>
      <c r="B4617" s="156"/>
    </row>
    <row r="4618" spans="1:2">
      <c r="A4618" s="79"/>
      <c r="B4618" s="156"/>
    </row>
    <row r="4619" spans="1:2">
      <c r="A4619" s="79"/>
      <c r="B4619" s="156"/>
    </row>
    <row r="4620" spans="1:2">
      <c r="A4620" s="79"/>
      <c r="B4620" s="156"/>
    </row>
    <row r="4621" spans="1:2">
      <c r="A4621" s="79"/>
      <c r="B4621" s="156"/>
    </row>
    <row r="4622" spans="1:2">
      <c r="A4622" s="79"/>
      <c r="B4622" s="156"/>
    </row>
    <row r="4623" spans="1:2">
      <c r="A4623" s="79"/>
      <c r="B4623" s="156"/>
    </row>
    <row r="4624" spans="1:2">
      <c r="A4624" s="79"/>
      <c r="B4624" s="156"/>
    </row>
    <row r="4625" spans="1:2">
      <c r="A4625" s="79"/>
      <c r="B4625" s="156"/>
    </row>
    <row r="4626" spans="1:2">
      <c r="A4626" s="79"/>
      <c r="B4626" s="156"/>
    </row>
    <row r="4627" spans="1:2">
      <c r="A4627" s="79"/>
      <c r="B4627" s="156"/>
    </row>
    <row r="4628" spans="1:2">
      <c r="A4628" s="79"/>
      <c r="B4628" s="156"/>
    </row>
    <row r="4629" spans="1:2">
      <c r="A4629" s="79"/>
      <c r="B4629" s="156"/>
    </row>
    <row r="4630" spans="1:2">
      <c r="A4630" s="79"/>
      <c r="B4630" s="156"/>
    </row>
    <row r="4631" spans="1:2">
      <c r="A4631" s="79"/>
      <c r="B4631" s="156"/>
    </row>
    <row r="4632" spans="1:2">
      <c r="A4632" s="79"/>
      <c r="B4632" s="156"/>
    </row>
    <row r="4633" spans="1:2">
      <c r="A4633" s="79"/>
      <c r="B4633" s="156"/>
    </row>
    <row r="4634" spans="1:2">
      <c r="A4634" s="79"/>
      <c r="B4634" s="156"/>
    </row>
    <row r="4635" spans="1:2">
      <c r="A4635" s="79"/>
      <c r="B4635" s="156"/>
    </row>
    <row r="4636" spans="1:2">
      <c r="A4636" s="79"/>
      <c r="B4636" s="156"/>
    </row>
    <row r="4637" spans="1:2">
      <c r="A4637" s="79"/>
      <c r="B4637" s="156"/>
    </row>
    <row r="4638" spans="1:2">
      <c r="A4638" s="79"/>
      <c r="B4638" s="156"/>
    </row>
    <row r="4639" spans="1:2">
      <c r="A4639" s="79"/>
      <c r="B4639" s="156"/>
    </row>
    <row r="4640" spans="1:2">
      <c r="A4640" s="79"/>
      <c r="B4640" s="156"/>
    </row>
    <row r="4641" spans="1:2">
      <c r="A4641" s="79"/>
      <c r="B4641" s="156"/>
    </row>
    <row r="4642" spans="1:2">
      <c r="A4642" s="79"/>
      <c r="B4642" s="156"/>
    </row>
    <row r="4643" spans="1:2">
      <c r="A4643" s="79"/>
      <c r="B4643" s="156"/>
    </row>
    <row r="4644" spans="1:2">
      <c r="A4644" s="79"/>
      <c r="B4644" s="156"/>
    </row>
    <row r="4645" spans="1:2">
      <c r="A4645" s="79"/>
      <c r="B4645" s="156"/>
    </row>
    <row r="4646" spans="1:2">
      <c r="A4646" s="79"/>
      <c r="B4646" s="156"/>
    </row>
    <row r="4647" spans="1:2">
      <c r="A4647" s="79"/>
      <c r="B4647" s="156"/>
    </row>
    <row r="4648" spans="1:2">
      <c r="A4648" s="79"/>
      <c r="B4648" s="156"/>
    </row>
    <row r="4649" spans="1:2">
      <c r="A4649" s="79"/>
      <c r="B4649" s="156"/>
    </row>
    <row r="4650" spans="1:2">
      <c r="A4650" s="79"/>
      <c r="B4650" s="156"/>
    </row>
    <row r="4651" spans="1:2">
      <c r="A4651" s="79"/>
      <c r="B4651" s="156"/>
    </row>
    <row r="4652" spans="1:2">
      <c r="A4652" s="79"/>
      <c r="B4652" s="156"/>
    </row>
    <row r="4653" spans="1:2">
      <c r="A4653" s="79"/>
      <c r="B4653" s="156"/>
    </row>
    <row r="4654" spans="1:2">
      <c r="A4654" s="79"/>
      <c r="B4654" s="156"/>
    </row>
    <row r="4655" spans="1:2">
      <c r="A4655" s="79"/>
      <c r="B4655" s="156"/>
    </row>
    <row r="4656" spans="1:2">
      <c r="A4656" s="79"/>
      <c r="B4656" s="156"/>
    </row>
    <row r="4657" spans="1:2">
      <c r="A4657" s="79"/>
      <c r="B4657" s="156"/>
    </row>
    <row r="4658" spans="1:2">
      <c r="A4658" s="79"/>
      <c r="B4658" s="156"/>
    </row>
    <row r="4659" spans="1:2">
      <c r="A4659" s="79"/>
      <c r="B4659" s="156"/>
    </row>
    <row r="4660" spans="1:2">
      <c r="A4660" s="79"/>
      <c r="B4660" s="156"/>
    </row>
    <row r="4661" spans="1:2">
      <c r="A4661" s="79"/>
      <c r="B4661" s="156"/>
    </row>
    <row r="4662" spans="1:2">
      <c r="A4662" s="79"/>
      <c r="B4662" s="156"/>
    </row>
    <row r="4663" spans="1:2">
      <c r="A4663" s="79"/>
      <c r="B4663" s="156"/>
    </row>
    <row r="4664" spans="1:2">
      <c r="A4664" s="79"/>
      <c r="B4664" s="156"/>
    </row>
    <row r="4665" spans="1:2">
      <c r="A4665" s="79"/>
      <c r="B4665" s="156"/>
    </row>
    <row r="4666" spans="1:2">
      <c r="A4666" s="79"/>
      <c r="B4666" s="156"/>
    </row>
    <row r="4667" spans="1:2">
      <c r="A4667" s="79"/>
      <c r="B4667" s="156"/>
    </row>
    <row r="4668" spans="1:2">
      <c r="A4668" s="79"/>
      <c r="B4668" s="156"/>
    </row>
    <row r="4669" spans="1:2">
      <c r="A4669" s="79"/>
      <c r="B4669" s="156"/>
    </row>
    <row r="4670" spans="1:2">
      <c r="A4670" s="79"/>
      <c r="B4670" s="156"/>
    </row>
    <row r="4671" spans="1:2">
      <c r="A4671" s="79"/>
      <c r="B4671" s="156"/>
    </row>
    <row r="4672" spans="1:2">
      <c r="A4672" s="79"/>
      <c r="B4672" s="156"/>
    </row>
    <row r="4673" spans="1:2">
      <c r="A4673" s="79"/>
      <c r="B4673" s="156"/>
    </row>
    <row r="4674" spans="1:2">
      <c r="A4674" s="79"/>
      <c r="B4674" s="156"/>
    </row>
    <row r="4675" spans="1:2">
      <c r="A4675" s="79"/>
      <c r="B4675" s="156"/>
    </row>
    <row r="4676" spans="1:2">
      <c r="A4676" s="79"/>
      <c r="B4676" s="156"/>
    </row>
    <row r="4677" spans="1:2">
      <c r="A4677" s="79"/>
      <c r="B4677" s="156"/>
    </row>
    <row r="4678" spans="1:2">
      <c r="A4678" s="79"/>
      <c r="B4678" s="156"/>
    </row>
    <row r="4679" spans="1:2">
      <c r="A4679" s="79"/>
      <c r="B4679" s="156"/>
    </row>
    <row r="4680" spans="1:2">
      <c r="A4680" s="79"/>
      <c r="B4680" s="156"/>
    </row>
    <row r="4681" spans="1:2">
      <c r="A4681" s="79"/>
      <c r="B4681" s="156"/>
    </row>
    <row r="4682" spans="1:2">
      <c r="A4682" s="79"/>
      <c r="B4682" s="156"/>
    </row>
    <row r="4683" spans="1:2">
      <c r="A4683" s="79"/>
      <c r="B4683" s="156"/>
    </row>
    <row r="4684" spans="1:2">
      <c r="A4684" s="79"/>
      <c r="B4684" s="156"/>
    </row>
    <row r="4685" spans="1:2">
      <c r="A4685" s="79"/>
      <c r="B4685" s="156"/>
    </row>
    <row r="4686" spans="1:2">
      <c r="A4686" s="79"/>
      <c r="B4686" s="156"/>
    </row>
    <row r="4687" spans="1:2">
      <c r="A4687" s="79"/>
      <c r="B4687" s="156"/>
    </row>
    <row r="4688" spans="1:2">
      <c r="A4688" s="79"/>
      <c r="B4688" s="156"/>
    </row>
    <row r="4689" spans="1:2">
      <c r="A4689" s="79"/>
      <c r="B4689" s="156"/>
    </row>
    <row r="4690" spans="1:2">
      <c r="A4690" s="79"/>
      <c r="B4690" s="156"/>
    </row>
    <row r="4691" spans="1:2">
      <c r="A4691" s="79"/>
      <c r="B4691" s="156"/>
    </row>
    <row r="4692" spans="1:2">
      <c r="A4692" s="79"/>
      <c r="B4692" s="156"/>
    </row>
    <row r="4693" spans="1:2">
      <c r="A4693" s="79"/>
      <c r="B4693" s="156"/>
    </row>
    <row r="4694" spans="1:2">
      <c r="A4694" s="79"/>
      <c r="B4694" s="156"/>
    </row>
    <row r="4695" spans="1:2">
      <c r="A4695" s="79"/>
      <c r="B4695" s="156"/>
    </row>
    <row r="4696" spans="1:2">
      <c r="A4696" s="79"/>
      <c r="B4696" s="156"/>
    </row>
    <row r="4697" spans="1:2">
      <c r="A4697" s="79"/>
      <c r="B4697" s="156"/>
    </row>
    <row r="4698" spans="1:2">
      <c r="A4698" s="79"/>
      <c r="B4698" s="156"/>
    </row>
    <row r="4699" spans="1:2">
      <c r="A4699" s="79"/>
      <c r="B4699" s="156"/>
    </row>
    <row r="4700" spans="1:2">
      <c r="A4700" s="79"/>
      <c r="B4700" s="156"/>
    </row>
    <row r="4701" spans="1:2">
      <c r="A4701" s="79"/>
      <c r="B4701" s="156"/>
    </row>
    <row r="4702" spans="1:2">
      <c r="A4702" s="79"/>
      <c r="B4702" s="156"/>
    </row>
    <row r="4703" spans="1:2">
      <c r="A4703" s="79"/>
      <c r="B4703" s="156"/>
    </row>
    <row r="4704" spans="1:2">
      <c r="A4704" s="79"/>
      <c r="B4704" s="156"/>
    </row>
    <row r="4705" spans="1:2">
      <c r="A4705" s="79"/>
      <c r="B4705" s="156"/>
    </row>
    <row r="4706" spans="1:2">
      <c r="A4706" s="79"/>
      <c r="B4706" s="156"/>
    </row>
    <row r="4707" spans="1:2">
      <c r="A4707" s="79"/>
      <c r="B4707" s="156"/>
    </row>
    <row r="4708" spans="1:2">
      <c r="A4708" s="79"/>
      <c r="B4708" s="156"/>
    </row>
    <row r="4709" spans="1:2">
      <c r="A4709" s="79"/>
      <c r="B4709" s="156"/>
    </row>
    <row r="4710" spans="1:2">
      <c r="A4710" s="79"/>
      <c r="B4710" s="156"/>
    </row>
    <row r="4711" spans="1:2">
      <c r="A4711" s="79"/>
      <c r="B4711" s="156"/>
    </row>
    <row r="4712" spans="1:2">
      <c r="A4712" s="79"/>
      <c r="B4712" s="156"/>
    </row>
    <row r="4713" spans="1:2">
      <c r="A4713" s="79"/>
      <c r="B4713" s="156"/>
    </row>
    <row r="4714" spans="1:2">
      <c r="A4714" s="79"/>
      <c r="B4714" s="156"/>
    </row>
    <row r="4715" spans="1:2">
      <c r="A4715" s="79"/>
      <c r="B4715" s="156"/>
    </row>
    <row r="4716" spans="1:2">
      <c r="A4716" s="79"/>
      <c r="B4716" s="156"/>
    </row>
    <row r="4717" spans="1:2">
      <c r="A4717" s="79"/>
      <c r="B4717" s="156"/>
    </row>
    <row r="4718" spans="1:2">
      <c r="A4718" s="79"/>
      <c r="B4718" s="156"/>
    </row>
    <row r="4719" spans="1:2">
      <c r="A4719" s="79"/>
      <c r="B4719" s="156"/>
    </row>
    <row r="4720" spans="1:2">
      <c r="A4720" s="79"/>
      <c r="B4720" s="156"/>
    </row>
    <row r="4721" spans="1:2">
      <c r="A4721" s="79"/>
      <c r="B4721" s="156"/>
    </row>
    <row r="4722" spans="1:2">
      <c r="A4722" s="79"/>
      <c r="B4722" s="156"/>
    </row>
    <row r="4723" spans="1:2">
      <c r="A4723" s="79"/>
      <c r="B4723" s="156"/>
    </row>
    <row r="4724" spans="1:2">
      <c r="A4724" s="79"/>
      <c r="B4724" s="156"/>
    </row>
    <row r="4725" spans="1:2">
      <c r="A4725" s="79"/>
      <c r="B4725" s="156"/>
    </row>
    <row r="4726" spans="1:2">
      <c r="A4726" s="79"/>
      <c r="B4726" s="156"/>
    </row>
    <row r="4727" spans="1:2">
      <c r="A4727" s="79"/>
      <c r="B4727" s="156"/>
    </row>
    <row r="4728" spans="1:2">
      <c r="A4728" s="79"/>
      <c r="B4728" s="156"/>
    </row>
    <row r="4729" spans="1:2">
      <c r="A4729" s="79"/>
      <c r="B4729" s="156"/>
    </row>
    <row r="4730" spans="1:2">
      <c r="A4730" s="79"/>
      <c r="B4730" s="156"/>
    </row>
    <row r="4731" spans="1:2">
      <c r="A4731" s="79"/>
      <c r="B4731" s="156"/>
    </row>
    <row r="4732" spans="1:2">
      <c r="A4732" s="79"/>
      <c r="B4732" s="156"/>
    </row>
    <row r="4733" spans="1:2">
      <c r="A4733" s="79"/>
      <c r="B4733" s="156"/>
    </row>
    <row r="4734" spans="1:2">
      <c r="A4734" s="79"/>
      <c r="B4734" s="156"/>
    </row>
    <row r="4735" spans="1:2">
      <c r="A4735" s="79"/>
      <c r="B4735" s="156"/>
    </row>
    <row r="4736" spans="1:2">
      <c r="A4736" s="79"/>
      <c r="B4736" s="156"/>
    </row>
    <row r="4737" spans="1:2">
      <c r="A4737" s="79"/>
      <c r="B4737" s="156"/>
    </row>
    <row r="4738" spans="1:2">
      <c r="A4738" s="79"/>
      <c r="B4738" s="156"/>
    </row>
    <row r="4739" spans="1:2">
      <c r="A4739" s="79"/>
      <c r="B4739" s="156"/>
    </row>
    <row r="4740" spans="1:2">
      <c r="A4740" s="79"/>
      <c r="B4740" s="156"/>
    </row>
    <row r="4741" spans="1:2">
      <c r="A4741" s="79"/>
      <c r="B4741" s="156"/>
    </row>
    <row r="4742" spans="1:2">
      <c r="A4742" s="79"/>
      <c r="B4742" s="156"/>
    </row>
    <row r="4743" spans="1:2">
      <c r="A4743" s="79"/>
      <c r="B4743" s="156"/>
    </row>
    <row r="4744" spans="1:2">
      <c r="A4744" s="79"/>
      <c r="B4744" s="156"/>
    </row>
    <row r="4745" spans="1:2">
      <c r="A4745" s="79"/>
      <c r="B4745" s="156"/>
    </row>
    <row r="4746" spans="1:2">
      <c r="A4746" s="79"/>
      <c r="B4746" s="156"/>
    </row>
    <row r="4747" spans="1:2">
      <c r="A4747" s="79"/>
      <c r="B4747" s="156"/>
    </row>
    <row r="4748" spans="1:2">
      <c r="A4748" s="79"/>
      <c r="B4748" s="156"/>
    </row>
    <row r="4749" spans="1:2">
      <c r="A4749" s="79"/>
      <c r="B4749" s="156"/>
    </row>
    <row r="4750" spans="1:2">
      <c r="A4750" s="79"/>
      <c r="B4750" s="156"/>
    </row>
    <row r="4751" spans="1:2">
      <c r="A4751" s="79"/>
      <c r="B4751" s="156"/>
    </row>
    <row r="4752" spans="1:2">
      <c r="A4752" s="79"/>
      <c r="B4752" s="156"/>
    </row>
    <row r="4753" spans="1:2">
      <c r="A4753" s="79"/>
      <c r="B4753" s="156"/>
    </row>
    <row r="4754" spans="1:2">
      <c r="A4754" s="79"/>
      <c r="B4754" s="156"/>
    </row>
    <row r="4755" spans="1:2">
      <c r="A4755" s="79"/>
      <c r="B4755" s="156"/>
    </row>
    <row r="4756" spans="1:2">
      <c r="A4756" s="79"/>
      <c r="B4756" s="156"/>
    </row>
    <row r="4757" spans="1:2">
      <c r="A4757" s="79"/>
      <c r="B4757" s="156"/>
    </row>
    <row r="4758" spans="1:2">
      <c r="A4758" s="79"/>
      <c r="B4758" s="156"/>
    </row>
    <row r="4759" spans="1:2">
      <c r="A4759" s="79"/>
      <c r="B4759" s="156"/>
    </row>
    <row r="4760" spans="1:2">
      <c r="A4760" s="79"/>
      <c r="B4760" s="156"/>
    </row>
    <row r="4761" spans="1:2">
      <c r="A4761" s="79"/>
      <c r="B4761" s="156"/>
    </row>
    <row r="4762" spans="1:2">
      <c r="A4762" s="79"/>
      <c r="B4762" s="156"/>
    </row>
    <row r="4763" spans="1:2">
      <c r="A4763" s="79"/>
      <c r="B4763" s="156"/>
    </row>
    <row r="4764" spans="1:2">
      <c r="A4764" s="79"/>
      <c r="B4764" s="156"/>
    </row>
    <row r="4765" spans="1:2">
      <c r="A4765" s="79"/>
      <c r="B4765" s="156"/>
    </row>
    <row r="4766" spans="1:2">
      <c r="A4766" s="79"/>
      <c r="B4766" s="156"/>
    </row>
    <row r="4767" spans="1:2">
      <c r="A4767" s="79"/>
      <c r="B4767" s="156"/>
    </row>
    <row r="4768" spans="1:2">
      <c r="A4768" s="79"/>
      <c r="B4768" s="156"/>
    </row>
    <row r="4769" spans="1:2">
      <c r="A4769" s="79"/>
      <c r="B4769" s="156"/>
    </row>
    <row r="4770" spans="1:2">
      <c r="A4770" s="79"/>
      <c r="B4770" s="156"/>
    </row>
    <row r="4771" spans="1:2">
      <c r="A4771" s="79"/>
      <c r="B4771" s="156"/>
    </row>
    <row r="4772" spans="1:2">
      <c r="A4772" s="79"/>
      <c r="B4772" s="156"/>
    </row>
    <row r="4773" spans="1:2">
      <c r="A4773" s="79"/>
      <c r="B4773" s="156"/>
    </row>
    <row r="4774" spans="1:2">
      <c r="A4774" s="79"/>
      <c r="B4774" s="156"/>
    </row>
    <row r="4775" spans="1:2">
      <c r="A4775" s="79"/>
      <c r="B4775" s="156"/>
    </row>
    <row r="4776" spans="1:2">
      <c r="A4776" s="79"/>
      <c r="B4776" s="156"/>
    </row>
    <row r="4777" spans="1:2">
      <c r="A4777" s="79"/>
      <c r="B4777" s="156"/>
    </row>
    <row r="4778" spans="1:2">
      <c r="A4778" s="79"/>
      <c r="B4778" s="156"/>
    </row>
    <row r="4779" spans="1:2">
      <c r="A4779" s="79"/>
      <c r="B4779" s="156"/>
    </row>
    <row r="4780" spans="1:2">
      <c r="A4780" s="79"/>
      <c r="B4780" s="156"/>
    </row>
    <row r="4781" spans="1:2">
      <c r="A4781" s="79"/>
      <c r="B4781" s="156"/>
    </row>
    <row r="4782" spans="1:2">
      <c r="A4782" s="79"/>
      <c r="B4782" s="156"/>
    </row>
    <row r="4783" spans="1:2">
      <c r="A4783" s="79"/>
      <c r="B4783" s="156"/>
    </row>
    <row r="4784" spans="1:2">
      <c r="A4784" s="79"/>
      <c r="B4784" s="156"/>
    </row>
    <row r="4785" spans="1:2">
      <c r="A4785" s="79"/>
      <c r="B4785" s="156"/>
    </row>
    <row r="4786" spans="1:2">
      <c r="A4786" s="79"/>
      <c r="B4786" s="156"/>
    </row>
    <row r="4787" spans="1:2">
      <c r="A4787" s="79"/>
      <c r="B4787" s="156"/>
    </row>
    <row r="4788" spans="1:2">
      <c r="A4788" s="79"/>
      <c r="B4788" s="156"/>
    </row>
    <row r="4789" spans="1:2">
      <c r="A4789" s="79"/>
      <c r="B4789" s="156"/>
    </row>
    <row r="4790" spans="1:2">
      <c r="A4790" s="79"/>
      <c r="B4790" s="156"/>
    </row>
    <row r="4791" spans="1:2">
      <c r="A4791" s="79"/>
      <c r="B4791" s="156"/>
    </row>
    <row r="4792" spans="1:2">
      <c r="A4792" s="79"/>
      <c r="B4792" s="156"/>
    </row>
    <row r="4793" spans="1:2">
      <c r="A4793" s="79"/>
      <c r="B4793" s="156"/>
    </row>
    <row r="4794" spans="1:2">
      <c r="A4794" s="79"/>
      <c r="B4794" s="156"/>
    </row>
    <row r="4795" spans="1:2">
      <c r="A4795" s="79"/>
      <c r="B4795" s="156"/>
    </row>
    <row r="4796" spans="1:2">
      <c r="A4796" s="79"/>
      <c r="B4796" s="156"/>
    </row>
    <row r="4797" spans="1:2">
      <c r="A4797" s="79"/>
      <c r="B4797" s="156"/>
    </row>
    <row r="4798" spans="1:2">
      <c r="A4798" s="79"/>
      <c r="B4798" s="156"/>
    </row>
    <row r="4799" spans="1:2">
      <c r="A4799" s="79"/>
      <c r="B4799" s="156"/>
    </row>
    <row r="4800" spans="1:2">
      <c r="A4800" s="79"/>
      <c r="B4800" s="156"/>
    </row>
    <row r="4801" spans="1:2">
      <c r="A4801" s="79"/>
      <c r="B4801" s="156"/>
    </row>
    <row r="4802" spans="1:2">
      <c r="A4802" s="79"/>
      <c r="B4802" s="156"/>
    </row>
    <row r="4803" spans="1:2">
      <c r="A4803" s="79"/>
      <c r="B4803" s="156"/>
    </row>
    <row r="4804" spans="1:2">
      <c r="A4804" s="79"/>
      <c r="B4804" s="156"/>
    </row>
    <row r="4805" spans="1:2">
      <c r="A4805" s="79"/>
      <c r="B4805" s="156"/>
    </row>
    <row r="4806" spans="1:2">
      <c r="A4806" s="79"/>
      <c r="B4806" s="156"/>
    </row>
    <row r="4807" spans="1:2">
      <c r="A4807" s="79"/>
      <c r="B4807" s="156"/>
    </row>
    <row r="4808" spans="1:2">
      <c r="A4808" s="79"/>
      <c r="B4808" s="156"/>
    </row>
    <row r="4809" spans="1:2">
      <c r="A4809" s="79"/>
      <c r="B4809" s="156"/>
    </row>
    <row r="4810" spans="1:2">
      <c r="A4810" s="79"/>
      <c r="B4810" s="156"/>
    </row>
    <row r="4811" spans="1:2">
      <c r="A4811" s="79"/>
      <c r="B4811" s="156"/>
    </row>
    <row r="4812" spans="1:2">
      <c r="A4812" s="79"/>
      <c r="B4812" s="156"/>
    </row>
    <row r="4813" spans="1:2">
      <c r="A4813" s="79"/>
      <c r="B4813" s="156"/>
    </row>
    <row r="4814" spans="1:2">
      <c r="A4814" s="79"/>
      <c r="B4814" s="156"/>
    </row>
    <row r="4815" spans="1:2">
      <c r="A4815" s="79"/>
      <c r="B4815" s="156"/>
    </row>
    <row r="4816" spans="1:2">
      <c r="A4816" s="79"/>
      <c r="B4816" s="156"/>
    </row>
    <row r="4817" spans="1:2">
      <c r="A4817" s="79"/>
      <c r="B4817" s="156"/>
    </row>
    <row r="4818" spans="1:2">
      <c r="A4818" s="79"/>
      <c r="B4818" s="156"/>
    </row>
    <row r="4819" spans="1:2">
      <c r="A4819" s="79"/>
      <c r="B4819" s="156"/>
    </row>
    <row r="4820" spans="1:2">
      <c r="A4820" s="79"/>
      <c r="B4820" s="156"/>
    </row>
    <row r="4821" spans="1:2">
      <c r="A4821" s="79"/>
      <c r="B4821" s="156"/>
    </row>
    <row r="4822" spans="1:2">
      <c r="A4822" s="79"/>
      <c r="B4822" s="156"/>
    </row>
    <row r="4823" spans="1:2">
      <c r="A4823" s="79"/>
      <c r="B4823" s="156"/>
    </row>
    <row r="4824" spans="1:2">
      <c r="A4824" s="79"/>
      <c r="B4824" s="156"/>
    </row>
    <row r="4825" spans="1:2">
      <c r="A4825" s="79"/>
      <c r="B4825" s="156"/>
    </row>
    <row r="4826" spans="1:2">
      <c r="A4826" s="79"/>
      <c r="B4826" s="156"/>
    </row>
    <row r="4827" spans="1:2">
      <c r="A4827" s="79"/>
      <c r="B4827" s="156"/>
    </row>
    <row r="4828" spans="1:2">
      <c r="A4828" s="79"/>
      <c r="B4828" s="156"/>
    </row>
    <row r="4829" spans="1:2">
      <c r="A4829" s="79"/>
      <c r="B4829" s="156"/>
    </row>
    <row r="4830" spans="1:2">
      <c r="A4830" s="79"/>
      <c r="B4830" s="156"/>
    </row>
    <row r="4831" spans="1:2">
      <c r="A4831" s="79"/>
      <c r="B4831" s="156"/>
    </row>
    <row r="4832" spans="1:2">
      <c r="A4832" s="79"/>
      <c r="B4832" s="156"/>
    </row>
    <row r="4833" spans="1:2">
      <c r="A4833" s="79"/>
      <c r="B4833" s="156"/>
    </row>
    <row r="4834" spans="1:2">
      <c r="A4834" s="79"/>
      <c r="B4834" s="156"/>
    </row>
    <row r="4835" spans="1:2">
      <c r="A4835" s="79"/>
      <c r="B4835" s="156"/>
    </row>
    <row r="4836" spans="1:2">
      <c r="A4836" s="79"/>
      <c r="B4836" s="156"/>
    </row>
    <row r="4837" spans="1:2">
      <c r="A4837" s="79"/>
      <c r="B4837" s="156"/>
    </row>
    <row r="4838" spans="1:2">
      <c r="A4838" s="79"/>
      <c r="B4838" s="156"/>
    </row>
    <row r="4839" spans="1:2">
      <c r="A4839" s="79"/>
      <c r="B4839" s="156"/>
    </row>
    <row r="4840" spans="1:2">
      <c r="A4840" s="79"/>
      <c r="B4840" s="156"/>
    </row>
    <row r="4841" spans="1:2">
      <c r="A4841" s="79"/>
      <c r="B4841" s="156"/>
    </row>
    <row r="4842" spans="1:2">
      <c r="A4842" s="79"/>
      <c r="B4842" s="156"/>
    </row>
    <row r="4843" spans="1:2">
      <c r="A4843" s="79"/>
      <c r="B4843" s="156"/>
    </row>
    <row r="4844" spans="1:2">
      <c r="A4844" s="79"/>
      <c r="B4844" s="156"/>
    </row>
    <row r="4845" spans="1:2">
      <c r="A4845" s="79"/>
      <c r="B4845" s="156"/>
    </row>
    <row r="4846" spans="1:2">
      <c r="A4846" s="79"/>
      <c r="B4846" s="156"/>
    </row>
    <row r="4847" spans="1:2">
      <c r="A4847" s="79"/>
      <c r="B4847" s="156"/>
    </row>
    <row r="4848" spans="1:2">
      <c r="A4848" s="79"/>
      <c r="B4848" s="156"/>
    </row>
    <row r="4849" spans="1:2">
      <c r="A4849" s="79"/>
      <c r="B4849" s="156"/>
    </row>
    <row r="4850" spans="1:2">
      <c r="A4850" s="79"/>
      <c r="B4850" s="156"/>
    </row>
    <row r="4851" spans="1:2">
      <c r="A4851" s="79"/>
      <c r="B4851" s="156"/>
    </row>
    <row r="4852" spans="1:2">
      <c r="A4852" s="79"/>
      <c r="B4852" s="156"/>
    </row>
    <row r="4853" spans="1:2">
      <c r="A4853" s="79"/>
      <c r="B4853" s="156"/>
    </row>
    <row r="4854" spans="1:2">
      <c r="A4854" s="79"/>
      <c r="B4854" s="156"/>
    </row>
    <row r="4855" spans="1:2">
      <c r="A4855" s="79"/>
      <c r="B4855" s="156"/>
    </row>
    <row r="4856" spans="1:2">
      <c r="A4856" s="79"/>
      <c r="B4856" s="156"/>
    </row>
    <row r="4857" spans="1:2">
      <c r="A4857" s="79"/>
      <c r="B4857" s="156"/>
    </row>
    <row r="4858" spans="1:2">
      <c r="A4858" s="79"/>
      <c r="B4858" s="156"/>
    </row>
    <row r="4859" spans="1:2">
      <c r="A4859" s="79"/>
      <c r="B4859" s="156"/>
    </row>
    <row r="4860" spans="1:2">
      <c r="A4860" s="79"/>
      <c r="B4860" s="156"/>
    </row>
    <row r="4861" spans="1:2">
      <c r="A4861" s="79"/>
      <c r="B4861" s="156"/>
    </row>
    <row r="4862" spans="1:2">
      <c r="A4862" s="79"/>
      <c r="B4862" s="156"/>
    </row>
    <row r="4863" spans="1:2">
      <c r="A4863" s="79"/>
      <c r="B4863" s="156"/>
    </row>
    <row r="4864" spans="1:2">
      <c r="A4864" s="79"/>
      <c r="B4864" s="156"/>
    </row>
    <row r="4865" spans="1:2">
      <c r="A4865" s="79"/>
      <c r="B4865" s="156"/>
    </row>
    <row r="4866" spans="1:2">
      <c r="A4866" s="79"/>
      <c r="B4866" s="156"/>
    </row>
    <row r="4867" spans="1:2">
      <c r="A4867" s="79"/>
      <c r="B4867" s="156"/>
    </row>
    <row r="4868" spans="1:2">
      <c r="A4868" s="79"/>
      <c r="B4868" s="156"/>
    </row>
    <row r="4869" spans="1:2">
      <c r="A4869" s="79"/>
      <c r="B4869" s="156"/>
    </row>
    <row r="4870" spans="1:2">
      <c r="A4870" s="79"/>
      <c r="B4870" s="156"/>
    </row>
    <row r="4871" spans="1:2">
      <c r="A4871" s="79"/>
      <c r="B4871" s="156"/>
    </row>
    <row r="4872" spans="1:2">
      <c r="A4872" s="79"/>
      <c r="B4872" s="156"/>
    </row>
    <row r="4873" spans="1:2">
      <c r="A4873" s="79"/>
      <c r="B4873" s="156"/>
    </row>
    <row r="4874" spans="1:2">
      <c r="A4874" s="79"/>
      <c r="B4874" s="156"/>
    </row>
    <row r="4875" spans="1:2">
      <c r="A4875" s="79"/>
      <c r="B4875" s="156"/>
    </row>
    <row r="4876" spans="1:2">
      <c r="A4876" s="79"/>
      <c r="B4876" s="156"/>
    </row>
    <row r="4877" spans="1:2">
      <c r="A4877" s="79"/>
      <c r="B4877" s="156"/>
    </row>
    <row r="4878" spans="1:2">
      <c r="A4878" s="79"/>
      <c r="B4878" s="156"/>
    </row>
    <row r="4879" spans="1:2">
      <c r="A4879" s="79"/>
      <c r="B4879" s="156"/>
    </row>
    <row r="4880" spans="1:2">
      <c r="A4880" s="79"/>
      <c r="B4880" s="156"/>
    </row>
    <row r="4881" spans="1:2">
      <c r="A4881" s="79"/>
      <c r="B4881" s="156"/>
    </row>
    <row r="4882" spans="1:2">
      <c r="A4882" s="79"/>
      <c r="B4882" s="156"/>
    </row>
    <row r="4883" spans="1:2">
      <c r="A4883" s="79"/>
      <c r="B4883" s="156"/>
    </row>
    <row r="4884" spans="1:2">
      <c r="A4884" s="79"/>
      <c r="B4884" s="156"/>
    </row>
    <row r="4885" spans="1:2">
      <c r="A4885" s="79"/>
      <c r="B4885" s="156"/>
    </row>
    <row r="4886" spans="1:2">
      <c r="A4886" s="79"/>
      <c r="B4886" s="156"/>
    </row>
    <row r="4887" spans="1:2">
      <c r="A4887" s="79"/>
      <c r="B4887" s="156"/>
    </row>
    <row r="4888" spans="1:2">
      <c r="A4888" s="79"/>
      <c r="B4888" s="156"/>
    </row>
    <row r="4889" spans="1:2">
      <c r="A4889" s="79"/>
      <c r="B4889" s="156"/>
    </row>
    <row r="4890" spans="1:2">
      <c r="A4890" s="79"/>
      <c r="B4890" s="156"/>
    </row>
    <row r="4891" spans="1:2">
      <c r="A4891" s="79"/>
      <c r="B4891" s="156"/>
    </row>
    <row r="4892" spans="1:2">
      <c r="A4892" s="79"/>
      <c r="B4892" s="156"/>
    </row>
    <row r="4893" spans="1:2">
      <c r="A4893" s="79"/>
      <c r="B4893" s="156"/>
    </row>
    <row r="4894" spans="1:2">
      <c r="A4894" s="79"/>
      <c r="B4894" s="156"/>
    </row>
    <row r="4895" spans="1:2">
      <c r="A4895" s="79"/>
      <c r="B4895" s="156"/>
    </row>
    <row r="4896" spans="1:2">
      <c r="A4896" s="79"/>
      <c r="B4896" s="156"/>
    </row>
    <row r="4897" spans="1:2">
      <c r="A4897" s="79"/>
      <c r="B4897" s="156"/>
    </row>
    <row r="4898" spans="1:2">
      <c r="A4898" s="79"/>
      <c r="B4898" s="156"/>
    </row>
    <row r="4899" spans="1:2">
      <c r="A4899" s="79"/>
      <c r="B4899" s="156"/>
    </row>
    <row r="4900" spans="1:2">
      <c r="A4900" s="79"/>
      <c r="B4900" s="156"/>
    </row>
    <row r="4901" spans="1:2">
      <c r="A4901" s="79"/>
      <c r="B4901" s="156"/>
    </row>
    <row r="4902" spans="1:2">
      <c r="A4902" s="79"/>
      <c r="B4902" s="156"/>
    </row>
    <row r="4903" spans="1:2">
      <c r="A4903" s="79"/>
      <c r="B4903" s="156"/>
    </row>
    <row r="4904" spans="1:2">
      <c r="A4904" s="79"/>
      <c r="B4904" s="156"/>
    </row>
    <row r="4905" spans="1:2">
      <c r="A4905" s="79"/>
      <c r="B4905" s="156"/>
    </row>
    <row r="4906" spans="1:2">
      <c r="A4906" s="79"/>
      <c r="B4906" s="156"/>
    </row>
    <row r="4907" spans="1:2">
      <c r="A4907" s="79"/>
      <c r="B4907" s="156"/>
    </row>
    <row r="4908" spans="1:2">
      <c r="A4908" s="79"/>
      <c r="B4908" s="156"/>
    </row>
    <row r="4909" spans="1:2">
      <c r="A4909" s="79"/>
      <c r="B4909" s="156"/>
    </row>
    <row r="4910" spans="1:2">
      <c r="A4910" s="79"/>
      <c r="B4910" s="156"/>
    </row>
    <row r="4911" spans="1:2">
      <c r="A4911" s="79"/>
      <c r="B4911" s="156"/>
    </row>
    <row r="4912" spans="1:2">
      <c r="A4912" s="79"/>
      <c r="B4912" s="156"/>
    </row>
    <row r="4913" spans="1:2">
      <c r="A4913" s="79"/>
      <c r="B4913" s="156"/>
    </row>
    <row r="4914" spans="1:2">
      <c r="A4914" s="79"/>
      <c r="B4914" s="156"/>
    </row>
    <row r="4915" spans="1:2">
      <c r="A4915" s="79"/>
      <c r="B4915" s="156"/>
    </row>
    <row r="4916" spans="1:2">
      <c r="A4916" s="79"/>
      <c r="B4916" s="156"/>
    </row>
    <row r="4917" spans="1:2">
      <c r="A4917" s="79"/>
      <c r="B4917" s="156"/>
    </row>
    <row r="4918" spans="1:2">
      <c r="A4918" s="79"/>
      <c r="B4918" s="156"/>
    </row>
    <row r="4919" spans="1:2">
      <c r="A4919" s="79"/>
      <c r="B4919" s="156"/>
    </row>
    <row r="4920" spans="1:2">
      <c r="A4920" s="79"/>
      <c r="B4920" s="156"/>
    </row>
    <row r="4921" spans="1:2">
      <c r="A4921" s="79"/>
      <c r="B4921" s="156"/>
    </row>
    <row r="4922" spans="1:2">
      <c r="A4922" s="79"/>
      <c r="B4922" s="156"/>
    </row>
    <row r="4923" spans="1:2">
      <c r="A4923" s="79"/>
      <c r="B4923" s="156"/>
    </row>
    <row r="4924" spans="1:2">
      <c r="A4924" s="79"/>
      <c r="B4924" s="156"/>
    </row>
    <row r="4925" spans="1:2">
      <c r="A4925" s="79"/>
      <c r="B4925" s="156"/>
    </row>
    <row r="4926" spans="1:2">
      <c r="A4926" s="79"/>
      <c r="B4926" s="156"/>
    </row>
    <row r="4927" spans="1:2">
      <c r="A4927" s="79"/>
      <c r="B4927" s="156"/>
    </row>
    <row r="4928" spans="1:2">
      <c r="A4928" s="79"/>
      <c r="B4928" s="156"/>
    </row>
    <row r="4929" spans="1:2">
      <c r="A4929" s="79"/>
      <c r="B4929" s="156"/>
    </row>
    <row r="4930" spans="1:2">
      <c r="A4930" s="79"/>
      <c r="B4930" s="156"/>
    </row>
    <row r="4931" spans="1:2">
      <c r="A4931" s="79"/>
      <c r="B4931" s="156"/>
    </row>
    <row r="4932" spans="1:2">
      <c r="A4932" s="79"/>
      <c r="B4932" s="156"/>
    </row>
    <row r="4933" spans="1:2">
      <c r="A4933" s="79"/>
      <c r="B4933" s="156"/>
    </row>
    <row r="4934" spans="1:2">
      <c r="A4934" s="79"/>
      <c r="B4934" s="156"/>
    </row>
    <row r="4935" spans="1:2">
      <c r="A4935" s="79"/>
      <c r="B4935" s="156"/>
    </row>
    <row r="4936" spans="1:2">
      <c r="A4936" s="79"/>
      <c r="B4936" s="156"/>
    </row>
    <row r="4937" spans="1:2">
      <c r="A4937" s="79"/>
      <c r="B4937" s="156"/>
    </row>
    <row r="4938" spans="1:2">
      <c r="A4938" s="79"/>
      <c r="B4938" s="156"/>
    </row>
    <row r="4939" spans="1:2">
      <c r="A4939" s="79"/>
      <c r="B4939" s="156"/>
    </row>
    <row r="4940" spans="1:2">
      <c r="A4940" s="79"/>
      <c r="B4940" s="156"/>
    </row>
    <row r="4941" spans="1:2">
      <c r="A4941" s="79"/>
      <c r="B4941" s="156"/>
    </row>
    <row r="4942" spans="1:2">
      <c r="A4942" s="79"/>
      <c r="B4942" s="156"/>
    </row>
    <row r="4943" spans="1:2">
      <c r="A4943" s="79"/>
      <c r="B4943" s="156"/>
    </row>
    <row r="4944" spans="1:2">
      <c r="A4944" s="79"/>
      <c r="B4944" s="156"/>
    </row>
    <row r="4945" spans="1:2">
      <c r="A4945" s="79"/>
      <c r="B4945" s="156"/>
    </row>
    <row r="4946" spans="1:2">
      <c r="A4946" s="79"/>
      <c r="B4946" s="156"/>
    </row>
    <row r="4947" spans="1:2">
      <c r="A4947" s="79"/>
      <c r="B4947" s="156"/>
    </row>
    <row r="4948" spans="1:2">
      <c r="A4948" s="79"/>
      <c r="B4948" s="156"/>
    </row>
    <row r="4949" spans="1:2">
      <c r="A4949" s="79"/>
      <c r="B4949" s="156"/>
    </row>
    <row r="4950" spans="1:2">
      <c r="A4950" s="79"/>
      <c r="B4950" s="156"/>
    </row>
    <row r="4951" spans="1:2">
      <c r="A4951" s="79"/>
      <c r="B4951" s="156"/>
    </row>
    <row r="4952" spans="1:2">
      <c r="A4952" s="79"/>
      <c r="B4952" s="156"/>
    </row>
    <row r="4953" spans="1:2">
      <c r="A4953" s="79"/>
      <c r="B4953" s="156"/>
    </row>
    <row r="4954" spans="1:2">
      <c r="A4954" s="79"/>
      <c r="B4954" s="156"/>
    </row>
    <row r="4955" spans="1:2">
      <c r="A4955" s="79"/>
      <c r="B4955" s="156"/>
    </row>
    <row r="4956" spans="1:2">
      <c r="A4956" s="79"/>
      <c r="B4956" s="156"/>
    </row>
    <row r="4957" spans="1:2">
      <c r="A4957" s="79"/>
      <c r="B4957" s="156"/>
    </row>
    <row r="4958" spans="1:2">
      <c r="A4958" s="79"/>
      <c r="B4958" s="156"/>
    </row>
    <row r="4959" spans="1:2">
      <c r="A4959" s="79"/>
      <c r="B4959" s="156"/>
    </row>
    <row r="4960" spans="1:2">
      <c r="A4960" s="79"/>
      <c r="B4960" s="156"/>
    </row>
    <row r="4961" spans="1:2">
      <c r="A4961" s="79"/>
      <c r="B4961" s="156"/>
    </row>
    <row r="4962" spans="1:2">
      <c r="A4962" s="79"/>
      <c r="B4962" s="156"/>
    </row>
    <row r="4963" spans="1:2">
      <c r="A4963" s="79"/>
      <c r="B4963" s="156"/>
    </row>
    <row r="4964" spans="1:2">
      <c r="A4964" s="79"/>
      <c r="B4964" s="156"/>
    </row>
    <row r="4965" spans="1:2">
      <c r="A4965" s="79"/>
      <c r="B4965" s="156"/>
    </row>
    <row r="4966" spans="1:2">
      <c r="A4966" s="79"/>
      <c r="B4966" s="156"/>
    </row>
    <row r="4967" spans="1:2">
      <c r="A4967" s="79"/>
      <c r="B4967" s="156"/>
    </row>
    <row r="4968" spans="1:2">
      <c r="A4968" s="79"/>
      <c r="B4968" s="156"/>
    </row>
    <row r="4969" spans="1:2">
      <c r="A4969" s="79"/>
      <c r="B4969" s="156"/>
    </row>
    <row r="4970" spans="1:2">
      <c r="A4970" s="79"/>
      <c r="B4970" s="156"/>
    </row>
    <row r="4971" spans="1:2">
      <c r="A4971" s="79"/>
      <c r="B4971" s="156"/>
    </row>
    <row r="4972" spans="1:2">
      <c r="A4972" s="79"/>
      <c r="B4972" s="156"/>
    </row>
    <row r="4973" spans="1:2">
      <c r="A4973" s="79"/>
      <c r="B4973" s="156"/>
    </row>
    <row r="4974" spans="1:2">
      <c r="A4974" s="79"/>
      <c r="B4974" s="156"/>
    </row>
    <row r="4975" spans="1:2">
      <c r="A4975" s="79"/>
      <c r="B4975" s="156"/>
    </row>
    <row r="4976" spans="1:2">
      <c r="A4976" s="79"/>
      <c r="B4976" s="156"/>
    </row>
    <row r="4977" spans="1:2">
      <c r="A4977" s="79"/>
      <c r="B4977" s="156"/>
    </row>
    <row r="4978" spans="1:2">
      <c r="A4978" s="79"/>
      <c r="B4978" s="156"/>
    </row>
    <row r="4979" spans="1:2">
      <c r="A4979" s="79"/>
      <c r="B4979" s="156"/>
    </row>
    <row r="4980" spans="1:2">
      <c r="A4980" s="79"/>
      <c r="B4980" s="156"/>
    </row>
    <row r="4981" spans="1:2">
      <c r="A4981" s="79"/>
      <c r="B4981" s="156"/>
    </row>
    <row r="4982" spans="1:2">
      <c r="A4982" s="79"/>
      <c r="B4982" s="156"/>
    </row>
    <row r="4983" spans="1:2">
      <c r="A4983" s="79"/>
      <c r="B4983" s="156"/>
    </row>
    <row r="4984" spans="1:2">
      <c r="A4984" s="79"/>
      <c r="B4984" s="156"/>
    </row>
    <row r="4985" spans="1:2">
      <c r="A4985" s="79"/>
      <c r="B4985" s="156"/>
    </row>
    <row r="4986" spans="1:2">
      <c r="A4986" s="79"/>
      <c r="B4986" s="156"/>
    </row>
    <row r="4987" spans="1:2">
      <c r="A4987" s="79"/>
      <c r="B4987" s="156"/>
    </row>
    <row r="4988" spans="1:2">
      <c r="A4988" s="79"/>
      <c r="B4988" s="156"/>
    </row>
    <row r="4989" spans="1:2">
      <c r="A4989" s="79"/>
      <c r="B4989" s="156"/>
    </row>
    <row r="4990" spans="1:2">
      <c r="A4990" s="79"/>
      <c r="B4990" s="156"/>
    </row>
    <row r="4991" spans="1:2">
      <c r="A4991" s="79"/>
      <c r="B4991" s="156"/>
    </row>
    <row r="4992" spans="1:2">
      <c r="A4992" s="79"/>
      <c r="B4992" s="156"/>
    </row>
    <row r="4993" spans="1:2">
      <c r="A4993" s="79"/>
      <c r="B4993" s="156"/>
    </row>
    <row r="4994" spans="1:2">
      <c r="A4994" s="79"/>
      <c r="B4994" s="156"/>
    </row>
    <row r="4995" spans="1:2">
      <c r="A4995" s="79"/>
      <c r="B4995" s="156"/>
    </row>
    <row r="4996" spans="1:2">
      <c r="A4996" s="79"/>
      <c r="B4996" s="156"/>
    </row>
    <row r="4997" spans="1:2">
      <c r="A4997" s="79"/>
      <c r="B4997" s="156"/>
    </row>
    <row r="4998" spans="1:2">
      <c r="A4998" s="79"/>
      <c r="B4998" s="156"/>
    </row>
    <row r="4999" spans="1:2">
      <c r="A4999" s="79"/>
      <c r="B4999" s="156"/>
    </row>
    <row r="5000" spans="1:2">
      <c r="A5000" s="79"/>
      <c r="B5000" s="156"/>
    </row>
    <row r="5001" spans="1:2">
      <c r="A5001" s="79"/>
      <c r="B5001" s="156"/>
    </row>
    <row r="5002" spans="1:2">
      <c r="A5002" s="79"/>
      <c r="B5002" s="156"/>
    </row>
    <row r="5003" spans="1:2">
      <c r="A5003" s="79"/>
      <c r="B5003" s="156"/>
    </row>
    <row r="5004" spans="1:2">
      <c r="A5004" s="79"/>
      <c r="B5004" s="156"/>
    </row>
    <row r="5005" spans="1:2">
      <c r="A5005" s="79"/>
      <c r="B5005" s="156"/>
    </row>
    <row r="5006" spans="1:2">
      <c r="A5006" s="79"/>
      <c r="B5006" s="156"/>
    </row>
    <row r="5007" spans="1:2">
      <c r="A5007" s="79"/>
      <c r="B5007" s="156"/>
    </row>
    <row r="5008" spans="1:2">
      <c r="A5008" s="79"/>
      <c r="B5008" s="156"/>
    </row>
    <row r="5009" spans="1:2">
      <c r="A5009" s="79"/>
      <c r="B5009" s="156"/>
    </row>
    <row r="5010" spans="1:2">
      <c r="A5010" s="79"/>
      <c r="B5010" s="156"/>
    </row>
    <row r="5011" spans="1:2">
      <c r="A5011" s="79"/>
      <c r="B5011" s="156"/>
    </row>
    <row r="5012" spans="1:2">
      <c r="A5012" s="79"/>
      <c r="B5012" s="156"/>
    </row>
    <row r="5013" spans="1:2">
      <c r="A5013" s="79"/>
      <c r="B5013" s="156"/>
    </row>
    <row r="5014" spans="1:2">
      <c r="A5014" s="79"/>
      <c r="B5014" s="156"/>
    </row>
    <row r="5015" spans="1:2">
      <c r="A5015" s="79"/>
      <c r="B5015" s="156"/>
    </row>
    <row r="5016" spans="1:2">
      <c r="A5016" s="79"/>
      <c r="B5016" s="156"/>
    </row>
    <row r="5017" spans="1:2">
      <c r="A5017" s="79"/>
      <c r="B5017" s="156"/>
    </row>
    <row r="5018" spans="1:2">
      <c r="A5018" s="79"/>
      <c r="B5018" s="156"/>
    </row>
    <row r="5019" spans="1:2">
      <c r="A5019" s="79"/>
      <c r="B5019" s="156"/>
    </row>
    <row r="5020" spans="1:2">
      <c r="A5020" s="79"/>
      <c r="B5020" s="156"/>
    </row>
    <row r="5021" spans="1:2">
      <c r="A5021" s="79"/>
      <c r="B5021" s="156"/>
    </row>
    <row r="5022" spans="1:2">
      <c r="A5022" s="79"/>
      <c r="B5022" s="156"/>
    </row>
    <row r="5023" spans="1:2">
      <c r="A5023" s="79"/>
      <c r="B5023" s="156"/>
    </row>
    <row r="5024" spans="1:2">
      <c r="A5024" s="79"/>
      <c r="B5024" s="156"/>
    </row>
    <row r="5025" spans="1:2">
      <c r="A5025" s="79"/>
      <c r="B5025" s="156"/>
    </row>
    <row r="5026" spans="1:2">
      <c r="A5026" s="79"/>
      <c r="B5026" s="156"/>
    </row>
    <row r="5027" spans="1:2">
      <c r="A5027" s="79"/>
      <c r="B5027" s="156"/>
    </row>
    <row r="5028" spans="1:2">
      <c r="A5028" s="79"/>
      <c r="B5028" s="156"/>
    </row>
    <row r="5029" spans="1:2">
      <c r="A5029" s="79"/>
      <c r="B5029" s="156"/>
    </row>
    <row r="5030" spans="1:2">
      <c r="A5030" s="79"/>
      <c r="B5030" s="156"/>
    </row>
    <row r="5031" spans="1:2">
      <c r="A5031" s="79"/>
      <c r="B5031" s="156"/>
    </row>
    <row r="5032" spans="1:2">
      <c r="A5032" s="79"/>
      <c r="B5032" s="156"/>
    </row>
    <row r="5033" spans="1:2">
      <c r="A5033" s="79"/>
      <c r="B5033" s="156"/>
    </row>
    <row r="5034" spans="1:2">
      <c r="A5034" s="79"/>
      <c r="B5034" s="156"/>
    </row>
    <row r="5035" spans="1:2">
      <c r="A5035" s="79"/>
      <c r="B5035" s="156"/>
    </row>
    <row r="5036" spans="1:2">
      <c r="A5036" s="79"/>
      <c r="B5036" s="156"/>
    </row>
    <row r="5037" spans="1:2">
      <c r="A5037" s="79"/>
      <c r="B5037" s="156"/>
    </row>
    <row r="5038" spans="1:2">
      <c r="A5038" s="79"/>
      <c r="B5038" s="156"/>
    </row>
    <row r="5039" spans="1:2">
      <c r="A5039" s="79"/>
      <c r="B5039" s="156"/>
    </row>
    <row r="5040" spans="1:2">
      <c r="A5040" s="79"/>
      <c r="B5040" s="156"/>
    </row>
    <row r="5041" spans="1:2">
      <c r="A5041" s="79"/>
      <c r="B5041" s="156"/>
    </row>
    <row r="5042" spans="1:2">
      <c r="A5042" s="79"/>
      <c r="B5042" s="156"/>
    </row>
    <row r="5043" spans="1:2">
      <c r="A5043" s="79"/>
      <c r="B5043" s="156"/>
    </row>
    <row r="5044" spans="1:2">
      <c r="A5044" s="79"/>
      <c r="B5044" s="156"/>
    </row>
    <row r="5045" spans="1:2">
      <c r="A5045" s="79"/>
      <c r="B5045" s="156"/>
    </row>
    <row r="5046" spans="1:2">
      <c r="A5046" s="79"/>
      <c r="B5046" s="156"/>
    </row>
    <row r="5047" spans="1:2">
      <c r="A5047" s="79"/>
      <c r="B5047" s="156"/>
    </row>
    <row r="5048" spans="1:2">
      <c r="A5048" s="79"/>
      <c r="B5048" s="156"/>
    </row>
    <row r="5049" spans="1:2">
      <c r="A5049" s="79"/>
      <c r="B5049" s="156"/>
    </row>
    <row r="5050" spans="1:2">
      <c r="A5050" s="79"/>
      <c r="B5050" s="156"/>
    </row>
    <row r="5051" spans="1:2">
      <c r="A5051" s="79"/>
      <c r="B5051" s="156"/>
    </row>
    <row r="5052" spans="1:2">
      <c r="A5052" s="79"/>
      <c r="B5052" s="156"/>
    </row>
    <row r="5053" spans="1:2">
      <c r="A5053" s="79"/>
      <c r="B5053" s="156"/>
    </row>
    <row r="5054" spans="1:2">
      <c r="A5054" s="79"/>
      <c r="B5054" s="156"/>
    </row>
    <row r="5055" spans="1:2">
      <c r="A5055" s="79"/>
      <c r="B5055" s="156"/>
    </row>
    <row r="5056" spans="1:2">
      <c r="A5056" s="79"/>
      <c r="B5056" s="156"/>
    </row>
    <row r="5057" spans="1:2">
      <c r="A5057" s="79"/>
      <c r="B5057" s="156"/>
    </row>
    <row r="5058" spans="1:2">
      <c r="A5058" s="79"/>
      <c r="B5058" s="156"/>
    </row>
    <row r="5059" spans="1:2">
      <c r="A5059" s="79"/>
      <c r="B5059" s="156"/>
    </row>
    <row r="5060" spans="1:2">
      <c r="A5060" s="79"/>
      <c r="B5060" s="156"/>
    </row>
    <row r="5061" spans="1:2">
      <c r="A5061" s="79"/>
      <c r="B5061" s="156"/>
    </row>
    <row r="5062" spans="1:2">
      <c r="A5062" s="79"/>
      <c r="B5062" s="156"/>
    </row>
    <row r="5063" spans="1:2">
      <c r="A5063" s="79"/>
      <c r="B5063" s="156"/>
    </row>
    <row r="5064" spans="1:2">
      <c r="A5064" s="79"/>
      <c r="B5064" s="156"/>
    </row>
    <row r="5065" spans="1:2">
      <c r="A5065" s="79"/>
      <c r="B5065" s="156"/>
    </row>
    <row r="5066" spans="1:2">
      <c r="A5066" s="79"/>
      <c r="B5066" s="156"/>
    </row>
    <row r="5067" spans="1:2">
      <c r="A5067" s="79"/>
      <c r="B5067" s="156"/>
    </row>
    <row r="5068" spans="1:2">
      <c r="A5068" s="79"/>
      <c r="B5068" s="156"/>
    </row>
    <row r="5069" spans="1:2">
      <c r="A5069" s="79"/>
      <c r="B5069" s="156"/>
    </row>
    <row r="5070" spans="1:2">
      <c r="A5070" s="79"/>
      <c r="B5070" s="156"/>
    </row>
    <row r="5071" spans="1:2">
      <c r="A5071" s="79"/>
      <c r="B5071" s="156"/>
    </row>
    <row r="5072" spans="1:2">
      <c r="A5072" s="79"/>
      <c r="B5072" s="156"/>
    </row>
    <row r="5073" spans="1:2">
      <c r="A5073" s="79"/>
      <c r="B5073" s="156"/>
    </row>
    <row r="5074" spans="1:2">
      <c r="A5074" s="79"/>
      <c r="B5074" s="156"/>
    </row>
    <row r="5075" spans="1:2">
      <c r="A5075" s="79"/>
      <c r="B5075" s="156"/>
    </row>
    <row r="5076" spans="1:2">
      <c r="A5076" s="79"/>
      <c r="B5076" s="156"/>
    </row>
    <row r="5077" spans="1:2">
      <c r="A5077" s="79"/>
      <c r="B5077" s="156"/>
    </row>
    <row r="5078" spans="1:2">
      <c r="A5078" s="79"/>
      <c r="B5078" s="156"/>
    </row>
    <row r="5079" spans="1:2">
      <c r="A5079" s="79"/>
      <c r="B5079" s="156"/>
    </row>
    <row r="5080" spans="1:2">
      <c r="A5080" s="79"/>
      <c r="B5080" s="156"/>
    </row>
    <row r="5081" spans="1:2">
      <c r="A5081" s="79"/>
      <c r="B5081" s="156"/>
    </row>
    <row r="5082" spans="1:2">
      <c r="A5082" s="79"/>
      <c r="B5082" s="156"/>
    </row>
    <row r="5083" spans="1:2">
      <c r="A5083" s="79"/>
      <c r="B5083" s="156"/>
    </row>
    <row r="5084" spans="1:2">
      <c r="A5084" s="79"/>
      <c r="B5084" s="156"/>
    </row>
    <row r="5085" spans="1:2">
      <c r="A5085" s="79"/>
      <c r="B5085" s="156"/>
    </row>
    <row r="5086" spans="1:2">
      <c r="A5086" s="79"/>
      <c r="B5086" s="156"/>
    </row>
    <row r="5087" spans="1:2">
      <c r="A5087" s="79"/>
      <c r="B5087" s="156"/>
    </row>
    <row r="5088" spans="1:2">
      <c r="A5088" s="79"/>
      <c r="B5088" s="156"/>
    </row>
    <row r="5089" spans="1:2">
      <c r="A5089" s="79"/>
      <c r="B5089" s="156"/>
    </row>
    <row r="5090" spans="1:2">
      <c r="A5090" s="79"/>
      <c r="B5090" s="156"/>
    </row>
    <row r="5091" spans="1:2">
      <c r="A5091" s="79"/>
      <c r="B5091" s="156"/>
    </row>
    <row r="5092" spans="1:2">
      <c r="A5092" s="79"/>
      <c r="B5092" s="156"/>
    </row>
    <row r="5093" spans="1:2">
      <c r="A5093" s="79"/>
      <c r="B5093" s="156"/>
    </row>
    <row r="5094" spans="1:2">
      <c r="A5094" s="79"/>
      <c r="B5094" s="156"/>
    </row>
    <row r="5095" spans="1:2">
      <c r="A5095" s="79"/>
      <c r="B5095" s="156"/>
    </row>
    <row r="5096" spans="1:2">
      <c r="A5096" s="79"/>
      <c r="B5096" s="156"/>
    </row>
    <row r="5097" spans="1:2">
      <c r="A5097" s="79"/>
      <c r="B5097" s="156"/>
    </row>
    <row r="5098" spans="1:2">
      <c r="A5098" s="79"/>
      <c r="B5098" s="156"/>
    </row>
    <row r="5099" spans="1:2">
      <c r="A5099" s="79"/>
      <c r="B5099" s="156"/>
    </row>
    <row r="5100" spans="1:2">
      <c r="A5100" s="79"/>
      <c r="B5100" s="156"/>
    </row>
    <row r="5101" spans="1:2">
      <c r="A5101" s="79"/>
      <c r="B5101" s="156"/>
    </row>
    <row r="5102" spans="1:2">
      <c r="A5102" s="79"/>
      <c r="B5102" s="156"/>
    </row>
    <row r="5103" spans="1:2">
      <c r="A5103" s="79"/>
      <c r="B5103" s="156"/>
    </row>
    <row r="5104" spans="1:2">
      <c r="A5104" s="79"/>
      <c r="B5104" s="156"/>
    </row>
    <row r="5105" spans="1:2">
      <c r="A5105" s="79"/>
      <c r="B5105" s="156"/>
    </row>
    <row r="5106" spans="1:2">
      <c r="A5106" s="79"/>
      <c r="B5106" s="156"/>
    </row>
    <row r="5107" spans="1:2">
      <c r="A5107" s="79"/>
      <c r="B5107" s="156"/>
    </row>
    <row r="5108" spans="1:2">
      <c r="A5108" s="79"/>
      <c r="B5108" s="156"/>
    </row>
    <row r="5109" spans="1:2">
      <c r="A5109" s="79"/>
      <c r="B5109" s="156"/>
    </row>
    <row r="5110" spans="1:2">
      <c r="A5110" s="79"/>
      <c r="B5110" s="156"/>
    </row>
    <row r="5111" spans="1:2">
      <c r="A5111" s="79"/>
      <c r="B5111" s="156"/>
    </row>
    <row r="5112" spans="1:2">
      <c r="A5112" s="79"/>
      <c r="B5112" s="156"/>
    </row>
    <row r="5113" spans="1:2">
      <c r="A5113" s="79"/>
      <c r="B5113" s="156"/>
    </row>
    <row r="5114" spans="1:2">
      <c r="A5114" s="79"/>
      <c r="B5114" s="156"/>
    </row>
    <row r="5115" spans="1:2">
      <c r="A5115" s="79"/>
      <c r="B5115" s="156"/>
    </row>
    <row r="5116" spans="1:2">
      <c r="A5116" s="79"/>
      <c r="B5116" s="156"/>
    </row>
    <row r="5117" spans="1:2">
      <c r="A5117" s="79"/>
      <c r="B5117" s="156"/>
    </row>
    <row r="5118" spans="1:2">
      <c r="A5118" s="79"/>
      <c r="B5118" s="156"/>
    </row>
    <row r="5119" spans="1:2">
      <c r="A5119" s="79"/>
      <c r="B5119" s="156"/>
    </row>
    <row r="5120" spans="1:2">
      <c r="A5120" s="79"/>
      <c r="B5120" s="156"/>
    </row>
    <row r="5121" spans="1:2">
      <c r="A5121" s="79"/>
      <c r="B5121" s="156"/>
    </row>
    <row r="5122" spans="1:2">
      <c r="A5122" s="79"/>
      <c r="B5122" s="156"/>
    </row>
    <row r="5123" spans="1:2">
      <c r="A5123" s="79"/>
      <c r="B5123" s="156"/>
    </row>
    <row r="5124" spans="1:2">
      <c r="A5124" s="79"/>
      <c r="B5124" s="156"/>
    </row>
    <row r="5125" spans="1:2">
      <c r="A5125" s="79"/>
      <c r="B5125" s="156"/>
    </row>
    <row r="5126" spans="1:2">
      <c r="A5126" s="79"/>
      <c r="B5126" s="156"/>
    </row>
    <row r="5127" spans="1:2">
      <c r="A5127" s="79"/>
      <c r="B5127" s="156"/>
    </row>
    <row r="5128" spans="1:2">
      <c r="A5128" s="79"/>
      <c r="B5128" s="156"/>
    </row>
    <row r="5129" spans="1:2">
      <c r="A5129" s="79"/>
      <c r="B5129" s="156"/>
    </row>
    <row r="5130" spans="1:2">
      <c r="A5130" s="79"/>
      <c r="B5130" s="156"/>
    </row>
    <row r="5131" spans="1:2">
      <c r="A5131" s="79"/>
      <c r="B5131" s="156"/>
    </row>
    <row r="5132" spans="1:2">
      <c r="A5132" s="79"/>
      <c r="B5132" s="156"/>
    </row>
    <row r="5133" spans="1:2">
      <c r="A5133" s="79"/>
      <c r="B5133" s="156"/>
    </row>
    <row r="5134" spans="1:2">
      <c r="A5134" s="79"/>
      <c r="B5134" s="156"/>
    </row>
    <row r="5135" spans="1:2">
      <c r="A5135" s="79"/>
      <c r="B5135" s="156"/>
    </row>
    <row r="5136" spans="1:2">
      <c r="A5136" s="79"/>
      <c r="B5136" s="156"/>
    </row>
    <row r="5137" spans="1:2">
      <c r="A5137" s="79"/>
      <c r="B5137" s="156"/>
    </row>
    <row r="5138" spans="1:2">
      <c r="A5138" s="79"/>
      <c r="B5138" s="156"/>
    </row>
    <row r="5139" spans="1:2">
      <c r="A5139" s="79"/>
      <c r="B5139" s="156"/>
    </row>
    <row r="5140" spans="1:2">
      <c r="A5140" s="79"/>
      <c r="B5140" s="156"/>
    </row>
    <row r="5141" spans="1:2">
      <c r="A5141" s="79"/>
      <c r="B5141" s="156"/>
    </row>
    <row r="5142" spans="1:2">
      <c r="A5142" s="79"/>
      <c r="B5142" s="156"/>
    </row>
    <row r="5143" spans="1:2">
      <c r="A5143" s="79"/>
      <c r="B5143" s="156"/>
    </row>
    <row r="5144" spans="1:2">
      <c r="A5144" s="79"/>
      <c r="B5144" s="156"/>
    </row>
    <row r="5145" spans="1:2">
      <c r="A5145" s="79"/>
      <c r="B5145" s="156"/>
    </row>
    <row r="5146" spans="1:2">
      <c r="A5146" s="79"/>
      <c r="B5146" s="156"/>
    </row>
    <row r="5147" spans="1:2">
      <c r="A5147" s="79"/>
      <c r="B5147" s="156"/>
    </row>
    <row r="5148" spans="1:2">
      <c r="A5148" s="79"/>
      <c r="B5148" s="156"/>
    </row>
    <row r="5149" spans="1:2">
      <c r="A5149" s="79"/>
      <c r="B5149" s="156"/>
    </row>
    <row r="5150" spans="1:2">
      <c r="A5150" s="79"/>
      <c r="B5150" s="156"/>
    </row>
    <row r="5151" spans="1:2">
      <c r="A5151" s="79"/>
      <c r="B5151" s="156"/>
    </row>
    <row r="5152" spans="1:2">
      <c r="A5152" s="79"/>
      <c r="B5152" s="156"/>
    </row>
    <row r="5153" spans="1:2">
      <c r="A5153" s="79"/>
      <c r="B5153" s="156"/>
    </row>
    <row r="5154" spans="1:2">
      <c r="A5154" s="79"/>
      <c r="B5154" s="156"/>
    </row>
    <row r="5155" spans="1:2">
      <c r="A5155" s="79"/>
      <c r="B5155" s="156"/>
    </row>
    <row r="5156" spans="1:2">
      <c r="A5156" s="79"/>
      <c r="B5156" s="156"/>
    </row>
    <row r="5157" spans="1:2">
      <c r="A5157" s="79"/>
      <c r="B5157" s="156"/>
    </row>
    <row r="5158" spans="1:2">
      <c r="A5158" s="79"/>
      <c r="B5158" s="156"/>
    </row>
    <row r="5159" spans="1:2">
      <c r="A5159" s="79"/>
      <c r="B5159" s="156"/>
    </row>
    <row r="5160" spans="1:2">
      <c r="A5160" s="79"/>
      <c r="B5160" s="156"/>
    </row>
    <row r="5161" spans="1:2">
      <c r="A5161" s="79"/>
      <c r="B5161" s="156"/>
    </row>
    <row r="5162" spans="1:2">
      <c r="A5162" s="79"/>
      <c r="B5162" s="156"/>
    </row>
    <row r="5163" spans="1:2">
      <c r="A5163" s="79"/>
      <c r="B5163" s="156"/>
    </row>
    <row r="5164" spans="1:2">
      <c r="A5164" s="79"/>
      <c r="B5164" s="156"/>
    </row>
    <row r="5165" spans="1:2">
      <c r="A5165" s="79"/>
      <c r="B5165" s="156"/>
    </row>
    <row r="5166" spans="1:2">
      <c r="A5166" s="79"/>
      <c r="B5166" s="156"/>
    </row>
    <row r="5167" spans="1:2">
      <c r="A5167" s="79"/>
      <c r="B5167" s="156"/>
    </row>
    <row r="5168" spans="1:2">
      <c r="A5168" s="79"/>
      <c r="B5168" s="156"/>
    </row>
    <row r="5169" spans="1:2">
      <c r="A5169" s="79"/>
      <c r="B5169" s="156"/>
    </row>
    <row r="5170" spans="1:2">
      <c r="A5170" s="79"/>
      <c r="B5170" s="156"/>
    </row>
    <row r="5171" spans="1:2">
      <c r="A5171" s="79"/>
      <c r="B5171" s="156"/>
    </row>
    <row r="5172" spans="1:2">
      <c r="A5172" s="79"/>
      <c r="B5172" s="156"/>
    </row>
    <row r="5173" spans="1:2">
      <c r="A5173" s="79"/>
      <c r="B5173" s="156"/>
    </row>
    <row r="5174" spans="1:2">
      <c r="A5174" s="79"/>
      <c r="B5174" s="156"/>
    </row>
    <row r="5175" spans="1:2">
      <c r="A5175" s="79"/>
      <c r="B5175" s="156"/>
    </row>
    <row r="5176" spans="1:2">
      <c r="A5176" s="79"/>
      <c r="B5176" s="156"/>
    </row>
    <row r="5177" spans="1:2">
      <c r="A5177" s="79"/>
      <c r="B5177" s="156"/>
    </row>
    <row r="5178" spans="1:2">
      <c r="A5178" s="79"/>
      <c r="B5178" s="156"/>
    </row>
    <row r="5179" spans="1:2">
      <c r="A5179" s="79"/>
      <c r="B5179" s="156"/>
    </row>
    <row r="5180" spans="1:2">
      <c r="A5180" s="79"/>
      <c r="B5180" s="156"/>
    </row>
    <row r="5181" spans="1:2">
      <c r="A5181" s="79"/>
      <c r="B5181" s="156"/>
    </row>
    <row r="5182" spans="1:2">
      <c r="A5182" s="79"/>
      <c r="B5182" s="156"/>
    </row>
    <row r="5183" spans="1:2">
      <c r="A5183" s="79"/>
      <c r="B5183" s="156"/>
    </row>
    <row r="5184" spans="1:2">
      <c r="A5184" s="79"/>
      <c r="B5184" s="156"/>
    </row>
    <row r="5185" spans="1:2">
      <c r="A5185" s="79"/>
      <c r="B5185" s="156"/>
    </row>
    <row r="5186" spans="1:2">
      <c r="A5186" s="79"/>
      <c r="B5186" s="156"/>
    </row>
    <row r="5187" spans="1:2">
      <c r="A5187" s="79"/>
      <c r="B5187" s="156"/>
    </row>
    <row r="5188" spans="1:2">
      <c r="A5188" s="79"/>
      <c r="B5188" s="156"/>
    </row>
    <row r="5189" spans="1:2">
      <c r="A5189" s="79"/>
      <c r="B5189" s="156"/>
    </row>
    <row r="5190" spans="1:2">
      <c r="A5190" s="79"/>
      <c r="B5190" s="156"/>
    </row>
    <row r="5191" spans="1:2">
      <c r="A5191" s="79"/>
      <c r="B5191" s="156"/>
    </row>
    <row r="5192" spans="1:2">
      <c r="A5192" s="79"/>
      <c r="B5192" s="156"/>
    </row>
    <row r="5193" spans="1:2">
      <c r="A5193" s="79"/>
      <c r="B5193" s="156"/>
    </row>
    <row r="5194" spans="1:2">
      <c r="A5194" s="79"/>
      <c r="B5194" s="156"/>
    </row>
    <row r="5195" spans="1:2">
      <c r="A5195" s="79"/>
      <c r="B5195" s="156"/>
    </row>
    <row r="5196" spans="1:2">
      <c r="A5196" s="79"/>
      <c r="B5196" s="156"/>
    </row>
    <row r="5197" spans="1:2">
      <c r="A5197" s="79"/>
      <c r="B5197" s="156"/>
    </row>
    <row r="5198" spans="1:2">
      <c r="A5198" s="79"/>
      <c r="B5198" s="156"/>
    </row>
    <row r="5199" spans="1:2">
      <c r="A5199" s="79"/>
      <c r="B5199" s="156"/>
    </row>
    <row r="5200" spans="1:2">
      <c r="A5200" s="79"/>
      <c r="B5200" s="156"/>
    </row>
    <row r="5201" spans="1:2">
      <c r="A5201" s="79"/>
      <c r="B5201" s="156"/>
    </row>
    <row r="5202" spans="1:2">
      <c r="A5202" s="79"/>
      <c r="B5202" s="156"/>
    </row>
    <row r="5203" spans="1:2">
      <c r="A5203" s="79"/>
      <c r="B5203" s="156"/>
    </row>
    <row r="5204" spans="1:2">
      <c r="A5204" s="79"/>
      <c r="B5204" s="156"/>
    </row>
    <row r="5205" spans="1:2">
      <c r="A5205" s="79"/>
      <c r="B5205" s="156"/>
    </row>
    <row r="5206" spans="1:2">
      <c r="A5206" s="79"/>
      <c r="B5206" s="156"/>
    </row>
    <row r="5207" spans="1:2">
      <c r="A5207" s="79"/>
      <c r="B5207" s="156"/>
    </row>
    <row r="5208" spans="1:2">
      <c r="A5208" s="79"/>
      <c r="B5208" s="156"/>
    </row>
    <row r="5209" spans="1:2">
      <c r="A5209" s="79"/>
      <c r="B5209" s="156"/>
    </row>
    <row r="5210" spans="1:2">
      <c r="A5210" s="79"/>
      <c r="B5210" s="156"/>
    </row>
    <row r="5211" spans="1:2">
      <c r="A5211" s="79"/>
      <c r="B5211" s="156"/>
    </row>
    <row r="5212" spans="1:2">
      <c r="A5212" s="79"/>
      <c r="B5212" s="156"/>
    </row>
    <row r="5213" spans="1:2">
      <c r="A5213" s="79"/>
      <c r="B5213" s="156"/>
    </row>
    <row r="5214" spans="1:2">
      <c r="A5214" s="79"/>
      <c r="B5214" s="156"/>
    </row>
    <row r="5215" spans="1:2">
      <c r="A5215" s="79"/>
      <c r="B5215" s="156"/>
    </row>
    <row r="5216" spans="1:2">
      <c r="A5216" s="79"/>
      <c r="B5216" s="156"/>
    </row>
    <row r="5217" spans="1:2">
      <c r="A5217" s="79"/>
      <c r="B5217" s="156"/>
    </row>
    <row r="5218" spans="1:2">
      <c r="A5218" s="79"/>
      <c r="B5218" s="156"/>
    </row>
    <row r="5219" spans="1:2">
      <c r="A5219" s="79"/>
      <c r="B5219" s="156"/>
    </row>
    <row r="5220" spans="1:2">
      <c r="A5220" s="79"/>
      <c r="B5220" s="156"/>
    </row>
    <row r="5221" spans="1:2">
      <c r="A5221" s="79"/>
      <c r="B5221" s="156"/>
    </row>
    <row r="5222" spans="1:2">
      <c r="A5222" s="79"/>
      <c r="B5222" s="156"/>
    </row>
    <row r="5223" spans="1:2">
      <c r="A5223" s="79"/>
      <c r="B5223" s="156"/>
    </row>
    <row r="5224" spans="1:2">
      <c r="A5224" s="79"/>
      <c r="B5224" s="156"/>
    </row>
    <row r="5225" spans="1:2">
      <c r="A5225" s="79"/>
      <c r="B5225" s="156"/>
    </row>
    <row r="5226" spans="1:2">
      <c r="A5226" s="79"/>
      <c r="B5226" s="156"/>
    </row>
    <row r="5227" spans="1:2">
      <c r="A5227" s="79"/>
      <c r="B5227" s="156"/>
    </row>
    <row r="5228" spans="1:2">
      <c r="A5228" s="79"/>
      <c r="B5228" s="156"/>
    </row>
    <row r="5229" spans="1:2">
      <c r="A5229" s="79"/>
      <c r="B5229" s="156"/>
    </row>
    <row r="5230" spans="1:2">
      <c r="A5230" s="79"/>
      <c r="B5230" s="156"/>
    </row>
    <row r="5231" spans="1:2">
      <c r="A5231" s="79"/>
      <c r="B5231" s="156"/>
    </row>
    <row r="5232" spans="1:2">
      <c r="A5232" s="79"/>
      <c r="B5232" s="156"/>
    </row>
    <row r="5233" spans="1:2">
      <c r="A5233" s="79"/>
      <c r="B5233" s="156"/>
    </row>
    <row r="5234" spans="1:2">
      <c r="A5234" s="79"/>
      <c r="B5234" s="156"/>
    </row>
    <row r="5235" spans="1:2">
      <c r="A5235" s="79"/>
      <c r="B5235" s="156"/>
    </row>
    <row r="5236" spans="1:2">
      <c r="A5236" s="79"/>
      <c r="B5236" s="156"/>
    </row>
    <row r="5237" spans="1:2">
      <c r="A5237" s="79"/>
      <c r="B5237" s="156"/>
    </row>
    <row r="5238" spans="1:2">
      <c r="A5238" s="79"/>
      <c r="B5238" s="156"/>
    </row>
    <row r="5239" spans="1:2">
      <c r="A5239" s="79"/>
      <c r="B5239" s="156"/>
    </row>
    <row r="5240" spans="1:2">
      <c r="A5240" s="79"/>
      <c r="B5240" s="156"/>
    </row>
    <row r="5241" spans="1:2">
      <c r="A5241" s="79"/>
      <c r="B5241" s="156"/>
    </row>
    <row r="5242" spans="1:2">
      <c r="A5242" s="79"/>
      <c r="B5242" s="156"/>
    </row>
    <row r="5243" spans="1:2">
      <c r="A5243" s="79"/>
      <c r="B5243" s="156"/>
    </row>
    <row r="5244" spans="1:2">
      <c r="A5244" s="79"/>
      <c r="B5244" s="156"/>
    </row>
    <row r="5245" spans="1:2">
      <c r="A5245" s="79"/>
      <c r="B5245" s="156"/>
    </row>
    <row r="5246" spans="1:2">
      <c r="A5246" s="79"/>
      <c r="B5246" s="156"/>
    </row>
    <row r="5247" spans="1:2">
      <c r="A5247" s="79"/>
      <c r="B5247" s="156"/>
    </row>
    <row r="5248" spans="1:2">
      <c r="A5248" s="79"/>
      <c r="B5248" s="156"/>
    </row>
    <row r="5249" spans="1:2">
      <c r="A5249" s="79"/>
      <c r="B5249" s="156"/>
    </row>
    <row r="5250" spans="1:2">
      <c r="A5250" s="79"/>
      <c r="B5250" s="156"/>
    </row>
    <row r="5251" spans="1:2">
      <c r="A5251" s="79"/>
      <c r="B5251" s="156"/>
    </row>
    <row r="5252" spans="1:2">
      <c r="A5252" s="79"/>
      <c r="B5252" s="156"/>
    </row>
    <row r="5253" spans="1:2">
      <c r="A5253" s="79"/>
      <c r="B5253" s="156"/>
    </row>
    <row r="5254" spans="1:2">
      <c r="A5254" s="79"/>
      <c r="B5254" s="156"/>
    </row>
    <row r="5255" spans="1:2">
      <c r="A5255" s="79"/>
      <c r="B5255" s="156"/>
    </row>
    <row r="5256" spans="1:2">
      <c r="A5256" s="79"/>
      <c r="B5256" s="156"/>
    </row>
    <row r="5257" spans="1:2">
      <c r="A5257" s="79"/>
      <c r="B5257" s="156"/>
    </row>
    <row r="5258" spans="1:2">
      <c r="A5258" s="79"/>
      <c r="B5258" s="156"/>
    </row>
    <row r="5259" spans="1:2">
      <c r="A5259" s="79"/>
      <c r="B5259" s="156"/>
    </row>
    <row r="5260" spans="1:2">
      <c r="A5260" s="79"/>
      <c r="B5260" s="156"/>
    </row>
    <row r="5261" spans="1:2">
      <c r="A5261" s="79"/>
      <c r="B5261" s="156"/>
    </row>
    <row r="5262" spans="1:2">
      <c r="A5262" s="79"/>
      <c r="B5262" s="156"/>
    </row>
    <row r="5263" spans="1:2">
      <c r="A5263" s="79"/>
      <c r="B5263" s="156"/>
    </row>
    <row r="5264" spans="1:2">
      <c r="A5264" s="79"/>
      <c r="B5264" s="156"/>
    </row>
    <row r="5265" spans="1:2">
      <c r="A5265" s="79"/>
      <c r="B5265" s="156"/>
    </row>
    <row r="5266" spans="1:2">
      <c r="A5266" s="79"/>
      <c r="B5266" s="156"/>
    </row>
    <row r="5267" spans="1:2">
      <c r="A5267" s="79"/>
      <c r="B5267" s="156"/>
    </row>
    <row r="5268" spans="1:2">
      <c r="A5268" s="79"/>
      <c r="B5268" s="156"/>
    </row>
    <row r="5269" spans="1:2">
      <c r="A5269" s="79"/>
      <c r="B5269" s="156"/>
    </row>
    <row r="5270" spans="1:2">
      <c r="A5270" s="79"/>
      <c r="B5270" s="156"/>
    </row>
    <row r="5271" spans="1:2">
      <c r="A5271" s="79"/>
      <c r="B5271" s="156"/>
    </row>
    <row r="5272" spans="1:2">
      <c r="A5272" s="79"/>
      <c r="B5272" s="156"/>
    </row>
    <row r="5273" spans="1:2">
      <c r="A5273" s="79"/>
      <c r="B5273" s="156"/>
    </row>
    <row r="5274" spans="1:2">
      <c r="A5274" s="79"/>
      <c r="B5274" s="156"/>
    </row>
    <row r="5275" spans="1:2">
      <c r="A5275" s="79"/>
      <c r="B5275" s="156"/>
    </row>
    <row r="5276" spans="1:2">
      <c r="A5276" s="79"/>
      <c r="B5276" s="156"/>
    </row>
    <row r="5277" spans="1:2">
      <c r="A5277" s="79"/>
      <c r="B5277" s="156"/>
    </row>
    <row r="5278" spans="1:2">
      <c r="A5278" s="79"/>
      <c r="B5278" s="156"/>
    </row>
    <row r="5279" spans="1:2">
      <c r="A5279" s="79"/>
      <c r="B5279" s="156"/>
    </row>
    <row r="5280" spans="1:2">
      <c r="A5280" s="79"/>
      <c r="B5280" s="156"/>
    </row>
    <row r="5281" spans="1:2">
      <c r="A5281" s="79"/>
      <c r="B5281" s="156"/>
    </row>
    <row r="5282" spans="1:2">
      <c r="A5282" s="79"/>
      <c r="B5282" s="156"/>
    </row>
    <row r="5283" spans="1:2">
      <c r="A5283" s="79"/>
      <c r="B5283" s="156"/>
    </row>
    <row r="5284" spans="1:2">
      <c r="A5284" s="79"/>
      <c r="B5284" s="156"/>
    </row>
    <row r="5285" spans="1:2">
      <c r="A5285" s="79"/>
      <c r="B5285" s="156"/>
    </row>
    <row r="5286" spans="1:2">
      <c r="A5286" s="79"/>
      <c r="B5286" s="156"/>
    </row>
    <row r="5287" spans="1:2">
      <c r="A5287" s="79"/>
      <c r="B5287" s="156"/>
    </row>
    <row r="5288" spans="1:2">
      <c r="A5288" s="79"/>
      <c r="B5288" s="156"/>
    </row>
    <row r="5289" spans="1:2">
      <c r="A5289" s="79"/>
      <c r="B5289" s="156"/>
    </row>
    <row r="5290" spans="1:2">
      <c r="A5290" s="79"/>
      <c r="B5290" s="156"/>
    </row>
    <row r="5291" spans="1:2">
      <c r="A5291" s="79"/>
      <c r="B5291" s="156"/>
    </row>
    <row r="5292" spans="1:2">
      <c r="A5292" s="79"/>
      <c r="B5292" s="156"/>
    </row>
    <row r="5293" spans="1:2">
      <c r="A5293" s="79"/>
      <c r="B5293" s="156"/>
    </row>
    <row r="5294" spans="1:2">
      <c r="A5294" s="79"/>
      <c r="B5294" s="156"/>
    </row>
    <row r="5295" spans="1:2">
      <c r="A5295" s="79"/>
      <c r="B5295" s="156"/>
    </row>
    <row r="5296" spans="1:2">
      <c r="A5296" s="79"/>
      <c r="B5296" s="156"/>
    </row>
    <row r="5297" spans="1:2">
      <c r="A5297" s="79"/>
      <c r="B5297" s="156"/>
    </row>
    <row r="5298" spans="1:2">
      <c r="A5298" s="79"/>
      <c r="B5298" s="156"/>
    </row>
    <row r="5299" spans="1:2">
      <c r="A5299" s="79"/>
      <c r="B5299" s="156"/>
    </row>
    <row r="5300" spans="1:2">
      <c r="A5300" s="79"/>
      <c r="B5300" s="156"/>
    </row>
    <row r="5301" spans="1:2">
      <c r="A5301" s="79"/>
      <c r="B5301" s="156"/>
    </row>
    <row r="5302" spans="1:2">
      <c r="A5302" s="79"/>
      <c r="B5302" s="156"/>
    </row>
    <row r="5303" spans="1:2">
      <c r="A5303" s="79"/>
      <c r="B5303" s="156"/>
    </row>
    <row r="5304" spans="1:2">
      <c r="A5304" s="79"/>
      <c r="B5304" s="156"/>
    </row>
    <row r="5305" spans="1:2">
      <c r="A5305" s="79"/>
      <c r="B5305" s="156"/>
    </row>
    <row r="5306" spans="1:2">
      <c r="A5306" s="79"/>
      <c r="B5306" s="156"/>
    </row>
    <row r="5307" spans="1:2">
      <c r="A5307" s="79"/>
      <c r="B5307" s="156"/>
    </row>
    <row r="5308" spans="1:2">
      <c r="A5308" s="79"/>
      <c r="B5308" s="156"/>
    </row>
    <row r="5309" spans="1:2">
      <c r="A5309" s="79"/>
      <c r="B5309" s="156"/>
    </row>
    <row r="5310" spans="1:2">
      <c r="A5310" s="79"/>
      <c r="B5310" s="156"/>
    </row>
    <row r="5311" spans="1:2">
      <c r="A5311" s="79"/>
      <c r="B5311" s="156"/>
    </row>
    <row r="5312" spans="1:2">
      <c r="A5312" s="79"/>
      <c r="B5312" s="156"/>
    </row>
    <row r="5313" spans="1:2">
      <c r="A5313" s="79"/>
      <c r="B5313" s="156"/>
    </row>
    <row r="5314" spans="1:2">
      <c r="A5314" s="79"/>
      <c r="B5314" s="156"/>
    </row>
    <row r="5315" spans="1:2">
      <c r="A5315" s="79"/>
      <c r="B5315" s="156"/>
    </row>
    <row r="5316" spans="1:2">
      <c r="A5316" s="79"/>
      <c r="B5316" s="156"/>
    </row>
    <row r="5317" spans="1:2">
      <c r="A5317" s="79"/>
      <c r="B5317" s="156"/>
    </row>
    <row r="5318" spans="1:2">
      <c r="A5318" s="79"/>
      <c r="B5318" s="156"/>
    </row>
    <row r="5319" spans="1:2">
      <c r="A5319" s="79"/>
      <c r="B5319" s="156"/>
    </row>
    <row r="5320" spans="1:2">
      <c r="A5320" s="79"/>
      <c r="B5320" s="156"/>
    </row>
    <row r="5321" spans="1:2">
      <c r="A5321" s="79"/>
      <c r="B5321" s="156"/>
    </row>
    <row r="5322" spans="1:2">
      <c r="A5322" s="79"/>
      <c r="B5322" s="156"/>
    </row>
    <row r="5323" spans="1:2">
      <c r="A5323" s="79"/>
      <c r="B5323" s="156"/>
    </row>
    <row r="5324" spans="1:2">
      <c r="A5324" s="79"/>
      <c r="B5324" s="156"/>
    </row>
    <row r="5325" spans="1:2">
      <c r="A5325" s="79"/>
      <c r="B5325" s="156"/>
    </row>
    <row r="5326" spans="1:2">
      <c r="A5326" s="79"/>
      <c r="B5326" s="156"/>
    </row>
    <row r="5327" spans="1:2">
      <c r="A5327" s="79"/>
      <c r="B5327" s="156"/>
    </row>
    <row r="5328" spans="1:2">
      <c r="A5328" s="79"/>
      <c r="B5328" s="156"/>
    </row>
    <row r="5329" spans="1:2">
      <c r="A5329" s="79"/>
      <c r="B5329" s="156"/>
    </row>
    <row r="5330" spans="1:2">
      <c r="A5330" s="79"/>
      <c r="B5330" s="156"/>
    </row>
    <row r="5331" spans="1:2">
      <c r="A5331" s="79"/>
      <c r="B5331" s="156"/>
    </row>
    <row r="5332" spans="1:2">
      <c r="A5332" s="79"/>
      <c r="B5332" s="156"/>
    </row>
    <row r="5333" spans="1:2">
      <c r="A5333" s="79"/>
      <c r="B5333" s="156"/>
    </row>
    <row r="5334" spans="1:2">
      <c r="A5334" s="79"/>
      <c r="B5334" s="156"/>
    </row>
    <row r="5335" spans="1:2">
      <c r="A5335" s="79"/>
      <c r="B5335" s="156"/>
    </row>
    <row r="5336" spans="1:2">
      <c r="A5336" s="79"/>
      <c r="B5336" s="156"/>
    </row>
    <row r="5337" spans="1:2">
      <c r="A5337" s="79"/>
      <c r="B5337" s="156"/>
    </row>
    <row r="5338" spans="1:2">
      <c r="A5338" s="79"/>
      <c r="B5338" s="156"/>
    </row>
    <row r="5339" spans="1:2">
      <c r="A5339" s="79"/>
      <c r="B5339" s="156"/>
    </row>
    <row r="5340" spans="1:2">
      <c r="A5340" s="79"/>
      <c r="B5340" s="156"/>
    </row>
    <row r="5341" spans="1:2">
      <c r="A5341" s="79"/>
      <c r="B5341" s="156"/>
    </row>
    <row r="5342" spans="1:2">
      <c r="A5342" s="79"/>
      <c r="B5342" s="156"/>
    </row>
    <row r="5343" spans="1:2">
      <c r="A5343" s="79"/>
      <c r="B5343" s="156"/>
    </row>
    <row r="5344" spans="1:2">
      <c r="A5344" s="79"/>
      <c r="B5344" s="156"/>
    </row>
    <row r="5345" spans="1:2">
      <c r="A5345" s="79"/>
      <c r="B5345" s="156"/>
    </row>
    <row r="5346" spans="1:2">
      <c r="A5346" s="79"/>
      <c r="B5346" s="156"/>
    </row>
    <row r="5347" spans="1:2">
      <c r="A5347" s="79"/>
      <c r="B5347" s="156"/>
    </row>
    <row r="5348" spans="1:2">
      <c r="A5348" s="79"/>
      <c r="B5348" s="156"/>
    </row>
    <row r="5349" spans="1:2">
      <c r="A5349" s="79"/>
      <c r="B5349" s="156"/>
    </row>
    <row r="5350" spans="1:2">
      <c r="A5350" s="79"/>
      <c r="B5350" s="156"/>
    </row>
    <row r="5351" spans="1:2">
      <c r="A5351" s="79"/>
      <c r="B5351" s="156"/>
    </row>
    <row r="5352" spans="1:2">
      <c r="A5352" s="79"/>
      <c r="B5352" s="156"/>
    </row>
    <row r="5353" spans="1:2">
      <c r="A5353" s="79"/>
      <c r="B5353" s="156"/>
    </row>
    <row r="5354" spans="1:2">
      <c r="A5354" s="79"/>
      <c r="B5354" s="156"/>
    </row>
    <row r="5355" spans="1:2">
      <c r="A5355" s="79"/>
      <c r="B5355" s="156"/>
    </row>
    <row r="5356" spans="1:2">
      <c r="A5356" s="79"/>
      <c r="B5356" s="156"/>
    </row>
    <row r="5357" spans="1:2">
      <c r="A5357" s="79"/>
      <c r="B5357" s="156"/>
    </row>
    <row r="5358" spans="1:2">
      <c r="A5358" s="79"/>
      <c r="B5358" s="156"/>
    </row>
    <row r="5359" spans="1:2">
      <c r="A5359" s="79"/>
      <c r="B5359" s="156"/>
    </row>
    <row r="5360" spans="1:2">
      <c r="A5360" s="79"/>
      <c r="B5360" s="156"/>
    </row>
    <row r="5361" spans="1:2">
      <c r="A5361" s="79"/>
      <c r="B5361" s="156"/>
    </row>
    <row r="5362" spans="1:2">
      <c r="A5362" s="79"/>
      <c r="B5362" s="156"/>
    </row>
    <row r="5363" spans="1:2">
      <c r="A5363" s="79"/>
      <c r="B5363" s="156"/>
    </row>
    <row r="5364" spans="1:2">
      <c r="A5364" s="79"/>
      <c r="B5364" s="156"/>
    </row>
    <row r="5365" spans="1:2">
      <c r="A5365" s="79"/>
      <c r="B5365" s="156"/>
    </row>
    <row r="5366" spans="1:2">
      <c r="A5366" s="79"/>
      <c r="B5366" s="156"/>
    </row>
    <row r="5367" spans="1:2">
      <c r="A5367" s="79"/>
      <c r="B5367" s="156"/>
    </row>
    <row r="5368" spans="1:2">
      <c r="A5368" s="79"/>
      <c r="B5368" s="156"/>
    </row>
    <row r="5369" spans="1:2">
      <c r="A5369" s="79"/>
      <c r="B5369" s="156"/>
    </row>
    <row r="5370" spans="1:2">
      <c r="A5370" s="79"/>
      <c r="B5370" s="156"/>
    </row>
    <row r="5371" spans="1:2">
      <c r="A5371" s="79"/>
      <c r="B5371" s="156"/>
    </row>
    <row r="5372" spans="1:2">
      <c r="A5372" s="79"/>
      <c r="B5372" s="156"/>
    </row>
    <row r="5373" spans="1:2">
      <c r="A5373" s="79"/>
      <c r="B5373" s="156"/>
    </row>
    <row r="5374" spans="1:2">
      <c r="A5374" s="79"/>
      <c r="B5374" s="156"/>
    </row>
    <row r="5375" spans="1:2">
      <c r="A5375" s="79"/>
      <c r="B5375" s="156"/>
    </row>
    <row r="5376" spans="1:2">
      <c r="A5376" s="79"/>
      <c r="B5376" s="156"/>
    </row>
    <row r="5377" spans="1:2">
      <c r="A5377" s="79"/>
      <c r="B5377" s="156"/>
    </row>
    <row r="5378" spans="1:2">
      <c r="A5378" s="79"/>
      <c r="B5378" s="156"/>
    </row>
    <row r="5379" spans="1:2">
      <c r="A5379" s="79"/>
      <c r="B5379" s="156"/>
    </row>
    <row r="5380" spans="1:2">
      <c r="A5380" s="79"/>
      <c r="B5380" s="156"/>
    </row>
    <row r="5381" spans="1:2">
      <c r="A5381" s="79"/>
      <c r="B5381" s="156"/>
    </row>
    <row r="5382" spans="1:2">
      <c r="A5382" s="79"/>
      <c r="B5382" s="156"/>
    </row>
    <row r="5383" spans="1:2">
      <c r="A5383" s="79"/>
      <c r="B5383" s="156"/>
    </row>
    <row r="5384" spans="1:2">
      <c r="A5384" s="79"/>
      <c r="B5384" s="156"/>
    </row>
    <row r="5385" spans="1:2">
      <c r="A5385" s="79"/>
      <c r="B5385" s="156"/>
    </row>
    <row r="5386" spans="1:2">
      <c r="A5386" s="79"/>
      <c r="B5386" s="156"/>
    </row>
    <row r="5387" spans="1:2">
      <c r="A5387" s="79"/>
      <c r="B5387" s="156"/>
    </row>
    <row r="5388" spans="1:2">
      <c r="A5388" s="79"/>
      <c r="B5388" s="156"/>
    </row>
    <row r="5389" spans="1:2">
      <c r="A5389" s="79"/>
      <c r="B5389" s="156"/>
    </row>
    <row r="5390" spans="1:2">
      <c r="A5390" s="79"/>
      <c r="B5390" s="156"/>
    </row>
    <row r="5391" spans="1:2">
      <c r="A5391" s="79"/>
      <c r="B5391" s="156"/>
    </row>
    <row r="5392" spans="1:2">
      <c r="A5392" s="79"/>
      <c r="B5392" s="156"/>
    </row>
    <row r="5393" spans="1:2">
      <c r="A5393" s="79"/>
      <c r="B5393" s="156"/>
    </row>
    <row r="5394" spans="1:2">
      <c r="A5394" s="79"/>
      <c r="B5394" s="156"/>
    </row>
    <row r="5395" spans="1:2">
      <c r="A5395" s="79"/>
      <c r="B5395" s="156"/>
    </row>
    <row r="5396" spans="1:2">
      <c r="A5396" s="79"/>
      <c r="B5396" s="156"/>
    </row>
    <row r="5397" spans="1:2">
      <c r="A5397" s="79"/>
      <c r="B5397" s="156"/>
    </row>
    <row r="5398" spans="1:2">
      <c r="A5398" s="79"/>
      <c r="B5398" s="156"/>
    </row>
    <row r="5399" spans="1:2">
      <c r="A5399" s="79"/>
      <c r="B5399" s="156"/>
    </row>
    <row r="5400" spans="1:2">
      <c r="A5400" s="79"/>
      <c r="B5400" s="156"/>
    </row>
    <row r="5401" spans="1:2">
      <c r="A5401" s="79"/>
      <c r="B5401" s="156"/>
    </row>
    <row r="5402" spans="1:2">
      <c r="A5402" s="79"/>
      <c r="B5402" s="156"/>
    </row>
    <row r="5403" spans="1:2">
      <c r="A5403" s="79"/>
      <c r="B5403" s="156"/>
    </row>
    <row r="5404" spans="1:2">
      <c r="A5404" s="79"/>
      <c r="B5404" s="156"/>
    </row>
    <row r="5405" spans="1:2">
      <c r="A5405" s="79"/>
      <c r="B5405" s="156"/>
    </row>
    <row r="5406" spans="1:2">
      <c r="A5406" s="79"/>
      <c r="B5406" s="156"/>
    </row>
    <row r="5407" spans="1:2">
      <c r="A5407" s="79"/>
      <c r="B5407" s="156"/>
    </row>
    <row r="5408" spans="1:2">
      <c r="A5408" s="79"/>
      <c r="B5408" s="156"/>
    </row>
    <row r="5409" spans="1:2">
      <c r="A5409" s="79"/>
      <c r="B5409" s="156"/>
    </row>
    <row r="5410" spans="1:2">
      <c r="A5410" s="79"/>
      <c r="B5410" s="156"/>
    </row>
    <row r="5411" spans="1:2">
      <c r="A5411" s="79"/>
      <c r="B5411" s="156"/>
    </row>
    <row r="5412" spans="1:2">
      <c r="A5412" s="79"/>
      <c r="B5412" s="156"/>
    </row>
    <row r="5413" spans="1:2">
      <c r="A5413" s="79"/>
      <c r="B5413" s="156"/>
    </row>
    <row r="5414" spans="1:2">
      <c r="A5414" s="79"/>
      <c r="B5414" s="156"/>
    </row>
    <row r="5415" spans="1:2">
      <c r="A5415" s="79"/>
      <c r="B5415" s="156"/>
    </row>
    <row r="5416" spans="1:2">
      <c r="A5416" s="79"/>
      <c r="B5416" s="156"/>
    </row>
    <row r="5417" spans="1:2">
      <c r="A5417" s="79"/>
      <c r="B5417" s="156"/>
    </row>
    <row r="5418" spans="1:2">
      <c r="A5418" s="79"/>
      <c r="B5418" s="156"/>
    </row>
    <row r="5419" spans="1:2">
      <c r="A5419" s="79"/>
      <c r="B5419" s="156"/>
    </row>
    <row r="5420" spans="1:2">
      <c r="A5420" s="79"/>
      <c r="B5420" s="156"/>
    </row>
    <row r="5421" spans="1:2">
      <c r="A5421" s="79"/>
      <c r="B5421" s="156"/>
    </row>
    <row r="5422" spans="1:2">
      <c r="A5422" s="79"/>
      <c r="B5422" s="156"/>
    </row>
    <row r="5423" spans="1:2">
      <c r="A5423" s="79"/>
      <c r="B5423" s="156"/>
    </row>
    <row r="5424" spans="1:2">
      <c r="A5424" s="79"/>
      <c r="B5424" s="156"/>
    </row>
    <row r="5425" spans="1:2">
      <c r="A5425" s="79"/>
      <c r="B5425" s="156"/>
    </row>
    <row r="5426" spans="1:2">
      <c r="A5426" s="79"/>
      <c r="B5426" s="156"/>
    </row>
    <row r="5427" spans="1:2">
      <c r="A5427" s="79"/>
      <c r="B5427" s="156"/>
    </row>
    <row r="5428" spans="1:2">
      <c r="A5428" s="79"/>
      <c r="B5428" s="156"/>
    </row>
    <row r="5429" spans="1:2">
      <c r="A5429" s="79"/>
      <c r="B5429" s="156"/>
    </row>
    <row r="5430" spans="1:2">
      <c r="A5430" s="79"/>
      <c r="B5430" s="156"/>
    </row>
    <row r="5431" spans="1:2">
      <c r="A5431" s="79"/>
      <c r="B5431" s="156"/>
    </row>
    <row r="5432" spans="1:2">
      <c r="A5432" s="79"/>
      <c r="B5432" s="156"/>
    </row>
    <row r="5433" spans="1:2">
      <c r="A5433" s="79"/>
      <c r="B5433" s="156"/>
    </row>
    <row r="5434" spans="1:2">
      <c r="A5434" s="79"/>
      <c r="B5434" s="156"/>
    </row>
    <row r="5435" spans="1:2">
      <c r="A5435" s="79"/>
      <c r="B5435" s="156"/>
    </row>
    <row r="5436" spans="1:2">
      <c r="A5436" s="79"/>
      <c r="B5436" s="156"/>
    </row>
    <row r="5437" spans="1:2">
      <c r="A5437" s="79"/>
      <c r="B5437" s="156"/>
    </row>
    <row r="5438" spans="1:2">
      <c r="A5438" s="79"/>
      <c r="B5438" s="156"/>
    </row>
    <row r="5439" spans="1:2">
      <c r="A5439" s="79"/>
      <c r="B5439" s="156"/>
    </row>
    <row r="5440" spans="1:2">
      <c r="A5440" s="79"/>
      <c r="B5440" s="156"/>
    </row>
    <row r="5441" spans="1:2">
      <c r="A5441" s="79"/>
      <c r="B5441" s="156"/>
    </row>
    <row r="5442" spans="1:2">
      <c r="A5442" s="79"/>
      <c r="B5442" s="156"/>
    </row>
    <row r="5443" spans="1:2">
      <c r="A5443" s="79"/>
      <c r="B5443" s="156"/>
    </row>
    <row r="5444" spans="1:2">
      <c r="A5444" s="79"/>
      <c r="B5444" s="156"/>
    </row>
    <row r="5445" spans="1:2">
      <c r="A5445" s="79"/>
      <c r="B5445" s="156"/>
    </row>
    <row r="5446" spans="1:2">
      <c r="A5446" s="79"/>
      <c r="B5446" s="156"/>
    </row>
    <row r="5447" spans="1:2">
      <c r="A5447" s="79"/>
      <c r="B5447" s="156"/>
    </row>
    <row r="5448" spans="1:2">
      <c r="A5448" s="79"/>
      <c r="B5448" s="156"/>
    </row>
    <row r="5449" spans="1:2">
      <c r="A5449" s="79"/>
      <c r="B5449" s="156"/>
    </row>
    <row r="5450" spans="1:2">
      <c r="A5450" s="79"/>
      <c r="B5450" s="156"/>
    </row>
    <row r="5451" spans="1:2">
      <c r="A5451" s="79"/>
      <c r="B5451" s="156"/>
    </row>
    <row r="5452" spans="1:2">
      <c r="A5452" s="79"/>
      <c r="B5452" s="156"/>
    </row>
    <row r="5453" spans="1:2">
      <c r="A5453" s="79"/>
      <c r="B5453" s="156"/>
    </row>
    <row r="5454" spans="1:2">
      <c r="A5454" s="79"/>
      <c r="B5454" s="156"/>
    </row>
    <row r="5455" spans="1:2">
      <c r="A5455" s="79"/>
      <c r="B5455" s="156"/>
    </row>
    <row r="5456" spans="1:2">
      <c r="A5456" s="79"/>
      <c r="B5456" s="156"/>
    </row>
    <row r="5457" spans="1:2">
      <c r="A5457" s="79"/>
      <c r="B5457" s="156"/>
    </row>
    <row r="5458" spans="1:2">
      <c r="A5458" s="79"/>
      <c r="B5458" s="156"/>
    </row>
    <row r="5459" spans="1:2">
      <c r="A5459" s="79"/>
      <c r="B5459" s="156"/>
    </row>
    <row r="5460" spans="1:2">
      <c r="A5460" s="79"/>
      <c r="B5460" s="156"/>
    </row>
    <row r="5461" spans="1:2">
      <c r="A5461" s="79"/>
      <c r="B5461" s="156"/>
    </row>
    <row r="5462" spans="1:2">
      <c r="A5462" s="79"/>
      <c r="B5462" s="156"/>
    </row>
    <row r="5463" spans="1:2">
      <c r="A5463" s="79"/>
      <c r="B5463" s="156"/>
    </row>
    <row r="5464" spans="1:2">
      <c r="A5464" s="79"/>
      <c r="B5464" s="156"/>
    </row>
    <row r="5465" spans="1:2">
      <c r="A5465" s="79"/>
      <c r="B5465" s="156"/>
    </row>
    <row r="5466" spans="1:2">
      <c r="A5466" s="79"/>
      <c r="B5466" s="156"/>
    </row>
    <row r="5467" spans="1:2">
      <c r="A5467" s="79"/>
      <c r="B5467" s="156"/>
    </row>
    <row r="5468" spans="1:2">
      <c r="A5468" s="79"/>
      <c r="B5468" s="156"/>
    </row>
    <row r="5469" spans="1:2">
      <c r="A5469" s="79"/>
      <c r="B5469" s="156"/>
    </row>
    <row r="5470" spans="1:2">
      <c r="A5470" s="79"/>
      <c r="B5470" s="156"/>
    </row>
    <row r="5471" spans="1:2">
      <c r="A5471" s="79"/>
      <c r="B5471" s="156"/>
    </row>
    <row r="5472" spans="1:2">
      <c r="A5472" s="79"/>
      <c r="B5472" s="156"/>
    </row>
    <row r="5473" spans="1:2">
      <c r="A5473" s="79"/>
      <c r="B5473" s="156"/>
    </row>
    <row r="5474" spans="1:2">
      <c r="A5474" s="79"/>
      <c r="B5474" s="156"/>
    </row>
    <row r="5475" spans="1:2">
      <c r="A5475" s="79"/>
      <c r="B5475" s="156"/>
    </row>
    <row r="5476" spans="1:2">
      <c r="A5476" s="79"/>
      <c r="B5476" s="156"/>
    </row>
    <row r="5477" spans="1:2">
      <c r="A5477" s="79"/>
      <c r="B5477" s="156"/>
    </row>
    <row r="5478" spans="1:2">
      <c r="A5478" s="79"/>
      <c r="B5478" s="156"/>
    </row>
    <row r="5479" spans="1:2">
      <c r="A5479" s="79"/>
      <c r="B5479" s="156"/>
    </row>
    <row r="5480" spans="1:2">
      <c r="A5480" s="79"/>
      <c r="B5480" s="156"/>
    </row>
    <row r="5481" spans="1:2">
      <c r="A5481" s="79"/>
      <c r="B5481" s="156"/>
    </row>
    <row r="5482" spans="1:2">
      <c r="A5482" s="79"/>
      <c r="B5482" s="156"/>
    </row>
    <row r="5483" spans="1:2">
      <c r="A5483" s="79"/>
      <c r="B5483" s="156"/>
    </row>
    <row r="5484" spans="1:2">
      <c r="A5484" s="79"/>
      <c r="B5484" s="156"/>
    </row>
    <row r="5485" spans="1:2">
      <c r="A5485" s="79"/>
      <c r="B5485" s="156"/>
    </row>
    <row r="5486" spans="1:2">
      <c r="A5486" s="79"/>
      <c r="B5486" s="156"/>
    </row>
    <row r="5487" spans="1:2">
      <c r="A5487" s="79"/>
      <c r="B5487" s="156"/>
    </row>
    <row r="5488" spans="1:2">
      <c r="A5488" s="79"/>
      <c r="B5488" s="156"/>
    </row>
    <row r="5489" spans="1:2">
      <c r="A5489" s="79"/>
      <c r="B5489" s="156"/>
    </row>
    <row r="5490" spans="1:2">
      <c r="A5490" s="79"/>
      <c r="B5490" s="156"/>
    </row>
    <row r="5491" spans="1:2">
      <c r="A5491" s="79"/>
      <c r="B5491" s="156"/>
    </row>
    <row r="5492" spans="1:2">
      <c r="A5492" s="79"/>
      <c r="B5492" s="156"/>
    </row>
    <row r="5493" spans="1:2">
      <c r="A5493" s="79"/>
      <c r="B5493" s="156"/>
    </row>
    <row r="5494" spans="1:2">
      <c r="A5494" s="79"/>
      <c r="B5494" s="156"/>
    </row>
    <row r="5495" spans="1:2">
      <c r="A5495" s="79"/>
      <c r="B5495" s="156"/>
    </row>
    <row r="5496" spans="1:2">
      <c r="A5496" s="79"/>
      <c r="B5496" s="156"/>
    </row>
    <row r="5497" spans="1:2">
      <c r="A5497" s="79"/>
      <c r="B5497" s="156"/>
    </row>
    <row r="5498" spans="1:2">
      <c r="A5498" s="79"/>
      <c r="B5498" s="156"/>
    </row>
    <row r="5499" spans="1:2">
      <c r="A5499" s="79"/>
      <c r="B5499" s="156"/>
    </row>
    <row r="5500" spans="1:2">
      <c r="A5500" s="79"/>
      <c r="B5500" s="156"/>
    </row>
    <row r="5501" spans="1:2">
      <c r="A5501" s="79"/>
      <c r="B5501" s="156"/>
    </row>
    <row r="5502" spans="1:2">
      <c r="A5502" s="79"/>
      <c r="B5502" s="156"/>
    </row>
    <row r="5503" spans="1:2">
      <c r="A5503" s="79"/>
      <c r="B5503" s="156"/>
    </row>
    <row r="5504" spans="1:2">
      <c r="A5504" s="79"/>
      <c r="B5504" s="156"/>
    </row>
    <row r="5505" spans="1:2">
      <c r="A5505" s="79"/>
      <c r="B5505" s="156"/>
    </row>
    <row r="5506" spans="1:2">
      <c r="A5506" s="79"/>
      <c r="B5506" s="156"/>
    </row>
    <row r="5507" spans="1:2">
      <c r="A5507" s="79"/>
      <c r="B5507" s="156"/>
    </row>
    <row r="5508" spans="1:2">
      <c r="A5508" s="79"/>
      <c r="B5508" s="156"/>
    </row>
    <row r="5509" spans="1:2">
      <c r="A5509" s="79"/>
      <c r="B5509" s="156"/>
    </row>
    <row r="5510" spans="1:2">
      <c r="A5510" s="79"/>
      <c r="B5510" s="156"/>
    </row>
    <row r="5511" spans="1:2">
      <c r="A5511" s="79"/>
      <c r="B5511" s="156"/>
    </row>
    <row r="5512" spans="1:2">
      <c r="A5512" s="79"/>
      <c r="B5512" s="156"/>
    </row>
    <row r="5513" spans="1:2">
      <c r="A5513" s="79"/>
      <c r="B5513" s="156"/>
    </row>
    <row r="5514" spans="1:2">
      <c r="A5514" s="79"/>
      <c r="B5514" s="156"/>
    </row>
    <row r="5515" spans="1:2">
      <c r="A5515" s="79"/>
      <c r="B5515" s="156"/>
    </row>
    <row r="5516" spans="1:2">
      <c r="A5516" s="79"/>
      <c r="B5516" s="156"/>
    </row>
    <row r="5517" spans="1:2">
      <c r="A5517" s="79"/>
      <c r="B5517" s="156"/>
    </row>
    <row r="5518" spans="1:2">
      <c r="A5518" s="79"/>
      <c r="B5518" s="156"/>
    </row>
    <row r="5519" spans="1:2">
      <c r="A5519" s="79"/>
      <c r="B5519" s="156"/>
    </row>
    <row r="5520" spans="1:2">
      <c r="A5520" s="79"/>
      <c r="B5520" s="156"/>
    </row>
    <row r="5521" spans="1:2">
      <c r="A5521" s="79"/>
      <c r="B5521" s="156"/>
    </row>
    <row r="5522" spans="1:2">
      <c r="A5522" s="79"/>
      <c r="B5522" s="156"/>
    </row>
    <row r="5523" spans="1:2">
      <c r="A5523" s="79"/>
      <c r="B5523" s="156"/>
    </row>
    <row r="5524" spans="1:2">
      <c r="A5524" s="79"/>
      <c r="B5524" s="156"/>
    </row>
    <row r="5525" spans="1:2">
      <c r="A5525" s="79"/>
      <c r="B5525" s="156"/>
    </row>
    <row r="5526" spans="1:2">
      <c r="A5526" s="79"/>
      <c r="B5526" s="156"/>
    </row>
    <row r="5527" spans="1:2">
      <c r="A5527" s="79"/>
      <c r="B5527" s="156"/>
    </row>
    <row r="5528" spans="1:2">
      <c r="A5528" s="79"/>
      <c r="B5528" s="156"/>
    </row>
    <row r="5529" spans="1:2">
      <c r="A5529" s="79"/>
      <c r="B5529" s="156"/>
    </row>
    <row r="5530" spans="1:2">
      <c r="A5530" s="79"/>
      <c r="B5530" s="156"/>
    </row>
    <row r="5531" spans="1:2">
      <c r="A5531" s="79"/>
      <c r="B5531" s="156"/>
    </row>
    <row r="5532" spans="1:2">
      <c r="A5532" s="79"/>
      <c r="B5532" s="156"/>
    </row>
    <row r="5533" spans="1:2">
      <c r="A5533" s="79"/>
      <c r="B5533" s="156"/>
    </row>
    <row r="5534" spans="1:2">
      <c r="A5534" s="79"/>
      <c r="B5534" s="156"/>
    </row>
    <row r="5535" spans="1:2">
      <c r="A5535" s="79"/>
      <c r="B5535" s="156"/>
    </row>
    <row r="5536" spans="1:2">
      <c r="A5536" s="79"/>
      <c r="B5536" s="156"/>
    </row>
    <row r="5537" spans="1:2">
      <c r="A5537" s="79"/>
      <c r="B5537" s="156"/>
    </row>
    <row r="5538" spans="1:2">
      <c r="A5538" s="79"/>
      <c r="B5538" s="156"/>
    </row>
    <row r="5539" spans="1:2">
      <c r="A5539" s="79"/>
      <c r="B5539" s="156"/>
    </row>
    <row r="5540" spans="1:2">
      <c r="A5540" s="79"/>
      <c r="B5540" s="156"/>
    </row>
    <row r="5541" spans="1:2">
      <c r="A5541" s="79"/>
      <c r="B5541" s="156"/>
    </row>
    <row r="5542" spans="1:2">
      <c r="A5542" s="79"/>
      <c r="B5542" s="156"/>
    </row>
    <row r="5543" spans="1:2">
      <c r="A5543" s="79"/>
      <c r="B5543" s="156"/>
    </row>
    <row r="5544" spans="1:2">
      <c r="A5544" s="79"/>
      <c r="B5544" s="156"/>
    </row>
    <row r="5545" spans="1:2">
      <c r="A5545" s="79"/>
      <c r="B5545" s="156"/>
    </row>
    <row r="5546" spans="1:2">
      <c r="A5546" s="79"/>
      <c r="B5546" s="156"/>
    </row>
    <row r="5547" spans="1:2">
      <c r="A5547" s="79"/>
      <c r="B5547" s="156"/>
    </row>
    <row r="5548" spans="1:2">
      <c r="A5548" s="79"/>
      <c r="B5548" s="156"/>
    </row>
    <row r="5549" spans="1:2">
      <c r="A5549" s="79"/>
      <c r="B5549" s="156"/>
    </row>
    <row r="5550" spans="1:2">
      <c r="A5550" s="79"/>
      <c r="B5550" s="156"/>
    </row>
    <row r="5551" spans="1:2">
      <c r="A5551" s="79"/>
      <c r="B5551" s="156"/>
    </row>
    <row r="5552" spans="1:2">
      <c r="A5552" s="79"/>
      <c r="B5552" s="156"/>
    </row>
    <row r="5553" spans="1:2">
      <c r="A5553" s="79"/>
      <c r="B5553" s="156"/>
    </row>
    <row r="5554" spans="1:2">
      <c r="A5554" s="79"/>
      <c r="B5554" s="156"/>
    </row>
    <row r="5555" spans="1:2">
      <c r="A5555" s="79"/>
      <c r="B5555" s="156"/>
    </row>
    <row r="5556" spans="1:2">
      <c r="A5556" s="79"/>
      <c r="B5556" s="156"/>
    </row>
    <row r="5557" spans="1:2">
      <c r="A5557" s="79"/>
      <c r="B5557" s="156"/>
    </row>
    <row r="5558" spans="1:2">
      <c r="A5558" s="79"/>
      <c r="B5558" s="156"/>
    </row>
    <row r="5559" spans="1:2">
      <c r="A5559" s="79"/>
      <c r="B5559" s="156"/>
    </row>
    <row r="5560" spans="1:2">
      <c r="A5560" s="79"/>
      <c r="B5560" s="156"/>
    </row>
    <row r="5561" spans="1:2">
      <c r="A5561" s="79"/>
      <c r="B5561" s="156"/>
    </row>
    <row r="5562" spans="1:2">
      <c r="A5562" s="79"/>
      <c r="B5562" s="156"/>
    </row>
    <row r="5563" spans="1:2">
      <c r="A5563" s="79"/>
      <c r="B5563" s="156"/>
    </row>
    <row r="5564" spans="1:2">
      <c r="A5564" s="79"/>
      <c r="B5564" s="156"/>
    </row>
    <row r="5565" spans="1:2">
      <c r="A5565" s="79"/>
      <c r="B5565" s="156"/>
    </row>
    <row r="5566" spans="1:2">
      <c r="A5566" s="79"/>
      <c r="B5566" s="156"/>
    </row>
    <row r="5567" spans="1:2">
      <c r="A5567" s="79"/>
      <c r="B5567" s="156"/>
    </row>
    <row r="5568" spans="1:2">
      <c r="A5568" s="79"/>
      <c r="B5568" s="156"/>
    </row>
    <row r="5569" spans="1:2">
      <c r="A5569" s="79"/>
      <c r="B5569" s="156"/>
    </row>
    <row r="5570" spans="1:2">
      <c r="A5570" s="79"/>
      <c r="B5570" s="156"/>
    </row>
    <row r="5571" spans="1:2">
      <c r="A5571" s="79"/>
      <c r="B5571" s="156"/>
    </row>
    <row r="5572" spans="1:2">
      <c r="A5572" s="79"/>
      <c r="B5572" s="156"/>
    </row>
    <row r="5573" spans="1:2">
      <c r="A5573" s="79"/>
      <c r="B5573" s="156"/>
    </row>
    <row r="5574" spans="1:2">
      <c r="A5574" s="79"/>
      <c r="B5574" s="156"/>
    </row>
    <row r="5575" spans="1:2">
      <c r="A5575" s="79"/>
      <c r="B5575" s="156"/>
    </row>
    <row r="5576" spans="1:2">
      <c r="A5576" s="79"/>
      <c r="B5576" s="156"/>
    </row>
    <row r="5577" spans="1:2">
      <c r="A5577" s="79"/>
      <c r="B5577" s="156"/>
    </row>
    <row r="5578" spans="1:2">
      <c r="A5578" s="79"/>
      <c r="B5578" s="156"/>
    </row>
    <row r="5579" spans="1:2">
      <c r="A5579" s="79"/>
      <c r="B5579" s="156"/>
    </row>
    <row r="5580" spans="1:2">
      <c r="A5580" s="79"/>
      <c r="B5580" s="156"/>
    </row>
    <row r="5581" spans="1:2">
      <c r="A5581" s="79"/>
      <c r="B5581" s="156"/>
    </row>
    <row r="5582" spans="1:2">
      <c r="A5582" s="79"/>
      <c r="B5582" s="156"/>
    </row>
    <row r="5583" spans="1:2">
      <c r="A5583" s="79"/>
      <c r="B5583" s="156"/>
    </row>
    <row r="5584" spans="1:2">
      <c r="A5584" s="79"/>
      <c r="B5584" s="156"/>
    </row>
    <row r="5585" spans="1:2">
      <c r="A5585" s="79"/>
      <c r="B5585" s="156"/>
    </row>
    <row r="5586" spans="1:2">
      <c r="A5586" s="79"/>
      <c r="B5586" s="156"/>
    </row>
    <row r="5587" spans="1:2">
      <c r="A5587" s="79"/>
      <c r="B5587" s="156"/>
    </row>
    <row r="5588" spans="1:2">
      <c r="A5588" s="79"/>
      <c r="B5588" s="156"/>
    </row>
    <row r="5589" spans="1:2">
      <c r="A5589" s="79"/>
      <c r="B5589" s="156"/>
    </row>
    <row r="5590" spans="1:2">
      <c r="A5590" s="79"/>
      <c r="B5590" s="156"/>
    </row>
    <row r="5591" spans="1:2">
      <c r="A5591" s="79"/>
      <c r="B5591" s="156"/>
    </row>
    <row r="5592" spans="1:2">
      <c r="A5592" s="79"/>
      <c r="B5592" s="156"/>
    </row>
    <row r="5593" spans="1:2">
      <c r="A5593" s="79"/>
      <c r="B5593" s="156"/>
    </row>
    <row r="5594" spans="1:2">
      <c r="A5594" s="79"/>
      <c r="B5594" s="156"/>
    </row>
    <row r="5595" spans="1:2">
      <c r="A5595" s="79"/>
      <c r="B5595" s="156"/>
    </row>
    <row r="5596" spans="1:2">
      <c r="A5596" s="79"/>
      <c r="B5596" s="156"/>
    </row>
    <row r="5597" spans="1:2">
      <c r="A5597" s="79"/>
      <c r="B5597" s="156"/>
    </row>
    <row r="5598" spans="1:2">
      <c r="A5598" s="79"/>
      <c r="B5598" s="156"/>
    </row>
    <row r="5599" spans="1:2">
      <c r="A5599" s="79"/>
      <c r="B5599" s="156"/>
    </row>
    <row r="5600" spans="1:2">
      <c r="A5600" s="79"/>
      <c r="B5600" s="156"/>
    </row>
    <row r="5601" spans="1:2">
      <c r="A5601" s="79"/>
      <c r="B5601" s="156"/>
    </row>
    <row r="5602" spans="1:2">
      <c r="A5602" s="79"/>
      <c r="B5602" s="156"/>
    </row>
    <row r="5603" spans="1:2">
      <c r="A5603" s="79"/>
      <c r="B5603" s="156"/>
    </row>
    <row r="5604" spans="1:2">
      <c r="A5604" s="79"/>
      <c r="B5604" s="156"/>
    </row>
    <row r="5605" spans="1:2">
      <c r="A5605" s="79"/>
      <c r="B5605" s="156"/>
    </row>
    <row r="5606" spans="1:2">
      <c r="A5606" s="79"/>
      <c r="B5606" s="156"/>
    </row>
    <row r="5607" spans="1:2">
      <c r="A5607" s="79"/>
      <c r="B5607" s="156"/>
    </row>
    <row r="5608" spans="1:2">
      <c r="A5608" s="79"/>
      <c r="B5608" s="156"/>
    </row>
    <row r="5609" spans="1:2">
      <c r="A5609" s="79"/>
      <c r="B5609" s="156"/>
    </row>
    <row r="5610" spans="1:2">
      <c r="A5610" s="79"/>
      <c r="B5610" s="156"/>
    </row>
    <row r="5611" spans="1:2">
      <c r="A5611" s="79"/>
      <c r="B5611" s="156"/>
    </row>
    <row r="5612" spans="1:2">
      <c r="A5612" s="79"/>
      <c r="B5612" s="156"/>
    </row>
    <row r="5613" spans="1:2">
      <c r="A5613" s="79"/>
      <c r="B5613" s="156"/>
    </row>
    <row r="5614" spans="1:2">
      <c r="A5614" s="79"/>
      <c r="B5614" s="156"/>
    </row>
    <row r="5615" spans="1:2">
      <c r="A5615" s="79"/>
      <c r="B5615" s="156"/>
    </row>
    <row r="5616" spans="1:2">
      <c r="A5616" s="79"/>
      <c r="B5616" s="156"/>
    </row>
    <row r="5617" spans="1:2">
      <c r="A5617" s="79"/>
      <c r="B5617" s="156"/>
    </row>
    <row r="5618" spans="1:2">
      <c r="A5618" s="79"/>
      <c r="B5618" s="156"/>
    </row>
    <row r="5619" spans="1:2">
      <c r="A5619" s="79"/>
      <c r="B5619" s="156"/>
    </row>
    <row r="5620" spans="1:2">
      <c r="A5620" s="79"/>
      <c r="B5620" s="156"/>
    </row>
    <row r="5621" spans="1:2">
      <c r="A5621" s="79"/>
      <c r="B5621" s="156"/>
    </row>
    <row r="5622" spans="1:2">
      <c r="A5622" s="79"/>
      <c r="B5622" s="156"/>
    </row>
    <row r="5623" spans="1:2">
      <c r="A5623" s="79"/>
      <c r="B5623" s="156"/>
    </row>
    <row r="5624" spans="1:2">
      <c r="A5624" s="79"/>
      <c r="B5624" s="156"/>
    </row>
    <row r="5625" spans="1:2">
      <c r="A5625" s="79"/>
      <c r="B5625" s="156"/>
    </row>
    <row r="5626" spans="1:2">
      <c r="A5626" s="79"/>
      <c r="B5626" s="156"/>
    </row>
    <row r="5627" spans="1:2">
      <c r="A5627" s="79"/>
      <c r="B5627" s="156"/>
    </row>
    <row r="5628" spans="1:2">
      <c r="A5628" s="79"/>
      <c r="B5628" s="156"/>
    </row>
    <row r="5629" spans="1:2">
      <c r="A5629" s="79"/>
      <c r="B5629" s="156"/>
    </row>
    <row r="5630" spans="1:2">
      <c r="A5630" s="79"/>
      <c r="B5630" s="156"/>
    </row>
    <row r="5631" spans="1:2">
      <c r="A5631" s="79"/>
      <c r="B5631" s="156"/>
    </row>
    <row r="5632" spans="1:2">
      <c r="A5632" s="79"/>
      <c r="B5632" s="156"/>
    </row>
    <row r="5633" spans="1:2">
      <c r="A5633" s="79"/>
      <c r="B5633" s="156"/>
    </row>
    <row r="5634" spans="1:2">
      <c r="A5634" s="79"/>
      <c r="B5634" s="156"/>
    </row>
    <row r="5635" spans="1:2">
      <c r="A5635" s="79"/>
      <c r="B5635" s="156"/>
    </row>
    <row r="5636" spans="1:2">
      <c r="A5636" s="79"/>
      <c r="B5636" s="156"/>
    </row>
    <row r="5637" spans="1:2">
      <c r="A5637" s="79"/>
      <c r="B5637" s="156"/>
    </row>
    <row r="5638" spans="1:2">
      <c r="A5638" s="79"/>
      <c r="B5638" s="156"/>
    </row>
    <row r="5639" spans="1:2">
      <c r="A5639" s="79"/>
      <c r="B5639" s="156"/>
    </row>
    <row r="5640" spans="1:2">
      <c r="A5640" s="79"/>
      <c r="B5640" s="156"/>
    </row>
    <row r="5641" spans="1:2">
      <c r="A5641" s="79"/>
      <c r="B5641" s="156"/>
    </row>
    <row r="5642" spans="1:2">
      <c r="A5642" s="79"/>
      <c r="B5642" s="156"/>
    </row>
    <row r="5643" spans="1:2">
      <c r="A5643" s="79"/>
      <c r="B5643" s="156"/>
    </row>
    <row r="5644" spans="1:2">
      <c r="A5644" s="79"/>
      <c r="B5644" s="156"/>
    </row>
    <row r="5645" spans="1:2">
      <c r="A5645" s="79"/>
      <c r="B5645" s="156"/>
    </row>
    <row r="5646" spans="1:2">
      <c r="A5646" s="79"/>
      <c r="B5646" s="156"/>
    </row>
    <row r="5647" spans="1:2">
      <c r="A5647" s="79"/>
      <c r="B5647" s="156"/>
    </row>
    <row r="5648" spans="1:2">
      <c r="A5648" s="79"/>
      <c r="B5648" s="156"/>
    </row>
    <row r="5649" spans="1:2">
      <c r="A5649" s="79"/>
      <c r="B5649" s="156"/>
    </row>
    <row r="5650" spans="1:2">
      <c r="A5650" s="79"/>
      <c r="B5650" s="156"/>
    </row>
    <row r="5651" spans="1:2">
      <c r="A5651" s="79"/>
      <c r="B5651" s="156"/>
    </row>
    <row r="5652" spans="1:2">
      <c r="A5652" s="79"/>
      <c r="B5652" s="156"/>
    </row>
    <row r="5653" spans="1:2">
      <c r="A5653" s="79"/>
      <c r="B5653" s="156"/>
    </row>
    <row r="5654" spans="1:2">
      <c r="A5654" s="79"/>
      <c r="B5654" s="156"/>
    </row>
    <row r="5655" spans="1:2">
      <c r="A5655" s="79"/>
      <c r="B5655" s="156"/>
    </row>
    <row r="5656" spans="1:2">
      <c r="A5656" s="79"/>
      <c r="B5656" s="156"/>
    </row>
    <row r="5657" spans="1:2">
      <c r="A5657" s="79"/>
      <c r="B5657" s="156"/>
    </row>
    <row r="5658" spans="1:2">
      <c r="A5658" s="79"/>
      <c r="B5658" s="156"/>
    </row>
    <row r="5659" spans="1:2">
      <c r="A5659" s="79"/>
      <c r="B5659" s="156"/>
    </row>
    <row r="5660" spans="1:2">
      <c r="A5660" s="79"/>
      <c r="B5660" s="156"/>
    </row>
    <row r="5661" spans="1:2">
      <c r="A5661" s="79"/>
      <c r="B5661" s="156"/>
    </row>
    <row r="5662" spans="1:2">
      <c r="A5662" s="79"/>
      <c r="B5662" s="156"/>
    </row>
    <row r="5663" spans="1:2">
      <c r="A5663" s="79"/>
      <c r="B5663" s="156"/>
    </row>
    <row r="5664" spans="1:2">
      <c r="A5664" s="79"/>
      <c r="B5664" s="156"/>
    </row>
    <row r="5665" spans="1:2">
      <c r="A5665" s="79"/>
      <c r="B5665" s="156"/>
    </row>
    <row r="5666" spans="1:2">
      <c r="A5666" s="79"/>
      <c r="B5666" s="156"/>
    </row>
    <row r="5667" spans="1:2">
      <c r="A5667" s="79"/>
      <c r="B5667" s="156"/>
    </row>
    <row r="5668" spans="1:2">
      <c r="A5668" s="79"/>
      <c r="B5668" s="156"/>
    </row>
    <row r="5669" spans="1:2">
      <c r="A5669" s="79"/>
      <c r="B5669" s="156"/>
    </row>
    <row r="5670" spans="1:2">
      <c r="A5670" s="79"/>
      <c r="B5670" s="156"/>
    </row>
    <row r="5671" spans="1:2">
      <c r="A5671" s="79"/>
      <c r="B5671" s="156"/>
    </row>
    <row r="5672" spans="1:2">
      <c r="A5672" s="79"/>
      <c r="B5672" s="156"/>
    </row>
    <row r="5673" spans="1:2">
      <c r="A5673" s="79"/>
      <c r="B5673" s="156"/>
    </row>
    <row r="5674" spans="1:2">
      <c r="A5674" s="79"/>
      <c r="B5674" s="156"/>
    </row>
    <row r="5675" spans="1:2">
      <c r="A5675" s="79"/>
      <c r="B5675" s="156"/>
    </row>
    <row r="5676" spans="1:2">
      <c r="A5676" s="79"/>
      <c r="B5676" s="156"/>
    </row>
    <row r="5677" spans="1:2">
      <c r="A5677" s="79"/>
      <c r="B5677" s="156"/>
    </row>
    <row r="5678" spans="1:2">
      <c r="A5678" s="79"/>
      <c r="B5678" s="156"/>
    </row>
    <row r="5679" spans="1:2">
      <c r="A5679" s="79"/>
      <c r="B5679" s="156"/>
    </row>
    <row r="5680" spans="1:2">
      <c r="A5680" s="79"/>
      <c r="B5680" s="156"/>
    </row>
    <row r="5681" spans="1:2">
      <c r="A5681" s="79"/>
      <c r="B5681" s="156"/>
    </row>
    <row r="5682" spans="1:2">
      <c r="A5682" s="79"/>
      <c r="B5682" s="156"/>
    </row>
    <row r="5683" spans="1:2">
      <c r="A5683" s="79"/>
      <c r="B5683" s="156"/>
    </row>
    <row r="5684" spans="1:2">
      <c r="A5684" s="79"/>
      <c r="B5684" s="156"/>
    </row>
    <row r="5685" spans="1:2">
      <c r="A5685" s="79"/>
      <c r="B5685" s="156"/>
    </row>
    <row r="5686" spans="1:2">
      <c r="A5686" s="79"/>
      <c r="B5686" s="156"/>
    </row>
    <row r="5687" spans="1:2">
      <c r="A5687" s="79"/>
      <c r="B5687" s="156"/>
    </row>
    <row r="5688" spans="1:2">
      <c r="A5688" s="79"/>
      <c r="B5688" s="156"/>
    </row>
    <row r="5689" spans="1:2">
      <c r="A5689" s="79"/>
      <c r="B5689" s="156"/>
    </row>
    <row r="5690" spans="1:2">
      <c r="A5690" s="79"/>
      <c r="B5690" s="156"/>
    </row>
    <row r="5691" spans="1:2">
      <c r="A5691" s="79"/>
      <c r="B5691" s="156"/>
    </row>
    <row r="5692" spans="1:2">
      <c r="A5692" s="79"/>
      <c r="B5692" s="156"/>
    </row>
    <row r="5693" spans="1:2">
      <c r="A5693" s="79"/>
      <c r="B5693" s="156"/>
    </row>
    <row r="5694" spans="1:2">
      <c r="A5694" s="79"/>
      <c r="B5694" s="156"/>
    </row>
    <row r="5695" spans="1:2">
      <c r="A5695" s="79"/>
      <c r="B5695" s="156"/>
    </row>
    <row r="5696" spans="1:2">
      <c r="A5696" s="79"/>
      <c r="B5696" s="156"/>
    </row>
    <row r="5697" spans="1:2">
      <c r="A5697" s="79"/>
      <c r="B5697" s="156"/>
    </row>
    <row r="5698" spans="1:2">
      <c r="A5698" s="79"/>
      <c r="B5698" s="156"/>
    </row>
    <row r="5699" spans="1:2">
      <c r="A5699" s="79"/>
      <c r="B5699" s="156"/>
    </row>
    <row r="5700" spans="1:2">
      <c r="A5700" s="79"/>
      <c r="B5700" s="156"/>
    </row>
    <row r="5701" spans="1:2">
      <c r="A5701" s="79"/>
      <c r="B5701" s="156"/>
    </row>
    <row r="5702" spans="1:2">
      <c r="A5702" s="79"/>
      <c r="B5702" s="156"/>
    </row>
    <row r="5703" spans="1:2">
      <c r="A5703" s="79"/>
      <c r="B5703" s="156"/>
    </row>
    <row r="5704" spans="1:2">
      <c r="A5704" s="79"/>
      <c r="B5704" s="156"/>
    </row>
    <row r="5705" spans="1:2">
      <c r="A5705" s="79"/>
      <c r="B5705" s="156"/>
    </row>
    <row r="5706" spans="1:2">
      <c r="A5706" s="79"/>
      <c r="B5706" s="156"/>
    </row>
    <row r="5707" spans="1:2">
      <c r="A5707" s="79"/>
      <c r="B5707" s="156"/>
    </row>
    <row r="5708" spans="1:2">
      <c r="A5708" s="79"/>
      <c r="B5708" s="156"/>
    </row>
    <row r="5709" spans="1:2">
      <c r="A5709" s="79"/>
      <c r="B5709" s="156"/>
    </row>
    <row r="5710" spans="1:2">
      <c r="A5710" s="79"/>
      <c r="B5710" s="156"/>
    </row>
    <row r="5711" spans="1:2">
      <c r="A5711" s="79"/>
      <c r="B5711" s="156"/>
    </row>
    <row r="5712" spans="1:2">
      <c r="A5712" s="79"/>
      <c r="B5712" s="156"/>
    </row>
    <row r="5713" spans="1:2">
      <c r="A5713" s="79"/>
      <c r="B5713" s="156"/>
    </row>
    <row r="5714" spans="1:2">
      <c r="A5714" s="79"/>
      <c r="B5714" s="156"/>
    </row>
    <row r="5715" spans="1:2">
      <c r="A5715" s="79"/>
      <c r="B5715" s="156"/>
    </row>
    <row r="5716" spans="1:2">
      <c r="A5716" s="79"/>
      <c r="B5716" s="156"/>
    </row>
    <row r="5717" spans="1:2">
      <c r="A5717" s="79"/>
      <c r="B5717" s="156"/>
    </row>
    <row r="5718" spans="1:2">
      <c r="A5718" s="79"/>
      <c r="B5718" s="156"/>
    </row>
    <row r="5719" spans="1:2">
      <c r="A5719" s="79"/>
      <c r="B5719" s="156"/>
    </row>
    <row r="5720" spans="1:2">
      <c r="A5720" s="79"/>
      <c r="B5720" s="156"/>
    </row>
    <row r="5721" spans="1:2">
      <c r="A5721" s="79"/>
      <c r="B5721" s="156"/>
    </row>
    <row r="5722" spans="1:2">
      <c r="A5722" s="79"/>
      <c r="B5722" s="156"/>
    </row>
    <row r="5723" spans="1:2">
      <c r="A5723" s="79"/>
      <c r="B5723" s="156"/>
    </row>
    <row r="5724" spans="1:2">
      <c r="A5724" s="79"/>
      <c r="B5724" s="156"/>
    </row>
    <row r="5725" spans="1:2">
      <c r="A5725" s="79"/>
      <c r="B5725" s="156"/>
    </row>
    <row r="5726" spans="1:2">
      <c r="A5726" s="79"/>
      <c r="B5726" s="156"/>
    </row>
    <row r="5727" spans="1:2">
      <c r="A5727" s="79"/>
      <c r="B5727" s="156"/>
    </row>
    <row r="5728" spans="1:2">
      <c r="A5728" s="79"/>
      <c r="B5728" s="156"/>
    </row>
    <row r="5729" spans="1:2">
      <c r="A5729" s="79"/>
      <c r="B5729" s="156"/>
    </row>
    <row r="5730" spans="1:2">
      <c r="A5730" s="79"/>
      <c r="B5730" s="156"/>
    </row>
    <row r="5731" spans="1:2">
      <c r="A5731" s="79"/>
      <c r="B5731" s="156"/>
    </row>
    <row r="5732" spans="1:2">
      <c r="A5732" s="79"/>
      <c r="B5732" s="156"/>
    </row>
    <row r="5733" spans="1:2">
      <c r="A5733" s="79"/>
      <c r="B5733" s="156"/>
    </row>
    <row r="5734" spans="1:2">
      <c r="A5734" s="79"/>
      <c r="B5734" s="156"/>
    </row>
    <row r="5735" spans="1:2">
      <c r="A5735" s="79"/>
      <c r="B5735" s="156"/>
    </row>
    <row r="5736" spans="1:2">
      <c r="A5736" s="79"/>
      <c r="B5736" s="156"/>
    </row>
    <row r="5737" spans="1:2">
      <c r="A5737" s="79"/>
      <c r="B5737" s="156"/>
    </row>
    <row r="5738" spans="1:2">
      <c r="A5738" s="79"/>
      <c r="B5738" s="156"/>
    </row>
    <row r="5739" spans="1:2">
      <c r="A5739" s="79"/>
      <c r="B5739" s="156"/>
    </row>
    <row r="5740" spans="1:2">
      <c r="A5740" s="79"/>
      <c r="B5740" s="156"/>
    </row>
    <row r="5741" spans="1:2">
      <c r="A5741" s="79"/>
      <c r="B5741" s="156"/>
    </row>
    <row r="5742" spans="1:2">
      <c r="A5742" s="79"/>
      <c r="B5742" s="156"/>
    </row>
    <row r="5743" spans="1:2">
      <c r="A5743" s="79"/>
      <c r="B5743" s="156"/>
    </row>
    <row r="5744" spans="1:2">
      <c r="A5744" s="79"/>
      <c r="B5744" s="156"/>
    </row>
    <row r="5745" spans="1:2">
      <c r="A5745" s="79"/>
      <c r="B5745" s="156"/>
    </row>
    <row r="5746" spans="1:2">
      <c r="A5746" s="79"/>
      <c r="B5746" s="156"/>
    </row>
    <row r="5747" spans="1:2">
      <c r="A5747" s="79"/>
      <c r="B5747" s="156"/>
    </row>
    <row r="5748" spans="1:2">
      <c r="A5748" s="79"/>
      <c r="B5748" s="156"/>
    </row>
    <row r="5749" spans="1:2">
      <c r="A5749" s="79"/>
      <c r="B5749" s="156"/>
    </row>
    <row r="5750" spans="1:2">
      <c r="A5750" s="79"/>
      <c r="B5750" s="156"/>
    </row>
    <row r="5751" spans="1:2">
      <c r="A5751" s="79"/>
      <c r="B5751" s="156"/>
    </row>
    <row r="5752" spans="1:2">
      <c r="A5752" s="79"/>
      <c r="B5752" s="156"/>
    </row>
    <row r="5753" spans="1:2">
      <c r="A5753" s="79"/>
      <c r="B5753" s="156"/>
    </row>
    <row r="5754" spans="1:2">
      <c r="A5754" s="79"/>
      <c r="B5754" s="156"/>
    </row>
    <row r="5755" spans="1:2">
      <c r="A5755" s="79"/>
      <c r="B5755" s="156"/>
    </row>
    <row r="5756" spans="1:2">
      <c r="A5756" s="79"/>
      <c r="B5756" s="156"/>
    </row>
    <row r="5757" spans="1:2">
      <c r="A5757" s="79"/>
      <c r="B5757" s="156"/>
    </row>
    <row r="5758" spans="1:2">
      <c r="A5758" s="79"/>
      <c r="B5758" s="156"/>
    </row>
    <row r="5759" spans="1:2">
      <c r="A5759" s="79"/>
      <c r="B5759" s="156"/>
    </row>
    <row r="5760" spans="1:2">
      <c r="A5760" s="79"/>
      <c r="B5760" s="156"/>
    </row>
    <row r="5761" spans="1:2">
      <c r="A5761" s="79"/>
      <c r="B5761" s="156"/>
    </row>
    <row r="5762" spans="1:2">
      <c r="A5762" s="79"/>
      <c r="B5762" s="156"/>
    </row>
    <row r="5763" spans="1:2">
      <c r="A5763" s="79"/>
      <c r="B5763" s="156"/>
    </row>
    <row r="5764" spans="1:2">
      <c r="A5764" s="79"/>
      <c r="B5764" s="156"/>
    </row>
    <row r="5765" spans="1:2">
      <c r="A5765" s="79"/>
      <c r="B5765" s="156"/>
    </row>
    <row r="5766" spans="1:2">
      <c r="A5766" s="79"/>
      <c r="B5766" s="156"/>
    </row>
    <row r="5767" spans="1:2">
      <c r="A5767" s="79"/>
      <c r="B5767" s="156"/>
    </row>
    <row r="5768" spans="1:2">
      <c r="A5768" s="79"/>
      <c r="B5768" s="156"/>
    </row>
    <row r="5769" spans="1:2">
      <c r="A5769" s="79"/>
      <c r="B5769" s="156"/>
    </row>
    <row r="5770" spans="1:2">
      <c r="A5770" s="79"/>
      <c r="B5770" s="156"/>
    </row>
    <row r="5771" spans="1:2">
      <c r="A5771" s="79"/>
      <c r="B5771" s="156"/>
    </row>
    <row r="5772" spans="1:2">
      <c r="A5772" s="79"/>
      <c r="B5772" s="156"/>
    </row>
    <row r="5773" spans="1:2">
      <c r="A5773" s="79"/>
      <c r="B5773" s="156"/>
    </row>
    <row r="5774" spans="1:2">
      <c r="A5774" s="79"/>
      <c r="B5774" s="156"/>
    </row>
    <row r="5775" spans="1:2">
      <c r="A5775" s="79"/>
      <c r="B5775" s="156"/>
    </row>
    <row r="5776" spans="1:2">
      <c r="A5776" s="79"/>
      <c r="B5776" s="156"/>
    </row>
    <row r="5777" spans="1:2">
      <c r="A5777" s="79"/>
      <c r="B5777" s="156"/>
    </row>
    <row r="5778" spans="1:2">
      <c r="A5778" s="79"/>
      <c r="B5778" s="156"/>
    </row>
    <row r="5779" spans="1:2">
      <c r="A5779" s="79"/>
      <c r="B5779" s="156"/>
    </row>
    <row r="5780" spans="1:2">
      <c r="A5780" s="79"/>
      <c r="B5780" s="156"/>
    </row>
    <row r="5781" spans="1:2">
      <c r="A5781" s="79"/>
      <c r="B5781" s="156"/>
    </row>
    <row r="5782" spans="1:2">
      <c r="A5782" s="79"/>
      <c r="B5782" s="156"/>
    </row>
    <row r="5783" spans="1:2">
      <c r="A5783" s="79"/>
      <c r="B5783" s="156"/>
    </row>
    <row r="5784" spans="1:2">
      <c r="A5784" s="79"/>
      <c r="B5784" s="156"/>
    </row>
    <row r="5785" spans="1:2">
      <c r="A5785" s="79"/>
      <c r="B5785" s="156"/>
    </row>
    <row r="5786" spans="1:2">
      <c r="A5786" s="79"/>
      <c r="B5786" s="156"/>
    </row>
    <row r="5787" spans="1:2">
      <c r="A5787" s="79"/>
      <c r="B5787" s="156"/>
    </row>
    <row r="5788" spans="1:2">
      <c r="A5788" s="79"/>
      <c r="B5788" s="156"/>
    </row>
    <row r="5789" spans="1:2">
      <c r="A5789" s="79"/>
      <c r="B5789" s="156"/>
    </row>
    <row r="5790" spans="1:2">
      <c r="A5790" s="79"/>
      <c r="B5790" s="156"/>
    </row>
    <row r="5791" spans="1:2">
      <c r="A5791" s="79"/>
      <c r="B5791" s="156"/>
    </row>
    <row r="5792" spans="1:2">
      <c r="A5792" s="79"/>
      <c r="B5792" s="156"/>
    </row>
    <row r="5793" spans="1:2">
      <c r="A5793" s="79"/>
      <c r="B5793" s="156"/>
    </row>
    <row r="5794" spans="1:2">
      <c r="A5794" s="79"/>
      <c r="B5794" s="156"/>
    </row>
    <row r="5795" spans="1:2">
      <c r="A5795" s="79"/>
      <c r="B5795" s="156"/>
    </row>
    <row r="5796" spans="1:2">
      <c r="A5796" s="79"/>
      <c r="B5796" s="156"/>
    </row>
    <row r="5797" spans="1:2">
      <c r="A5797" s="79"/>
      <c r="B5797" s="156"/>
    </row>
    <row r="5798" spans="1:2">
      <c r="A5798" s="79"/>
      <c r="B5798" s="156"/>
    </row>
    <row r="5799" spans="1:2">
      <c r="A5799" s="79"/>
      <c r="B5799" s="156"/>
    </row>
    <row r="5800" spans="1:2">
      <c r="A5800" s="79"/>
      <c r="B5800" s="156"/>
    </row>
    <row r="5801" spans="1:2">
      <c r="A5801" s="79"/>
      <c r="B5801" s="156"/>
    </row>
    <row r="5802" spans="1:2">
      <c r="A5802" s="79"/>
      <c r="B5802" s="156"/>
    </row>
    <row r="5803" spans="1:2">
      <c r="A5803" s="79"/>
      <c r="B5803" s="156"/>
    </row>
    <row r="5804" spans="1:2">
      <c r="A5804" s="79"/>
      <c r="B5804" s="156"/>
    </row>
    <row r="5805" spans="1:2">
      <c r="A5805" s="79"/>
      <c r="B5805" s="156"/>
    </row>
    <row r="5806" spans="1:2">
      <c r="A5806" s="79"/>
      <c r="B5806" s="156"/>
    </row>
    <row r="5807" spans="1:2">
      <c r="A5807" s="79"/>
      <c r="B5807" s="156"/>
    </row>
    <row r="5808" spans="1:2">
      <c r="A5808" s="79"/>
      <c r="B5808" s="156"/>
    </row>
    <row r="5809" spans="1:2">
      <c r="A5809" s="79"/>
      <c r="B5809" s="156"/>
    </row>
    <row r="5810" spans="1:2">
      <c r="A5810" s="79"/>
      <c r="B5810" s="156"/>
    </row>
    <row r="5811" spans="1:2">
      <c r="A5811" s="79"/>
      <c r="B5811" s="156"/>
    </row>
    <row r="5812" spans="1:2">
      <c r="A5812" s="79"/>
      <c r="B5812" s="156"/>
    </row>
    <row r="5813" spans="1:2">
      <c r="A5813" s="79"/>
      <c r="B5813" s="156"/>
    </row>
    <row r="5814" spans="1:2">
      <c r="A5814" s="79"/>
      <c r="B5814" s="156"/>
    </row>
    <row r="5815" spans="1:2">
      <c r="A5815" s="79"/>
      <c r="B5815" s="156"/>
    </row>
    <row r="5816" spans="1:2">
      <c r="A5816" s="79"/>
      <c r="B5816" s="156"/>
    </row>
    <row r="5817" spans="1:2">
      <c r="A5817" s="79"/>
      <c r="B5817" s="156"/>
    </row>
    <row r="5818" spans="1:2">
      <c r="A5818" s="79"/>
      <c r="B5818" s="156"/>
    </row>
    <row r="5819" spans="1:2">
      <c r="A5819" s="79"/>
      <c r="B5819" s="156"/>
    </row>
    <row r="5820" spans="1:2">
      <c r="A5820" s="79"/>
      <c r="B5820" s="156"/>
    </row>
    <row r="5821" spans="1:2">
      <c r="A5821" s="79"/>
      <c r="B5821" s="156"/>
    </row>
    <row r="5822" spans="1:2">
      <c r="A5822" s="79"/>
      <c r="B5822" s="156"/>
    </row>
    <row r="5823" spans="1:2">
      <c r="A5823" s="79"/>
      <c r="B5823" s="156"/>
    </row>
    <row r="5824" spans="1:2">
      <c r="A5824" s="79"/>
      <c r="B5824" s="156"/>
    </row>
    <row r="5825" spans="1:2">
      <c r="A5825" s="79"/>
      <c r="B5825" s="156"/>
    </row>
    <row r="5826" spans="1:2">
      <c r="A5826" s="79"/>
      <c r="B5826" s="156"/>
    </row>
    <row r="5827" spans="1:2">
      <c r="A5827" s="79"/>
      <c r="B5827" s="156"/>
    </row>
    <row r="5828" spans="1:2">
      <c r="A5828" s="79"/>
      <c r="B5828" s="156"/>
    </row>
    <row r="5829" spans="1:2">
      <c r="A5829" s="79"/>
      <c r="B5829" s="156"/>
    </row>
    <row r="5830" spans="1:2">
      <c r="A5830" s="79"/>
      <c r="B5830" s="156"/>
    </row>
    <row r="5831" spans="1:2">
      <c r="A5831" s="79"/>
      <c r="B5831" s="156"/>
    </row>
    <row r="5832" spans="1:2">
      <c r="A5832" s="79"/>
      <c r="B5832" s="156"/>
    </row>
    <row r="5833" spans="1:2">
      <c r="A5833" s="79"/>
      <c r="B5833" s="156"/>
    </row>
    <row r="5834" spans="1:2">
      <c r="A5834" s="79"/>
      <c r="B5834" s="156"/>
    </row>
    <row r="5835" spans="1:2">
      <c r="A5835" s="79"/>
      <c r="B5835" s="156"/>
    </row>
    <row r="5836" spans="1:2">
      <c r="A5836" s="79"/>
      <c r="B5836" s="156"/>
    </row>
    <row r="5837" spans="1:2">
      <c r="A5837" s="79"/>
      <c r="B5837" s="156"/>
    </row>
    <row r="5838" spans="1:2">
      <c r="A5838" s="79"/>
      <c r="B5838" s="156"/>
    </row>
    <row r="5839" spans="1:2">
      <c r="A5839" s="79"/>
      <c r="B5839" s="156"/>
    </row>
    <row r="5840" spans="1:2">
      <c r="A5840" s="79"/>
      <c r="B5840" s="156"/>
    </row>
    <row r="5841" spans="1:2">
      <c r="A5841" s="79"/>
      <c r="B5841" s="156"/>
    </row>
    <row r="5842" spans="1:2">
      <c r="A5842" s="79"/>
      <c r="B5842" s="156"/>
    </row>
    <row r="5843" spans="1:2">
      <c r="A5843" s="79"/>
      <c r="B5843" s="156"/>
    </row>
    <row r="5844" spans="1:2">
      <c r="A5844" s="79"/>
      <c r="B5844" s="156"/>
    </row>
    <row r="5845" spans="1:2">
      <c r="A5845" s="79"/>
      <c r="B5845" s="156"/>
    </row>
    <row r="5846" spans="1:2">
      <c r="A5846" s="79"/>
      <c r="B5846" s="156"/>
    </row>
    <row r="5847" spans="1:2">
      <c r="A5847" s="79"/>
      <c r="B5847" s="156"/>
    </row>
    <row r="5848" spans="1:2">
      <c r="A5848" s="79"/>
      <c r="B5848" s="156"/>
    </row>
    <row r="5849" spans="1:2">
      <c r="A5849" s="79"/>
      <c r="B5849" s="156"/>
    </row>
    <row r="5850" spans="1:2">
      <c r="A5850" s="79"/>
      <c r="B5850" s="156"/>
    </row>
    <row r="5851" spans="1:2">
      <c r="A5851" s="79"/>
      <c r="B5851" s="156"/>
    </row>
    <row r="5852" spans="1:2">
      <c r="A5852" s="79"/>
      <c r="B5852" s="156"/>
    </row>
    <row r="5853" spans="1:2">
      <c r="A5853" s="79"/>
      <c r="B5853" s="156"/>
    </row>
    <row r="5854" spans="1:2">
      <c r="A5854" s="79"/>
      <c r="B5854" s="156"/>
    </row>
    <row r="5855" spans="1:2">
      <c r="A5855" s="79"/>
      <c r="B5855" s="156"/>
    </row>
    <row r="5856" spans="1:2">
      <c r="A5856" s="79"/>
      <c r="B5856" s="156"/>
    </row>
    <row r="5857" spans="1:2">
      <c r="A5857" s="79"/>
      <c r="B5857" s="156"/>
    </row>
    <row r="5858" spans="1:2">
      <c r="A5858" s="79"/>
      <c r="B5858" s="156"/>
    </row>
    <row r="5859" spans="1:2">
      <c r="A5859" s="79"/>
      <c r="B5859" s="156"/>
    </row>
    <row r="5860" spans="1:2">
      <c r="A5860" s="79"/>
      <c r="B5860" s="156"/>
    </row>
    <row r="5861" spans="1:2">
      <c r="A5861" s="79"/>
      <c r="B5861" s="156"/>
    </row>
    <row r="5862" spans="1:2">
      <c r="A5862" s="79"/>
      <c r="B5862" s="156"/>
    </row>
    <row r="5863" spans="1:2">
      <c r="A5863" s="79"/>
      <c r="B5863" s="156"/>
    </row>
    <row r="5864" spans="1:2">
      <c r="A5864" s="79"/>
      <c r="B5864" s="156"/>
    </row>
    <row r="5865" spans="1:2">
      <c r="A5865" s="79"/>
      <c r="B5865" s="156"/>
    </row>
    <row r="5866" spans="1:2">
      <c r="A5866" s="79"/>
      <c r="B5866" s="156"/>
    </row>
    <row r="5867" spans="1:2">
      <c r="A5867" s="79"/>
      <c r="B5867" s="156"/>
    </row>
    <row r="5868" spans="1:2">
      <c r="A5868" s="79"/>
      <c r="B5868" s="156"/>
    </row>
    <row r="5869" spans="1:2">
      <c r="A5869" s="79"/>
      <c r="B5869" s="156"/>
    </row>
    <row r="5870" spans="1:2">
      <c r="A5870" s="79"/>
      <c r="B5870" s="156"/>
    </row>
    <row r="5871" spans="1:2">
      <c r="A5871" s="79"/>
      <c r="B5871" s="156"/>
    </row>
    <row r="5872" spans="1:2">
      <c r="A5872" s="79"/>
      <c r="B5872" s="156"/>
    </row>
    <row r="5873" spans="1:2">
      <c r="A5873" s="79"/>
      <c r="B5873" s="156"/>
    </row>
    <row r="5874" spans="1:2">
      <c r="A5874" s="79"/>
      <c r="B5874" s="156"/>
    </row>
    <row r="5875" spans="1:2">
      <c r="A5875" s="79"/>
      <c r="B5875" s="156"/>
    </row>
    <row r="5876" spans="1:2">
      <c r="A5876" s="79"/>
      <c r="B5876" s="156"/>
    </row>
    <row r="5877" spans="1:2">
      <c r="A5877" s="79"/>
      <c r="B5877" s="156"/>
    </row>
    <row r="5878" spans="1:2">
      <c r="A5878" s="79"/>
      <c r="B5878" s="156"/>
    </row>
    <row r="5879" spans="1:2">
      <c r="A5879" s="79"/>
      <c r="B5879" s="156"/>
    </row>
    <row r="5880" spans="1:2">
      <c r="A5880" s="79"/>
      <c r="B5880" s="156"/>
    </row>
    <row r="5881" spans="1:2">
      <c r="A5881" s="79"/>
      <c r="B5881" s="156"/>
    </row>
    <row r="5882" spans="1:2">
      <c r="A5882" s="79"/>
      <c r="B5882" s="156"/>
    </row>
    <row r="5883" spans="1:2">
      <c r="A5883" s="79"/>
      <c r="B5883" s="156"/>
    </row>
    <row r="5884" spans="1:2">
      <c r="A5884" s="79"/>
      <c r="B5884" s="156"/>
    </row>
    <row r="5885" spans="1:2">
      <c r="A5885" s="79"/>
      <c r="B5885" s="156"/>
    </row>
    <row r="5886" spans="1:2">
      <c r="A5886" s="79"/>
      <c r="B5886" s="156"/>
    </row>
    <row r="5887" spans="1:2">
      <c r="A5887" s="79"/>
      <c r="B5887" s="156"/>
    </row>
    <row r="5888" spans="1:2">
      <c r="A5888" s="79"/>
      <c r="B5888" s="156"/>
    </row>
    <row r="5889" spans="1:2">
      <c r="A5889" s="79"/>
      <c r="B5889" s="156"/>
    </row>
    <row r="5890" spans="1:2">
      <c r="A5890" s="79"/>
      <c r="B5890" s="156"/>
    </row>
    <row r="5891" spans="1:2">
      <c r="A5891" s="79"/>
      <c r="B5891" s="156"/>
    </row>
    <row r="5892" spans="1:2">
      <c r="A5892" s="79"/>
      <c r="B5892" s="156"/>
    </row>
    <row r="5893" spans="1:2">
      <c r="A5893" s="79"/>
      <c r="B5893" s="156"/>
    </row>
    <row r="5894" spans="1:2">
      <c r="A5894" s="79"/>
      <c r="B5894" s="156"/>
    </row>
    <row r="5895" spans="1:2">
      <c r="A5895" s="79"/>
      <c r="B5895" s="156"/>
    </row>
    <row r="5896" spans="1:2">
      <c r="A5896" s="79"/>
      <c r="B5896" s="156"/>
    </row>
    <row r="5897" spans="1:2">
      <c r="A5897" s="79"/>
      <c r="B5897" s="156"/>
    </row>
    <row r="5898" spans="1:2">
      <c r="A5898" s="79"/>
      <c r="B5898" s="156"/>
    </row>
    <row r="5899" spans="1:2">
      <c r="A5899" s="79"/>
      <c r="B5899" s="156"/>
    </row>
    <row r="5900" spans="1:2">
      <c r="A5900" s="79"/>
      <c r="B5900" s="156"/>
    </row>
    <row r="5901" spans="1:2">
      <c r="A5901" s="79"/>
      <c r="B5901" s="156"/>
    </row>
    <row r="5902" spans="1:2">
      <c r="A5902" s="79"/>
      <c r="B5902" s="156"/>
    </row>
    <row r="5903" spans="1:2">
      <c r="A5903" s="79"/>
      <c r="B5903" s="156"/>
    </row>
    <row r="5904" spans="1:2">
      <c r="A5904" s="79"/>
      <c r="B5904" s="156"/>
    </row>
    <row r="5905" spans="1:2">
      <c r="A5905" s="79"/>
      <c r="B5905" s="156"/>
    </row>
    <row r="5906" spans="1:2">
      <c r="A5906" s="79"/>
      <c r="B5906" s="156"/>
    </row>
    <row r="5907" spans="1:2">
      <c r="A5907" s="79"/>
      <c r="B5907" s="156"/>
    </row>
    <row r="5908" spans="1:2">
      <c r="A5908" s="79"/>
      <c r="B5908" s="156"/>
    </row>
    <row r="5909" spans="1:2">
      <c r="A5909" s="79"/>
      <c r="B5909" s="156"/>
    </row>
    <row r="5910" spans="1:2">
      <c r="A5910" s="79"/>
      <c r="B5910" s="156"/>
    </row>
    <row r="5911" spans="1:2">
      <c r="A5911" s="79"/>
      <c r="B5911" s="156"/>
    </row>
    <row r="5912" spans="1:2">
      <c r="A5912" s="79"/>
      <c r="B5912" s="156"/>
    </row>
    <row r="5913" spans="1:2">
      <c r="A5913" s="79"/>
      <c r="B5913" s="156"/>
    </row>
    <row r="5914" spans="1:2">
      <c r="A5914" s="79"/>
      <c r="B5914" s="156"/>
    </row>
    <row r="5915" spans="1:2">
      <c r="A5915" s="79"/>
      <c r="B5915" s="156"/>
    </row>
    <row r="5916" spans="1:2">
      <c r="A5916" s="79"/>
      <c r="B5916" s="156"/>
    </row>
    <row r="5917" spans="1:2">
      <c r="A5917" s="79"/>
      <c r="B5917" s="156"/>
    </row>
    <row r="5918" spans="1:2">
      <c r="A5918" s="79"/>
      <c r="B5918" s="156"/>
    </row>
    <row r="5919" spans="1:2">
      <c r="A5919" s="79"/>
      <c r="B5919" s="156"/>
    </row>
    <row r="5920" spans="1:2">
      <c r="A5920" s="79"/>
      <c r="B5920" s="156"/>
    </row>
    <row r="5921" spans="1:2">
      <c r="A5921" s="79"/>
      <c r="B5921" s="156"/>
    </row>
    <row r="5922" spans="1:2">
      <c r="A5922" s="79"/>
      <c r="B5922" s="156"/>
    </row>
    <row r="5923" spans="1:2">
      <c r="A5923" s="79"/>
      <c r="B5923" s="156"/>
    </row>
    <row r="5924" spans="1:2">
      <c r="A5924" s="79"/>
      <c r="B5924" s="156"/>
    </row>
    <row r="5925" spans="1:2">
      <c r="A5925" s="79"/>
      <c r="B5925" s="156"/>
    </row>
    <row r="5926" spans="1:2">
      <c r="A5926" s="79"/>
      <c r="B5926" s="156"/>
    </row>
    <row r="5927" spans="1:2">
      <c r="A5927" s="79"/>
      <c r="B5927" s="156"/>
    </row>
    <row r="5928" spans="1:2">
      <c r="A5928" s="79"/>
      <c r="B5928" s="156"/>
    </row>
    <row r="5929" spans="1:2">
      <c r="A5929" s="79"/>
      <c r="B5929" s="156"/>
    </row>
    <row r="5930" spans="1:2">
      <c r="A5930" s="79"/>
      <c r="B5930" s="156"/>
    </row>
    <row r="5931" spans="1:2">
      <c r="A5931" s="79"/>
      <c r="B5931" s="156"/>
    </row>
    <row r="5932" spans="1:2">
      <c r="A5932" s="79"/>
      <c r="B5932" s="156"/>
    </row>
    <row r="5933" spans="1:2">
      <c r="A5933" s="79"/>
      <c r="B5933" s="156"/>
    </row>
    <row r="5934" spans="1:2">
      <c r="A5934" s="79"/>
      <c r="B5934" s="156"/>
    </row>
    <row r="5935" spans="1:2">
      <c r="A5935" s="79"/>
      <c r="B5935" s="156"/>
    </row>
    <row r="5936" spans="1:2">
      <c r="A5936" s="79"/>
      <c r="B5936" s="156"/>
    </row>
    <row r="5937" spans="1:2">
      <c r="A5937" s="79"/>
      <c r="B5937" s="156"/>
    </row>
    <row r="5938" spans="1:2">
      <c r="A5938" s="79"/>
      <c r="B5938" s="156"/>
    </row>
    <row r="5939" spans="1:2">
      <c r="A5939" s="79"/>
      <c r="B5939" s="156"/>
    </row>
    <row r="5940" spans="1:2">
      <c r="A5940" s="79"/>
      <c r="B5940" s="156"/>
    </row>
    <row r="5941" spans="1:2">
      <c r="A5941" s="79"/>
      <c r="B5941" s="156"/>
    </row>
    <row r="5942" spans="1:2">
      <c r="A5942" s="79"/>
      <c r="B5942" s="156"/>
    </row>
    <row r="5943" spans="1:2">
      <c r="A5943" s="79"/>
      <c r="B5943" s="156"/>
    </row>
    <row r="5944" spans="1:2">
      <c r="A5944" s="79"/>
      <c r="B5944" s="156"/>
    </row>
    <row r="5945" spans="1:2">
      <c r="A5945" s="79"/>
      <c r="B5945" s="156"/>
    </row>
    <row r="5946" spans="1:2">
      <c r="A5946" s="79"/>
      <c r="B5946" s="156"/>
    </row>
    <row r="5947" spans="1:2">
      <c r="A5947" s="79"/>
      <c r="B5947" s="156"/>
    </row>
    <row r="5948" spans="1:2">
      <c r="A5948" s="79"/>
      <c r="B5948" s="156"/>
    </row>
    <row r="5949" spans="1:2">
      <c r="A5949" s="79"/>
      <c r="B5949" s="156"/>
    </row>
    <row r="5950" spans="1:2">
      <c r="A5950" s="79"/>
      <c r="B5950" s="156"/>
    </row>
    <row r="5951" spans="1:2">
      <c r="A5951" s="79"/>
      <c r="B5951" s="156"/>
    </row>
    <row r="5952" spans="1:2">
      <c r="A5952" s="79"/>
      <c r="B5952" s="156"/>
    </row>
    <row r="5953" spans="1:2">
      <c r="A5953" s="79"/>
      <c r="B5953" s="156"/>
    </row>
    <row r="5954" spans="1:2">
      <c r="A5954" s="79"/>
      <c r="B5954" s="156"/>
    </row>
    <row r="5955" spans="1:2">
      <c r="A5955" s="79"/>
      <c r="B5955" s="156"/>
    </row>
    <row r="5956" spans="1:2">
      <c r="A5956" s="79"/>
      <c r="B5956" s="156"/>
    </row>
    <row r="5957" spans="1:2">
      <c r="A5957" s="79"/>
      <c r="B5957" s="156"/>
    </row>
    <row r="5958" spans="1:2">
      <c r="A5958" s="79"/>
      <c r="B5958" s="156"/>
    </row>
    <row r="5959" spans="1:2">
      <c r="A5959" s="79"/>
      <c r="B5959" s="156"/>
    </row>
    <row r="5960" spans="1:2">
      <c r="A5960" s="79"/>
      <c r="B5960" s="156"/>
    </row>
    <row r="5961" spans="1:2">
      <c r="A5961" s="79"/>
      <c r="B5961" s="156"/>
    </row>
    <row r="5962" spans="1:2">
      <c r="A5962" s="79"/>
      <c r="B5962" s="156"/>
    </row>
    <row r="5963" spans="1:2">
      <c r="A5963" s="79"/>
      <c r="B5963" s="156"/>
    </row>
    <row r="5964" spans="1:2">
      <c r="A5964" s="79"/>
      <c r="B5964" s="156"/>
    </row>
    <row r="5965" spans="1:2">
      <c r="A5965" s="79"/>
      <c r="B5965" s="156"/>
    </row>
    <row r="5966" spans="1:2">
      <c r="A5966" s="79"/>
      <c r="B5966" s="156"/>
    </row>
    <row r="5967" spans="1:2">
      <c r="A5967" s="79"/>
      <c r="B5967" s="156"/>
    </row>
    <row r="5968" spans="1:2">
      <c r="A5968" s="79"/>
      <c r="B5968" s="156"/>
    </row>
    <row r="5969" spans="1:2">
      <c r="A5969" s="79"/>
      <c r="B5969" s="156"/>
    </row>
    <row r="5970" spans="1:2">
      <c r="A5970" s="79"/>
      <c r="B5970" s="156"/>
    </row>
    <row r="5971" spans="1:2">
      <c r="A5971" s="79"/>
      <c r="B5971" s="156"/>
    </row>
    <row r="5972" spans="1:2">
      <c r="A5972" s="79"/>
      <c r="B5972" s="156"/>
    </row>
    <row r="5973" spans="1:2">
      <c r="A5973" s="79"/>
      <c r="B5973" s="156"/>
    </row>
    <row r="5974" spans="1:2">
      <c r="A5974" s="79"/>
      <c r="B5974" s="156"/>
    </row>
    <row r="5975" spans="1:2">
      <c r="A5975" s="79"/>
      <c r="B5975" s="156"/>
    </row>
    <row r="5976" spans="1:2">
      <c r="A5976" s="79"/>
      <c r="B5976" s="156"/>
    </row>
    <row r="5977" spans="1:2">
      <c r="A5977" s="79"/>
      <c r="B5977" s="156"/>
    </row>
    <row r="5978" spans="1:2">
      <c r="A5978" s="79"/>
      <c r="B5978" s="156"/>
    </row>
    <row r="5979" spans="1:2">
      <c r="A5979" s="79"/>
      <c r="B5979" s="156"/>
    </row>
    <row r="5980" spans="1:2">
      <c r="A5980" s="79"/>
      <c r="B5980" s="156"/>
    </row>
    <row r="5981" spans="1:2">
      <c r="A5981" s="79"/>
      <c r="B5981" s="156"/>
    </row>
    <row r="5982" spans="1:2">
      <c r="A5982" s="79"/>
      <c r="B5982" s="156"/>
    </row>
    <row r="5983" spans="1:2">
      <c r="A5983" s="79"/>
      <c r="B5983" s="156"/>
    </row>
    <row r="5984" spans="1:2">
      <c r="A5984" s="79"/>
      <c r="B5984" s="156"/>
    </row>
    <row r="5985" spans="1:2">
      <c r="A5985" s="79"/>
      <c r="B5985" s="156"/>
    </row>
    <row r="5986" spans="1:2">
      <c r="A5986" s="79"/>
      <c r="B5986" s="156"/>
    </row>
    <row r="5987" spans="1:2">
      <c r="A5987" s="79"/>
      <c r="B5987" s="156"/>
    </row>
    <row r="5988" spans="1:2">
      <c r="A5988" s="79"/>
      <c r="B5988" s="156"/>
    </row>
    <row r="5989" spans="1:2">
      <c r="A5989" s="79"/>
      <c r="B5989" s="156"/>
    </row>
    <row r="5990" spans="1:2">
      <c r="A5990" s="79"/>
      <c r="B5990" s="156"/>
    </row>
    <row r="5991" spans="1:2">
      <c r="A5991" s="79"/>
      <c r="B5991" s="156"/>
    </row>
    <row r="5992" spans="1:2">
      <c r="A5992" s="79"/>
      <c r="B5992" s="156"/>
    </row>
    <row r="5993" spans="1:2">
      <c r="A5993" s="79"/>
      <c r="B5993" s="156"/>
    </row>
    <row r="5994" spans="1:2">
      <c r="A5994" s="79"/>
      <c r="B5994" s="156"/>
    </row>
    <row r="5995" spans="1:2">
      <c r="A5995" s="79"/>
      <c r="B5995" s="156"/>
    </row>
    <row r="5996" spans="1:2">
      <c r="A5996" s="79"/>
      <c r="B5996" s="156"/>
    </row>
    <row r="5997" spans="1:2">
      <c r="A5997" s="79"/>
      <c r="B5997" s="156"/>
    </row>
    <row r="5998" spans="1:2">
      <c r="A5998" s="79"/>
      <c r="B5998" s="156"/>
    </row>
    <row r="5999" spans="1:2">
      <c r="A5999" s="79"/>
      <c r="B5999" s="156"/>
    </row>
    <row r="6000" spans="1:2">
      <c r="A6000" s="79"/>
      <c r="B6000" s="156"/>
    </row>
    <row r="6001" spans="1:2">
      <c r="A6001" s="79"/>
      <c r="B6001" s="156"/>
    </row>
    <row r="6002" spans="1:2">
      <c r="A6002" s="79"/>
      <c r="B6002" s="156"/>
    </row>
    <row r="6003" spans="1:2">
      <c r="A6003" s="79"/>
      <c r="B6003" s="156"/>
    </row>
    <row r="6004" spans="1:2">
      <c r="A6004" s="79"/>
      <c r="B6004" s="156"/>
    </row>
    <row r="6005" spans="1:2">
      <c r="A6005" s="79"/>
      <c r="B6005" s="156"/>
    </row>
    <row r="6006" spans="1:2">
      <c r="A6006" s="79"/>
      <c r="B6006" s="156"/>
    </row>
    <row r="6007" spans="1:2">
      <c r="A6007" s="79"/>
      <c r="B6007" s="156"/>
    </row>
    <row r="6008" spans="1:2">
      <c r="A6008" s="79"/>
      <c r="B6008" s="156"/>
    </row>
    <row r="6009" spans="1:2">
      <c r="A6009" s="79"/>
      <c r="B6009" s="156"/>
    </row>
    <row r="6010" spans="1:2">
      <c r="A6010" s="79"/>
      <c r="B6010" s="156"/>
    </row>
    <row r="6011" spans="1:2">
      <c r="A6011" s="79"/>
      <c r="B6011" s="156"/>
    </row>
    <row r="6012" spans="1:2">
      <c r="A6012" s="79"/>
      <c r="B6012" s="156"/>
    </row>
    <row r="6013" spans="1:2">
      <c r="A6013" s="79"/>
      <c r="B6013" s="156"/>
    </row>
    <row r="6014" spans="1:2">
      <c r="A6014" s="79"/>
      <c r="B6014" s="156"/>
    </row>
    <row r="6015" spans="1:2">
      <c r="A6015" s="79"/>
      <c r="B6015" s="156"/>
    </row>
    <row r="6016" spans="1:2">
      <c r="A6016" s="79"/>
      <c r="B6016" s="156"/>
    </row>
    <row r="6017" spans="1:2">
      <c r="A6017" s="79"/>
      <c r="B6017" s="156"/>
    </row>
    <row r="6018" spans="1:2">
      <c r="A6018" s="79"/>
      <c r="B6018" s="156"/>
    </row>
    <row r="6019" spans="1:2">
      <c r="A6019" s="79"/>
      <c r="B6019" s="156"/>
    </row>
    <row r="6020" spans="1:2">
      <c r="A6020" s="79"/>
      <c r="B6020" s="156"/>
    </row>
    <row r="6021" spans="1:2">
      <c r="A6021" s="79"/>
      <c r="B6021" s="156"/>
    </row>
    <row r="6022" spans="1:2">
      <c r="A6022" s="79"/>
      <c r="B6022" s="156"/>
    </row>
    <row r="6023" spans="1:2">
      <c r="A6023" s="79"/>
      <c r="B6023" s="156"/>
    </row>
    <row r="6024" spans="1:2">
      <c r="A6024" s="79"/>
      <c r="B6024" s="156"/>
    </row>
    <row r="6025" spans="1:2">
      <c r="A6025" s="79"/>
      <c r="B6025" s="156"/>
    </row>
    <row r="6026" spans="1:2">
      <c r="A6026" s="79"/>
      <c r="B6026" s="156"/>
    </row>
    <row r="6027" spans="1:2">
      <c r="A6027" s="79"/>
      <c r="B6027" s="156"/>
    </row>
    <row r="6028" spans="1:2">
      <c r="A6028" s="79"/>
      <c r="B6028" s="156"/>
    </row>
    <row r="6029" spans="1:2">
      <c r="A6029" s="79"/>
      <c r="B6029" s="156"/>
    </row>
    <row r="6030" spans="1:2">
      <c r="A6030" s="79"/>
      <c r="B6030" s="156"/>
    </row>
    <row r="6031" spans="1:2">
      <c r="A6031" s="79"/>
      <c r="B6031" s="156"/>
    </row>
    <row r="6032" spans="1:2">
      <c r="A6032" s="79"/>
      <c r="B6032" s="156"/>
    </row>
    <row r="6033" spans="1:2">
      <c r="A6033" s="79"/>
      <c r="B6033" s="156"/>
    </row>
    <row r="6034" spans="1:2">
      <c r="A6034" s="79"/>
      <c r="B6034" s="156"/>
    </row>
    <row r="6035" spans="1:2">
      <c r="A6035" s="79"/>
      <c r="B6035" s="156"/>
    </row>
    <row r="6036" spans="1:2">
      <c r="A6036" s="79"/>
      <c r="B6036" s="156"/>
    </row>
    <row r="6037" spans="1:2">
      <c r="A6037" s="79"/>
      <c r="B6037" s="156"/>
    </row>
    <row r="6038" spans="1:2">
      <c r="A6038" s="79"/>
      <c r="B6038" s="156"/>
    </row>
    <row r="6039" spans="1:2">
      <c r="A6039" s="79"/>
      <c r="B6039" s="156"/>
    </row>
    <row r="6040" spans="1:2">
      <c r="A6040" s="79"/>
      <c r="B6040" s="156"/>
    </row>
    <row r="6041" spans="1:2">
      <c r="A6041" s="79"/>
      <c r="B6041" s="156"/>
    </row>
    <row r="6042" spans="1:2">
      <c r="A6042" s="79"/>
      <c r="B6042" s="156"/>
    </row>
    <row r="6043" spans="1:2">
      <c r="A6043" s="79"/>
      <c r="B6043" s="156"/>
    </row>
    <row r="6044" spans="1:2">
      <c r="A6044" s="79"/>
      <c r="B6044" s="156"/>
    </row>
    <row r="6045" spans="1:2">
      <c r="A6045" s="79"/>
      <c r="B6045" s="156"/>
    </row>
    <row r="6046" spans="1:2">
      <c r="A6046" s="79"/>
      <c r="B6046" s="156"/>
    </row>
    <row r="6047" spans="1:2">
      <c r="A6047" s="79"/>
      <c r="B6047" s="156"/>
    </row>
    <row r="6048" spans="1:2">
      <c r="A6048" s="79"/>
      <c r="B6048" s="156"/>
    </row>
    <row r="6049" spans="1:2">
      <c r="A6049" s="79"/>
      <c r="B6049" s="156"/>
    </row>
    <row r="6050" spans="1:2">
      <c r="A6050" s="79"/>
      <c r="B6050" s="156"/>
    </row>
    <row r="6051" spans="1:2">
      <c r="A6051" s="79"/>
      <c r="B6051" s="156"/>
    </row>
    <row r="6052" spans="1:2">
      <c r="A6052" s="79"/>
      <c r="B6052" s="156"/>
    </row>
    <row r="6053" spans="1:2">
      <c r="A6053" s="79"/>
      <c r="B6053" s="156"/>
    </row>
    <row r="6054" spans="1:2">
      <c r="A6054" s="79"/>
      <c r="B6054" s="156"/>
    </row>
    <row r="6055" spans="1:2">
      <c r="A6055" s="79"/>
      <c r="B6055" s="156"/>
    </row>
    <row r="6056" spans="1:2">
      <c r="A6056" s="79"/>
      <c r="B6056" s="156"/>
    </row>
    <row r="6057" spans="1:2">
      <c r="A6057" s="79"/>
      <c r="B6057" s="156"/>
    </row>
    <row r="6058" spans="1:2">
      <c r="A6058" s="79"/>
      <c r="B6058" s="156"/>
    </row>
    <row r="6059" spans="1:2">
      <c r="A6059" s="79"/>
      <c r="B6059" s="156"/>
    </row>
    <row r="6060" spans="1:2">
      <c r="A6060" s="79"/>
      <c r="B6060" s="156"/>
    </row>
    <row r="6061" spans="1:2">
      <c r="A6061" s="79"/>
      <c r="B6061" s="156"/>
    </row>
    <row r="6062" spans="1:2">
      <c r="A6062" s="79"/>
      <c r="B6062" s="156"/>
    </row>
    <row r="6063" spans="1:2">
      <c r="A6063" s="79"/>
      <c r="B6063" s="156"/>
    </row>
    <row r="6064" spans="1:2">
      <c r="A6064" s="79"/>
      <c r="B6064" s="156"/>
    </row>
    <row r="6065" spans="1:2">
      <c r="A6065" s="79"/>
      <c r="B6065" s="156"/>
    </row>
    <row r="6066" spans="1:2">
      <c r="A6066" s="79"/>
      <c r="B6066" s="156"/>
    </row>
    <row r="6067" spans="1:2">
      <c r="A6067" s="79"/>
      <c r="B6067" s="156"/>
    </row>
    <row r="6068" spans="1:2">
      <c r="A6068" s="79"/>
      <c r="B6068" s="156"/>
    </row>
    <row r="6069" spans="1:2">
      <c r="A6069" s="79"/>
      <c r="B6069" s="156"/>
    </row>
    <row r="6070" spans="1:2">
      <c r="A6070" s="79"/>
      <c r="B6070" s="156"/>
    </row>
    <row r="6071" spans="1:2">
      <c r="A6071" s="79"/>
      <c r="B6071" s="156"/>
    </row>
    <row r="6072" spans="1:2">
      <c r="A6072" s="79"/>
      <c r="B6072" s="156"/>
    </row>
    <row r="6073" spans="1:2">
      <c r="A6073" s="79"/>
      <c r="B6073" s="156"/>
    </row>
    <row r="6074" spans="1:2">
      <c r="A6074" s="79"/>
      <c r="B6074" s="156"/>
    </row>
    <row r="6075" spans="1:2">
      <c r="A6075" s="79"/>
      <c r="B6075" s="156"/>
    </row>
    <row r="6076" spans="1:2">
      <c r="A6076" s="79"/>
      <c r="B6076" s="156"/>
    </row>
    <row r="6077" spans="1:2">
      <c r="A6077" s="79"/>
      <c r="B6077" s="156"/>
    </row>
    <row r="6078" spans="1:2">
      <c r="A6078" s="79"/>
      <c r="B6078" s="156"/>
    </row>
    <row r="6079" spans="1:2">
      <c r="A6079" s="79"/>
      <c r="B6079" s="156"/>
    </row>
    <row r="6080" spans="1:2">
      <c r="A6080" s="79"/>
      <c r="B6080" s="156"/>
    </row>
    <row r="6081" spans="1:2">
      <c r="A6081" s="79"/>
      <c r="B6081" s="156"/>
    </row>
    <row r="6082" spans="1:2">
      <c r="A6082" s="79"/>
      <c r="B6082" s="156"/>
    </row>
    <row r="6083" spans="1:2">
      <c r="A6083" s="79"/>
      <c r="B6083" s="156"/>
    </row>
    <row r="6084" spans="1:2">
      <c r="A6084" s="79"/>
      <c r="B6084" s="156"/>
    </row>
    <row r="6085" spans="1:2">
      <c r="A6085" s="79"/>
      <c r="B6085" s="156"/>
    </row>
    <row r="6086" spans="1:2">
      <c r="A6086" s="79"/>
      <c r="B6086" s="156"/>
    </row>
    <row r="6087" spans="1:2">
      <c r="A6087" s="79"/>
      <c r="B6087" s="156"/>
    </row>
    <row r="6088" spans="1:2">
      <c r="A6088" s="79"/>
      <c r="B6088" s="156"/>
    </row>
    <row r="6089" spans="1:2">
      <c r="A6089" s="79"/>
      <c r="B6089" s="156"/>
    </row>
    <row r="6090" spans="1:2">
      <c r="A6090" s="79"/>
      <c r="B6090" s="156"/>
    </row>
    <row r="6091" spans="1:2">
      <c r="A6091" s="79"/>
      <c r="B6091" s="156"/>
    </row>
    <row r="6092" spans="1:2">
      <c r="A6092" s="79"/>
      <c r="B6092" s="156"/>
    </row>
    <row r="6093" spans="1:2">
      <c r="A6093" s="79"/>
      <c r="B6093" s="156"/>
    </row>
    <row r="6094" spans="1:2">
      <c r="A6094" s="79"/>
      <c r="B6094" s="156"/>
    </row>
    <row r="6095" spans="1:2">
      <c r="A6095" s="79"/>
      <c r="B6095" s="156"/>
    </row>
    <row r="6096" spans="1:2">
      <c r="A6096" s="79"/>
      <c r="B6096" s="156"/>
    </row>
    <row r="6097" spans="1:2">
      <c r="A6097" s="79"/>
      <c r="B6097" s="156"/>
    </row>
    <row r="6098" spans="1:2">
      <c r="A6098" s="79"/>
      <c r="B6098" s="156"/>
    </row>
    <row r="6099" spans="1:2">
      <c r="A6099" s="79"/>
      <c r="B6099" s="156"/>
    </row>
    <row r="6100" spans="1:2">
      <c r="A6100" s="79"/>
      <c r="B6100" s="156"/>
    </row>
    <row r="6101" spans="1:2">
      <c r="A6101" s="79"/>
      <c r="B6101" s="156"/>
    </row>
    <row r="6102" spans="1:2">
      <c r="A6102" s="79"/>
      <c r="B6102" s="156"/>
    </row>
    <row r="6103" spans="1:2">
      <c r="A6103" s="79"/>
      <c r="B6103" s="156"/>
    </row>
    <row r="6104" spans="1:2">
      <c r="A6104" s="79"/>
      <c r="B6104" s="156"/>
    </row>
    <row r="6105" spans="1:2">
      <c r="A6105" s="79"/>
      <c r="B6105" s="156"/>
    </row>
    <row r="6106" spans="1:2">
      <c r="A6106" s="79"/>
      <c r="B6106" s="156"/>
    </row>
    <row r="6107" spans="1:2">
      <c r="A6107" s="79"/>
      <c r="B6107" s="156"/>
    </row>
    <row r="6108" spans="1:2">
      <c r="A6108" s="79"/>
      <c r="B6108" s="156"/>
    </row>
    <row r="6109" spans="1:2">
      <c r="A6109" s="79"/>
      <c r="B6109" s="156"/>
    </row>
    <row r="6110" spans="1:2">
      <c r="A6110" s="79"/>
      <c r="B6110" s="156"/>
    </row>
    <row r="6111" spans="1:2">
      <c r="A6111" s="79"/>
      <c r="B6111" s="156"/>
    </row>
    <row r="6112" spans="1:2">
      <c r="A6112" s="79"/>
      <c r="B6112" s="156"/>
    </row>
    <row r="6113" spans="1:2">
      <c r="A6113" s="79"/>
      <c r="B6113" s="156"/>
    </row>
    <row r="6114" spans="1:2">
      <c r="A6114" s="79"/>
      <c r="B6114" s="156"/>
    </row>
    <row r="6115" spans="1:2">
      <c r="A6115" s="79"/>
      <c r="B6115" s="156"/>
    </row>
    <row r="6116" spans="1:2">
      <c r="A6116" s="79"/>
      <c r="B6116" s="156"/>
    </row>
    <row r="6117" spans="1:2">
      <c r="A6117" s="79"/>
      <c r="B6117" s="156"/>
    </row>
    <row r="6118" spans="1:2">
      <c r="A6118" s="79"/>
      <c r="B6118" s="156"/>
    </row>
    <row r="6119" spans="1:2">
      <c r="A6119" s="79"/>
      <c r="B6119" s="156"/>
    </row>
    <row r="6120" spans="1:2">
      <c r="A6120" s="79"/>
      <c r="B6120" s="156"/>
    </row>
    <row r="6121" spans="1:2">
      <c r="A6121" s="79"/>
      <c r="B6121" s="156"/>
    </row>
    <row r="6122" spans="1:2">
      <c r="A6122" s="79"/>
      <c r="B6122" s="156"/>
    </row>
    <row r="6123" spans="1:2">
      <c r="A6123" s="79"/>
      <c r="B6123" s="156"/>
    </row>
    <row r="6124" spans="1:2">
      <c r="A6124" s="79"/>
      <c r="B6124" s="156"/>
    </row>
    <row r="6125" spans="1:2">
      <c r="A6125" s="79"/>
      <c r="B6125" s="156"/>
    </row>
    <row r="6126" spans="1:2">
      <c r="A6126" s="79"/>
      <c r="B6126" s="156"/>
    </row>
    <row r="6127" spans="1:2">
      <c r="A6127" s="79"/>
      <c r="B6127" s="156"/>
    </row>
    <row r="6128" spans="1:2">
      <c r="A6128" s="79"/>
      <c r="B6128" s="156"/>
    </row>
    <row r="6129" spans="1:2">
      <c r="A6129" s="79"/>
      <c r="B6129" s="156"/>
    </row>
    <row r="6130" spans="1:2">
      <c r="A6130" s="79"/>
      <c r="B6130" s="156"/>
    </row>
    <row r="6131" spans="1:2">
      <c r="A6131" s="79"/>
      <c r="B6131" s="156"/>
    </row>
    <row r="6132" spans="1:2">
      <c r="A6132" s="79"/>
      <c r="B6132" s="156"/>
    </row>
    <row r="6133" spans="1:2">
      <c r="A6133" s="79"/>
      <c r="B6133" s="156"/>
    </row>
    <row r="6134" spans="1:2">
      <c r="A6134" s="79"/>
      <c r="B6134" s="156"/>
    </row>
    <row r="6135" spans="1:2">
      <c r="A6135" s="79"/>
      <c r="B6135" s="156"/>
    </row>
    <row r="6136" spans="1:2">
      <c r="A6136" s="79"/>
      <c r="B6136" s="156"/>
    </row>
    <row r="6137" spans="1:2">
      <c r="A6137" s="79"/>
      <c r="B6137" s="156"/>
    </row>
    <row r="6138" spans="1:2">
      <c r="A6138" s="79"/>
      <c r="B6138" s="156"/>
    </row>
    <row r="6139" spans="1:2">
      <c r="A6139" s="79"/>
      <c r="B6139" s="156"/>
    </row>
    <row r="6140" spans="1:2">
      <c r="A6140" s="79"/>
      <c r="B6140" s="156"/>
    </row>
    <row r="6141" spans="1:2">
      <c r="A6141" s="79"/>
      <c r="B6141" s="156"/>
    </row>
    <row r="6142" spans="1:2">
      <c r="A6142" s="79"/>
      <c r="B6142" s="156"/>
    </row>
    <row r="6143" spans="1:2">
      <c r="A6143" s="79"/>
      <c r="B6143" s="156"/>
    </row>
    <row r="6144" spans="1:2">
      <c r="A6144" s="79"/>
      <c r="B6144" s="156"/>
    </row>
    <row r="6145" spans="1:2">
      <c r="A6145" s="79"/>
      <c r="B6145" s="156"/>
    </row>
    <row r="6146" spans="1:2">
      <c r="A6146" s="79"/>
      <c r="B6146" s="156"/>
    </row>
    <row r="6147" spans="1:2">
      <c r="A6147" s="79"/>
      <c r="B6147" s="156"/>
    </row>
    <row r="6148" spans="1:2">
      <c r="A6148" s="79"/>
      <c r="B6148" s="156"/>
    </row>
    <row r="6149" spans="1:2">
      <c r="A6149" s="79"/>
      <c r="B6149" s="156"/>
    </row>
    <row r="6150" spans="1:2">
      <c r="A6150" s="79"/>
      <c r="B6150" s="156"/>
    </row>
    <row r="6151" spans="1:2">
      <c r="A6151" s="79"/>
      <c r="B6151" s="156"/>
    </row>
    <row r="6152" spans="1:2">
      <c r="A6152" s="79"/>
      <c r="B6152" s="156"/>
    </row>
    <row r="6153" spans="1:2">
      <c r="A6153" s="79"/>
      <c r="B6153" s="156"/>
    </row>
    <row r="6154" spans="1:2">
      <c r="A6154" s="79"/>
      <c r="B6154" s="156"/>
    </row>
    <row r="6155" spans="1:2">
      <c r="A6155" s="79"/>
      <c r="B6155" s="156"/>
    </row>
    <row r="6156" spans="1:2">
      <c r="A6156" s="79"/>
      <c r="B6156" s="156"/>
    </row>
    <row r="6157" spans="1:2">
      <c r="A6157" s="79"/>
      <c r="B6157" s="156"/>
    </row>
    <row r="6158" spans="1:2">
      <c r="A6158" s="79"/>
      <c r="B6158" s="156"/>
    </row>
    <row r="6159" spans="1:2">
      <c r="A6159" s="79"/>
      <c r="B6159" s="156"/>
    </row>
    <row r="6160" spans="1:2">
      <c r="A6160" s="79"/>
      <c r="B6160" s="156"/>
    </row>
    <row r="6161" spans="1:2">
      <c r="A6161" s="79"/>
      <c r="B6161" s="156"/>
    </row>
    <row r="6162" spans="1:2">
      <c r="A6162" s="79"/>
      <c r="B6162" s="156"/>
    </row>
    <row r="6163" spans="1:2">
      <c r="A6163" s="79"/>
      <c r="B6163" s="156"/>
    </row>
    <row r="6164" spans="1:2">
      <c r="A6164" s="79"/>
      <c r="B6164" s="156"/>
    </row>
    <row r="6165" spans="1:2">
      <c r="A6165" s="79"/>
      <c r="B6165" s="156"/>
    </row>
    <row r="6166" spans="1:2">
      <c r="A6166" s="79"/>
      <c r="B6166" s="156"/>
    </row>
    <row r="6167" spans="1:2">
      <c r="A6167" s="79"/>
      <c r="B6167" s="156"/>
    </row>
    <row r="6168" spans="1:2">
      <c r="A6168" s="79"/>
      <c r="B6168" s="156"/>
    </row>
    <row r="6169" spans="1:2">
      <c r="A6169" s="79"/>
      <c r="B6169" s="156"/>
    </row>
    <row r="6170" spans="1:2">
      <c r="A6170" s="79"/>
      <c r="B6170" s="156"/>
    </row>
    <row r="6171" spans="1:2">
      <c r="A6171" s="79"/>
      <c r="B6171" s="156"/>
    </row>
    <row r="6172" spans="1:2">
      <c r="A6172" s="79"/>
      <c r="B6172" s="156"/>
    </row>
    <row r="6173" spans="1:2">
      <c r="A6173" s="79"/>
      <c r="B6173" s="156"/>
    </row>
    <row r="6174" spans="1:2">
      <c r="A6174" s="79"/>
      <c r="B6174" s="156"/>
    </row>
    <row r="6175" spans="1:2">
      <c r="A6175" s="79"/>
      <c r="B6175" s="156"/>
    </row>
    <row r="6176" spans="1:2">
      <c r="A6176" s="79"/>
      <c r="B6176" s="156"/>
    </row>
    <row r="6177" spans="1:2">
      <c r="A6177" s="79"/>
      <c r="B6177" s="156"/>
    </row>
    <row r="6178" spans="1:2">
      <c r="A6178" s="79"/>
      <c r="B6178" s="156"/>
    </row>
    <row r="6179" spans="1:2">
      <c r="A6179" s="79"/>
      <c r="B6179" s="156"/>
    </row>
    <row r="6180" spans="1:2">
      <c r="A6180" s="79"/>
      <c r="B6180" s="156"/>
    </row>
    <row r="6181" spans="1:2">
      <c r="A6181" s="79"/>
      <c r="B6181" s="156"/>
    </row>
    <row r="6182" spans="1:2">
      <c r="A6182" s="79"/>
      <c r="B6182" s="156"/>
    </row>
    <row r="6183" spans="1:2">
      <c r="A6183" s="79"/>
      <c r="B6183" s="156"/>
    </row>
    <row r="6184" spans="1:2">
      <c r="A6184" s="79"/>
      <c r="B6184" s="156"/>
    </row>
    <row r="6185" spans="1:2">
      <c r="A6185" s="79"/>
      <c r="B6185" s="156"/>
    </row>
    <row r="6186" spans="1:2">
      <c r="A6186" s="79"/>
      <c r="B6186" s="156"/>
    </row>
    <row r="6187" spans="1:2">
      <c r="A6187" s="79"/>
      <c r="B6187" s="156"/>
    </row>
    <row r="6188" spans="1:2">
      <c r="A6188" s="79"/>
      <c r="B6188" s="156"/>
    </row>
    <row r="6189" spans="1:2">
      <c r="A6189" s="79"/>
      <c r="B6189" s="156"/>
    </row>
    <row r="6190" spans="1:2">
      <c r="A6190" s="79"/>
      <c r="B6190" s="156"/>
    </row>
    <row r="6191" spans="1:2">
      <c r="A6191" s="79"/>
      <c r="B6191" s="156"/>
    </row>
    <row r="6192" spans="1:2">
      <c r="A6192" s="79"/>
      <c r="B6192" s="156"/>
    </row>
    <row r="6193" spans="1:2">
      <c r="A6193" s="79"/>
      <c r="B6193" s="156"/>
    </row>
    <row r="6194" spans="1:2">
      <c r="A6194" s="79"/>
      <c r="B6194" s="156"/>
    </row>
    <row r="6195" spans="1:2">
      <c r="A6195" s="79"/>
      <c r="B6195" s="156"/>
    </row>
    <row r="6196" spans="1:2">
      <c r="A6196" s="79"/>
      <c r="B6196" s="156"/>
    </row>
    <row r="6197" spans="1:2">
      <c r="A6197" s="79"/>
      <c r="B6197" s="156"/>
    </row>
    <row r="6198" spans="1:2">
      <c r="A6198" s="79"/>
      <c r="B6198" s="156"/>
    </row>
    <row r="6199" spans="1:2">
      <c r="A6199" s="79"/>
      <c r="B6199" s="156"/>
    </row>
    <row r="6200" spans="1:2">
      <c r="A6200" s="79"/>
      <c r="B6200" s="156"/>
    </row>
    <row r="6201" spans="1:2">
      <c r="A6201" s="79"/>
      <c r="B6201" s="156"/>
    </row>
    <row r="6202" spans="1:2">
      <c r="A6202" s="79"/>
      <c r="B6202" s="156"/>
    </row>
    <row r="6203" spans="1:2">
      <c r="A6203" s="79"/>
      <c r="B6203" s="156"/>
    </row>
    <row r="6204" spans="1:2">
      <c r="A6204" s="79"/>
      <c r="B6204" s="156"/>
    </row>
    <row r="6205" spans="1:2">
      <c r="A6205" s="79"/>
      <c r="B6205" s="156"/>
    </row>
    <row r="6206" spans="1:2">
      <c r="A6206" s="79"/>
      <c r="B6206" s="156"/>
    </row>
    <row r="6207" spans="1:2">
      <c r="A6207" s="79"/>
      <c r="B6207" s="156"/>
    </row>
    <row r="6208" spans="1:2">
      <c r="A6208" s="79"/>
      <c r="B6208" s="156"/>
    </row>
    <row r="6209" spans="1:2">
      <c r="A6209" s="79"/>
      <c r="B6209" s="156"/>
    </row>
    <row r="6210" spans="1:2">
      <c r="A6210" s="79"/>
      <c r="B6210" s="156"/>
    </row>
    <row r="6211" spans="1:2">
      <c r="A6211" s="79"/>
      <c r="B6211" s="156"/>
    </row>
    <row r="6212" spans="1:2">
      <c r="A6212" s="79"/>
      <c r="B6212" s="156"/>
    </row>
    <row r="6213" spans="1:2">
      <c r="A6213" s="79"/>
      <c r="B6213" s="156"/>
    </row>
    <row r="6214" spans="1:2">
      <c r="A6214" s="79"/>
      <c r="B6214" s="156"/>
    </row>
    <row r="6215" spans="1:2">
      <c r="A6215" s="79"/>
      <c r="B6215" s="156"/>
    </row>
    <row r="6216" spans="1:2">
      <c r="A6216" s="79"/>
      <c r="B6216" s="156"/>
    </row>
    <row r="6217" spans="1:2">
      <c r="A6217" s="79"/>
      <c r="B6217" s="156"/>
    </row>
    <row r="6218" spans="1:2">
      <c r="A6218" s="79"/>
      <c r="B6218" s="156"/>
    </row>
    <row r="6219" spans="1:2">
      <c r="A6219" s="79"/>
      <c r="B6219" s="156"/>
    </row>
    <row r="6220" spans="1:2">
      <c r="A6220" s="79"/>
      <c r="B6220" s="156"/>
    </row>
    <row r="6221" spans="1:2">
      <c r="A6221" s="79"/>
      <c r="B6221" s="156"/>
    </row>
    <row r="6222" spans="1:2">
      <c r="A6222" s="79"/>
      <c r="B6222" s="156"/>
    </row>
    <row r="6223" spans="1:2">
      <c r="A6223" s="79"/>
      <c r="B6223" s="156"/>
    </row>
    <row r="6224" spans="1:2">
      <c r="A6224" s="79"/>
      <c r="B6224" s="156"/>
    </row>
    <row r="6225" spans="1:2">
      <c r="A6225" s="79"/>
      <c r="B6225" s="156"/>
    </row>
    <row r="6226" spans="1:2">
      <c r="A6226" s="79"/>
      <c r="B6226" s="156"/>
    </row>
    <row r="6227" spans="1:2">
      <c r="A6227" s="79"/>
      <c r="B6227" s="156"/>
    </row>
    <row r="6228" spans="1:2">
      <c r="A6228" s="79"/>
      <c r="B6228" s="156"/>
    </row>
    <row r="6229" spans="1:2">
      <c r="A6229" s="79"/>
      <c r="B6229" s="156"/>
    </row>
    <row r="6230" spans="1:2">
      <c r="A6230" s="79"/>
      <c r="B6230" s="156"/>
    </row>
    <row r="6231" spans="1:2">
      <c r="A6231" s="79"/>
      <c r="B6231" s="156"/>
    </row>
    <row r="6232" spans="1:2">
      <c r="A6232" s="79"/>
      <c r="B6232" s="156"/>
    </row>
    <row r="6233" spans="1:2">
      <c r="A6233" s="79"/>
      <c r="B6233" s="156"/>
    </row>
    <row r="6234" spans="1:2">
      <c r="A6234" s="79"/>
      <c r="B6234" s="156"/>
    </row>
    <row r="6235" spans="1:2">
      <c r="A6235" s="79"/>
      <c r="B6235" s="156"/>
    </row>
    <row r="6236" spans="1:2">
      <c r="A6236" s="79"/>
      <c r="B6236" s="156"/>
    </row>
    <row r="6237" spans="1:2">
      <c r="A6237" s="79"/>
      <c r="B6237" s="156"/>
    </row>
    <row r="6238" spans="1:2">
      <c r="A6238" s="79"/>
      <c r="B6238" s="156"/>
    </row>
    <row r="6239" spans="1:2">
      <c r="A6239" s="79"/>
      <c r="B6239" s="156"/>
    </row>
    <row r="6240" spans="1:2">
      <c r="A6240" s="79"/>
      <c r="B6240" s="156"/>
    </row>
    <row r="6241" spans="1:2">
      <c r="A6241" s="79"/>
      <c r="B6241" s="156"/>
    </row>
    <row r="6242" spans="1:2">
      <c r="A6242" s="79"/>
      <c r="B6242" s="156"/>
    </row>
    <row r="6243" spans="1:2">
      <c r="A6243" s="79"/>
      <c r="B6243" s="156"/>
    </row>
    <row r="6244" spans="1:2">
      <c r="A6244" s="79"/>
      <c r="B6244" s="156"/>
    </row>
    <row r="6245" spans="1:2">
      <c r="A6245" s="79"/>
      <c r="B6245" s="156"/>
    </row>
    <row r="6246" spans="1:2">
      <c r="A6246" s="79"/>
      <c r="B6246" s="156"/>
    </row>
    <row r="6247" spans="1:2">
      <c r="A6247" s="79"/>
      <c r="B6247" s="156"/>
    </row>
    <row r="6248" spans="1:2">
      <c r="A6248" s="79"/>
      <c r="B6248" s="156"/>
    </row>
    <row r="6249" spans="1:2">
      <c r="A6249" s="79"/>
      <c r="B6249" s="156"/>
    </row>
    <row r="6250" spans="1:2">
      <c r="A6250" s="79"/>
      <c r="B6250" s="156"/>
    </row>
    <row r="6251" spans="1:2">
      <c r="A6251" s="79"/>
      <c r="B6251" s="156"/>
    </row>
    <row r="6252" spans="1:2">
      <c r="A6252" s="79"/>
      <c r="B6252" s="156"/>
    </row>
    <row r="6253" spans="1:2">
      <c r="A6253" s="79"/>
      <c r="B6253" s="156"/>
    </row>
    <row r="6254" spans="1:2">
      <c r="A6254" s="79"/>
      <c r="B6254" s="156"/>
    </row>
    <row r="6255" spans="1:2">
      <c r="A6255" s="79"/>
      <c r="B6255" s="156"/>
    </row>
    <row r="6256" spans="1:2">
      <c r="A6256" s="79"/>
      <c r="B6256" s="156"/>
    </row>
    <row r="6257" spans="1:2">
      <c r="A6257" s="79"/>
      <c r="B6257" s="156"/>
    </row>
    <row r="6258" spans="1:2">
      <c r="A6258" s="79"/>
      <c r="B6258" s="156"/>
    </row>
    <row r="6259" spans="1:2">
      <c r="A6259" s="79"/>
      <c r="B6259" s="156"/>
    </row>
    <row r="6260" spans="1:2">
      <c r="A6260" s="79"/>
      <c r="B6260" s="156"/>
    </row>
    <row r="6261" spans="1:2">
      <c r="A6261" s="79"/>
      <c r="B6261" s="156"/>
    </row>
    <row r="6262" spans="1:2">
      <c r="A6262" s="79"/>
      <c r="B6262" s="156"/>
    </row>
    <row r="6263" spans="1:2">
      <c r="A6263" s="79"/>
      <c r="B6263" s="156"/>
    </row>
    <row r="6264" spans="1:2">
      <c r="A6264" s="79"/>
      <c r="B6264" s="156"/>
    </row>
    <row r="6265" spans="1:2">
      <c r="A6265" s="79"/>
      <c r="B6265" s="156"/>
    </row>
    <row r="6266" spans="1:2">
      <c r="A6266" s="79"/>
      <c r="B6266" s="156"/>
    </row>
    <row r="6267" spans="1:2">
      <c r="A6267" s="79"/>
      <c r="B6267" s="156"/>
    </row>
    <row r="6268" spans="1:2">
      <c r="A6268" s="79"/>
      <c r="B6268" s="156"/>
    </row>
    <row r="6269" spans="1:2">
      <c r="A6269" s="79"/>
      <c r="B6269" s="156"/>
    </row>
    <row r="6270" spans="1:2">
      <c r="A6270" s="79"/>
      <c r="B6270" s="156"/>
    </row>
    <row r="6271" spans="1:2">
      <c r="A6271" s="79"/>
      <c r="B6271" s="156"/>
    </row>
    <row r="6272" spans="1:2">
      <c r="A6272" s="79"/>
      <c r="B6272" s="156"/>
    </row>
    <row r="6273" spans="1:2">
      <c r="A6273" s="79"/>
      <c r="B6273" s="156"/>
    </row>
    <row r="6274" spans="1:2">
      <c r="A6274" s="79"/>
      <c r="B6274" s="156"/>
    </row>
    <row r="6275" spans="1:2">
      <c r="A6275" s="79"/>
      <c r="B6275" s="156"/>
    </row>
    <row r="6276" spans="1:2">
      <c r="A6276" s="79"/>
      <c r="B6276" s="156"/>
    </row>
    <row r="6277" spans="1:2">
      <c r="A6277" s="79"/>
      <c r="B6277" s="156"/>
    </row>
    <row r="6278" spans="1:2">
      <c r="A6278" s="79"/>
      <c r="B6278" s="156"/>
    </row>
    <row r="6279" spans="1:2">
      <c r="A6279" s="79"/>
      <c r="B6279" s="156"/>
    </row>
    <row r="6280" spans="1:2">
      <c r="A6280" s="79"/>
      <c r="B6280" s="156"/>
    </row>
    <row r="6281" spans="1:2">
      <c r="A6281" s="79"/>
      <c r="B6281" s="156"/>
    </row>
    <row r="6282" spans="1:2">
      <c r="A6282" s="79"/>
      <c r="B6282" s="156"/>
    </row>
    <row r="6283" spans="1:2">
      <c r="A6283" s="79"/>
      <c r="B6283" s="156"/>
    </row>
    <row r="6284" spans="1:2">
      <c r="A6284" s="79"/>
      <c r="B6284" s="156"/>
    </row>
    <row r="6285" spans="1:2">
      <c r="A6285" s="79"/>
      <c r="B6285" s="156"/>
    </row>
    <row r="6286" spans="1:2">
      <c r="A6286" s="79"/>
      <c r="B6286" s="156"/>
    </row>
    <row r="6287" spans="1:2">
      <c r="A6287" s="79"/>
      <c r="B6287" s="156"/>
    </row>
    <row r="6288" spans="1:2">
      <c r="A6288" s="79"/>
      <c r="B6288" s="156"/>
    </row>
    <row r="6289" spans="1:2">
      <c r="A6289" s="79"/>
      <c r="B6289" s="156"/>
    </row>
    <row r="6290" spans="1:2">
      <c r="A6290" s="79"/>
      <c r="B6290" s="156"/>
    </row>
    <row r="6291" spans="1:2">
      <c r="A6291" s="79"/>
      <c r="B6291" s="156"/>
    </row>
    <row r="6292" spans="1:2">
      <c r="A6292" s="79"/>
      <c r="B6292" s="156"/>
    </row>
    <row r="6293" spans="1:2">
      <c r="A6293" s="79"/>
      <c r="B6293" s="156"/>
    </row>
    <row r="6294" spans="1:2">
      <c r="A6294" s="79"/>
      <c r="B6294" s="156"/>
    </row>
    <row r="6295" spans="1:2">
      <c r="A6295" s="79"/>
      <c r="B6295" s="156"/>
    </row>
    <row r="6296" spans="1:2">
      <c r="A6296" s="79"/>
      <c r="B6296" s="156"/>
    </row>
    <row r="6297" spans="1:2">
      <c r="A6297" s="79"/>
      <c r="B6297" s="156"/>
    </row>
    <row r="6298" spans="1:2">
      <c r="A6298" s="79"/>
      <c r="B6298" s="156"/>
    </row>
    <row r="6299" spans="1:2">
      <c r="A6299" s="79"/>
      <c r="B6299" s="156"/>
    </row>
    <row r="6300" spans="1:2">
      <c r="A6300" s="79"/>
      <c r="B6300" s="156"/>
    </row>
    <row r="6301" spans="1:2">
      <c r="A6301" s="79"/>
      <c r="B6301" s="156"/>
    </row>
    <row r="6302" spans="1:2">
      <c r="A6302" s="79"/>
      <c r="B6302" s="156"/>
    </row>
    <row r="6303" spans="1:2">
      <c r="A6303" s="79"/>
      <c r="B6303" s="156"/>
    </row>
    <row r="6304" spans="1:2">
      <c r="A6304" s="79"/>
      <c r="B6304" s="156"/>
    </row>
    <row r="6305" spans="1:2">
      <c r="A6305" s="79"/>
      <c r="B6305" s="156"/>
    </row>
    <row r="6306" spans="1:2">
      <c r="A6306" s="79"/>
      <c r="B6306" s="156"/>
    </row>
    <row r="6307" spans="1:2">
      <c r="A6307" s="79"/>
      <c r="B6307" s="156"/>
    </row>
    <row r="6308" spans="1:2">
      <c r="A6308" s="79"/>
      <c r="B6308" s="156"/>
    </row>
    <row r="6309" spans="1:2">
      <c r="A6309" s="79"/>
      <c r="B6309" s="156"/>
    </row>
    <row r="6310" spans="1:2">
      <c r="A6310" s="79"/>
      <c r="B6310" s="156"/>
    </row>
    <row r="6311" spans="1:2">
      <c r="A6311" s="79"/>
      <c r="B6311" s="156"/>
    </row>
    <row r="6312" spans="1:2">
      <c r="A6312" s="79"/>
      <c r="B6312" s="156"/>
    </row>
    <row r="6313" spans="1:2">
      <c r="A6313" s="79"/>
      <c r="B6313" s="156"/>
    </row>
    <row r="6314" spans="1:2">
      <c r="A6314" s="79"/>
      <c r="B6314" s="156"/>
    </row>
    <row r="6315" spans="1:2">
      <c r="A6315" s="79"/>
      <c r="B6315" s="156"/>
    </row>
    <row r="6316" spans="1:2">
      <c r="A6316" s="79"/>
      <c r="B6316" s="156"/>
    </row>
    <row r="6317" spans="1:2">
      <c r="A6317" s="79"/>
      <c r="B6317" s="156"/>
    </row>
    <row r="6318" spans="1:2">
      <c r="A6318" s="79"/>
      <c r="B6318" s="156"/>
    </row>
    <row r="6319" spans="1:2">
      <c r="A6319" s="79"/>
      <c r="B6319" s="156"/>
    </row>
    <row r="6320" spans="1:2">
      <c r="A6320" s="79"/>
      <c r="B6320" s="156"/>
    </row>
    <row r="6321" spans="1:2">
      <c r="A6321" s="79"/>
      <c r="B6321" s="156"/>
    </row>
    <row r="6322" spans="1:2">
      <c r="A6322" s="79"/>
      <c r="B6322" s="156"/>
    </row>
    <row r="6323" spans="1:2">
      <c r="A6323" s="79"/>
      <c r="B6323" s="156"/>
    </row>
    <row r="6324" spans="1:2">
      <c r="A6324" s="79"/>
      <c r="B6324" s="156"/>
    </row>
    <row r="6325" spans="1:2">
      <c r="A6325" s="79"/>
      <c r="B6325" s="156"/>
    </row>
    <row r="6326" spans="1:2">
      <c r="A6326" s="79"/>
      <c r="B6326" s="156"/>
    </row>
    <row r="6327" spans="1:2">
      <c r="A6327" s="79"/>
      <c r="B6327" s="156"/>
    </row>
    <row r="6328" spans="1:2">
      <c r="A6328" s="79"/>
      <c r="B6328" s="156"/>
    </row>
    <row r="6329" spans="1:2">
      <c r="A6329" s="79"/>
      <c r="B6329" s="156"/>
    </row>
    <row r="6330" spans="1:2">
      <c r="A6330" s="79"/>
      <c r="B6330" s="156"/>
    </row>
    <row r="6331" spans="1:2">
      <c r="A6331" s="79"/>
      <c r="B6331" s="156"/>
    </row>
    <row r="6332" spans="1:2">
      <c r="A6332" s="79"/>
      <c r="B6332" s="156"/>
    </row>
    <row r="6333" spans="1:2">
      <c r="A6333" s="79"/>
      <c r="B6333" s="156"/>
    </row>
    <row r="6334" spans="1:2">
      <c r="A6334" s="79"/>
      <c r="B6334" s="156"/>
    </row>
    <row r="6335" spans="1:2">
      <c r="A6335" s="79"/>
      <c r="B6335" s="156"/>
    </row>
    <row r="6336" spans="1:2">
      <c r="A6336" s="79"/>
      <c r="B6336" s="156"/>
    </row>
    <row r="6337" spans="1:2">
      <c r="A6337" s="79"/>
      <c r="B6337" s="156"/>
    </row>
    <row r="6338" spans="1:2">
      <c r="A6338" s="79"/>
      <c r="B6338" s="156"/>
    </row>
    <row r="6339" spans="1:2">
      <c r="A6339" s="79"/>
      <c r="B6339" s="156"/>
    </row>
    <row r="6340" spans="1:2">
      <c r="A6340" s="79"/>
      <c r="B6340" s="156"/>
    </row>
    <row r="6341" spans="1:2">
      <c r="A6341" s="79"/>
      <c r="B6341" s="156"/>
    </row>
    <row r="6342" spans="1:2">
      <c r="A6342" s="79"/>
      <c r="B6342" s="156"/>
    </row>
    <row r="6343" spans="1:2">
      <c r="A6343" s="79"/>
      <c r="B6343" s="156"/>
    </row>
    <row r="6344" spans="1:2">
      <c r="A6344" s="79"/>
      <c r="B6344" s="156"/>
    </row>
    <row r="6345" spans="1:2">
      <c r="A6345" s="79"/>
      <c r="B6345" s="156"/>
    </row>
    <row r="6346" spans="1:2">
      <c r="A6346" s="79"/>
      <c r="B6346" s="156"/>
    </row>
    <row r="6347" spans="1:2">
      <c r="A6347" s="79"/>
      <c r="B6347" s="156"/>
    </row>
    <row r="6348" spans="1:2">
      <c r="A6348" s="79"/>
      <c r="B6348" s="156"/>
    </row>
    <row r="6349" spans="1:2">
      <c r="A6349" s="79"/>
      <c r="B6349" s="156"/>
    </row>
    <row r="6350" spans="1:2">
      <c r="A6350" s="79"/>
      <c r="B6350" s="156"/>
    </row>
    <row r="6351" spans="1:2">
      <c r="A6351" s="79"/>
      <c r="B6351" s="156"/>
    </row>
    <row r="6352" spans="1:2">
      <c r="A6352" s="79"/>
      <c r="B6352" s="156"/>
    </row>
    <row r="6353" spans="1:2">
      <c r="A6353" s="79"/>
      <c r="B6353" s="156"/>
    </row>
    <row r="6354" spans="1:2">
      <c r="A6354" s="79"/>
      <c r="B6354" s="156"/>
    </row>
    <row r="6355" spans="1:2">
      <c r="A6355" s="79"/>
      <c r="B6355" s="156"/>
    </row>
    <row r="6356" spans="1:2">
      <c r="A6356" s="79"/>
      <c r="B6356" s="156"/>
    </row>
    <row r="6357" spans="1:2">
      <c r="A6357" s="79"/>
      <c r="B6357" s="156"/>
    </row>
    <row r="6358" spans="1:2">
      <c r="A6358" s="79"/>
      <c r="B6358" s="156"/>
    </row>
    <row r="6359" spans="1:2">
      <c r="A6359" s="79"/>
      <c r="B6359" s="156"/>
    </row>
    <row r="6360" spans="1:2">
      <c r="A6360" s="79"/>
      <c r="B6360" s="156"/>
    </row>
    <row r="6361" spans="1:2">
      <c r="A6361" s="79"/>
      <c r="B6361" s="156"/>
    </row>
    <row r="6362" spans="1:2">
      <c r="A6362" s="79"/>
      <c r="B6362" s="156"/>
    </row>
    <row r="6363" spans="1:2">
      <c r="A6363" s="79"/>
      <c r="B6363" s="156"/>
    </row>
    <row r="6364" spans="1:2">
      <c r="A6364" s="79"/>
      <c r="B6364" s="156"/>
    </row>
    <row r="6365" spans="1:2">
      <c r="A6365" s="79"/>
      <c r="B6365" s="156"/>
    </row>
    <row r="6366" spans="1:2">
      <c r="A6366" s="79"/>
      <c r="B6366" s="156"/>
    </row>
    <row r="6367" spans="1:2">
      <c r="A6367" s="79"/>
      <c r="B6367" s="156"/>
    </row>
    <row r="6368" spans="1:2">
      <c r="A6368" s="79"/>
      <c r="B6368" s="156"/>
    </row>
    <row r="6369" spans="1:2">
      <c r="A6369" s="79"/>
      <c r="B6369" s="156"/>
    </row>
    <row r="6370" spans="1:2">
      <c r="A6370" s="79"/>
      <c r="B6370" s="156"/>
    </row>
    <row r="6371" spans="1:2">
      <c r="A6371" s="79"/>
      <c r="B6371" s="156"/>
    </row>
    <row r="6372" spans="1:2">
      <c r="A6372" s="79"/>
      <c r="B6372" s="156"/>
    </row>
    <row r="6373" spans="1:2">
      <c r="A6373" s="79"/>
      <c r="B6373" s="156"/>
    </row>
    <row r="6374" spans="1:2">
      <c r="A6374" s="79"/>
      <c r="B6374" s="156"/>
    </row>
    <row r="6375" spans="1:2">
      <c r="A6375" s="79"/>
      <c r="B6375" s="156"/>
    </row>
    <row r="6376" spans="1:2">
      <c r="A6376" s="79"/>
      <c r="B6376" s="156"/>
    </row>
    <row r="6377" spans="1:2">
      <c r="A6377" s="79"/>
      <c r="B6377" s="156"/>
    </row>
    <row r="6378" spans="1:2">
      <c r="A6378" s="79"/>
      <c r="B6378" s="156"/>
    </row>
    <row r="6379" spans="1:2">
      <c r="A6379" s="79"/>
      <c r="B6379" s="156"/>
    </row>
    <row r="6380" spans="1:2">
      <c r="A6380" s="79"/>
      <c r="B6380" s="156"/>
    </row>
    <row r="6381" spans="1:2">
      <c r="A6381" s="79"/>
      <c r="B6381" s="156"/>
    </row>
    <row r="6382" spans="1:2">
      <c r="A6382" s="79"/>
      <c r="B6382" s="156"/>
    </row>
    <row r="6383" spans="1:2">
      <c r="A6383" s="79"/>
      <c r="B6383" s="156"/>
    </row>
    <row r="6384" spans="1:2">
      <c r="A6384" s="79"/>
      <c r="B6384" s="156"/>
    </row>
    <row r="6385" spans="1:2">
      <c r="A6385" s="79"/>
      <c r="B6385" s="156"/>
    </row>
    <row r="6386" spans="1:2">
      <c r="A6386" s="79"/>
      <c r="B6386" s="156"/>
    </row>
    <row r="6387" spans="1:2">
      <c r="A6387" s="79"/>
      <c r="B6387" s="156"/>
    </row>
    <row r="6388" spans="1:2">
      <c r="A6388" s="79"/>
      <c r="B6388" s="156"/>
    </row>
    <row r="6389" spans="1:2">
      <c r="A6389" s="79"/>
      <c r="B6389" s="156"/>
    </row>
    <row r="6390" spans="1:2">
      <c r="A6390" s="79"/>
      <c r="B6390" s="156"/>
    </row>
    <row r="6391" spans="1:2">
      <c r="A6391" s="79"/>
      <c r="B6391" s="156"/>
    </row>
    <row r="6392" spans="1:2">
      <c r="A6392" s="79"/>
      <c r="B6392" s="156"/>
    </row>
    <row r="6393" spans="1:2">
      <c r="A6393" s="79"/>
      <c r="B6393" s="156"/>
    </row>
    <row r="6394" spans="1:2">
      <c r="A6394" s="79"/>
      <c r="B6394" s="156"/>
    </row>
    <row r="6395" spans="1:2">
      <c r="A6395" s="79"/>
      <c r="B6395" s="156"/>
    </row>
    <row r="6396" spans="1:2">
      <c r="A6396" s="79"/>
      <c r="B6396" s="156"/>
    </row>
    <row r="6397" spans="1:2">
      <c r="A6397" s="79"/>
      <c r="B6397" s="156"/>
    </row>
    <row r="6398" spans="1:2">
      <c r="A6398" s="79"/>
      <c r="B6398" s="156"/>
    </row>
    <row r="6399" spans="1:2">
      <c r="A6399" s="79"/>
      <c r="B6399" s="156"/>
    </row>
    <row r="6400" spans="1:2">
      <c r="A6400" s="79"/>
      <c r="B6400" s="156"/>
    </row>
    <row r="6401" spans="1:2">
      <c r="A6401" s="79"/>
      <c r="B6401" s="156"/>
    </row>
    <row r="6402" spans="1:2">
      <c r="A6402" s="79"/>
      <c r="B6402" s="156"/>
    </row>
    <row r="6403" spans="1:2">
      <c r="A6403" s="79"/>
      <c r="B6403" s="156"/>
    </row>
    <row r="6404" spans="1:2">
      <c r="A6404" s="79"/>
      <c r="B6404" s="156"/>
    </row>
    <row r="6405" spans="1:2">
      <c r="A6405" s="79"/>
      <c r="B6405" s="156"/>
    </row>
    <row r="6406" spans="1:2">
      <c r="A6406" s="79"/>
      <c r="B6406" s="156"/>
    </row>
    <row r="6407" spans="1:2">
      <c r="A6407" s="79"/>
      <c r="B6407" s="156"/>
    </row>
    <row r="6408" spans="1:2">
      <c r="A6408" s="79"/>
      <c r="B6408" s="156"/>
    </row>
    <row r="6409" spans="1:2">
      <c r="A6409" s="79"/>
      <c r="B6409" s="156"/>
    </row>
    <row r="6410" spans="1:2">
      <c r="A6410" s="79"/>
      <c r="B6410" s="156"/>
    </row>
    <row r="6411" spans="1:2">
      <c r="A6411" s="79"/>
      <c r="B6411" s="156"/>
    </row>
    <row r="6412" spans="1:2">
      <c r="A6412" s="79"/>
      <c r="B6412" s="156"/>
    </row>
    <row r="6413" spans="1:2">
      <c r="A6413" s="79"/>
      <c r="B6413" s="156"/>
    </row>
    <row r="6414" spans="1:2">
      <c r="A6414" s="79"/>
      <c r="B6414" s="156"/>
    </row>
    <row r="6415" spans="1:2">
      <c r="A6415" s="79"/>
      <c r="B6415" s="156"/>
    </row>
    <row r="6416" spans="1:2">
      <c r="A6416" s="79"/>
      <c r="B6416" s="156"/>
    </row>
    <row r="6417" spans="1:2">
      <c r="A6417" s="79"/>
      <c r="B6417" s="156"/>
    </row>
    <row r="6418" spans="1:2">
      <c r="A6418" s="79"/>
      <c r="B6418" s="156"/>
    </row>
    <row r="6419" spans="1:2">
      <c r="A6419" s="79"/>
      <c r="B6419" s="156"/>
    </row>
    <row r="6420" spans="1:2">
      <c r="A6420" s="79"/>
      <c r="B6420" s="156"/>
    </row>
    <row r="6421" spans="1:2">
      <c r="A6421" s="79"/>
      <c r="B6421" s="156"/>
    </row>
    <row r="6422" spans="1:2">
      <c r="A6422" s="79"/>
      <c r="B6422" s="156"/>
    </row>
    <row r="6423" spans="1:2">
      <c r="A6423" s="79"/>
      <c r="B6423" s="156"/>
    </row>
    <row r="6424" spans="1:2">
      <c r="A6424" s="79"/>
      <c r="B6424" s="156"/>
    </row>
    <row r="6425" spans="1:2">
      <c r="A6425" s="79"/>
      <c r="B6425" s="156"/>
    </row>
    <row r="6426" spans="1:2">
      <c r="A6426" s="79"/>
      <c r="B6426" s="156"/>
    </row>
    <row r="6427" spans="1:2">
      <c r="A6427" s="79"/>
      <c r="B6427" s="156"/>
    </row>
    <row r="6428" spans="1:2">
      <c r="A6428" s="79"/>
      <c r="B6428" s="156"/>
    </row>
    <row r="6429" spans="1:2">
      <c r="A6429" s="79"/>
      <c r="B6429" s="156"/>
    </row>
    <row r="6430" spans="1:2">
      <c r="A6430" s="79"/>
      <c r="B6430" s="156"/>
    </row>
    <row r="6431" spans="1:2">
      <c r="A6431" s="79"/>
      <c r="B6431" s="156"/>
    </row>
    <row r="6432" spans="1:2">
      <c r="A6432" s="79"/>
      <c r="B6432" s="156"/>
    </row>
    <row r="6433" spans="1:2">
      <c r="A6433" s="79"/>
      <c r="B6433" s="156"/>
    </row>
    <row r="6434" spans="1:2">
      <c r="A6434" s="79"/>
      <c r="B6434" s="156"/>
    </row>
    <row r="6435" spans="1:2">
      <c r="A6435" s="79"/>
      <c r="B6435" s="156"/>
    </row>
    <row r="6436" spans="1:2">
      <c r="A6436" s="79"/>
      <c r="B6436" s="156"/>
    </row>
    <row r="6437" spans="1:2">
      <c r="A6437" s="79"/>
      <c r="B6437" s="156"/>
    </row>
    <row r="6438" spans="1:2">
      <c r="A6438" s="79"/>
      <c r="B6438" s="156"/>
    </row>
    <row r="6439" spans="1:2">
      <c r="A6439" s="79"/>
      <c r="B6439" s="156"/>
    </row>
    <row r="6440" spans="1:2">
      <c r="A6440" s="79"/>
      <c r="B6440" s="156"/>
    </row>
    <row r="6441" spans="1:2">
      <c r="A6441" s="79"/>
      <c r="B6441" s="156"/>
    </row>
    <row r="6442" spans="1:2">
      <c r="A6442" s="79"/>
      <c r="B6442" s="156"/>
    </row>
    <row r="6443" spans="1:2">
      <c r="A6443" s="79"/>
      <c r="B6443" s="156"/>
    </row>
    <row r="6444" spans="1:2">
      <c r="A6444" s="79"/>
      <c r="B6444" s="156"/>
    </row>
    <row r="6445" spans="1:2">
      <c r="A6445" s="79"/>
      <c r="B6445" s="156"/>
    </row>
    <row r="6446" spans="1:2">
      <c r="A6446" s="79"/>
      <c r="B6446" s="156"/>
    </row>
    <row r="6447" spans="1:2">
      <c r="A6447" s="79"/>
      <c r="B6447" s="156"/>
    </row>
    <row r="6448" spans="1:2">
      <c r="A6448" s="79"/>
      <c r="B6448" s="156"/>
    </row>
    <row r="6449" spans="1:2">
      <c r="A6449" s="79"/>
      <c r="B6449" s="156"/>
    </row>
    <row r="6450" spans="1:2">
      <c r="A6450" s="79"/>
      <c r="B6450" s="156"/>
    </row>
    <row r="6451" spans="1:2">
      <c r="A6451" s="79"/>
      <c r="B6451" s="156"/>
    </row>
    <row r="6452" spans="1:2">
      <c r="A6452" s="79"/>
      <c r="B6452" s="156"/>
    </row>
    <row r="6453" spans="1:2">
      <c r="A6453" s="79"/>
      <c r="B6453" s="156"/>
    </row>
    <row r="6454" spans="1:2">
      <c r="A6454" s="79"/>
      <c r="B6454" s="156"/>
    </row>
    <row r="6455" spans="1:2">
      <c r="A6455" s="79"/>
      <c r="B6455" s="156"/>
    </row>
    <row r="6456" spans="1:2">
      <c r="A6456" s="79"/>
      <c r="B6456" s="156"/>
    </row>
    <row r="6457" spans="1:2">
      <c r="A6457" s="79"/>
      <c r="B6457" s="156"/>
    </row>
    <row r="6458" spans="1:2">
      <c r="A6458" s="79"/>
      <c r="B6458" s="156"/>
    </row>
    <row r="6459" spans="1:2">
      <c r="A6459" s="79"/>
      <c r="B6459" s="156"/>
    </row>
    <row r="6460" spans="1:2">
      <c r="A6460" s="79"/>
      <c r="B6460" s="156"/>
    </row>
    <row r="6461" spans="1:2">
      <c r="A6461" s="79"/>
      <c r="B6461" s="156"/>
    </row>
    <row r="6462" spans="1:2">
      <c r="A6462" s="79"/>
      <c r="B6462" s="156"/>
    </row>
    <row r="6463" spans="1:2">
      <c r="A6463" s="79"/>
      <c r="B6463" s="156"/>
    </row>
    <row r="6464" spans="1:2">
      <c r="A6464" s="79"/>
      <c r="B6464" s="156"/>
    </row>
    <row r="6465" spans="1:2">
      <c r="A6465" s="79"/>
      <c r="B6465" s="156"/>
    </row>
    <row r="6466" spans="1:2">
      <c r="A6466" s="79"/>
      <c r="B6466" s="156"/>
    </row>
    <row r="6467" spans="1:2">
      <c r="A6467" s="79"/>
      <c r="B6467" s="156"/>
    </row>
    <row r="6468" spans="1:2">
      <c r="A6468" s="79"/>
      <c r="B6468" s="156"/>
    </row>
    <row r="6469" spans="1:2">
      <c r="A6469" s="79"/>
      <c r="B6469" s="156"/>
    </row>
    <row r="6470" spans="1:2">
      <c r="A6470" s="79"/>
      <c r="B6470" s="156"/>
    </row>
    <row r="6471" spans="1:2">
      <c r="A6471" s="79"/>
      <c r="B6471" s="156"/>
    </row>
    <row r="6472" spans="1:2">
      <c r="A6472" s="79"/>
      <c r="B6472" s="156"/>
    </row>
    <row r="6473" spans="1:2">
      <c r="A6473" s="79"/>
      <c r="B6473" s="156"/>
    </row>
    <row r="6474" spans="1:2">
      <c r="A6474" s="79"/>
      <c r="B6474" s="156"/>
    </row>
    <row r="6475" spans="1:2">
      <c r="A6475" s="79"/>
      <c r="B6475" s="156"/>
    </row>
    <row r="6476" spans="1:2">
      <c r="A6476" s="79"/>
      <c r="B6476" s="156"/>
    </row>
    <row r="6477" spans="1:2">
      <c r="A6477" s="79"/>
      <c r="B6477" s="156"/>
    </row>
    <row r="6478" spans="1:2">
      <c r="A6478" s="79"/>
      <c r="B6478" s="156"/>
    </row>
    <row r="6479" spans="1:2">
      <c r="A6479" s="79"/>
      <c r="B6479" s="156"/>
    </row>
    <row r="6480" spans="1:2">
      <c r="A6480" s="79"/>
      <c r="B6480" s="156"/>
    </row>
    <row r="6481" spans="1:2">
      <c r="A6481" s="79"/>
      <c r="B6481" s="156"/>
    </row>
    <row r="6482" spans="1:2">
      <c r="A6482" s="79"/>
      <c r="B6482" s="156"/>
    </row>
    <row r="6483" spans="1:2">
      <c r="A6483" s="79"/>
      <c r="B6483" s="156"/>
    </row>
    <row r="6484" spans="1:2">
      <c r="A6484" s="79"/>
      <c r="B6484" s="156"/>
    </row>
    <row r="6485" spans="1:2">
      <c r="A6485" s="79"/>
      <c r="B6485" s="156"/>
    </row>
    <row r="6486" spans="1:2">
      <c r="A6486" s="79"/>
      <c r="B6486" s="156"/>
    </row>
    <row r="6487" spans="1:2">
      <c r="A6487" s="79"/>
      <c r="B6487" s="156"/>
    </row>
    <row r="6488" spans="1:2">
      <c r="A6488" s="79"/>
      <c r="B6488" s="156"/>
    </row>
    <row r="6489" spans="1:2">
      <c r="A6489" s="79"/>
      <c r="B6489" s="156"/>
    </row>
    <row r="6490" spans="1:2">
      <c r="A6490" s="79"/>
      <c r="B6490" s="156"/>
    </row>
    <row r="6491" spans="1:2">
      <c r="A6491" s="79"/>
      <c r="B6491" s="156"/>
    </row>
    <row r="6492" spans="1:2">
      <c r="A6492" s="79"/>
      <c r="B6492" s="156"/>
    </row>
    <row r="6493" spans="1:2">
      <c r="A6493" s="79"/>
      <c r="B6493" s="156"/>
    </row>
    <row r="6494" spans="1:2">
      <c r="A6494" s="79"/>
      <c r="B6494" s="156"/>
    </row>
    <row r="6495" spans="1:2">
      <c r="A6495" s="79"/>
      <c r="B6495" s="156"/>
    </row>
    <row r="6496" spans="1:2">
      <c r="A6496" s="79"/>
      <c r="B6496" s="156"/>
    </row>
    <row r="6497" spans="1:2">
      <c r="A6497" s="79"/>
      <c r="B6497" s="156"/>
    </row>
    <row r="6498" spans="1:2">
      <c r="A6498" s="79"/>
      <c r="B6498" s="156"/>
    </row>
    <row r="6499" spans="1:2">
      <c r="A6499" s="79"/>
      <c r="B6499" s="156"/>
    </row>
    <row r="6500" spans="1:2">
      <c r="A6500" s="79"/>
      <c r="B6500" s="156"/>
    </row>
    <row r="6501" spans="1:2">
      <c r="A6501" s="79"/>
      <c r="B6501" s="156"/>
    </row>
    <row r="6502" spans="1:2">
      <c r="A6502" s="79"/>
      <c r="B6502" s="156"/>
    </row>
    <row r="6503" spans="1:2">
      <c r="A6503" s="79"/>
      <c r="B6503" s="156"/>
    </row>
    <row r="6504" spans="1:2">
      <c r="A6504" s="79"/>
      <c r="B6504" s="156"/>
    </row>
    <row r="6505" spans="1:2">
      <c r="A6505" s="79"/>
      <c r="B6505" s="156"/>
    </row>
    <row r="6506" spans="1:2">
      <c r="A6506" s="79"/>
      <c r="B6506" s="156"/>
    </row>
    <row r="6507" spans="1:2">
      <c r="A6507" s="79"/>
      <c r="B6507" s="156"/>
    </row>
    <row r="6508" spans="1:2">
      <c r="A6508" s="79"/>
      <c r="B6508" s="156"/>
    </row>
    <row r="6509" spans="1:2">
      <c r="A6509" s="79"/>
      <c r="B6509" s="156"/>
    </row>
    <row r="6510" spans="1:2">
      <c r="A6510" s="79"/>
      <c r="B6510" s="156"/>
    </row>
    <row r="6511" spans="1:2">
      <c r="A6511" s="79"/>
      <c r="B6511" s="156"/>
    </row>
    <row r="6512" spans="1:2">
      <c r="A6512" s="79"/>
      <c r="B6512" s="156"/>
    </row>
    <row r="6513" spans="1:2">
      <c r="A6513" s="79"/>
      <c r="B6513" s="156"/>
    </row>
    <row r="6514" spans="1:2">
      <c r="A6514" s="79"/>
      <c r="B6514" s="156"/>
    </row>
    <row r="6515" spans="1:2">
      <c r="A6515" s="79"/>
      <c r="B6515" s="156"/>
    </row>
    <row r="6516" spans="1:2">
      <c r="A6516" s="79"/>
      <c r="B6516" s="156"/>
    </row>
    <row r="6517" spans="1:2">
      <c r="A6517" s="79"/>
      <c r="B6517" s="156"/>
    </row>
    <row r="6518" spans="1:2">
      <c r="A6518" s="79"/>
      <c r="B6518" s="156"/>
    </row>
    <row r="6519" spans="1:2">
      <c r="A6519" s="79"/>
      <c r="B6519" s="156"/>
    </row>
    <row r="6520" spans="1:2">
      <c r="A6520" s="79"/>
      <c r="B6520" s="156"/>
    </row>
    <row r="6521" spans="1:2">
      <c r="A6521" s="79"/>
      <c r="B6521" s="156"/>
    </row>
    <row r="6522" spans="1:2">
      <c r="A6522" s="79"/>
      <c r="B6522" s="156"/>
    </row>
    <row r="6523" spans="1:2">
      <c r="A6523" s="79"/>
      <c r="B6523" s="156"/>
    </row>
    <row r="6524" spans="1:2">
      <c r="A6524" s="79"/>
      <c r="B6524" s="156"/>
    </row>
    <row r="6525" spans="1:2">
      <c r="A6525" s="79"/>
      <c r="B6525" s="156"/>
    </row>
    <row r="6526" spans="1:2">
      <c r="A6526" s="79"/>
      <c r="B6526" s="156"/>
    </row>
    <row r="6527" spans="1:2">
      <c r="A6527" s="79"/>
      <c r="B6527" s="156"/>
    </row>
    <row r="6528" spans="1:2">
      <c r="A6528" s="79"/>
      <c r="B6528" s="156"/>
    </row>
    <row r="6529" spans="1:2">
      <c r="A6529" s="79"/>
      <c r="B6529" s="156"/>
    </row>
    <row r="6530" spans="1:2">
      <c r="A6530" s="79"/>
      <c r="B6530" s="156"/>
    </row>
    <row r="6531" spans="1:2">
      <c r="A6531" s="79"/>
      <c r="B6531" s="156"/>
    </row>
    <row r="6532" spans="1:2">
      <c r="A6532" s="79"/>
      <c r="B6532" s="156"/>
    </row>
    <row r="6533" spans="1:2">
      <c r="A6533" s="79"/>
      <c r="B6533" s="156"/>
    </row>
    <row r="6534" spans="1:2">
      <c r="A6534" s="79"/>
      <c r="B6534" s="156"/>
    </row>
    <row r="6535" spans="1:2">
      <c r="A6535" s="79"/>
      <c r="B6535" s="156"/>
    </row>
    <row r="6536" spans="1:2">
      <c r="A6536" s="79"/>
      <c r="B6536" s="156"/>
    </row>
    <row r="6537" spans="1:2">
      <c r="A6537" s="79"/>
      <c r="B6537" s="156"/>
    </row>
    <row r="6538" spans="1:2">
      <c r="A6538" s="79"/>
      <c r="B6538" s="156"/>
    </row>
    <row r="6539" spans="1:2">
      <c r="A6539" s="79"/>
      <c r="B6539" s="156"/>
    </row>
    <row r="6540" spans="1:2">
      <c r="A6540" s="79"/>
      <c r="B6540" s="156"/>
    </row>
    <row r="6541" spans="1:2">
      <c r="A6541" s="79"/>
      <c r="B6541" s="156"/>
    </row>
    <row r="6542" spans="1:2">
      <c r="A6542" s="79"/>
      <c r="B6542" s="156"/>
    </row>
    <row r="6543" spans="1:2">
      <c r="A6543" s="79"/>
      <c r="B6543" s="156"/>
    </row>
    <row r="6544" spans="1:2">
      <c r="A6544" s="79"/>
      <c r="B6544" s="156"/>
    </row>
    <row r="6545" spans="1:2">
      <c r="A6545" s="79"/>
      <c r="B6545" s="156"/>
    </row>
    <row r="6546" spans="1:2">
      <c r="A6546" s="79"/>
      <c r="B6546" s="156"/>
    </row>
    <row r="6547" spans="1:2">
      <c r="A6547" s="79"/>
      <c r="B6547" s="156"/>
    </row>
    <row r="6548" spans="1:2">
      <c r="A6548" s="79"/>
      <c r="B6548" s="156"/>
    </row>
    <row r="6549" spans="1:2">
      <c r="A6549" s="79"/>
      <c r="B6549" s="156"/>
    </row>
    <row r="6550" spans="1:2">
      <c r="A6550" s="79"/>
      <c r="B6550" s="156"/>
    </row>
    <row r="6551" spans="1:2">
      <c r="A6551" s="79"/>
      <c r="B6551" s="156"/>
    </row>
    <row r="6552" spans="1:2">
      <c r="A6552" s="79"/>
      <c r="B6552" s="156"/>
    </row>
    <row r="6553" spans="1:2">
      <c r="A6553" s="79"/>
      <c r="B6553" s="156"/>
    </row>
    <row r="6554" spans="1:2">
      <c r="A6554" s="79"/>
      <c r="B6554" s="156"/>
    </row>
    <row r="6555" spans="1:2">
      <c r="A6555" s="79"/>
      <c r="B6555" s="156"/>
    </row>
    <row r="6556" spans="1:2">
      <c r="A6556" s="79"/>
      <c r="B6556" s="156"/>
    </row>
    <row r="6557" spans="1:2">
      <c r="A6557" s="79"/>
      <c r="B6557" s="156"/>
    </row>
    <row r="6558" spans="1:2">
      <c r="A6558" s="79"/>
      <c r="B6558" s="156"/>
    </row>
    <row r="6559" spans="1:2">
      <c r="A6559" s="79"/>
      <c r="B6559" s="156"/>
    </row>
    <row r="6560" spans="1:2">
      <c r="A6560" s="79"/>
      <c r="B6560" s="156"/>
    </row>
    <row r="6561" spans="1:2">
      <c r="A6561" s="79"/>
      <c r="B6561" s="156"/>
    </row>
    <row r="6562" spans="1:2">
      <c r="A6562" s="79"/>
      <c r="B6562" s="156"/>
    </row>
    <row r="6563" spans="1:2">
      <c r="A6563" s="79"/>
      <c r="B6563" s="156"/>
    </row>
    <row r="6564" spans="1:2">
      <c r="A6564" s="79"/>
      <c r="B6564" s="156"/>
    </row>
    <row r="6565" spans="1:2">
      <c r="A6565" s="79"/>
      <c r="B6565" s="156"/>
    </row>
    <row r="6566" spans="1:2">
      <c r="A6566" s="79"/>
      <c r="B6566" s="156"/>
    </row>
    <row r="6567" spans="1:2">
      <c r="A6567" s="79"/>
      <c r="B6567" s="156"/>
    </row>
    <row r="6568" spans="1:2">
      <c r="A6568" s="79"/>
      <c r="B6568" s="156"/>
    </row>
    <row r="6569" spans="1:2">
      <c r="A6569" s="79"/>
      <c r="B6569" s="156"/>
    </row>
    <row r="6570" spans="1:2">
      <c r="A6570" s="79"/>
      <c r="B6570" s="156"/>
    </row>
    <row r="6571" spans="1:2">
      <c r="A6571" s="79"/>
      <c r="B6571" s="156"/>
    </row>
    <row r="6572" spans="1:2">
      <c r="A6572" s="79"/>
      <c r="B6572" s="156"/>
    </row>
    <row r="6573" spans="1:2">
      <c r="A6573" s="79"/>
      <c r="B6573" s="156"/>
    </row>
    <row r="6574" spans="1:2">
      <c r="A6574" s="79"/>
      <c r="B6574" s="156"/>
    </row>
    <row r="6575" spans="1:2">
      <c r="A6575" s="79"/>
      <c r="B6575" s="156"/>
    </row>
    <row r="6576" spans="1:2">
      <c r="A6576" s="79"/>
      <c r="B6576" s="156"/>
    </row>
    <row r="6577" spans="1:2">
      <c r="A6577" s="79"/>
      <c r="B6577" s="156"/>
    </row>
    <row r="6578" spans="1:2">
      <c r="A6578" s="79"/>
      <c r="B6578" s="156"/>
    </row>
    <row r="6579" spans="1:2">
      <c r="A6579" s="79"/>
      <c r="B6579" s="156"/>
    </row>
    <row r="6580" spans="1:2">
      <c r="A6580" s="79"/>
      <c r="B6580" s="156"/>
    </row>
    <row r="6581" spans="1:2">
      <c r="A6581" s="79"/>
      <c r="B6581" s="156"/>
    </row>
    <row r="6582" spans="1:2">
      <c r="A6582" s="79"/>
      <c r="B6582" s="156"/>
    </row>
    <row r="6583" spans="1:2">
      <c r="A6583" s="79"/>
      <c r="B6583" s="156"/>
    </row>
    <row r="6584" spans="1:2">
      <c r="A6584" s="79"/>
      <c r="B6584" s="156"/>
    </row>
    <row r="6585" spans="1:2">
      <c r="A6585" s="79"/>
      <c r="B6585" s="156"/>
    </row>
    <row r="6586" spans="1:2">
      <c r="A6586" s="79"/>
      <c r="B6586" s="156"/>
    </row>
    <row r="6587" spans="1:2">
      <c r="A6587" s="79"/>
      <c r="B6587" s="156"/>
    </row>
    <row r="6588" spans="1:2">
      <c r="A6588" s="79"/>
      <c r="B6588" s="156"/>
    </row>
    <row r="6589" spans="1:2">
      <c r="A6589" s="79"/>
      <c r="B6589" s="156"/>
    </row>
    <row r="6590" spans="1:2">
      <c r="A6590" s="79"/>
      <c r="B6590" s="156"/>
    </row>
    <row r="6591" spans="1:2">
      <c r="A6591" s="79"/>
      <c r="B6591" s="156"/>
    </row>
    <row r="6592" spans="1:2">
      <c r="A6592" s="79"/>
      <c r="B6592" s="156"/>
    </row>
    <row r="6593" spans="1:2">
      <c r="A6593" s="79"/>
      <c r="B6593" s="156"/>
    </row>
    <row r="6594" spans="1:2">
      <c r="A6594" s="79"/>
      <c r="B6594" s="156"/>
    </row>
    <row r="6595" spans="1:2">
      <c r="A6595" s="79"/>
      <c r="B6595" s="156"/>
    </row>
    <row r="6596" spans="1:2">
      <c r="A6596" s="79"/>
      <c r="B6596" s="156"/>
    </row>
    <row r="6597" spans="1:2">
      <c r="A6597" s="79"/>
      <c r="B6597" s="156"/>
    </row>
    <row r="6598" spans="1:2">
      <c r="A6598" s="79"/>
      <c r="B6598" s="156"/>
    </row>
    <row r="6599" spans="1:2">
      <c r="A6599" s="79"/>
      <c r="B6599" s="156"/>
    </row>
    <row r="6600" spans="1:2">
      <c r="A6600" s="79"/>
      <c r="B6600" s="156"/>
    </row>
    <row r="6601" spans="1:2">
      <c r="A6601" s="79"/>
      <c r="B6601" s="156"/>
    </row>
    <row r="6602" spans="1:2">
      <c r="A6602" s="79"/>
      <c r="B6602" s="156"/>
    </row>
    <row r="6603" spans="1:2">
      <c r="A6603" s="79"/>
      <c r="B6603" s="156"/>
    </row>
    <row r="6604" spans="1:2">
      <c r="A6604" s="79"/>
      <c r="B6604" s="156"/>
    </row>
    <row r="6605" spans="1:2">
      <c r="A6605" s="79"/>
      <c r="B6605" s="156"/>
    </row>
    <row r="6606" spans="1:2">
      <c r="A6606" s="79"/>
      <c r="B6606" s="156"/>
    </row>
    <row r="6607" spans="1:2">
      <c r="A6607" s="79"/>
      <c r="B6607" s="156"/>
    </row>
    <row r="6608" spans="1:2">
      <c r="A6608" s="79"/>
      <c r="B6608" s="156"/>
    </row>
    <row r="6609" spans="1:2">
      <c r="A6609" s="79"/>
      <c r="B6609" s="156"/>
    </row>
    <row r="6610" spans="1:2">
      <c r="A6610" s="79"/>
      <c r="B6610" s="156"/>
    </row>
    <row r="6611" spans="1:2">
      <c r="A6611" s="79"/>
      <c r="B6611" s="156"/>
    </row>
    <row r="6612" spans="1:2">
      <c r="A6612" s="79"/>
      <c r="B6612" s="156"/>
    </row>
    <row r="6613" spans="1:2">
      <c r="A6613" s="79"/>
      <c r="B6613" s="156"/>
    </row>
    <row r="6614" spans="1:2">
      <c r="A6614" s="79"/>
      <c r="B6614" s="156"/>
    </row>
    <row r="6615" spans="1:2">
      <c r="A6615" s="79"/>
      <c r="B6615" s="156"/>
    </row>
    <row r="6616" spans="1:2">
      <c r="A6616" s="79"/>
      <c r="B6616" s="156"/>
    </row>
    <row r="6617" spans="1:2">
      <c r="A6617" s="79"/>
      <c r="B6617" s="156"/>
    </row>
    <row r="6618" spans="1:2">
      <c r="A6618" s="79"/>
      <c r="B6618" s="156"/>
    </row>
    <row r="6619" spans="1:2">
      <c r="A6619" s="79"/>
      <c r="B6619" s="156"/>
    </row>
    <row r="6620" spans="1:2">
      <c r="A6620" s="79"/>
      <c r="B6620" s="156"/>
    </row>
    <row r="6621" spans="1:2">
      <c r="A6621" s="79"/>
      <c r="B6621" s="156"/>
    </row>
    <row r="6622" spans="1:2">
      <c r="A6622" s="79"/>
      <c r="B6622" s="156"/>
    </row>
    <row r="6623" spans="1:2">
      <c r="A6623" s="79"/>
      <c r="B6623" s="156"/>
    </row>
    <row r="6624" spans="1:2">
      <c r="A6624" s="79"/>
      <c r="B6624" s="156"/>
    </row>
    <row r="6625" spans="1:2">
      <c r="A6625" s="79"/>
      <c r="B6625" s="156"/>
    </row>
    <row r="6626" spans="1:2">
      <c r="A6626" s="79"/>
      <c r="B6626" s="156"/>
    </row>
    <row r="6627" spans="1:2">
      <c r="A6627" s="79"/>
      <c r="B6627" s="156"/>
    </row>
    <row r="6628" spans="1:2">
      <c r="A6628" s="79"/>
      <c r="B6628" s="156"/>
    </row>
    <row r="6629" spans="1:2">
      <c r="A6629" s="79"/>
      <c r="B6629" s="156"/>
    </row>
    <row r="6630" spans="1:2">
      <c r="A6630" s="79"/>
      <c r="B6630" s="156"/>
    </row>
    <row r="6631" spans="1:2">
      <c r="A6631" s="79"/>
      <c r="B6631" s="156"/>
    </row>
    <row r="6632" spans="1:2">
      <c r="A6632" s="79"/>
      <c r="B6632" s="156"/>
    </row>
    <row r="6633" spans="1:2">
      <c r="A6633" s="79"/>
      <c r="B6633" s="156"/>
    </row>
    <row r="6634" spans="1:2">
      <c r="A6634" s="79"/>
      <c r="B6634" s="156"/>
    </row>
    <row r="6635" spans="1:2">
      <c r="A6635" s="79"/>
      <c r="B6635" s="156"/>
    </row>
    <row r="6636" spans="1:2">
      <c r="A6636" s="79"/>
      <c r="B6636" s="156"/>
    </row>
    <row r="6637" spans="1:2">
      <c r="A6637" s="79"/>
      <c r="B6637" s="156"/>
    </row>
    <row r="6638" spans="1:2">
      <c r="A6638" s="79"/>
      <c r="B6638" s="156"/>
    </row>
    <row r="6639" spans="1:2">
      <c r="A6639" s="79"/>
      <c r="B6639" s="156"/>
    </row>
    <row r="6640" spans="1:2">
      <c r="A6640" s="79"/>
      <c r="B6640" s="156"/>
    </row>
    <row r="6641" spans="1:2">
      <c r="A6641" s="79"/>
      <c r="B6641" s="156"/>
    </row>
    <row r="6642" spans="1:2">
      <c r="A6642" s="79"/>
      <c r="B6642" s="156"/>
    </row>
    <row r="6643" spans="1:2">
      <c r="A6643" s="79"/>
      <c r="B6643" s="156"/>
    </row>
    <row r="6644" spans="1:2">
      <c r="A6644" s="79"/>
      <c r="B6644" s="156"/>
    </row>
    <row r="6645" spans="1:2">
      <c r="A6645" s="79"/>
      <c r="B6645" s="156"/>
    </row>
    <row r="6646" spans="1:2">
      <c r="A6646" s="79"/>
      <c r="B6646" s="156"/>
    </row>
    <row r="6647" spans="1:2">
      <c r="A6647" s="79"/>
      <c r="B6647" s="156"/>
    </row>
    <row r="6648" spans="1:2">
      <c r="A6648" s="79"/>
      <c r="B6648" s="156"/>
    </row>
    <row r="6649" spans="1:2">
      <c r="A6649" s="79"/>
      <c r="B6649" s="156"/>
    </row>
    <row r="6650" spans="1:2">
      <c r="A6650" s="79"/>
      <c r="B6650" s="156"/>
    </row>
    <row r="6651" spans="1:2">
      <c r="A6651" s="79"/>
      <c r="B6651" s="156"/>
    </row>
    <row r="6652" spans="1:2">
      <c r="A6652" s="79"/>
      <c r="B6652" s="156"/>
    </row>
    <row r="6653" spans="1:2">
      <c r="A6653" s="79"/>
      <c r="B6653" s="156"/>
    </row>
    <row r="6654" spans="1:2">
      <c r="A6654" s="79"/>
      <c r="B6654" s="156"/>
    </row>
    <row r="6655" spans="1:2">
      <c r="A6655" s="79"/>
      <c r="B6655" s="156"/>
    </row>
    <row r="6656" spans="1:2">
      <c r="A6656" s="79"/>
      <c r="B6656" s="156"/>
    </row>
    <row r="6657" spans="1:2">
      <c r="A6657" s="79"/>
      <c r="B6657" s="156"/>
    </row>
    <row r="6658" spans="1:2">
      <c r="A6658" s="79"/>
      <c r="B6658" s="156"/>
    </row>
    <row r="6659" spans="1:2">
      <c r="A6659" s="79"/>
      <c r="B6659" s="156"/>
    </row>
    <row r="6660" spans="1:2">
      <c r="A6660" s="79"/>
      <c r="B6660" s="156"/>
    </row>
    <row r="6661" spans="1:2">
      <c r="A6661" s="79"/>
      <c r="B6661" s="156"/>
    </row>
    <row r="6662" spans="1:2">
      <c r="A6662" s="79"/>
      <c r="B6662" s="156"/>
    </row>
    <row r="6663" spans="1:2">
      <c r="A6663" s="79"/>
      <c r="B6663" s="156"/>
    </row>
    <row r="6664" spans="1:2">
      <c r="A6664" s="79"/>
      <c r="B6664" s="156"/>
    </row>
    <row r="6665" spans="1:2">
      <c r="A6665" s="79"/>
      <c r="B6665" s="156"/>
    </row>
    <row r="6666" spans="1:2">
      <c r="A6666" s="79"/>
      <c r="B6666" s="156"/>
    </row>
    <row r="6667" spans="1:2">
      <c r="A6667" s="79"/>
      <c r="B6667" s="156"/>
    </row>
    <row r="6668" spans="1:2">
      <c r="A6668" s="79"/>
      <c r="B6668" s="156"/>
    </row>
    <row r="6669" spans="1:2">
      <c r="A6669" s="79"/>
      <c r="B6669" s="156"/>
    </row>
    <row r="6670" spans="1:2">
      <c r="A6670" s="79"/>
      <c r="B6670" s="156"/>
    </row>
    <row r="6671" spans="1:2">
      <c r="A6671" s="79"/>
      <c r="B6671" s="156"/>
    </row>
    <row r="6672" spans="1:2">
      <c r="A6672" s="79"/>
      <c r="B6672" s="156"/>
    </row>
    <row r="6673" spans="1:2">
      <c r="A6673" s="79"/>
      <c r="B6673" s="156"/>
    </row>
    <row r="6674" spans="1:2">
      <c r="A6674" s="79"/>
      <c r="B6674" s="156"/>
    </row>
    <row r="6675" spans="1:2">
      <c r="A6675" s="79"/>
      <c r="B6675" s="156"/>
    </row>
    <row r="6676" spans="1:2">
      <c r="A6676" s="79"/>
      <c r="B6676" s="156"/>
    </row>
    <row r="6677" spans="1:2">
      <c r="A6677" s="79"/>
      <c r="B6677" s="156"/>
    </row>
    <row r="6678" spans="1:2">
      <c r="A6678" s="79"/>
      <c r="B6678" s="156"/>
    </row>
    <row r="6679" spans="1:2">
      <c r="A6679" s="79"/>
      <c r="B6679" s="156"/>
    </row>
    <row r="6680" spans="1:2">
      <c r="A6680" s="79"/>
      <c r="B6680" s="156"/>
    </row>
    <row r="6681" spans="1:2">
      <c r="A6681" s="79"/>
      <c r="B6681" s="156"/>
    </row>
    <row r="6682" spans="1:2">
      <c r="A6682" s="79"/>
      <c r="B6682" s="156"/>
    </row>
    <row r="6683" spans="1:2">
      <c r="A6683" s="79"/>
      <c r="B6683" s="156"/>
    </row>
    <row r="6684" spans="1:2">
      <c r="A6684" s="79"/>
      <c r="B6684" s="156"/>
    </row>
    <row r="6685" spans="1:2">
      <c r="A6685" s="79"/>
      <c r="B6685" s="156"/>
    </row>
    <row r="6686" spans="1:2">
      <c r="A6686" s="79"/>
      <c r="B6686" s="156"/>
    </row>
    <row r="6687" spans="1:2">
      <c r="A6687" s="79"/>
      <c r="B6687" s="156"/>
    </row>
    <row r="6688" spans="1:2">
      <c r="A6688" s="79"/>
      <c r="B6688" s="156"/>
    </row>
    <row r="6689" spans="1:2">
      <c r="A6689" s="79"/>
      <c r="B6689" s="156"/>
    </row>
    <row r="6690" spans="1:2">
      <c r="A6690" s="79"/>
      <c r="B6690" s="156"/>
    </row>
    <row r="6691" spans="1:2">
      <c r="A6691" s="79"/>
      <c r="B6691" s="156"/>
    </row>
    <row r="6692" spans="1:2">
      <c r="A6692" s="79"/>
      <c r="B6692" s="156"/>
    </row>
    <row r="6693" spans="1:2">
      <c r="A6693" s="79"/>
      <c r="B6693" s="156"/>
    </row>
    <row r="6694" spans="1:2">
      <c r="A6694" s="79"/>
      <c r="B6694" s="156"/>
    </row>
    <row r="6695" spans="1:2">
      <c r="A6695" s="79"/>
      <c r="B6695" s="156"/>
    </row>
    <row r="6696" spans="1:2">
      <c r="A6696" s="79"/>
      <c r="B6696" s="156"/>
    </row>
    <row r="6697" spans="1:2">
      <c r="A6697" s="79"/>
      <c r="B6697" s="156"/>
    </row>
    <row r="6698" spans="1:2">
      <c r="A6698" s="79"/>
      <c r="B6698" s="156"/>
    </row>
    <row r="6699" spans="1:2">
      <c r="A6699" s="79"/>
      <c r="B6699" s="156"/>
    </row>
    <row r="6700" spans="1:2">
      <c r="A6700" s="79"/>
      <c r="B6700" s="156"/>
    </row>
    <row r="6701" spans="1:2">
      <c r="A6701" s="79"/>
      <c r="B6701" s="156"/>
    </row>
    <row r="6702" spans="1:2">
      <c r="A6702" s="79"/>
      <c r="B6702" s="156"/>
    </row>
    <row r="6703" spans="1:2">
      <c r="A6703" s="79"/>
      <c r="B6703" s="156"/>
    </row>
    <row r="6704" spans="1:2">
      <c r="A6704" s="79"/>
      <c r="B6704" s="156"/>
    </row>
    <row r="6705" spans="1:2">
      <c r="A6705" s="79"/>
      <c r="B6705" s="156"/>
    </row>
    <row r="6706" spans="1:2">
      <c r="A6706" s="79"/>
      <c r="B6706" s="156"/>
    </row>
    <row r="6707" spans="1:2">
      <c r="A6707" s="79"/>
      <c r="B6707" s="156"/>
    </row>
    <row r="6708" spans="1:2">
      <c r="A6708" s="79"/>
      <c r="B6708" s="156"/>
    </row>
    <row r="6709" spans="1:2">
      <c r="A6709" s="79"/>
      <c r="B6709" s="156"/>
    </row>
    <row r="6710" spans="1:2">
      <c r="A6710" s="79"/>
      <c r="B6710" s="156"/>
    </row>
    <row r="6711" spans="1:2">
      <c r="A6711" s="79"/>
      <c r="B6711" s="156"/>
    </row>
    <row r="6712" spans="1:2">
      <c r="A6712" s="79"/>
      <c r="B6712" s="156"/>
    </row>
    <row r="6713" spans="1:2">
      <c r="A6713" s="79"/>
      <c r="B6713" s="156"/>
    </row>
    <row r="6714" spans="1:2">
      <c r="A6714" s="79"/>
      <c r="B6714" s="156"/>
    </row>
    <row r="6715" spans="1:2">
      <c r="A6715" s="79"/>
      <c r="B6715" s="156"/>
    </row>
    <row r="6716" spans="1:2">
      <c r="A6716" s="79"/>
      <c r="B6716" s="156"/>
    </row>
    <row r="6717" spans="1:2">
      <c r="A6717" s="79"/>
      <c r="B6717" s="156"/>
    </row>
    <row r="6718" spans="1:2">
      <c r="A6718" s="79"/>
      <c r="B6718" s="156"/>
    </row>
    <row r="6719" spans="1:2">
      <c r="A6719" s="79"/>
      <c r="B6719" s="156"/>
    </row>
    <row r="6720" spans="1:2">
      <c r="A6720" s="79"/>
      <c r="B6720" s="156"/>
    </row>
    <row r="6721" spans="1:2">
      <c r="A6721" s="79"/>
      <c r="B6721" s="156"/>
    </row>
    <row r="6722" spans="1:2">
      <c r="A6722" s="79"/>
      <c r="B6722" s="156"/>
    </row>
    <row r="6723" spans="1:2">
      <c r="A6723" s="79"/>
      <c r="B6723" s="156"/>
    </row>
    <row r="6724" spans="1:2">
      <c r="A6724" s="79"/>
      <c r="B6724" s="156"/>
    </row>
    <row r="6725" spans="1:2">
      <c r="A6725" s="79"/>
      <c r="B6725" s="156"/>
    </row>
    <row r="6726" spans="1:2">
      <c r="A6726" s="79"/>
      <c r="B6726" s="156"/>
    </row>
    <row r="6727" spans="1:2">
      <c r="A6727" s="79"/>
      <c r="B6727" s="156"/>
    </row>
    <row r="6728" spans="1:2">
      <c r="A6728" s="79"/>
      <c r="B6728" s="156"/>
    </row>
    <row r="6729" spans="1:2">
      <c r="A6729" s="79"/>
      <c r="B6729" s="156"/>
    </row>
    <row r="6730" spans="1:2">
      <c r="A6730" s="79"/>
      <c r="B6730" s="156"/>
    </row>
    <row r="6731" spans="1:2">
      <c r="A6731" s="79"/>
      <c r="B6731" s="156"/>
    </row>
    <row r="6732" spans="1:2">
      <c r="A6732" s="79"/>
      <c r="B6732" s="156"/>
    </row>
    <row r="6733" spans="1:2">
      <c r="A6733" s="79"/>
      <c r="B6733" s="156"/>
    </row>
    <row r="6734" spans="1:2">
      <c r="A6734" s="79"/>
      <c r="B6734" s="156"/>
    </row>
    <row r="6735" spans="1:2">
      <c r="A6735" s="79"/>
      <c r="B6735" s="156"/>
    </row>
    <row r="6736" spans="1:2">
      <c r="A6736" s="79"/>
      <c r="B6736" s="156"/>
    </row>
    <row r="6737" spans="1:2">
      <c r="A6737" s="79"/>
      <c r="B6737" s="156"/>
    </row>
    <row r="6738" spans="1:2">
      <c r="A6738" s="79"/>
      <c r="B6738" s="156"/>
    </row>
    <row r="6739" spans="1:2">
      <c r="A6739" s="79"/>
      <c r="B6739" s="156"/>
    </row>
    <row r="6740" spans="1:2">
      <c r="A6740" s="79"/>
      <c r="B6740" s="156"/>
    </row>
    <row r="6741" spans="1:2">
      <c r="A6741" s="79"/>
      <c r="B6741" s="156"/>
    </row>
    <row r="6742" spans="1:2">
      <c r="A6742" s="79"/>
      <c r="B6742" s="156"/>
    </row>
    <row r="6743" spans="1:2">
      <c r="A6743" s="79"/>
      <c r="B6743" s="156"/>
    </row>
    <row r="6744" spans="1:2">
      <c r="A6744" s="79"/>
      <c r="B6744" s="156"/>
    </row>
    <row r="6745" spans="1:2">
      <c r="A6745" s="79"/>
      <c r="B6745" s="156"/>
    </row>
    <row r="6746" spans="1:2">
      <c r="A6746" s="79"/>
      <c r="B6746" s="156"/>
    </row>
    <row r="6747" spans="1:2">
      <c r="A6747" s="79"/>
      <c r="B6747" s="156"/>
    </row>
    <row r="6748" spans="1:2">
      <c r="A6748" s="79"/>
      <c r="B6748" s="156"/>
    </row>
    <row r="6749" spans="1:2">
      <c r="A6749" s="79"/>
      <c r="B6749" s="156"/>
    </row>
    <row r="6750" spans="1:2">
      <c r="A6750" s="79"/>
      <c r="B6750" s="156"/>
    </row>
    <row r="6751" spans="1:2">
      <c r="A6751" s="79"/>
      <c r="B6751" s="156"/>
    </row>
    <row r="6752" spans="1:2">
      <c r="A6752" s="79"/>
      <c r="B6752" s="156"/>
    </row>
    <row r="6753" spans="1:2">
      <c r="A6753" s="79"/>
      <c r="B6753" s="156"/>
    </row>
    <row r="6754" spans="1:2">
      <c r="A6754" s="79"/>
      <c r="B6754" s="156"/>
    </row>
    <row r="6755" spans="1:2">
      <c r="A6755" s="79"/>
      <c r="B6755" s="156"/>
    </row>
    <row r="6756" spans="1:2">
      <c r="A6756" s="79"/>
      <c r="B6756" s="156"/>
    </row>
    <row r="6757" spans="1:2">
      <c r="A6757" s="79"/>
      <c r="B6757" s="156"/>
    </row>
    <row r="6758" spans="1:2">
      <c r="A6758" s="79"/>
      <c r="B6758" s="156"/>
    </row>
    <row r="6759" spans="1:2">
      <c r="A6759" s="79"/>
      <c r="B6759" s="156"/>
    </row>
    <row r="6760" spans="1:2">
      <c r="A6760" s="79"/>
      <c r="B6760" s="156"/>
    </row>
    <row r="6761" spans="1:2">
      <c r="A6761" s="79"/>
      <c r="B6761" s="156"/>
    </row>
    <row r="6762" spans="1:2">
      <c r="A6762" s="79"/>
      <c r="B6762" s="156"/>
    </row>
    <row r="6763" spans="1:2">
      <c r="A6763" s="79"/>
      <c r="B6763" s="156"/>
    </row>
    <row r="6764" spans="1:2">
      <c r="A6764" s="79"/>
      <c r="B6764" s="156"/>
    </row>
    <row r="6765" spans="1:2">
      <c r="A6765" s="79"/>
      <c r="B6765" s="156"/>
    </row>
    <row r="6766" spans="1:2">
      <c r="A6766" s="79"/>
      <c r="B6766" s="156"/>
    </row>
    <row r="6767" spans="1:2">
      <c r="A6767" s="79"/>
      <c r="B6767" s="156"/>
    </row>
    <row r="6768" spans="1:2">
      <c r="A6768" s="79"/>
      <c r="B6768" s="156"/>
    </row>
    <row r="6769" spans="1:2">
      <c r="A6769" s="79"/>
      <c r="B6769" s="156"/>
    </row>
    <row r="6770" spans="1:2">
      <c r="A6770" s="79"/>
      <c r="B6770" s="156"/>
    </row>
    <row r="6771" spans="1:2">
      <c r="A6771" s="79"/>
      <c r="B6771" s="156"/>
    </row>
    <row r="6772" spans="1:2">
      <c r="A6772" s="79"/>
      <c r="B6772" s="156"/>
    </row>
    <row r="6773" spans="1:2">
      <c r="A6773" s="79"/>
      <c r="B6773" s="156"/>
    </row>
    <row r="6774" spans="1:2">
      <c r="A6774" s="79"/>
      <c r="B6774" s="156"/>
    </row>
    <row r="6775" spans="1:2">
      <c r="A6775" s="79"/>
      <c r="B6775" s="156"/>
    </row>
    <row r="6776" spans="1:2">
      <c r="A6776" s="79"/>
      <c r="B6776" s="156"/>
    </row>
    <row r="6777" spans="1:2">
      <c r="A6777" s="79"/>
      <c r="B6777" s="156"/>
    </row>
    <row r="6778" spans="1:2">
      <c r="A6778" s="79"/>
      <c r="B6778" s="156"/>
    </row>
    <row r="6779" spans="1:2">
      <c r="A6779" s="79"/>
      <c r="B6779" s="156"/>
    </row>
    <row r="6780" spans="1:2">
      <c r="A6780" s="79"/>
      <c r="B6780" s="156"/>
    </row>
    <row r="6781" spans="1:2">
      <c r="A6781" s="79"/>
      <c r="B6781" s="156"/>
    </row>
    <row r="6782" spans="1:2">
      <c r="A6782" s="79"/>
      <c r="B6782" s="156"/>
    </row>
    <row r="6783" spans="1:2">
      <c r="A6783" s="79"/>
      <c r="B6783" s="156"/>
    </row>
    <row r="6784" spans="1:2">
      <c r="A6784" s="79"/>
      <c r="B6784" s="156"/>
    </row>
    <row r="6785" spans="1:2">
      <c r="A6785" s="79"/>
      <c r="B6785" s="156"/>
    </row>
    <row r="6786" spans="1:2">
      <c r="A6786" s="79"/>
      <c r="B6786" s="156"/>
    </row>
    <row r="6787" spans="1:2">
      <c r="A6787" s="79"/>
      <c r="B6787" s="156"/>
    </row>
    <row r="6788" spans="1:2">
      <c r="A6788" s="79"/>
      <c r="B6788" s="156"/>
    </row>
    <row r="6789" spans="1:2">
      <c r="A6789" s="79"/>
      <c r="B6789" s="156"/>
    </row>
    <row r="6790" spans="1:2">
      <c r="A6790" s="79"/>
      <c r="B6790" s="156"/>
    </row>
    <row r="6791" spans="1:2">
      <c r="A6791" s="79"/>
      <c r="B6791" s="156"/>
    </row>
    <row r="6792" spans="1:2">
      <c r="A6792" s="79"/>
      <c r="B6792" s="156"/>
    </row>
    <row r="6793" spans="1:2">
      <c r="A6793" s="79"/>
      <c r="B6793" s="156"/>
    </row>
    <row r="6794" spans="1:2">
      <c r="A6794" s="79"/>
      <c r="B6794" s="156"/>
    </row>
    <row r="6795" spans="1:2">
      <c r="A6795" s="79"/>
      <c r="B6795" s="156"/>
    </row>
    <row r="6796" spans="1:2">
      <c r="A6796" s="79"/>
      <c r="B6796" s="156"/>
    </row>
    <row r="6797" spans="1:2">
      <c r="A6797" s="79"/>
      <c r="B6797" s="156"/>
    </row>
    <row r="6798" spans="1:2">
      <c r="A6798" s="79"/>
      <c r="B6798" s="156"/>
    </row>
    <row r="6799" spans="1:2">
      <c r="A6799" s="79"/>
      <c r="B6799" s="156"/>
    </row>
    <row r="6800" spans="1:2">
      <c r="A6800" s="79"/>
      <c r="B6800" s="156"/>
    </row>
    <row r="6801" spans="1:2">
      <c r="A6801" s="79"/>
      <c r="B6801" s="156"/>
    </row>
    <row r="6802" spans="1:2">
      <c r="A6802" s="79"/>
      <c r="B6802" s="156"/>
    </row>
    <row r="6803" spans="1:2">
      <c r="A6803" s="79"/>
      <c r="B6803" s="156"/>
    </row>
    <row r="6804" spans="1:2">
      <c r="A6804" s="79"/>
      <c r="B6804" s="156"/>
    </row>
    <row r="6805" spans="1:2">
      <c r="A6805" s="79"/>
      <c r="B6805" s="156"/>
    </row>
    <row r="6806" spans="1:2">
      <c r="A6806" s="79"/>
      <c r="B6806" s="156"/>
    </row>
    <row r="6807" spans="1:2">
      <c r="A6807" s="79"/>
      <c r="B6807" s="156"/>
    </row>
    <row r="6808" spans="1:2">
      <c r="A6808" s="79"/>
      <c r="B6808" s="156"/>
    </row>
    <row r="6809" spans="1:2">
      <c r="A6809" s="79"/>
      <c r="B6809" s="156"/>
    </row>
    <row r="6810" spans="1:2">
      <c r="A6810" s="79"/>
      <c r="B6810" s="156"/>
    </row>
    <row r="6811" spans="1:2">
      <c r="A6811" s="79"/>
      <c r="B6811" s="156"/>
    </row>
    <row r="6812" spans="1:2">
      <c r="A6812" s="79"/>
      <c r="B6812" s="156"/>
    </row>
    <row r="6813" spans="1:2">
      <c r="A6813" s="79"/>
      <c r="B6813" s="156"/>
    </row>
    <row r="6814" spans="1:2">
      <c r="A6814" s="79"/>
      <c r="B6814" s="156"/>
    </row>
    <row r="6815" spans="1:2">
      <c r="A6815" s="79"/>
      <c r="B6815" s="156"/>
    </row>
    <row r="6816" spans="1:2">
      <c r="A6816" s="79"/>
      <c r="B6816" s="156"/>
    </row>
    <row r="6817" spans="1:2">
      <c r="A6817" s="79"/>
      <c r="B6817" s="156"/>
    </row>
    <row r="6818" spans="1:2">
      <c r="A6818" s="79"/>
      <c r="B6818" s="156"/>
    </row>
    <row r="6819" spans="1:2">
      <c r="A6819" s="79"/>
      <c r="B6819" s="156"/>
    </row>
    <row r="6820" spans="1:2">
      <c r="A6820" s="79"/>
      <c r="B6820" s="156"/>
    </row>
    <row r="6821" spans="1:2">
      <c r="A6821" s="79"/>
      <c r="B6821" s="156"/>
    </row>
    <row r="6822" spans="1:2">
      <c r="A6822" s="79"/>
      <c r="B6822" s="156"/>
    </row>
    <row r="6823" spans="1:2">
      <c r="A6823" s="79"/>
      <c r="B6823" s="156"/>
    </row>
    <row r="6824" spans="1:2">
      <c r="A6824" s="79"/>
      <c r="B6824" s="156"/>
    </row>
    <row r="6825" spans="1:2">
      <c r="A6825" s="79"/>
      <c r="B6825" s="156"/>
    </row>
    <row r="6826" spans="1:2">
      <c r="A6826" s="79"/>
      <c r="B6826" s="156"/>
    </row>
    <row r="6827" spans="1:2">
      <c r="A6827" s="79"/>
      <c r="B6827" s="156"/>
    </row>
    <row r="6828" spans="1:2">
      <c r="A6828" s="79"/>
      <c r="B6828" s="156"/>
    </row>
    <row r="6829" spans="1:2">
      <c r="A6829" s="79"/>
      <c r="B6829" s="156"/>
    </row>
    <row r="6830" spans="1:2">
      <c r="A6830" s="79"/>
      <c r="B6830" s="156"/>
    </row>
    <row r="6831" spans="1:2">
      <c r="A6831" s="79"/>
      <c r="B6831" s="156"/>
    </row>
    <row r="6832" spans="1:2">
      <c r="A6832" s="79"/>
      <c r="B6832" s="156"/>
    </row>
    <row r="6833" spans="1:2">
      <c r="A6833" s="79"/>
      <c r="B6833" s="156"/>
    </row>
    <row r="6834" spans="1:2">
      <c r="A6834" s="79"/>
      <c r="B6834" s="156"/>
    </row>
    <row r="6835" spans="1:2">
      <c r="A6835" s="79"/>
      <c r="B6835" s="156"/>
    </row>
    <row r="6836" spans="1:2">
      <c r="A6836" s="79"/>
      <c r="B6836" s="156"/>
    </row>
    <row r="6837" spans="1:2">
      <c r="A6837" s="79"/>
      <c r="B6837" s="156"/>
    </row>
    <row r="6838" spans="1:2">
      <c r="A6838" s="79"/>
      <c r="B6838" s="156"/>
    </row>
    <row r="6839" spans="1:2">
      <c r="A6839" s="79"/>
      <c r="B6839" s="156"/>
    </row>
    <row r="6840" spans="1:2">
      <c r="A6840" s="79"/>
      <c r="B6840" s="156"/>
    </row>
    <row r="6841" spans="1:2">
      <c r="A6841" s="79"/>
      <c r="B6841" s="156"/>
    </row>
    <row r="6842" spans="1:2">
      <c r="A6842" s="79"/>
      <c r="B6842" s="156"/>
    </row>
    <row r="6843" spans="1:2">
      <c r="A6843" s="79"/>
      <c r="B6843" s="156"/>
    </row>
    <row r="6844" spans="1:2">
      <c r="A6844" s="79"/>
      <c r="B6844" s="156"/>
    </row>
    <row r="6845" spans="1:2">
      <c r="A6845" s="79"/>
      <c r="B6845" s="156"/>
    </row>
    <row r="6846" spans="1:2">
      <c r="A6846" s="79"/>
      <c r="B6846" s="156"/>
    </row>
    <row r="6847" spans="1:2">
      <c r="A6847" s="79"/>
      <c r="B6847" s="156"/>
    </row>
    <row r="6848" spans="1:2">
      <c r="A6848" s="79"/>
      <c r="B6848" s="156"/>
    </row>
    <row r="6849" spans="1:2">
      <c r="A6849" s="79"/>
      <c r="B6849" s="156"/>
    </row>
    <row r="6850" spans="1:2">
      <c r="A6850" s="79"/>
      <c r="B6850" s="156"/>
    </row>
    <row r="6851" spans="1:2">
      <c r="A6851" s="79"/>
      <c r="B6851" s="156"/>
    </row>
    <row r="6852" spans="1:2">
      <c r="A6852" s="79"/>
      <c r="B6852" s="156"/>
    </row>
    <row r="6853" spans="1:2">
      <c r="A6853" s="79"/>
      <c r="B6853" s="156"/>
    </row>
    <row r="6854" spans="1:2">
      <c r="A6854" s="79"/>
      <c r="B6854" s="156"/>
    </row>
    <row r="6855" spans="1:2">
      <c r="A6855" s="79"/>
      <c r="B6855" s="156"/>
    </row>
    <row r="6856" spans="1:2">
      <c r="A6856" s="79"/>
      <c r="B6856" s="156"/>
    </row>
    <row r="6857" spans="1:2">
      <c r="A6857" s="79"/>
      <c r="B6857" s="156"/>
    </row>
    <row r="6858" spans="1:2">
      <c r="A6858" s="79"/>
      <c r="B6858" s="156"/>
    </row>
    <row r="6859" spans="1:2">
      <c r="A6859" s="79"/>
      <c r="B6859" s="156"/>
    </row>
    <row r="6860" spans="1:2">
      <c r="A6860" s="79"/>
      <c r="B6860" s="156"/>
    </row>
    <row r="6861" spans="1:2">
      <c r="A6861" s="79"/>
      <c r="B6861" s="156"/>
    </row>
    <row r="6862" spans="1:2">
      <c r="A6862" s="79"/>
      <c r="B6862" s="156"/>
    </row>
    <row r="6863" spans="1:2">
      <c r="A6863" s="79"/>
      <c r="B6863" s="156"/>
    </row>
    <row r="6864" spans="1:2">
      <c r="A6864" s="79"/>
      <c r="B6864" s="156"/>
    </row>
    <row r="6865" spans="1:2">
      <c r="A6865" s="79"/>
      <c r="B6865" s="156"/>
    </row>
    <row r="6866" spans="1:2">
      <c r="A6866" s="79"/>
      <c r="B6866" s="156"/>
    </row>
    <row r="6867" spans="1:2">
      <c r="A6867" s="79"/>
      <c r="B6867" s="156"/>
    </row>
    <row r="6868" spans="1:2">
      <c r="A6868" s="79"/>
      <c r="B6868" s="156"/>
    </row>
    <row r="6869" spans="1:2">
      <c r="A6869" s="79"/>
      <c r="B6869" s="156"/>
    </row>
    <row r="6870" spans="1:2">
      <c r="A6870" s="79"/>
      <c r="B6870" s="156"/>
    </row>
    <row r="6871" spans="1:2">
      <c r="A6871" s="79"/>
      <c r="B6871" s="156"/>
    </row>
    <row r="6872" spans="1:2">
      <c r="A6872" s="79"/>
      <c r="B6872" s="156"/>
    </row>
    <row r="6873" spans="1:2">
      <c r="A6873" s="79"/>
      <c r="B6873" s="156"/>
    </row>
    <row r="6874" spans="1:2">
      <c r="A6874" s="79"/>
      <c r="B6874" s="156"/>
    </row>
    <row r="6875" spans="1:2">
      <c r="A6875" s="79"/>
      <c r="B6875" s="156"/>
    </row>
    <row r="6876" spans="1:2">
      <c r="A6876" s="79"/>
      <c r="B6876" s="156"/>
    </row>
    <row r="6877" spans="1:2">
      <c r="A6877" s="79"/>
      <c r="B6877" s="156"/>
    </row>
    <row r="6878" spans="1:2">
      <c r="A6878" s="79"/>
      <c r="B6878" s="156"/>
    </row>
    <row r="6879" spans="1:2">
      <c r="A6879" s="79"/>
      <c r="B6879" s="156"/>
    </row>
    <row r="6880" spans="1:2">
      <c r="A6880" s="79"/>
      <c r="B6880" s="156"/>
    </row>
    <row r="6881" spans="1:2">
      <c r="A6881" s="79"/>
      <c r="B6881" s="156"/>
    </row>
    <row r="6882" spans="1:2">
      <c r="A6882" s="79"/>
      <c r="B6882" s="156"/>
    </row>
    <row r="6883" spans="1:2">
      <c r="A6883" s="79"/>
      <c r="B6883" s="156"/>
    </row>
    <row r="6884" spans="1:2">
      <c r="A6884" s="79"/>
      <c r="B6884" s="156"/>
    </row>
    <row r="6885" spans="1:2">
      <c r="A6885" s="79"/>
      <c r="B6885" s="156"/>
    </row>
    <row r="6886" spans="1:2">
      <c r="A6886" s="79"/>
      <c r="B6886" s="156"/>
    </row>
    <row r="6887" spans="1:2">
      <c r="A6887" s="79"/>
      <c r="B6887" s="156"/>
    </row>
    <row r="6888" spans="1:2">
      <c r="A6888" s="79"/>
      <c r="B6888" s="156"/>
    </row>
    <row r="6889" spans="1:2">
      <c r="A6889" s="79"/>
      <c r="B6889" s="156"/>
    </row>
    <row r="6890" spans="1:2">
      <c r="A6890" s="79"/>
      <c r="B6890" s="156"/>
    </row>
    <row r="6891" spans="1:2">
      <c r="A6891" s="79"/>
      <c r="B6891" s="156"/>
    </row>
    <row r="6892" spans="1:2">
      <c r="A6892" s="79"/>
      <c r="B6892" s="156"/>
    </row>
    <row r="6893" spans="1:2">
      <c r="A6893" s="79"/>
      <c r="B6893" s="156"/>
    </row>
    <row r="6894" spans="1:2">
      <c r="A6894" s="79"/>
      <c r="B6894" s="156"/>
    </row>
    <row r="6895" spans="1:2">
      <c r="A6895" s="79"/>
      <c r="B6895" s="156"/>
    </row>
    <row r="6896" spans="1:2">
      <c r="A6896" s="79"/>
      <c r="B6896" s="156"/>
    </row>
    <row r="6897" spans="1:2">
      <c r="A6897" s="79"/>
      <c r="B6897" s="156"/>
    </row>
    <row r="6898" spans="1:2">
      <c r="A6898" s="79"/>
      <c r="B6898" s="156"/>
    </row>
    <row r="6899" spans="1:2">
      <c r="A6899" s="79"/>
      <c r="B6899" s="156"/>
    </row>
    <row r="6900" spans="1:2">
      <c r="A6900" s="79"/>
      <c r="B6900" s="156"/>
    </row>
    <row r="6901" spans="1:2">
      <c r="A6901" s="79"/>
      <c r="B6901" s="156"/>
    </row>
    <row r="6902" spans="1:2">
      <c r="A6902" s="79"/>
      <c r="B6902" s="156"/>
    </row>
    <row r="6903" spans="1:2">
      <c r="A6903" s="79"/>
      <c r="B6903" s="156"/>
    </row>
    <row r="6904" spans="1:2">
      <c r="A6904" s="79"/>
      <c r="B6904" s="156"/>
    </row>
    <row r="6905" spans="1:2">
      <c r="A6905" s="79"/>
      <c r="B6905" s="156"/>
    </row>
    <row r="6906" spans="1:2">
      <c r="A6906" s="79"/>
      <c r="B6906" s="156"/>
    </row>
    <row r="6907" spans="1:2">
      <c r="A6907" s="79"/>
      <c r="B6907" s="156"/>
    </row>
    <row r="6908" spans="1:2">
      <c r="A6908" s="79"/>
      <c r="B6908" s="156"/>
    </row>
    <row r="6909" spans="1:2">
      <c r="A6909" s="79"/>
      <c r="B6909" s="156"/>
    </row>
    <row r="6910" spans="1:2">
      <c r="A6910" s="79"/>
      <c r="B6910" s="156"/>
    </row>
    <row r="6911" spans="1:2">
      <c r="A6911" s="79"/>
      <c r="B6911" s="156"/>
    </row>
    <row r="6912" spans="1:2">
      <c r="A6912" s="79"/>
      <c r="B6912" s="156"/>
    </row>
    <row r="6913" spans="1:2">
      <c r="A6913" s="79"/>
      <c r="B6913" s="156"/>
    </row>
    <row r="6914" spans="1:2">
      <c r="A6914" s="79"/>
      <c r="B6914" s="156"/>
    </row>
    <row r="6915" spans="1:2">
      <c r="A6915" s="79"/>
      <c r="B6915" s="156"/>
    </row>
    <row r="6916" spans="1:2">
      <c r="A6916" s="79"/>
      <c r="B6916" s="156"/>
    </row>
    <row r="6917" spans="1:2">
      <c r="A6917" s="79"/>
      <c r="B6917" s="156"/>
    </row>
    <row r="6918" spans="1:2">
      <c r="A6918" s="79"/>
      <c r="B6918" s="156"/>
    </row>
    <row r="6919" spans="1:2">
      <c r="A6919" s="79"/>
      <c r="B6919" s="156"/>
    </row>
    <row r="6920" spans="1:2">
      <c r="A6920" s="79"/>
      <c r="B6920" s="156"/>
    </row>
    <row r="6921" spans="1:2">
      <c r="A6921" s="79"/>
      <c r="B6921" s="156"/>
    </row>
    <row r="6922" spans="1:2">
      <c r="A6922" s="79"/>
      <c r="B6922" s="156"/>
    </row>
    <row r="6923" spans="1:2">
      <c r="A6923" s="79"/>
      <c r="B6923" s="156"/>
    </row>
    <row r="6924" spans="1:2">
      <c r="A6924" s="79"/>
      <c r="B6924" s="156"/>
    </row>
    <row r="6925" spans="1:2">
      <c r="A6925" s="79"/>
      <c r="B6925" s="156"/>
    </row>
    <row r="6926" spans="1:2">
      <c r="A6926" s="79"/>
      <c r="B6926" s="156"/>
    </row>
    <row r="6927" spans="1:2">
      <c r="A6927" s="79"/>
      <c r="B6927" s="156"/>
    </row>
    <row r="6928" spans="1:2">
      <c r="A6928" s="79"/>
      <c r="B6928" s="156"/>
    </row>
    <row r="6929" spans="1:2">
      <c r="A6929" s="79"/>
      <c r="B6929" s="156"/>
    </row>
    <row r="6930" spans="1:2">
      <c r="A6930" s="79"/>
      <c r="B6930" s="156"/>
    </row>
    <row r="6931" spans="1:2">
      <c r="A6931" s="79"/>
      <c r="B6931" s="156"/>
    </row>
    <row r="6932" spans="1:2">
      <c r="A6932" s="79"/>
      <c r="B6932" s="156"/>
    </row>
    <row r="6933" spans="1:2">
      <c r="A6933" s="79"/>
      <c r="B6933" s="156"/>
    </row>
    <row r="6934" spans="1:2">
      <c r="A6934" s="79"/>
      <c r="B6934" s="156"/>
    </row>
    <row r="6935" spans="1:2">
      <c r="A6935" s="79"/>
      <c r="B6935" s="156"/>
    </row>
    <row r="6936" spans="1:2">
      <c r="A6936" s="79"/>
      <c r="B6936" s="156"/>
    </row>
    <row r="6937" spans="1:2">
      <c r="A6937" s="79"/>
      <c r="B6937" s="156"/>
    </row>
    <row r="6938" spans="1:2">
      <c r="A6938" s="79"/>
      <c r="B6938" s="156"/>
    </row>
    <row r="6939" spans="1:2">
      <c r="A6939" s="79"/>
      <c r="B6939" s="156"/>
    </row>
    <row r="6940" spans="1:2">
      <c r="A6940" s="79"/>
      <c r="B6940" s="156"/>
    </row>
    <row r="6941" spans="1:2">
      <c r="A6941" s="79"/>
      <c r="B6941" s="156"/>
    </row>
    <row r="6942" spans="1:2">
      <c r="A6942" s="79"/>
      <c r="B6942" s="156"/>
    </row>
    <row r="6943" spans="1:2">
      <c r="A6943" s="79"/>
      <c r="B6943" s="156"/>
    </row>
    <row r="6944" spans="1:2">
      <c r="A6944" s="79"/>
      <c r="B6944" s="156"/>
    </row>
    <row r="6945" spans="1:2">
      <c r="A6945" s="79"/>
      <c r="B6945" s="156"/>
    </row>
    <row r="6946" spans="1:2">
      <c r="A6946" s="79"/>
      <c r="B6946" s="156"/>
    </row>
    <row r="6947" spans="1:2">
      <c r="A6947" s="79"/>
      <c r="B6947" s="156"/>
    </row>
    <row r="6948" spans="1:2">
      <c r="A6948" s="79"/>
      <c r="B6948" s="156"/>
    </row>
    <row r="6949" spans="1:2">
      <c r="A6949" s="79"/>
      <c r="B6949" s="156"/>
    </row>
    <row r="6950" spans="1:2">
      <c r="A6950" s="79"/>
      <c r="B6950" s="156"/>
    </row>
    <row r="6951" spans="1:2">
      <c r="A6951" s="79"/>
      <c r="B6951" s="156"/>
    </row>
    <row r="6952" spans="1:2">
      <c r="A6952" s="79"/>
      <c r="B6952" s="156"/>
    </row>
    <row r="6953" spans="1:2">
      <c r="A6953" s="79"/>
      <c r="B6953" s="156"/>
    </row>
    <row r="6954" spans="1:2">
      <c r="A6954" s="79"/>
      <c r="B6954" s="156"/>
    </row>
    <row r="6955" spans="1:2">
      <c r="A6955" s="79"/>
      <c r="B6955" s="156"/>
    </row>
    <row r="6956" spans="1:2">
      <c r="A6956" s="79"/>
      <c r="B6956" s="156"/>
    </row>
    <row r="6957" spans="1:2">
      <c r="A6957" s="79"/>
      <c r="B6957" s="156"/>
    </row>
    <row r="6958" spans="1:2">
      <c r="A6958" s="79"/>
      <c r="B6958" s="156"/>
    </row>
    <row r="6959" spans="1:2">
      <c r="A6959" s="79"/>
      <c r="B6959" s="156"/>
    </row>
    <row r="6960" spans="1:2">
      <c r="A6960" s="79"/>
      <c r="B6960" s="156"/>
    </row>
    <row r="6961" spans="1:2">
      <c r="A6961" s="79"/>
      <c r="B6961" s="156"/>
    </row>
    <row r="6962" spans="1:2">
      <c r="A6962" s="79"/>
      <c r="B6962" s="156"/>
    </row>
    <row r="6963" spans="1:2">
      <c r="A6963" s="79"/>
      <c r="B6963" s="156"/>
    </row>
    <row r="6964" spans="1:2">
      <c r="A6964" s="79"/>
      <c r="B6964" s="156"/>
    </row>
    <row r="6965" spans="1:2">
      <c r="A6965" s="79"/>
      <c r="B6965" s="156"/>
    </row>
    <row r="6966" spans="1:2">
      <c r="A6966" s="79"/>
      <c r="B6966" s="156"/>
    </row>
    <row r="6967" spans="1:2">
      <c r="A6967" s="79"/>
      <c r="B6967" s="156"/>
    </row>
    <row r="6968" spans="1:2">
      <c r="A6968" s="79"/>
      <c r="B6968" s="156"/>
    </row>
    <row r="6969" spans="1:2">
      <c r="A6969" s="79"/>
      <c r="B6969" s="156"/>
    </row>
    <row r="6970" spans="1:2">
      <c r="A6970" s="79"/>
      <c r="B6970" s="156"/>
    </row>
    <row r="6971" spans="1:2">
      <c r="A6971" s="79"/>
      <c r="B6971" s="156"/>
    </row>
    <row r="6972" spans="1:2">
      <c r="A6972" s="79"/>
      <c r="B6972" s="156"/>
    </row>
    <row r="6973" spans="1:2">
      <c r="A6973" s="79"/>
      <c r="B6973" s="156"/>
    </row>
    <row r="6974" spans="1:2">
      <c r="A6974" s="79"/>
      <c r="B6974" s="156"/>
    </row>
    <row r="6975" spans="1:2">
      <c r="A6975" s="79"/>
      <c r="B6975" s="156"/>
    </row>
    <row r="6976" spans="1:2">
      <c r="A6976" s="79"/>
      <c r="B6976" s="156"/>
    </row>
    <row r="6977" spans="1:2">
      <c r="A6977" s="79"/>
      <c r="B6977" s="156"/>
    </row>
    <row r="6978" spans="1:2">
      <c r="A6978" s="79"/>
      <c r="B6978" s="156"/>
    </row>
    <row r="6979" spans="1:2">
      <c r="A6979" s="79"/>
      <c r="B6979" s="156"/>
    </row>
    <row r="6980" spans="1:2">
      <c r="A6980" s="79"/>
      <c r="B6980" s="156"/>
    </row>
    <row r="6981" spans="1:2">
      <c r="A6981" s="79"/>
      <c r="B6981" s="156"/>
    </row>
    <row r="6982" spans="1:2">
      <c r="A6982" s="79"/>
      <c r="B6982" s="156"/>
    </row>
    <row r="6983" spans="1:2">
      <c r="A6983" s="79"/>
      <c r="B6983" s="156"/>
    </row>
    <row r="6984" spans="1:2">
      <c r="A6984" s="79"/>
      <c r="B6984" s="156"/>
    </row>
    <row r="6985" spans="1:2">
      <c r="A6985" s="79"/>
      <c r="B6985" s="156"/>
    </row>
    <row r="6986" spans="1:2">
      <c r="A6986" s="79"/>
      <c r="B6986" s="156"/>
    </row>
    <row r="6987" spans="1:2">
      <c r="A6987" s="79"/>
      <c r="B6987" s="156"/>
    </row>
    <row r="6988" spans="1:2">
      <c r="A6988" s="79"/>
      <c r="B6988" s="156"/>
    </row>
    <row r="6989" spans="1:2">
      <c r="A6989" s="79"/>
      <c r="B6989" s="156"/>
    </row>
    <row r="6990" spans="1:2">
      <c r="A6990" s="79"/>
      <c r="B6990" s="156"/>
    </row>
    <row r="6991" spans="1:2">
      <c r="A6991" s="79"/>
      <c r="B6991" s="156"/>
    </row>
    <row r="6992" spans="1:2">
      <c r="A6992" s="79"/>
      <c r="B6992" s="156"/>
    </row>
    <row r="6993" spans="1:2">
      <c r="A6993" s="79"/>
      <c r="B6993" s="156"/>
    </row>
    <row r="6994" spans="1:2">
      <c r="A6994" s="79"/>
      <c r="B6994" s="156"/>
    </row>
    <row r="6995" spans="1:2">
      <c r="A6995" s="79"/>
      <c r="B6995" s="156"/>
    </row>
    <row r="6996" spans="1:2">
      <c r="A6996" s="79"/>
      <c r="B6996" s="156"/>
    </row>
    <row r="6997" spans="1:2">
      <c r="A6997" s="79"/>
      <c r="B6997" s="156"/>
    </row>
    <row r="6998" spans="1:2">
      <c r="A6998" s="79"/>
      <c r="B6998" s="156"/>
    </row>
    <row r="6999" spans="1:2">
      <c r="A6999" s="79"/>
      <c r="B6999" s="156"/>
    </row>
    <row r="7000" spans="1:2">
      <c r="A7000" s="79"/>
      <c r="B7000" s="156"/>
    </row>
    <row r="7001" spans="1:2">
      <c r="A7001" s="79"/>
      <c r="B7001" s="156"/>
    </row>
    <row r="7002" spans="1:2">
      <c r="A7002" s="79"/>
      <c r="B7002" s="156"/>
    </row>
    <row r="7003" spans="1:2">
      <c r="A7003" s="79"/>
      <c r="B7003" s="156"/>
    </row>
    <row r="7004" spans="1:2">
      <c r="A7004" s="79"/>
      <c r="B7004" s="156"/>
    </row>
    <row r="7005" spans="1:2">
      <c r="A7005" s="79"/>
      <c r="B7005" s="156"/>
    </row>
    <row r="7006" spans="1:2">
      <c r="A7006" s="79"/>
      <c r="B7006" s="156"/>
    </row>
    <row r="7007" spans="1:2">
      <c r="A7007" s="79"/>
      <c r="B7007" s="156"/>
    </row>
    <row r="7008" spans="1:2">
      <c r="A7008" s="79"/>
      <c r="B7008" s="156"/>
    </row>
    <row r="7009" spans="1:2">
      <c r="A7009" s="79"/>
      <c r="B7009" s="156"/>
    </row>
    <row r="7010" spans="1:2">
      <c r="A7010" s="79"/>
      <c r="B7010" s="156"/>
    </row>
    <row r="7011" spans="1:2">
      <c r="A7011" s="79"/>
      <c r="B7011" s="156"/>
    </row>
    <row r="7012" spans="1:2">
      <c r="A7012" s="79"/>
      <c r="B7012" s="156"/>
    </row>
    <row r="7013" spans="1:2">
      <c r="A7013" s="79"/>
      <c r="B7013" s="156"/>
    </row>
    <row r="7014" spans="1:2">
      <c r="A7014" s="79"/>
      <c r="B7014" s="156"/>
    </row>
    <row r="7015" spans="1:2">
      <c r="A7015" s="79"/>
      <c r="B7015" s="156"/>
    </row>
    <row r="7016" spans="1:2">
      <c r="A7016" s="79"/>
      <c r="B7016" s="156"/>
    </row>
    <row r="7017" spans="1:2">
      <c r="A7017" s="79"/>
      <c r="B7017" s="156"/>
    </row>
    <row r="7018" spans="1:2">
      <c r="A7018" s="79"/>
      <c r="B7018" s="156"/>
    </row>
    <row r="7019" spans="1:2">
      <c r="A7019" s="79"/>
      <c r="B7019" s="156"/>
    </row>
    <row r="7020" spans="1:2">
      <c r="A7020" s="79"/>
      <c r="B7020" s="156"/>
    </row>
    <row r="7021" spans="1:2">
      <c r="A7021" s="79"/>
      <c r="B7021" s="156"/>
    </row>
    <row r="7022" spans="1:2">
      <c r="A7022" s="79"/>
      <c r="B7022" s="156"/>
    </row>
    <row r="7023" spans="1:2">
      <c r="A7023" s="79"/>
      <c r="B7023" s="156"/>
    </row>
    <row r="7024" spans="1:2">
      <c r="A7024" s="79"/>
      <c r="B7024" s="156"/>
    </row>
    <row r="7025" spans="1:2">
      <c r="A7025" s="79"/>
      <c r="B7025" s="156"/>
    </row>
    <row r="7026" spans="1:2">
      <c r="A7026" s="79"/>
      <c r="B7026" s="156"/>
    </row>
    <row r="7027" spans="1:2">
      <c r="A7027" s="79"/>
      <c r="B7027" s="156"/>
    </row>
    <row r="7028" spans="1:2">
      <c r="A7028" s="79"/>
      <c r="B7028" s="156"/>
    </row>
    <row r="7029" spans="1:2">
      <c r="A7029" s="79"/>
      <c r="B7029" s="156"/>
    </row>
    <row r="7030" spans="1:2">
      <c r="A7030" s="79"/>
      <c r="B7030" s="156"/>
    </row>
    <row r="7031" spans="1:2">
      <c r="A7031" s="79"/>
      <c r="B7031" s="156"/>
    </row>
    <row r="7032" spans="1:2">
      <c r="A7032" s="79"/>
      <c r="B7032" s="156"/>
    </row>
    <row r="7033" spans="1:2">
      <c r="A7033" s="79"/>
      <c r="B7033" s="156"/>
    </row>
    <row r="7034" spans="1:2">
      <c r="A7034" s="79"/>
      <c r="B7034" s="156"/>
    </row>
    <row r="7035" spans="1:2">
      <c r="A7035" s="79"/>
      <c r="B7035" s="156"/>
    </row>
    <row r="7036" spans="1:2">
      <c r="A7036" s="79"/>
      <c r="B7036" s="156"/>
    </row>
    <row r="7037" spans="1:2">
      <c r="A7037" s="79"/>
      <c r="B7037" s="156"/>
    </row>
    <row r="7038" spans="1:2">
      <c r="A7038" s="79"/>
      <c r="B7038" s="156"/>
    </row>
    <row r="7039" spans="1:2">
      <c r="A7039" s="79"/>
      <c r="B7039" s="156"/>
    </row>
    <row r="7040" spans="1:2">
      <c r="A7040" s="79"/>
      <c r="B7040" s="156"/>
    </row>
    <row r="7041" spans="1:2">
      <c r="A7041" s="79"/>
      <c r="B7041" s="156"/>
    </row>
    <row r="7042" spans="1:2">
      <c r="A7042" s="79"/>
      <c r="B7042" s="156"/>
    </row>
    <row r="7043" spans="1:2">
      <c r="A7043" s="79"/>
      <c r="B7043" s="156"/>
    </row>
    <row r="7044" spans="1:2">
      <c r="A7044" s="79"/>
      <c r="B7044" s="156"/>
    </row>
    <row r="7045" spans="1:2">
      <c r="A7045" s="79"/>
      <c r="B7045" s="156"/>
    </row>
    <row r="7046" spans="1:2">
      <c r="A7046" s="79"/>
      <c r="B7046" s="156"/>
    </row>
    <row r="7047" spans="1:2">
      <c r="A7047" s="79"/>
      <c r="B7047" s="156"/>
    </row>
    <row r="7048" spans="1:2">
      <c r="A7048" s="79"/>
      <c r="B7048" s="156"/>
    </row>
    <row r="7049" spans="1:2">
      <c r="A7049" s="79"/>
      <c r="B7049" s="156"/>
    </row>
    <row r="7050" spans="1:2">
      <c r="A7050" s="79"/>
      <c r="B7050" s="156"/>
    </row>
    <row r="7051" spans="1:2">
      <c r="A7051" s="79"/>
      <c r="B7051" s="156"/>
    </row>
    <row r="7052" spans="1:2">
      <c r="A7052" s="79"/>
      <c r="B7052" s="156"/>
    </row>
    <row r="7053" spans="1:2">
      <c r="A7053" s="79"/>
      <c r="B7053" s="156"/>
    </row>
    <row r="7054" spans="1:2">
      <c r="A7054" s="79"/>
      <c r="B7054" s="156"/>
    </row>
    <row r="7055" spans="1:2">
      <c r="A7055" s="79"/>
      <c r="B7055" s="156"/>
    </row>
    <row r="7056" spans="1:2">
      <c r="A7056" s="79"/>
      <c r="B7056" s="156"/>
    </row>
    <row r="7057" spans="1:2">
      <c r="A7057" s="79"/>
      <c r="B7057" s="156"/>
    </row>
    <row r="7058" spans="1:2">
      <c r="A7058" s="79"/>
      <c r="B7058" s="156"/>
    </row>
    <row r="7059" spans="1:2">
      <c r="A7059" s="79"/>
      <c r="B7059" s="156"/>
    </row>
    <row r="7060" spans="1:2">
      <c r="A7060" s="79"/>
      <c r="B7060" s="156"/>
    </row>
    <row r="7061" spans="1:2">
      <c r="A7061" s="79"/>
      <c r="B7061" s="156"/>
    </row>
    <row r="7062" spans="1:2">
      <c r="A7062" s="79"/>
      <c r="B7062" s="156"/>
    </row>
    <row r="7063" spans="1:2">
      <c r="A7063" s="79"/>
      <c r="B7063" s="156"/>
    </row>
    <row r="7064" spans="1:2">
      <c r="A7064" s="79"/>
      <c r="B7064" s="156"/>
    </row>
    <row r="7065" spans="1:2">
      <c r="A7065" s="79"/>
      <c r="B7065" s="156"/>
    </row>
    <row r="7066" spans="1:2">
      <c r="A7066" s="79"/>
      <c r="B7066" s="156"/>
    </row>
    <row r="7067" spans="1:2">
      <c r="A7067" s="79"/>
      <c r="B7067" s="156"/>
    </row>
    <row r="7068" spans="1:2">
      <c r="A7068" s="79"/>
      <c r="B7068" s="156"/>
    </row>
    <row r="7069" spans="1:2">
      <c r="A7069" s="79"/>
      <c r="B7069" s="156"/>
    </row>
    <row r="7070" spans="1:2">
      <c r="A7070" s="79"/>
      <c r="B7070" s="156"/>
    </row>
    <row r="7071" spans="1:2">
      <c r="A7071" s="79"/>
      <c r="B7071" s="156"/>
    </row>
    <row r="7072" spans="1:2">
      <c r="A7072" s="79"/>
      <c r="B7072" s="156"/>
    </row>
    <row r="7073" spans="1:2">
      <c r="A7073" s="79"/>
      <c r="B7073" s="156"/>
    </row>
    <row r="7074" spans="1:2">
      <c r="A7074" s="79"/>
      <c r="B7074" s="156"/>
    </row>
    <row r="7075" spans="1:2">
      <c r="A7075" s="79"/>
      <c r="B7075" s="156"/>
    </row>
    <row r="7076" spans="1:2">
      <c r="A7076" s="79"/>
      <c r="B7076" s="156"/>
    </row>
    <row r="7077" spans="1:2">
      <c r="A7077" s="79"/>
      <c r="B7077" s="156"/>
    </row>
    <row r="7078" spans="1:2">
      <c r="A7078" s="79"/>
      <c r="B7078" s="156"/>
    </row>
    <row r="7079" spans="1:2">
      <c r="A7079" s="79"/>
      <c r="B7079" s="156"/>
    </row>
    <row r="7080" spans="1:2">
      <c r="A7080" s="79"/>
      <c r="B7080" s="156"/>
    </row>
    <row r="7081" spans="1:2">
      <c r="A7081" s="79"/>
      <c r="B7081" s="156"/>
    </row>
    <row r="7082" spans="1:2">
      <c r="A7082" s="79"/>
      <c r="B7082" s="156"/>
    </row>
    <row r="7083" spans="1:2">
      <c r="A7083" s="79"/>
      <c r="B7083" s="156"/>
    </row>
    <row r="7084" spans="1:2">
      <c r="A7084" s="79"/>
      <c r="B7084" s="156"/>
    </row>
    <row r="7085" spans="1:2">
      <c r="A7085" s="79"/>
      <c r="B7085" s="156"/>
    </row>
    <row r="7086" spans="1:2">
      <c r="A7086" s="79"/>
      <c r="B7086" s="156"/>
    </row>
    <row r="7087" spans="1:2">
      <c r="A7087" s="79"/>
      <c r="B7087" s="156"/>
    </row>
    <row r="7088" spans="1:2">
      <c r="A7088" s="79"/>
      <c r="B7088" s="156"/>
    </row>
    <row r="7089" spans="1:2">
      <c r="A7089" s="79"/>
      <c r="B7089" s="156"/>
    </row>
    <row r="7090" spans="1:2">
      <c r="A7090" s="79"/>
      <c r="B7090" s="156"/>
    </row>
    <row r="7091" spans="1:2">
      <c r="A7091" s="79"/>
      <c r="B7091" s="156"/>
    </row>
    <row r="7092" spans="1:2">
      <c r="A7092" s="79"/>
      <c r="B7092" s="156"/>
    </row>
    <row r="7093" spans="1:2">
      <c r="A7093" s="79"/>
      <c r="B7093" s="156"/>
    </row>
    <row r="7094" spans="1:2">
      <c r="A7094" s="79"/>
      <c r="B7094" s="156"/>
    </row>
    <row r="7095" spans="1:2">
      <c r="A7095" s="79"/>
      <c r="B7095" s="156"/>
    </row>
    <row r="7096" spans="1:2">
      <c r="A7096" s="79"/>
      <c r="B7096" s="156"/>
    </row>
    <row r="7097" spans="1:2">
      <c r="A7097" s="79"/>
      <c r="B7097" s="156"/>
    </row>
    <row r="7098" spans="1:2">
      <c r="A7098" s="79"/>
      <c r="B7098" s="156"/>
    </row>
    <row r="7099" spans="1:2">
      <c r="A7099" s="79"/>
      <c r="B7099" s="156"/>
    </row>
    <row r="7100" spans="1:2">
      <c r="A7100" s="79"/>
      <c r="B7100" s="156"/>
    </row>
    <row r="7101" spans="1:2">
      <c r="A7101" s="79"/>
      <c r="B7101" s="156"/>
    </row>
    <row r="7102" spans="1:2">
      <c r="A7102" s="79"/>
      <c r="B7102" s="156"/>
    </row>
    <row r="7103" spans="1:2">
      <c r="A7103" s="79"/>
      <c r="B7103" s="156"/>
    </row>
    <row r="7104" spans="1:2">
      <c r="A7104" s="79"/>
      <c r="B7104" s="156"/>
    </row>
    <row r="7105" spans="1:2">
      <c r="A7105" s="79"/>
      <c r="B7105" s="156"/>
    </row>
    <row r="7106" spans="1:2">
      <c r="A7106" s="79"/>
      <c r="B7106" s="156"/>
    </row>
    <row r="7107" spans="1:2">
      <c r="A7107" s="79"/>
      <c r="B7107" s="156"/>
    </row>
    <row r="7108" spans="1:2">
      <c r="A7108" s="79"/>
      <c r="B7108" s="156"/>
    </row>
    <row r="7109" spans="1:2">
      <c r="A7109" s="79"/>
      <c r="B7109" s="156"/>
    </row>
    <row r="7110" spans="1:2">
      <c r="A7110" s="79"/>
      <c r="B7110" s="156"/>
    </row>
    <row r="7111" spans="1:2">
      <c r="A7111" s="79"/>
      <c r="B7111" s="156"/>
    </row>
    <row r="7112" spans="1:2">
      <c r="A7112" s="79"/>
      <c r="B7112" s="156"/>
    </row>
    <row r="7113" spans="1:2">
      <c r="A7113" s="79"/>
      <c r="B7113" s="156"/>
    </row>
    <row r="7114" spans="1:2">
      <c r="A7114" s="79"/>
      <c r="B7114" s="156"/>
    </row>
    <row r="7115" spans="1:2">
      <c r="A7115" s="79"/>
      <c r="B7115" s="156"/>
    </row>
    <row r="7116" spans="1:2">
      <c r="A7116" s="79"/>
      <c r="B7116" s="156"/>
    </row>
    <row r="7117" spans="1:2">
      <c r="A7117" s="79"/>
      <c r="B7117" s="156"/>
    </row>
    <row r="7118" spans="1:2">
      <c r="A7118" s="79"/>
      <c r="B7118" s="156"/>
    </row>
    <row r="7119" spans="1:2">
      <c r="A7119" s="79"/>
      <c r="B7119" s="156"/>
    </row>
    <row r="7120" spans="1:2">
      <c r="A7120" s="79"/>
      <c r="B7120" s="156"/>
    </row>
    <row r="7121" spans="1:2">
      <c r="A7121" s="79"/>
      <c r="B7121" s="156"/>
    </row>
    <row r="7122" spans="1:2">
      <c r="A7122" s="79"/>
      <c r="B7122" s="156"/>
    </row>
    <row r="7123" spans="1:2">
      <c r="A7123" s="79"/>
      <c r="B7123" s="156"/>
    </row>
    <row r="7124" spans="1:2">
      <c r="A7124" s="79"/>
      <c r="B7124" s="156"/>
    </row>
    <row r="7125" spans="1:2">
      <c r="A7125" s="79"/>
      <c r="B7125" s="156"/>
    </row>
    <row r="7126" spans="1:2">
      <c r="A7126" s="79"/>
      <c r="B7126" s="156"/>
    </row>
    <row r="7127" spans="1:2">
      <c r="A7127" s="79"/>
      <c r="B7127" s="156"/>
    </row>
    <row r="7128" spans="1:2">
      <c r="A7128" s="79"/>
      <c r="B7128" s="156"/>
    </row>
    <row r="7129" spans="1:2">
      <c r="A7129" s="79"/>
      <c r="B7129" s="156"/>
    </row>
    <row r="7130" spans="1:2">
      <c r="A7130" s="79"/>
      <c r="B7130" s="156"/>
    </row>
    <row r="7131" spans="1:2">
      <c r="A7131" s="79"/>
      <c r="B7131" s="156"/>
    </row>
    <row r="7132" spans="1:2">
      <c r="A7132" s="79"/>
      <c r="B7132" s="156"/>
    </row>
    <row r="7133" spans="1:2">
      <c r="A7133" s="79"/>
      <c r="B7133" s="156"/>
    </row>
    <row r="7134" spans="1:2">
      <c r="A7134" s="79"/>
      <c r="B7134" s="156"/>
    </row>
    <row r="7135" spans="1:2">
      <c r="A7135" s="79"/>
      <c r="B7135" s="156"/>
    </row>
    <row r="7136" spans="1:2">
      <c r="A7136" s="79"/>
      <c r="B7136" s="156"/>
    </row>
    <row r="7137" spans="1:2">
      <c r="A7137" s="79"/>
      <c r="B7137" s="156"/>
    </row>
    <row r="7138" spans="1:2">
      <c r="A7138" s="79"/>
      <c r="B7138" s="156"/>
    </row>
    <row r="7139" spans="1:2">
      <c r="A7139" s="79"/>
      <c r="B7139" s="156"/>
    </row>
    <row r="7140" spans="1:2">
      <c r="A7140" s="79"/>
      <c r="B7140" s="156"/>
    </row>
    <row r="7141" spans="1:2">
      <c r="A7141" s="79"/>
      <c r="B7141" s="156"/>
    </row>
    <row r="7142" spans="1:2">
      <c r="A7142" s="79"/>
      <c r="B7142" s="156"/>
    </row>
    <row r="7143" spans="1:2">
      <c r="A7143" s="79"/>
      <c r="B7143" s="156"/>
    </row>
    <row r="7144" spans="1:2">
      <c r="A7144" s="79"/>
      <c r="B7144" s="156"/>
    </row>
    <row r="7145" spans="1:2">
      <c r="A7145" s="79"/>
      <c r="B7145" s="156"/>
    </row>
    <row r="7146" spans="1:2">
      <c r="A7146" s="79"/>
      <c r="B7146" s="156"/>
    </row>
    <row r="7147" spans="1:2">
      <c r="A7147" s="79"/>
      <c r="B7147" s="156"/>
    </row>
    <row r="7148" spans="1:2">
      <c r="A7148" s="79"/>
      <c r="B7148" s="156"/>
    </row>
    <row r="7149" spans="1:2">
      <c r="A7149" s="79"/>
      <c r="B7149" s="156"/>
    </row>
    <row r="7150" spans="1:2">
      <c r="A7150" s="79"/>
      <c r="B7150" s="156"/>
    </row>
    <row r="7151" spans="1:2">
      <c r="A7151" s="79"/>
      <c r="B7151" s="156"/>
    </row>
    <row r="7152" spans="1:2">
      <c r="A7152" s="79"/>
      <c r="B7152" s="156"/>
    </row>
    <row r="7153" spans="1:2">
      <c r="A7153" s="79"/>
      <c r="B7153" s="156"/>
    </row>
    <row r="7154" spans="1:2">
      <c r="A7154" s="79"/>
      <c r="B7154" s="156"/>
    </row>
    <row r="7155" spans="1:2">
      <c r="A7155" s="79"/>
      <c r="B7155" s="156"/>
    </row>
    <row r="7156" spans="1:2">
      <c r="A7156" s="79"/>
      <c r="B7156" s="156"/>
    </row>
    <row r="7157" spans="1:2">
      <c r="A7157" s="79"/>
      <c r="B7157" s="156"/>
    </row>
    <row r="7158" spans="1:2">
      <c r="A7158" s="79"/>
      <c r="B7158" s="156"/>
    </row>
    <row r="7159" spans="1:2">
      <c r="A7159" s="79"/>
      <c r="B7159" s="156"/>
    </row>
    <row r="7160" spans="1:2">
      <c r="A7160" s="79"/>
      <c r="B7160" s="156"/>
    </row>
    <row r="7161" spans="1:2">
      <c r="A7161" s="79"/>
      <c r="B7161" s="156"/>
    </row>
    <row r="7162" spans="1:2">
      <c r="A7162" s="79"/>
      <c r="B7162" s="156"/>
    </row>
    <row r="7163" spans="1:2">
      <c r="A7163" s="79"/>
      <c r="B7163" s="156"/>
    </row>
    <row r="7164" spans="1:2">
      <c r="A7164" s="79"/>
      <c r="B7164" s="156"/>
    </row>
    <row r="7165" spans="1:2">
      <c r="A7165" s="79"/>
      <c r="B7165" s="156"/>
    </row>
    <row r="7166" spans="1:2">
      <c r="A7166" s="79"/>
      <c r="B7166" s="156"/>
    </row>
    <row r="7167" spans="1:2">
      <c r="A7167" s="79"/>
      <c r="B7167" s="156"/>
    </row>
    <row r="7168" spans="1:2">
      <c r="A7168" s="79"/>
      <c r="B7168" s="156"/>
    </row>
    <row r="7169" spans="1:2">
      <c r="A7169" s="79"/>
      <c r="B7169" s="156"/>
    </row>
    <row r="7170" spans="1:2">
      <c r="A7170" s="79"/>
      <c r="B7170" s="156"/>
    </row>
    <row r="7171" spans="1:2">
      <c r="A7171" s="79"/>
      <c r="B7171" s="156"/>
    </row>
    <row r="7172" spans="1:2">
      <c r="A7172" s="79"/>
      <c r="B7172" s="156"/>
    </row>
    <row r="7173" spans="1:2">
      <c r="A7173" s="79"/>
      <c r="B7173" s="156"/>
    </row>
    <row r="7174" spans="1:2">
      <c r="A7174" s="79"/>
      <c r="B7174" s="156"/>
    </row>
    <row r="7175" spans="1:2">
      <c r="A7175" s="79"/>
      <c r="B7175" s="156"/>
    </row>
    <row r="7176" spans="1:2">
      <c r="A7176" s="79"/>
      <c r="B7176" s="156"/>
    </row>
    <row r="7177" spans="1:2">
      <c r="A7177" s="79"/>
      <c r="B7177" s="156"/>
    </row>
    <row r="7178" spans="1:2">
      <c r="A7178" s="79"/>
      <c r="B7178" s="156"/>
    </row>
    <row r="7179" spans="1:2">
      <c r="A7179" s="79"/>
      <c r="B7179" s="156"/>
    </row>
    <row r="7180" spans="1:2">
      <c r="A7180" s="79"/>
      <c r="B7180" s="156"/>
    </row>
    <row r="7181" spans="1:2">
      <c r="A7181" s="79"/>
      <c r="B7181" s="156"/>
    </row>
    <row r="7182" spans="1:2">
      <c r="A7182" s="79"/>
      <c r="B7182" s="156"/>
    </row>
    <row r="7183" spans="1:2">
      <c r="A7183" s="79"/>
      <c r="B7183" s="156"/>
    </row>
    <row r="7184" spans="1:2">
      <c r="A7184" s="79"/>
      <c r="B7184" s="156"/>
    </row>
    <row r="7185" spans="1:2">
      <c r="A7185" s="79"/>
      <c r="B7185" s="156"/>
    </row>
    <row r="7186" spans="1:2">
      <c r="A7186" s="79"/>
      <c r="B7186" s="156"/>
    </row>
    <row r="7187" spans="1:2">
      <c r="A7187" s="79"/>
      <c r="B7187" s="156"/>
    </row>
    <row r="7188" spans="1:2">
      <c r="A7188" s="79"/>
      <c r="B7188" s="156"/>
    </row>
    <row r="7189" spans="1:2">
      <c r="A7189" s="79"/>
      <c r="B7189" s="156"/>
    </row>
    <row r="7190" spans="1:2">
      <c r="A7190" s="79"/>
      <c r="B7190" s="156"/>
    </row>
    <row r="7191" spans="1:2">
      <c r="A7191" s="79"/>
      <c r="B7191" s="156"/>
    </row>
    <row r="7192" spans="1:2">
      <c r="A7192" s="79"/>
      <c r="B7192" s="156"/>
    </row>
    <row r="7193" spans="1:2">
      <c r="A7193" s="79"/>
      <c r="B7193" s="156"/>
    </row>
    <row r="7194" spans="1:2">
      <c r="A7194" s="79"/>
      <c r="B7194" s="156"/>
    </row>
    <row r="7195" spans="1:2">
      <c r="A7195" s="79"/>
      <c r="B7195" s="156"/>
    </row>
    <row r="7196" spans="1:2">
      <c r="A7196" s="79"/>
      <c r="B7196" s="156"/>
    </row>
    <row r="7197" spans="1:2">
      <c r="A7197" s="79"/>
      <c r="B7197" s="156"/>
    </row>
    <row r="7198" spans="1:2">
      <c r="A7198" s="79"/>
      <c r="B7198" s="156"/>
    </row>
    <row r="7199" spans="1:2">
      <c r="A7199" s="79"/>
      <c r="B7199" s="156"/>
    </row>
    <row r="7200" spans="1:2">
      <c r="A7200" s="79"/>
      <c r="B7200" s="156"/>
    </row>
    <row r="7201" spans="1:2">
      <c r="A7201" s="79"/>
      <c r="B7201" s="156"/>
    </row>
    <row r="7202" spans="1:2">
      <c r="A7202" s="79"/>
      <c r="B7202" s="156"/>
    </row>
    <row r="7203" spans="1:2">
      <c r="A7203" s="79"/>
      <c r="B7203" s="156"/>
    </row>
    <row r="7204" spans="1:2">
      <c r="A7204" s="79"/>
      <c r="B7204" s="156"/>
    </row>
    <row r="7205" spans="1:2">
      <c r="A7205" s="79"/>
      <c r="B7205" s="156"/>
    </row>
    <row r="7206" spans="1:2">
      <c r="A7206" s="79"/>
      <c r="B7206" s="156"/>
    </row>
    <row r="7207" spans="1:2">
      <c r="A7207" s="79"/>
      <c r="B7207" s="156"/>
    </row>
    <row r="7208" spans="1:2">
      <c r="A7208" s="79"/>
      <c r="B7208" s="156"/>
    </row>
    <row r="7209" spans="1:2">
      <c r="A7209" s="79"/>
      <c r="B7209" s="156"/>
    </row>
    <row r="7210" spans="1:2">
      <c r="A7210" s="79"/>
      <c r="B7210" s="156"/>
    </row>
    <row r="7211" spans="1:2">
      <c r="A7211" s="79"/>
      <c r="B7211" s="156"/>
    </row>
    <row r="7212" spans="1:2">
      <c r="A7212" s="79"/>
      <c r="B7212" s="156"/>
    </row>
    <row r="7213" spans="1:2">
      <c r="A7213" s="79"/>
      <c r="B7213" s="156"/>
    </row>
    <row r="7214" spans="1:2">
      <c r="A7214" s="79"/>
      <c r="B7214" s="156"/>
    </row>
    <row r="7215" spans="1:2">
      <c r="A7215" s="79"/>
      <c r="B7215" s="156"/>
    </row>
    <row r="7216" spans="1:2">
      <c r="A7216" s="79"/>
      <c r="B7216" s="156"/>
    </row>
    <row r="7217" spans="1:2">
      <c r="A7217" s="79"/>
      <c r="B7217" s="156"/>
    </row>
    <row r="7218" spans="1:2">
      <c r="A7218" s="79"/>
      <c r="B7218" s="156"/>
    </row>
    <row r="7219" spans="1:2">
      <c r="A7219" s="79"/>
      <c r="B7219" s="156"/>
    </row>
    <row r="7220" spans="1:2">
      <c r="A7220" s="79"/>
      <c r="B7220" s="156"/>
    </row>
    <row r="7221" spans="1:2">
      <c r="A7221" s="79"/>
      <c r="B7221" s="156"/>
    </row>
    <row r="7222" spans="1:2">
      <c r="A7222" s="79"/>
      <c r="B7222" s="156"/>
    </row>
    <row r="7223" spans="1:2">
      <c r="A7223" s="79"/>
      <c r="B7223" s="156"/>
    </row>
    <row r="7224" spans="1:2">
      <c r="A7224" s="79"/>
      <c r="B7224" s="156"/>
    </row>
    <row r="7225" spans="1:2">
      <c r="A7225" s="79"/>
      <c r="B7225" s="156"/>
    </row>
    <row r="7226" spans="1:2">
      <c r="A7226" s="79"/>
      <c r="B7226" s="156"/>
    </row>
    <row r="7227" spans="1:2">
      <c r="A7227" s="79"/>
      <c r="B7227" s="156"/>
    </row>
    <row r="7228" spans="1:2">
      <c r="A7228" s="79"/>
      <c r="B7228" s="156"/>
    </row>
    <row r="7229" spans="1:2">
      <c r="A7229" s="79"/>
      <c r="B7229" s="156"/>
    </row>
    <row r="7230" spans="1:2">
      <c r="A7230" s="79"/>
      <c r="B7230" s="156"/>
    </row>
    <row r="7231" spans="1:2">
      <c r="A7231" s="79"/>
      <c r="B7231" s="156"/>
    </row>
    <row r="7232" spans="1:2">
      <c r="A7232" s="79"/>
      <c r="B7232" s="156"/>
    </row>
    <row r="7233" spans="1:2">
      <c r="A7233" s="79"/>
      <c r="B7233" s="156"/>
    </row>
    <row r="7234" spans="1:2">
      <c r="A7234" s="79"/>
      <c r="B7234" s="156"/>
    </row>
    <row r="7235" spans="1:2">
      <c r="A7235" s="79"/>
      <c r="B7235" s="156"/>
    </row>
    <row r="7236" spans="1:2">
      <c r="A7236" s="79"/>
      <c r="B7236" s="156"/>
    </row>
    <row r="7237" spans="1:2">
      <c r="A7237" s="79"/>
      <c r="B7237" s="156"/>
    </row>
    <row r="7238" spans="1:2">
      <c r="A7238" s="79"/>
      <c r="B7238" s="156"/>
    </row>
    <row r="7239" spans="1:2">
      <c r="A7239" s="79"/>
      <c r="B7239" s="156"/>
    </row>
    <row r="7240" spans="1:2">
      <c r="A7240" s="79"/>
      <c r="B7240" s="156"/>
    </row>
    <row r="7241" spans="1:2">
      <c r="A7241" s="79"/>
      <c r="B7241" s="156"/>
    </row>
    <row r="7242" spans="1:2">
      <c r="A7242" s="79"/>
      <c r="B7242" s="156"/>
    </row>
    <row r="7243" spans="1:2">
      <c r="A7243" s="79"/>
      <c r="B7243" s="156"/>
    </row>
    <row r="7244" spans="1:2">
      <c r="A7244" s="79"/>
      <c r="B7244" s="156"/>
    </row>
    <row r="7245" spans="1:2">
      <c r="A7245" s="79"/>
      <c r="B7245" s="156"/>
    </row>
    <row r="7246" spans="1:2">
      <c r="A7246" s="79"/>
      <c r="B7246" s="156"/>
    </row>
    <row r="7247" spans="1:2">
      <c r="A7247" s="79"/>
      <c r="B7247" s="156"/>
    </row>
    <row r="7248" spans="1:2">
      <c r="A7248" s="79"/>
      <c r="B7248" s="156"/>
    </row>
    <row r="7249" spans="1:2">
      <c r="A7249" s="79"/>
      <c r="B7249" s="156"/>
    </row>
    <row r="7250" spans="1:2">
      <c r="A7250" s="79"/>
      <c r="B7250" s="156"/>
    </row>
    <row r="7251" spans="1:2">
      <c r="A7251" s="79"/>
      <c r="B7251" s="156"/>
    </row>
    <row r="7252" spans="1:2">
      <c r="A7252" s="79"/>
      <c r="B7252" s="156"/>
    </row>
    <row r="7253" spans="1:2">
      <c r="A7253" s="79"/>
      <c r="B7253" s="156"/>
    </row>
    <row r="7254" spans="1:2">
      <c r="A7254" s="79"/>
      <c r="B7254" s="156"/>
    </row>
    <row r="7255" spans="1:2">
      <c r="A7255" s="79"/>
      <c r="B7255" s="156"/>
    </row>
    <row r="7256" spans="1:2">
      <c r="A7256" s="79"/>
      <c r="B7256" s="156"/>
    </row>
    <row r="7257" spans="1:2">
      <c r="A7257" s="79"/>
      <c r="B7257" s="156"/>
    </row>
    <row r="7258" spans="1:2">
      <c r="A7258" s="79"/>
      <c r="B7258" s="156"/>
    </row>
    <row r="7259" spans="1:2">
      <c r="A7259" s="79"/>
      <c r="B7259" s="156"/>
    </row>
    <row r="7260" spans="1:2">
      <c r="A7260" s="79"/>
      <c r="B7260" s="156"/>
    </row>
    <row r="7261" spans="1:2">
      <c r="A7261" s="79"/>
      <c r="B7261" s="156"/>
    </row>
    <row r="7262" spans="1:2">
      <c r="A7262" s="79"/>
      <c r="B7262" s="156"/>
    </row>
    <row r="7263" spans="1:2">
      <c r="A7263" s="79"/>
      <c r="B7263" s="156"/>
    </row>
    <row r="7264" spans="1:2">
      <c r="A7264" s="79"/>
      <c r="B7264" s="156"/>
    </row>
    <row r="7265" spans="1:2">
      <c r="A7265" s="79"/>
      <c r="B7265" s="156"/>
    </row>
    <row r="7266" spans="1:2">
      <c r="A7266" s="79"/>
      <c r="B7266" s="156"/>
    </row>
    <row r="7267" spans="1:2">
      <c r="A7267" s="79"/>
      <c r="B7267" s="156"/>
    </row>
    <row r="7268" spans="1:2">
      <c r="A7268" s="79"/>
      <c r="B7268" s="156"/>
    </row>
    <row r="7269" spans="1:2">
      <c r="A7269" s="79"/>
      <c r="B7269" s="156"/>
    </row>
    <row r="7270" spans="1:2">
      <c r="A7270" s="79"/>
      <c r="B7270" s="156"/>
    </row>
    <row r="7271" spans="1:2">
      <c r="A7271" s="79"/>
      <c r="B7271" s="156"/>
    </row>
    <row r="7272" spans="1:2">
      <c r="A7272" s="79"/>
      <c r="B7272" s="156"/>
    </row>
    <row r="7273" spans="1:2">
      <c r="A7273" s="79"/>
      <c r="B7273" s="156"/>
    </row>
    <row r="7274" spans="1:2">
      <c r="A7274" s="79"/>
      <c r="B7274" s="156"/>
    </row>
    <row r="7275" spans="1:2">
      <c r="A7275" s="79"/>
      <c r="B7275" s="156"/>
    </row>
    <row r="7276" spans="1:2">
      <c r="A7276" s="79"/>
      <c r="B7276" s="156"/>
    </row>
    <row r="7277" spans="1:2">
      <c r="A7277" s="79"/>
      <c r="B7277" s="156"/>
    </row>
    <row r="7278" spans="1:2">
      <c r="A7278" s="79"/>
      <c r="B7278" s="156"/>
    </row>
    <row r="7279" spans="1:2">
      <c r="A7279" s="79"/>
      <c r="B7279" s="156"/>
    </row>
    <row r="7280" spans="1:2">
      <c r="A7280" s="79"/>
      <c r="B7280" s="156"/>
    </row>
    <row r="7281" spans="1:2">
      <c r="A7281" s="79"/>
      <c r="B7281" s="156"/>
    </row>
    <row r="7282" spans="1:2">
      <c r="A7282" s="79"/>
      <c r="B7282" s="156"/>
    </row>
    <row r="7283" spans="1:2">
      <c r="A7283" s="79"/>
      <c r="B7283" s="156"/>
    </row>
    <row r="7284" spans="1:2">
      <c r="A7284" s="79"/>
      <c r="B7284" s="156"/>
    </row>
    <row r="7285" spans="1:2">
      <c r="A7285" s="79"/>
      <c r="B7285" s="156"/>
    </row>
    <row r="7286" spans="1:2">
      <c r="A7286" s="79"/>
      <c r="B7286" s="156"/>
    </row>
    <row r="7287" spans="1:2">
      <c r="A7287" s="79"/>
      <c r="B7287" s="156"/>
    </row>
    <row r="7288" spans="1:2">
      <c r="A7288" s="79"/>
      <c r="B7288" s="156"/>
    </row>
    <row r="7289" spans="1:2">
      <c r="A7289" s="79"/>
      <c r="B7289" s="156"/>
    </row>
    <row r="7290" spans="1:2">
      <c r="A7290" s="79"/>
      <c r="B7290" s="156"/>
    </row>
    <row r="7291" spans="1:2">
      <c r="A7291" s="79"/>
      <c r="B7291" s="156"/>
    </row>
    <row r="7292" spans="1:2">
      <c r="A7292" s="79"/>
      <c r="B7292" s="156"/>
    </row>
    <row r="7293" spans="1:2">
      <c r="A7293" s="79"/>
      <c r="B7293" s="156"/>
    </row>
    <row r="7294" spans="1:2">
      <c r="A7294" s="79"/>
      <c r="B7294" s="156"/>
    </row>
    <row r="7295" spans="1:2">
      <c r="A7295" s="79"/>
      <c r="B7295" s="156"/>
    </row>
    <row r="7296" spans="1:2">
      <c r="A7296" s="79"/>
      <c r="B7296" s="156"/>
    </row>
    <row r="7297" spans="1:2">
      <c r="A7297" s="79"/>
      <c r="B7297" s="156"/>
    </row>
    <row r="7298" spans="1:2">
      <c r="A7298" s="79"/>
      <c r="B7298" s="156"/>
    </row>
    <row r="7299" spans="1:2">
      <c r="A7299" s="79"/>
      <c r="B7299" s="156"/>
    </row>
    <row r="7300" spans="1:2">
      <c r="A7300" s="79"/>
      <c r="B7300" s="156"/>
    </row>
    <row r="7301" spans="1:2">
      <c r="A7301" s="79"/>
      <c r="B7301" s="156"/>
    </row>
    <row r="7302" spans="1:2">
      <c r="A7302" s="79"/>
      <c r="B7302" s="156"/>
    </row>
    <row r="7303" spans="1:2">
      <c r="A7303" s="79"/>
      <c r="B7303" s="156"/>
    </row>
    <row r="7304" spans="1:2">
      <c r="A7304" s="79"/>
      <c r="B7304" s="156"/>
    </row>
    <row r="7305" spans="1:2">
      <c r="A7305" s="79"/>
      <c r="B7305" s="156"/>
    </row>
    <row r="7306" spans="1:2">
      <c r="A7306" s="79"/>
      <c r="B7306" s="156"/>
    </row>
    <row r="7307" spans="1:2">
      <c r="A7307" s="79"/>
      <c r="B7307" s="156"/>
    </row>
    <row r="7308" spans="1:2">
      <c r="A7308" s="79"/>
      <c r="B7308" s="156"/>
    </row>
    <row r="7309" spans="1:2">
      <c r="A7309" s="79"/>
      <c r="B7309" s="156"/>
    </row>
    <row r="7310" spans="1:2">
      <c r="A7310" s="79"/>
      <c r="B7310" s="156"/>
    </row>
    <row r="7311" spans="1:2">
      <c r="A7311" s="79"/>
      <c r="B7311" s="156"/>
    </row>
    <row r="7312" spans="1:2">
      <c r="A7312" s="79"/>
      <c r="B7312" s="156"/>
    </row>
    <row r="7313" spans="1:2">
      <c r="A7313" s="79"/>
      <c r="B7313" s="156"/>
    </row>
    <row r="7314" spans="1:2">
      <c r="A7314" s="79"/>
      <c r="B7314" s="156"/>
    </row>
    <row r="7315" spans="1:2">
      <c r="A7315" s="79"/>
      <c r="B7315" s="156"/>
    </row>
    <row r="7316" spans="1:2">
      <c r="A7316" s="79"/>
      <c r="B7316" s="156"/>
    </row>
    <row r="7317" spans="1:2">
      <c r="A7317" s="79"/>
      <c r="B7317" s="156"/>
    </row>
    <row r="7318" spans="1:2">
      <c r="A7318" s="79"/>
      <c r="B7318" s="156"/>
    </row>
    <row r="7319" spans="1:2">
      <c r="A7319" s="79"/>
      <c r="B7319" s="156"/>
    </row>
    <row r="7320" spans="1:2">
      <c r="A7320" s="79"/>
      <c r="B7320" s="156"/>
    </row>
    <row r="7321" spans="1:2">
      <c r="A7321" s="79"/>
      <c r="B7321" s="156"/>
    </row>
    <row r="7322" spans="1:2">
      <c r="A7322" s="79"/>
      <c r="B7322" s="156"/>
    </row>
    <row r="7323" spans="1:2">
      <c r="A7323" s="79"/>
      <c r="B7323" s="156"/>
    </row>
    <row r="7324" spans="1:2">
      <c r="A7324" s="79"/>
      <c r="B7324" s="156"/>
    </row>
    <row r="7325" spans="1:2">
      <c r="A7325" s="79"/>
      <c r="B7325" s="156"/>
    </row>
    <row r="7326" spans="1:2">
      <c r="A7326" s="79"/>
      <c r="B7326" s="156"/>
    </row>
    <row r="7327" spans="1:2">
      <c r="A7327" s="79"/>
      <c r="B7327" s="156"/>
    </row>
    <row r="7328" spans="1:2">
      <c r="A7328" s="79"/>
      <c r="B7328" s="156"/>
    </row>
    <row r="7329" spans="1:2">
      <c r="A7329" s="79"/>
      <c r="B7329" s="156"/>
    </row>
    <row r="7330" spans="1:2">
      <c r="A7330" s="79"/>
      <c r="B7330" s="156"/>
    </row>
    <row r="7331" spans="1:2">
      <c r="A7331" s="79"/>
      <c r="B7331" s="156"/>
    </row>
    <row r="7332" spans="1:2">
      <c r="A7332" s="79"/>
      <c r="B7332" s="156"/>
    </row>
    <row r="7333" spans="1:2">
      <c r="A7333" s="79"/>
      <c r="B7333" s="156"/>
    </row>
    <row r="7334" spans="1:2">
      <c r="A7334" s="79"/>
      <c r="B7334" s="156"/>
    </row>
    <row r="7335" spans="1:2">
      <c r="A7335" s="79"/>
      <c r="B7335" s="156"/>
    </row>
    <row r="7336" spans="1:2">
      <c r="A7336" s="79"/>
      <c r="B7336" s="156"/>
    </row>
    <row r="7337" spans="1:2">
      <c r="A7337" s="79"/>
      <c r="B7337" s="156"/>
    </row>
    <row r="7338" spans="1:2">
      <c r="A7338" s="79"/>
      <c r="B7338" s="156"/>
    </row>
    <row r="7339" spans="1:2">
      <c r="A7339" s="79"/>
      <c r="B7339" s="156"/>
    </row>
    <row r="7340" spans="1:2">
      <c r="A7340" s="79"/>
      <c r="B7340" s="156"/>
    </row>
    <row r="7341" spans="1:2">
      <c r="A7341" s="79"/>
      <c r="B7341" s="156"/>
    </row>
    <row r="7342" spans="1:2">
      <c r="A7342" s="79"/>
      <c r="B7342" s="156"/>
    </row>
    <row r="7343" spans="1:2">
      <c r="A7343" s="79"/>
      <c r="B7343" s="156"/>
    </row>
    <row r="7344" spans="1:2">
      <c r="A7344" s="79"/>
      <c r="B7344" s="156"/>
    </row>
    <row r="7345" spans="1:2">
      <c r="A7345" s="79"/>
      <c r="B7345" s="156"/>
    </row>
    <row r="7346" spans="1:2">
      <c r="A7346" s="79"/>
      <c r="B7346" s="156"/>
    </row>
    <row r="7347" spans="1:2">
      <c r="A7347" s="79"/>
      <c r="B7347" s="156"/>
    </row>
    <row r="7348" spans="1:2">
      <c r="A7348" s="79"/>
      <c r="B7348" s="156"/>
    </row>
    <row r="7349" spans="1:2">
      <c r="A7349" s="79"/>
      <c r="B7349" s="156"/>
    </row>
    <row r="7350" spans="1:2">
      <c r="A7350" s="79"/>
      <c r="B7350" s="156"/>
    </row>
    <row r="7351" spans="1:2">
      <c r="A7351" s="79"/>
      <c r="B7351" s="156"/>
    </row>
    <row r="7352" spans="1:2">
      <c r="A7352" s="79"/>
      <c r="B7352" s="156"/>
    </row>
    <row r="7353" spans="1:2">
      <c r="A7353" s="79"/>
      <c r="B7353" s="156"/>
    </row>
    <row r="7354" spans="1:2">
      <c r="A7354" s="79"/>
      <c r="B7354" s="156"/>
    </row>
    <row r="7355" spans="1:2">
      <c r="A7355" s="79"/>
      <c r="B7355" s="156"/>
    </row>
    <row r="7356" spans="1:2">
      <c r="A7356" s="79"/>
      <c r="B7356" s="156"/>
    </row>
    <row r="7357" spans="1:2">
      <c r="A7357" s="79"/>
      <c r="B7357" s="156"/>
    </row>
    <row r="7358" spans="1:2">
      <c r="A7358" s="79"/>
      <c r="B7358" s="156"/>
    </row>
    <row r="7359" spans="1:2">
      <c r="A7359" s="79"/>
      <c r="B7359" s="156"/>
    </row>
    <row r="7360" spans="1:2">
      <c r="A7360" s="79"/>
      <c r="B7360" s="156"/>
    </row>
    <row r="7361" spans="1:2">
      <c r="A7361" s="79"/>
      <c r="B7361" s="156"/>
    </row>
    <row r="7362" spans="1:2">
      <c r="A7362" s="79"/>
      <c r="B7362" s="156"/>
    </row>
    <row r="7363" spans="1:2">
      <c r="A7363" s="79"/>
      <c r="B7363" s="156"/>
    </row>
    <row r="7364" spans="1:2">
      <c r="A7364" s="79"/>
      <c r="B7364" s="156"/>
    </row>
    <row r="7365" spans="1:2">
      <c r="A7365" s="79"/>
      <c r="B7365" s="156"/>
    </row>
    <row r="7366" spans="1:2">
      <c r="A7366" s="79"/>
      <c r="B7366" s="156"/>
    </row>
    <row r="7367" spans="1:2">
      <c r="A7367" s="79"/>
      <c r="B7367" s="156"/>
    </row>
    <row r="7368" spans="1:2">
      <c r="A7368" s="79"/>
      <c r="B7368" s="156"/>
    </row>
    <row r="7369" spans="1:2">
      <c r="A7369" s="79"/>
      <c r="B7369" s="156"/>
    </row>
    <row r="7370" spans="1:2">
      <c r="A7370" s="79"/>
      <c r="B7370" s="156"/>
    </row>
    <row r="7371" spans="1:2">
      <c r="A7371" s="79"/>
      <c r="B7371" s="156"/>
    </row>
    <row r="7372" spans="1:2">
      <c r="A7372" s="79"/>
      <c r="B7372" s="156"/>
    </row>
    <row r="7373" spans="1:2">
      <c r="A7373" s="79"/>
      <c r="B7373" s="156"/>
    </row>
    <row r="7374" spans="1:2">
      <c r="A7374" s="79"/>
      <c r="B7374" s="156"/>
    </row>
    <row r="7375" spans="1:2">
      <c r="A7375" s="79"/>
      <c r="B7375" s="156"/>
    </row>
    <row r="7376" spans="1:2">
      <c r="A7376" s="79"/>
      <c r="B7376" s="156"/>
    </row>
    <row r="7377" spans="1:2">
      <c r="A7377" s="79"/>
      <c r="B7377" s="156"/>
    </row>
    <row r="7378" spans="1:2">
      <c r="A7378" s="79"/>
      <c r="B7378" s="156"/>
    </row>
    <row r="7379" spans="1:2">
      <c r="A7379" s="79"/>
      <c r="B7379" s="156"/>
    </row>
    <row r="7380" spans="1:2">
      <c r="A7380" s="79"/>
      <c r="B7380" s="156"/>
    </row>
    <row r="7381" spans="1:2">
      <c r="A7381" s="79"/>
      <c r="B7381" s="156"/>
    </row>
    <row r="7382" spans="1:2">
      <c r="A7382" s="79"/>
      <c r="B7382" s="156"/>
    </row>
    <row r="7383" spans="1:2">
      <c r="A7383" s="79"/>
      <c r="B7383" s="156"/>
    </row>
    <row r="7384" spans="1:2">
      <c r="A7384" s="79"/>
      <c r="B7384" s="156"/>
    </row>
    <row r="7385" spans="1:2">
      <c r="A7385" s="79"/>
      <c r="B7385" s="156"/>
    </row>
    <row r="7386" spans="1:2">
      <c r="A7386" s="79"/>
      <c r="B7386" s="156"/>
    </row>
    <row r="7387" spans="1:2">
      <c r="A7387" s="79"/>
      <c r="B7387" s="156"/>
    </row>
    <row r="7388" spans="1:2">
      <c r="A7388" s="79"/>
      <c r="B7388" s="156"/>
    </row>
    <row r="7389" spans="1:2">
      <c r="A7389" s="79"/>
      <c r="B7389" s="156"/>
    </row>
    <row r="7390" spans="1:2">
      <c r="A7390" s="79"/>
      <c r="B7390" s="156"/>
    </row>
    <row r="7391" spans="1:2">
      <c r="A7391" s="79"/>
      <c r="B7391" s="156"/>
    </row>
    <row r="7392" spans="1:2">
      <c r="A7392" s="79"/>
      <c r="B7392" s="156"/>
    </row>
    <row r="7393" spans="1:2">
      <c r="A7393" s="79"/>
      <c r="B7393" s="156"/>
    </row>
    <row r="7394" spans="1:2">
      <c r="A7394" s="79"/>
      <c r="B7394" s="156"/>
    </row>
    <row r="7395" spans="1:2">
      <c r="A7395" s="79"/>
      <c r="B7395" s="156"/>
    </row>
    <row r="7396" spans="1:2">
      <c r="A7396" s="79"/>
      <c r="B7396" s="156"/>
    </row>
    <row r="7397" spans="1:2">
      <c r="A7397" s="79"/>
      <c r="B7397" s="156"/>
    </row>
    <row r="7398" spans="1:2">
      <c r="A7398" s="79"/>
      <c r="B7398" s="156"/>
    </row>
    <row r="7399" spans="1:2">
      <c r="A7399" s="79"/>
      <c r="B7399" s="156"/>
    </row>
    <row r="7400" spans="1:2">
      <c r="A7400" s="79"/>
      <c r="B7400" s="156"/>
    </row>
    <row r="7401" spans="1:2">
      <c r="A7401" s="79"/>
      <c r="B7401" s="156"/>
    </row>
    <row r="7402" spans="1:2">
      <c r="A7402" s="79"/>
      <c r="B7402" s="156"/>
    </row>
    <row r="7403" spans="1:2">
      <c r="A7403" s="79"/>
      <c r="B7403" s="156"/>
    </row>
    <row r="7404" spans="1:2">
      <c r="A7404" s="79"/>
      <c r="B7404" s="156"/>
    </row>
    <row r="7405" spans="1:2">
      <c r="A7405" s="79"/>
      <c r="B7405" s="156"/>
    </row>
    <row r="7406" spans="1:2">
      <c r="A7406" s="79"/>
      <c r="B7406" s="156"/>
    </row>
    <row r="7407" spans="1:2">
      <c r="A7407" s="79"/>
      <c r="B7407" s="156"/>
    </row>
    <row r="7408" spans="1:2">
      <c r="A7408" s="79"/>
      <c r="B7408" s="156"/>
    </row>
    <row r="7409" spans="1:2">
      <c r="A7409" s="79"/>
      <c r="B7409" s="156"/>
    </row>
    <row r="7410" spans="1:2">
      <c r="A7410" s="79"/>
      <c r="B7410" s="156"/>
    </row>
    <row r="7411" spans="1:2">
      <c r="A7411" s="79"/>
      <c r="B7411" s="156"/>
    </row>
    <row r="7412" spans="1:2">
      <c r="A7412" s="79"/>
      <c r="B7412" s="156"/>
    </row>
    <row r="7413" spans="1:2">
      <c r="A7413" s="79"/>
      <c r="B7413" s="156"/>
    </row>
    <row r="7414" spans="1:2">
      <c r="A7414" s="79"/>
      <c r="B7414" s="156"/>
    </row>
    <row r="7415" spans="1:2">
      <c r="A7415" s="79"/>
      <c r="B7415" s="156"/>
    </row>
    <row r="7416" spans="1:2">
      <c r="A7416" s="79"/>
      <c r="B7416" s="156"/>
    </row>
    <row r="7417" spans="1:2">
      <c r="A7417" s="79"/>
      <c r="B7417" s="156"/>
    </row>
    <row r="7418" spans="1:2">
      <c r="A7418" s="79"/>
      <c r="B7418" s="156"/>
    </row>
    <row r="7419" spans="1:2">
      <c r="A7419" s="79"/>
      <c r="B7419" s="156"/>
    </row>
    <row r="7420" spans="1:2">
      <c r="A7420" s="79"/>
      <c r="B7420" s="156"/>
    </row>
    <row r="7421" spans="1:2">
      <c r="A7421" s="79"/>
      <c r="B7421" s="156"/>
    </row>
    <row r="7422" spans="1:2">
      <c r="A7422" s="79"/>
      <c r="B7422" s="156"/>
    </row>
    <row r="7423" spans="1:2">
      <c r="A7423" s="79"/>
      <c r="B7423" s="156"/>
    </row>
    <row r="7424" spans="1:2">
      <c r="A7424" s="79"/>
      <c r="B7424" s="156"/>
    </row>
    <row r="7425" spans="1:2">
      <c r="A7425" s="79"/>
      <c r="B7425" s="156"/>
    </row>
    <row r="7426" spans="1:2">
      <c r="A7426" s="79"/>
      <c r="B7426" s="156"/>
    </row>
    <row r="7427" spans="1:2">
      <c r="A7427" s="79"/>
      <c r="B7427" s="156"/>
    </row>
    <row r="7428" spans="1:2">
      <c r="A7428" s="79"/>
      <c r="B7428" s="156"/>
    </row>
    <row r="7429" spans="1:2">
      <c r="A7429" s="79"/>
      <c r="B7429" s="156"/>
    </row>
    <row r="7430" spans="1:2">
      <c r="A7430" s="79"/>
      <c r="B7430" s="156"/>
    </row>
    <row r="7431" spans="1:2">
      <c r="A7431" s="79"/>
      <c r="B7431" s="156"/>
    </row>
    <row r="7432" spans="1:2">
      <c r="A7432" s="79"/>
      <c r="B7432" s="156"/>
    </row>
    <row r="7433" spans="1:2">
      <c r="A7433" s="79"/>
      <c r="B7433" s="156"/>
    </row>
    <row r="7434" spans="1:2">
      <c r="A7434" s="79"/>
      <c r="B7434" s="156"/>
    </row>
    <row r="7435" spans="1:2">
      <c r="A7435" s="79"/>
      <c r="B7435" s="156"/>
    </row>
    <row r="7436" spans="1:2">
      <c r="A7436" s="79"/>
      <c r="B7436" s="156"/>
    </row>
    <row r="7437" spans="1:2">
      <c r="A7437" s="79"/>
      <c r="B7437" s="156"/>
    </row>
    <row r="7438" spans="1:2">
      <c r="A7438" s="79"/>
      <c r="B7438" s="156"/>
    </row>
    <row r="7439" spans="1:2">
      <c r="A7439" s="79"/>
      <c r="B7439" s="156"/>
    </row>
    <row r="7440" spans="1:2">
      <c r="A7440" s="79"/>
      <c r="B7440" s="156"/>
    </row>
    <row r="7441" spans="1:2">
      <c r="A7441" s="79"/>
      <c r="B7441" s="156"/>
    </row>
    <row r="7442" spans="1:2">
      <c r="A7442" s="79"/>
      <c r="B7442" s="156"/>
    </row>
    <row r="7443" spans="1:2">
      <c r="A7443" s="79"/>
      <c r="B7443" s="156"/>
    </row>
    <row r="7444" spans="1:2">
      <c r="A7444" s="79"/>
      <c r="B7444" s="156"/>
    </row>
    <row r="7445" spans="1:2">
      <c r="A7445" s="79"/>
      <c r="B7445" s="156"/>
    </row>
    <row r="7446" spans="1:2">
      <c r="A7446" s="79"/>
      <c r="B7446" s="156"/>
    </row>
    <row r="7447" spans="1:2">
      <c r="A7447" s="79"/>
      <c r="B7447" s="156"/>
    </row>
    <row r="7448" spans="1:2">
      <c r="A7448" s="79"/>
      <c r="B7448" s="156"/>
    </row>
    <row r="7449" spans="1:2">
      <c r="A7449" s="79"/>
      <c r="B7449" s="156"/>
    </row>
    <row r="7450" spans="1:2">
      <c r="A7450" s="79"/>
      <c r="B7450" s="156"/>
    </row>
    <row r="7451" spans="1:2">
      <c r="A7451" s="79"/>
      <c r="B7451" s="156"/>
    </row>
    <row r="7452" spans="1:2">
      <c r="A7452" s="79"/>
      <c r="B7452" s="156"/>
    </row>
    <row r="7453" spans="1:2">
      <c r="A7453" s="79"/>
      <c r="B7453" s="156"/>
    </row>
    <row r="7454" spans="1:2">
      <c r="A7454" s="79"/>
      <c r="B7454" s="156"/>
    </row>
    <row r="7455" spans="1:2">
      <c r="A7455" s="79"/>
      <c r="B7455" s="156"/>
    </row>
    <row r="7456" spans="1:2">
      <c r="A7456" s="79"/>
      <c r="B7456" s="156"/>
    </row>
    <row r="7457" spans="1:2">
      <c r="A7457" s="79"/>
      <c r="B7457" s="156"/>
    </row>
    <row r="7458" spans="1:2">
      <c r="A7458" s="79"/>
      <c r="B7458" s="156"/>
    </row>
    <row r="7459" spans="1:2">
      <c r="A7459" s="79"/>
      <c r="B7459" s="156"/>
    </row>
    <row r="7460" spans="1:2">
      <c r="A7460" s="79"/>
      <c r="B7460" s="156"/>
    </row>
    <row r="7461" spans="1:2">
      <c r="A7461" s="79"/>
      <c r="B7461" s="156"/>
    </row>
    <row r="7462" spans="1:2">
      <c r="A7462" s="79"/>
      <c r="B7462" s="156"/>
    </row>
    <row r="7463" spans="1:2">
      <c r="A7463" s="79"/>
      <c r="B7463" s="156"/>
    </row>
    <row r="7464" spans="1:2">
      <c r="A7464" s="79"/>
      <c r="B7464" s="156"/>
    </row>
    <row r="7465" spans="1:2">
      <c r="A7465" s="79"/>
      <c r="B7465" s="156"/>
    </row>
    <row r="7466" spans="1:2">
      <c r="A7466" s="79"/>
      <c r="B7466" s="156"/>
    </row>
    <row r="7467" spans="1:2">
      <c r="A7467" s="79"/>
      <c r="B7467" s="156"/>
    </row>
    <row r="7468" spans="1:2">
      <c r="A7468" s="79"/>
      <c r="B7468" s="156"/>
    </row>
    <row r="7469" spans="1:2">
      <c r="A7469" s="79"/>
      <c r="B7469" s="156"/>
    </row>
    <row r="7470" spans="1:2">
      <c r="A7470" s="79"/>
      <c r="B7470" s="156"/>
    </row>
    <row r="7471" spans="1:2">
      <c r="A7471" s="79"/>
      <c r="B7471" s="156"/>
    </row>
    <row r="7472" spans="1:2">
      <c r="A7472" s="79"/>
      <c r="B7472" s="156"/>
    </row>
    <row r="7473" spans="1:2">
      <c r="A7473" s="79"/>
      <c r="B7473" s="156"/>
    </row>
    <row r="7474" spans="1:2">
      <c r="A7474" s="79"/>
      <c r="B7474" s="156"/>
    </row>
    <row r="7475" spans="1:2">
      <c r="A7475" s="79"/>
      <c r="B7475" s="156"/>
    </row>
    <row r="7476" spans="1:2">
      <c r="A7476" s="79"/>
      <c r="B7476" s="156"/>
    </row>
    <row r="7477" spans="1:2">
      <c r="A7477" s="79"/>
      <c r="B7477" s="156"/>
    </row>
    <row r="7478" spans="1:2">
      <c r="A7478" s="79"/>
      <c r="B7478" s="156"/>
    </row>
    <row r="7479" spans="1:2">
      <c r="A7479" s="79"/>
      <c r="B7479" s="156"/>
    </row>
    <row r="7480" spans="1:2">
      <c r="A7480" s="79"/>
      <c r="B7480" s="156"/>
    </row>
    <row r="7481" spans="1:2">
      <c r="A7481" s="79"/>
      <c r="B7481" s="156"/>
    </row>
    <row r="7482" spans="1:2">
      <c r="A7482" s="79"/>
      <c r="B7482" s="156"/>
    </row>
    <row r="7483" spans="1:2">
      <c r="A7483" s="79"/>
      <c r="B7483" s="156"/>
    </row>
    <row r="7484" spans="1:2">
      <c r="A7484" s="79"/>
      <c r="B7484" s="156"/>
    </row>
    <row r="7485" spans="1:2">
      <c r="A7485" s="79"/>
      <c r="B7485" s="156"/>
    </row>
    <row r="7486" spans="1:2">
      <c r="A7486" s="79"/>
      <c r="B7486" s="156"/>
    </row>
    <row r="7487" spans="1:2">
      <c r="A7487" s="79"/>
      <c r="B7487" s="156"/>
    </row>
    <row r="7488" spans="1:2">
      <c r="A7488" s="79"/>
      <c r="B7488" s="156"/>
    </row>
    <row r="7489" spans="1:2">
      <c r="A7489" s="79"/>
      <c r="B7489" s="156"/>
    </row>
    <row r="7490" spans="1:2">
      <c r="A7490" s="79"/>
      <c r="B7490" s="156"/>
    </row>
    <row r="7491" spans="1:2">
      <c r="A7491" s="79"/>
      <c r="B7491" s="156"/>
    </row>
    <row r="7492" spans="1:2">
      <c r="A7492" s="79"/>
      <c r="B7492" s="156"/>
    </row>
    <row r="7493" spans="1:2">
      <c r="A7493" s="79"/>
      <c r="B7493" s="156"/>
    </row>
    <row r="7494" spans="1:2">
      <c r="A7494" s="79"/>
      <c r="B7494" s="156"/>
    </row>
    <row r="7495" spans="1:2">
      <c r="A7495" s="79"/>
      <c r="B7495" s="156"/>
    </row>
    <row r="7496" spans="1:2">
      <c r="A7496" s="79"/>
      <c r="B7496" s="156"/>
    </row>
    <row r="7497" spans="1:2">
      <c r="A7497" s="79"/>
      <c r="B7497" s="156"/>
    </row>
    <row r="7498" spans="1:2">
      <c r="A7498" s="79"/>
      <c r="B7498" s="156"/>
    </row>
    <row r="7499" spans="1:2">
      <c r="A7499" s="79"/>
      <c r="B7499" s="156"/>
    </row>
    <row r="7500" spans="1:2">
      <c r="A7500" s="79"/>
      <c r="B7500" s="156"/>
    </row>
    <row r="7501" spans="1:2">
      <c r="A7501" s="79"/>
      <c r="B7501" s="156"/>
    </row>
    <row r="7502" spans="1:2">
      <c r="A7502" s="79"/>
      <c r="B7502" s="156"/>
    </row>
    <row r="7503" spans="1:2">
      <c r="A7503" s="79"/>
      <c r="B7503" s="156"/>
    </row>
    <row r="7504" spans="1:2">
      <c r="A7504" s="79"/>
      <c r="B7504" s="156"/>
    </row>
    <row r="7505" spans="1:2">
      <c r="A7505" s="79"/>
      <c r="B7505" s="156"/>
    </row>
    <row r="7506" spans="1:2">
      <c r="A7506" s="79"/>
      <c r="B7506" s="156"/>
    </row>
    <row r="7507" spans="1:2">
      <c r="A7507" s="79"/>
      <c r="B7507" s="156"/>
    </row>
    <row r="7508" spans="1:2">
      <c r="A7508" s="79"/>
      <c r="B7508" s="156"/>
    </row>
    <row r="7509" spans="1:2">
      <c r="A7509" s="79"/>
      <c r="B7509" s="156"/>
    </row>
    <row r="7510" spans="1:2">
      <c r="A7510" s="79"/>
      <c r="B7510" s="156"/>
    </row>
    <row r="7511" spans="1:2">
      <c r="A7511" s="79"/>
      <c r="B7511" s="156"/>
    </row>
    <row r="7512" spans="1:2">
      <c r="A7512" s="79"/>
      <c r="B7512" s="156"/>
    </row>
    <row r="7513" spans="1:2">
      <c r="A7513" s="79"/>
      <c r="B7513" s="156"/>
    </row>
    <row r="7514" spans="1:2">
      <c r="A7514" s="79"/>
      <c r="B7514" s="156"/>
    </row>
    <row r="7515" spans="1:2">
      <c r="A7515" s="79"/>
      <c r="B7515" s="156"/>
    </row>
    <row r="7516" spans="1:2">
      <c r="A7516" s="79"/>
      <c r="B7516" s="156"/>
    </row>
    <row r="7517" spans="1:2">
      <c r="A7517" s="79"/>
      <c r="B7517" s="156"/>
    </row>
    <row r="7518" spans="1:2">
      <c r="A7518" s="79"/>
      <c r="B7518" s="156"/>
    </row>
    <row r="7519" spans="1:2">
      <c r="A7519" s="79"/>
      <c r="B7519" s="156"/>
    </row>
    <row r="7520" spans="1:2">
      <c r="A7520" s="79"/>
      <c r="B7520" s="156"/>
    </row>
    <row r="7521" spans="1:2">
      <c r="A7521" s="79"/>
      <c r="B7521" s="156"/>
    </row>
    <row r="7522" spans="1:2">
      <c r="A7522" s="79"/>
      <c r="B7522" s="156"/>
    </row>
    <row r="7523" spans="1:2">
      <c r="A7523" s="79"/>
      <c r="B7523" s="156"/>
    </row>
    <row r="7524" spans="1:2">
      <c r="A7524" s="79"/>
      <c r="B7524" s="156"/>
    </row>
    <row r="7525" spans="1:2">
      <c r="A7525" s="79"/>
      <c r="B7525" s="156"/>
    </row>
    <row r="7526" spans="1:2">
      <c r="A7526" s="79"/>
      <c r="B7526" s="156"/>
    </row>
    <row r="7527" spans="1:2">
      <c r="A7527" s="79"/>
      <c r="B7527" s="156"/>
    </row>
    <row r="7528" spans="1:2">
      <c r="A7528" s="79"/>
      <c r="B7528" s="156"/>
    </row>
    <row r="7529" spans="1:2">
      <c r="A7529" s="79"/>
      <c r="B7529" s="156"/>
    </row>
    <row r="7530" spans="1:2">
      <c r="A7530" s="79"/>
      <c r="B7530" s="156"/>
    </row>
    <row r="7531" spans="1:2">
      <c r="A7531" s="79"/>
      <c r="B7531" s="156"/>
    </row>
    <row r="7532" spans="1:2">
      <c r="A7532" s="79"/>
      <c r="B7532" s="156"/>
    </row>
    <row r="7533" spans="1:2">
      <c r="A7533" s="79"/>
      <c r="B7533" s="156"/>
    </row>
    <row r="7534" spans="1:2">
      <c r="A7534" s="79"/>
      <c r="B7534" s="156"/>
    </row>
    <row r="7535" spans="1:2">
      <c r="A7535" s="79"/>
      <c r="B7535" s="156"/>
    </row>
    <row r="7536" spans="1:2">
      <c r="A7536" s="79"/>
      <c r="B7536" s="156"/>
    </row>
    <row r="7537" spans="1:2">
      <c r="A7537" s="79"/>
      <c r="B7537" s="156"/>
    </row>
    <row r="7538" spans="1:2">
      <c r="A7538" s="79"/>
      <c r="B7538" s="156"/>
    </row>
    <row r="7539" spans="1:2">
      <c r="A7539" s="79"/>
      <c r="B7539" s="156"/>
    </row>
    <row r="7540" spans="1:2">
      <c r="A7540" s="79"/>
      <c r="B7540" s="156"/>
    </row>
    <row r="7541" spans="1:2">
      <c r="A7541" s="79"/>
      <c r="B7541" s="156"/>
    </row>
    <row r="7542" spans="1:2">
      <c r="A7542" s="79"/>
      <c r="B7542" s="156"/>
    </row>
    <row r="7543" spans="1:2">
      <c r="A7543" s="79"/>
      <c r="B7543" s="156"/>
    </row>
    <row r="7544" spans="1:2">
      <c r="A7544" s="79"/>
      <c r="B7544" s="156"/>
    </row>
    <row r="7545" spans="1:2">
      <c r="A7545" s="79"/>
      <c r="B7545" s="156"/>
    </row>
    <row r="7546" spans="1:2">
      <c r="A7546" s="79"/>
      <c r="B7546" s="156"/>
    </row>
    <row r="7547" spans="1:2">
      <c r="A7547" s="79"/>
      <c r="B7547" s="156"/>
    </row>
    <row r="7548" spans="1:2">
      <c r="A7548" s="79"/>
      <c r="B7548" s="156"/>
    </row>
    <row r="7549" spans="1:2">
      <c r="A7549" s="79"/>
      <c r="B7549" s="156"/>
    </row>
    <row r="7550" spans="1:2">
      <c r="A7550" s="79"/>
      <c r="B7550" s="156"/>
    </row>
    <row r="7551" spans="1:2">
      <c r="A7551" s="79"/>
      <c r="B7551" s="156"/>
    </row>
    <row r="7552" spans="1:2">
      <c r="A7552" s="79"/>
      <c r="B7552" s="156"/>
    </row>
    <row r="7553" spans="1:2">
      <c r="A7553" s="79"/>
      <c r="B7553" s="156"/>
    </row>
    <row r="7554" spans="1:2">
      <c r="A7554" s="79"/>
      <c r="B7554" s="156"/>
    </row>
    <row r="7555" spans="1:2">
      <c r="A7555" s="79"/>
      <c r="B7555" s="156"/>
    </row>
    <row r="7556" spans="1:2">
      <c r="A7556" s="79"/>
      <c r="B7556" s="156"/>
    </row>
    <row r="7557" spans="1:2">
      <c r="A7557" s="79"/>
      <c r="B7557" s="156"/>
    </row>
    <row r="7558" spans="1:2">
      <c r="A7558" s="79"/>
      <c r="B7558" s="156"/>
    </row>
    <row r="7559" spans="1:2">
      <c r="A7559" s="79"/>
      <c r="B7559" s="156"/>
    </row>
    <row r="7560" spans="1:2">
      <c r="A7560" s="79"/>
      <c r="B7560" s="156"/>
    </row>
    <row r="7561" spans="1:2">
      <c r="A7561" s="79"/>
      <c r="B7561" s="156"/>
    </row>
    <row r="7562" spans="1:2">
      <c r="A7562" s="79"/>
      <c r="B7562" s="156"/>
    </row>
    <row r="7563" spans="1:2">
      <c r="A7563" s="79"/>
      <c r="B7563" s="156"/>
    </row>
    <row r="7564" spans="1:2">
      <c r="A7564" s="79"/>
      <c r="B7564" s="156"/>
    </row>
    <row r="7565" spans="1:2">
      <c r="A7565" s="79"/>
      <c r="B7565" s="156"/>
    </row>
    <row r="7566" spans="1:2">
      <c r="A7566" s="79"/>
      <c r="B7566" s="156"/>
    </row>
    <row r="7567" spans="1:2">
      <c r="A7567" s="79"/>
      <c r="B7567" s="156"/>
    </row>
    <row r="7568" spans="1:2">
      <c r="A7568" s="79"/>
      <c r="B7568" s="156"/>
    </row>
    <row r="7569" spans="1:2">
      <c r="A7569" s="79"/>
      <c r="B7569" s="156"/>
    </row>
    <row r="7570" spans="1:2">
      <c r="A7570" s="79"/>
      <c r="B7570" s="156"/>
    </row>
    <row r="7571" spans="1:2">
      <c r="A7571" s="79"/>
      <c r="B7571" s="156"/>
    </row>
    <row r="7572" spans="1:2">
      <c r="A7572" s="79"/>
      <c r="B7572" s="156"/>
    </row>
    <row r="7573" spans="1:2">
      <c r="A7573" s="79"/>
      <c r="B7573" s="156"/>
    </row>
    <row r="7574" spans="1:2">
      <c r="A7574" s="79"/>
      <c r="B7574" s="156"/>
    </row>
    <row r="7575" spans="1:2">
      <c r="A7575" s="79"/>
      <c r="B7575" s="156"/>
    </row>
    <row r="7576" spans="1:2">
      <c r="A7576" s="79"/>
      <c r="B7576" s="156"/>
    </row>
    <row r="7577" spans="1:2">
      <c r="A7577" s="79"/>
      <c r="B7577" s="156"/>
    </row>
    <row r="7578" spans="1:2">
      <c r="A7578" s="79"/>
      <c r="B7578" s="156"/>
    </row>
    <row r="7579" spans="1:2">
      <c r="A7579" s="79"/>
      <c r="B7579" s="156"/>
    </row>
    <row r="7580" spans="1:2">
      <c r="A7580" s="79"/>
      <c r="B7580" s="156"/>
    </row>
    <row r="7581" spans="1:2">
      <c r="A7581" s="79"/>
      <c r="B7581" s="156"/>
    </row>
    <row r="7582" spans="1:2">
      <c r="A7582" s="79"/>
      <c r="B7582" s="156"/>
    </row>
    <row r="7583" spans="1:2">
      <c r="A7583" s="79"/>
      <c r="B7583" s="156"/>
    </row>
    <row r="7584" spans="1:2">
      <c r="A7584" s="79"/>
      <c r="B7584" s="156"/>
    </row>
    <row r="7585" spans="1:2">
      <c r="A7585" s="79"/>
      <c r="B7585" s="156"/>
    </row>
    <row r="7586" spans="1:2">
      <c r="A7586" s="79"/>
      <c r="B7586" s="156"/>
    </row>
    <row r="7587" spans="1:2">
      <c r="A7587" s="79"/>
      <c r="B7587" s="156"/>
    </row>
    <row r="7588" spans="1:2">
      <c r="A7588" s="79"/>
      <c r="B7588" s="156"/>
    </row>
    <row r="7589" spans="1:2">
      <c r="A7589" s="79"/>
      <c r="B7589" s="156"/>
    </row>
    <row r="7590" spans="1:2">
      <c r="A7590" s="79"/>
      <c r="B7590" s="156"/>
    </row>
    <row r="7591" spans="1:2">
      <c r="A7591" s="79"/>
      <c r="B7591" s="156"/>
    </row>
    <row r="7592" spans="1:2">
      <c r="A7592" s="79"/>
      <c r="B7592" s="156"/>
    </row>
    <row r="7593" spans="1:2">
      <c r="A7593" s="79"/>
      <c r="B7593" s="156"/>
    </row>
    <row r="7594" spans="1:2">
      <c r="A7594" s="79"/>
      <c r="B7594" s="156"/>
    </row>
    <row r="7595" spans="1:2">
      <c r="A7595" s="79"/>
      <c r="B7595" s="156"/>
    </row>
    <row r="7596" spans="1:2">
      <c r="A7596" s="79"/>
      <c r="B7596" s="156"/>
    </row>
    <row r="7597" spans="1:2">
      <c r="A7597" s="79"/>
      <c r="B7597" s="156"/>
    </row>
    <row r="7598" spans="1:2">
      <c r="A7598" s="79"/>
      <c r="B7598" s="156"/>
    </row>
    <row r="7599" spans="1:2">
      <c r="A7599" s="79"/>
      <c r="B7599" s="156"/>
    </row>
    <row r="7600" spans="1:2">
      <c r="A7600" s="79"/>
      <c r="B7600" s="156"/>
    </row>
    <row r="7601" spans="1:2">
      <c r="A7601" s="79"/>
      <c r="B7601" s="156"/>
    </row>
    <row r="7602" spans="1:2">
      <c r="A7602" s="79"/>
      <c r="B7602" s="156"/>
    </row>
    <row r="7603" spans="1:2">
      <c r="A7603" s="79"/>
      <c r="B7603" s="156"/>
    </row>
    <row r="7604" spans="1:2">
      <c r="A7604" s="79"/>
      <c r="B7604" s="156"/>
    </row>
    <row r="7605" spans="1:2">
      <c r="A7605" s="79"/>
      <c r="B7605" s="156"/>
    </row>
    <row r="7606" spans="1:2">
      <c r="A7606" s="79"/>
      <c r="B7606" s="156"/>
    </row>
    <row r="7607" spans="1:2">
      <c r="A7607" s="79"/>
      <c r="B7607" s="156"/>
    </row>
    <row r="7608" spans="1:2">
      <c r="A7608" s="79"/>
      <c r="B7608" s="156"/>
    </row>
    <row r="7609" spans="1:2">
      <c r="A7609" s="79"/>
      <c r="B7609" s="156"/>
    </row>
    <row r="7610" spans="1:2">
      <c r="A7610" s="79"/>
      <c r="B7610" s="156"/>
    </row>
    <row r="7611" spans="1:2">
      <c r="A7611" s="79"/>
      <c r="B7611" s="156"/>
    </row>
    <row r="7612" spans="1:2">
      <c r="A7612" s="79"/>
      <c r="B7612" s="156"/>
    </row>
    <row r="7613" spans="1:2">
      <c r="A7613" s="79"/>
      <c r="B7613" s="156"/>
    </row>
    <row r="7614" spans="1:2">
      <c r="A7614" s="79"/>
      <c r="B7614" s="156"/>
    </row>
    <row r="7615" spans="1:2">
      <c r="A7615" s="79"/>
      <c r="B7615" s="156"/>
    </row>
    <row r="7616" spans="1:2">
      <c r="A7616" s="79"/>
      <c r="B7616" s="156"/>
    </row>
    <row r="7617" spans="1:2">
      <c r="A7617" s="79"/>
      <c r="B7617" s="156"/>
    </row>
    <row r="7618" spans="1:2">
      <c r="A7618" s="79"/>
      <c r="B7618" s="156"/>
    </row>
    <row r="7619" spans="1:2">
      <c r="A7619" s="79"/>
      <c r="B7619" s="156"/>
    </row>
    <row r="7620" spans="1:2">
      <c r="A7620" s="79"/>
      <c r="B7620" s="156"/>
    </row>
    <row r="7621" spans="1:2">
      <c r="A7621" s="79"/>
      <c r="B7621" s="156"/>
    </row>
    <row r="7622" spans="1:2">
      <c r="A7622" s="79"/>
      <c r="B7622" s="156"/>
    </row>
    <row r="7623" spans="1:2">
      <c r="A7623" s="79"/>
      <c r="B7623" s="156"/>
    </row>
    <row r="7624" spans="1:2">
      <c r="A7624" s="79"/>
      <c r="B7624" s="156"/>
    </row>
    <row r="7625" spans="1:2">
      <c r="A7625" s="79"/>
      <c r="B7625" s="156"/>
    </row>
    <row r="7626" spans="1:2">
      <c r="A7626" s="79"/>
      <c r="B7626" s="156"/>
    </row>
    <row r="7627" spans="1:2">
      <c r="A7627" s="79"/>
      <c r="B7627" s="156"/>
    </row>
    <row r="7628" spans="1:2">
      <c r="A7628" s="79"/>
      <c r="B7628" s="156"/>
    </row>
    <row r="7629" spans="1:2">
      <c r="A7629" s="79"/>
      <c r="B7629" s="156"/>
    </row>
    <row r="7630" spans="1:2">
      <c r="A7630" s="79"/>
      <c r="B7630" s="156"/>
    </row>
    <row r="7631" spans="1:2">
      <c r="A7631" s="79"/>
      <c r="B7631" s="156"/>
    </row>
    <row r="7632" spans="1:2">
      <c r="A7632" s="79"/>
      <c r="B7632" s="156"/>
    </row>
    <row r="7633" spans="1:2">
      <c r="A7633" s="79"/>
      <c r="B7633" s="156"/>
    </row>
    <row r="7634" spans="1:2">
      <c r="A7634" s="79"/>
      <c r="B7634" s="156"/>
    </row>
    <row r="7635" spans="1:2">
      <c r="A7635" s="79"/>
      <c r="B7635" s="156"/>
    </row>
    <row r="7636" spans="1:2">
      <c r="A7636" s="79"/>
      <c r="B7636" s="156"/>
    </row>
    <row r="7637" spans="1:2">
      <c r="A7637" s="79"/>
      <c r="B7637" s="156"/>
    </row>
    <row r="7638" spans="1:2">
      <c r="A7638" s="79"/>
      <c r="B7638" s="156"/>
    </row>
    <row r="7639" spans="1:2">
      <c r="A7639" s="79"/>
      <c r="B7639" s="156"/>
    </row>
    <row r="7640" spans="1:2">
      <c r="A7640" s="79"/>
      <c r="B7640" s="156"/>
    </row>
    <row r="7641" spans="1:2">
      <c r="A7641" s="79"/>
      <c r="B7641" s="156"/>
    </row>
    <row r="7642" spans="1:2">
      <c r="A7642" s="79"/>
      <c r="B7642" s="156"/>
    </row>
    <row r="7643" spans="1:2">
      <c r="A7643" s="79"/>
      <c r="B7643" s="156"/>
    </row>
    <row r="7644" spans="1:2">
      <c r="A7644" s="79"/>
      <c r="B7644" s="156"/>
    </row>
    <row r="7645" spans="1:2">
      <c r="A7645" s="79"/>
      <c r="B7645" s="156"/>
    </row>
    <row r="7646" spans="1:2">
      <c r="A7646" s="79"/>
      <c r="B7646" s="156"/>
    </row>
    <row r="7647" spans="1:2">
      <c r="A7647" s="79"/>
      <c r="B7647" s="156"/>
    </row>
    <row r="7648" spans="1:2">
      <c r="A7648" s="79"/>
      <c r="B7648" s="156"/>
    </row>
    <row r="7649" spans="1:2">
      <c r="A7649" s="79"/>
      <c r="B7649" s="156"/>
    </row>
    <row r="7650" spans="1:2">
      <c r="A7650" s="79"/>
      <c r="B7650" s="156"/>
    </row>
    <row r="7651" spans="1:2">
      <c r="A7651" s="79"/>
      <c r="B7651" s="156"/>
    </row>
    <row r="7652" spans="1:2">
      <c r="A7652" s="79"/>
      <c r="B7652" s="156"/>
    </row>
    <row r="7653" spans="1:2">
      <c r="A7653" s="79"/>
      <c r="B7653" s="156"/>
    </row>
    <row r="7654" spans="1:2">
      <c r="A7654" s="79"/>
      <c r="B7654" s="156"/>
    </row>
    <row r="7655" spans="1:2">
      <c r="A7655" s="79"/>
      <c r="B7655" s="156"/>
    </row>
    <row r="7656" spans="1:2">
      <c r="A7656" s="79"/>
      <c r="B7656" s="156"/>
    </row>
    <row r="7657" spans="1:2">
      <c r="A7657" s="79"/>
      <c r="B7657" s="156"/>
    </row>
    <row r="7658" spans="1:2">
      <c r="A7658" s="79"/>
      <c r="B7658" s="156"/>
    </row>
    <row r="7659" spans="1:2">
      <c r="A7659" s="79"/>
      <c r="B7659" s="156"/>
    </row>
    <row r="7660" spans="1:2">
      <c r="A7660" s="79"/>
      <c r="B7660" s="156"/>
    </row>
    <row r="7661" spans="1:2">
      <c r="A7661" s="79"/>
      <c r="B7661" s="156"/>
    </row>
    <row r="7662" spans="1:2">
      <c r="A7662" s="79"/>
      <c r="B7662" s="156"/>
    </row>
    <row r="7663" spans="1:2">
      <c r="A7663" s="79"/>
      <c r="B7663" s="156"/>
    </row>
    <row r="7664" spans="1:2">
      <c r="A7664" s="79"/>
      <c r="B7664" s="156"/>
    </row>
    <row r="7665" spans="1:2">
      <c r="A7665" s="79"/>
      <c r="B7665" s="156"/>
    </row>
    <row r="7666" spans="1:2">
      <c r="A7666" s="79"/>
      <c r="B7666" s="156"/>
    </row>
    <row r="7667" spans="1:2">
      <c r="A7667" s="79"/>
      <c r="B7667" s="156"/>
    </row>
    <row r="7668" spans="1:2">
      <c r="A7668" s="79"/>
      <c r="B7668" s="156"/>
    </row>
    <row r="7669" spans="1:2">
      <c r="A7669" s="79"/>
      <c r="B7669" s="156"/>
    </row>
    <row r="7670" spans="1:2">
      <c r="A7670" s="79"/>
      <c r="B7670" s="156"/>
    </row>
    <row r="7671" spans="1:2">
      <c r="A7671" s="79"/>
      <c r="B7671" s="156"/>
    </row>
    <row r="7672" spans="1:2">
      <c r="A7672" s="79"/>
      <c r="B7672" s="156"/>
    </row>
    <row r="7673" spans="1:2">
      <c r="A7673" s="79"/>
      <c r="B7673" s="156"/>
    </row>
    <row r="7674" spans="1:2">
      <c r="A7674" s="79"/>
      <c r="B7674" s="156"/>
    </row>
    <row r="7675" spans="1:2">
      <c r="A7675" s="79"/>
      <c r="B7675" s="156"/>
    </row>
    <row r="7676" spans="1:2">
      <c r="A7676" s="79"/>
      <c r="B7676" s="156"/>
    </row>
    <row r="7677" spans="1:2">
      <c r="A7677" s="79"/>
      <c r="B7677" s="156"/>
    </row>
    <row r="7678" spans="1:2">
      <c r="A7678" s="79"/>
      <c r="B7678" s="156"/>
    </row>
    <row r="7679" spans="1:2">
      <c r="A7679" s="79"/>
      <c r="B7679" s="156"/>
    </row>
    <row r="7680" spans="1:2">
      <c r="A7680" s="79"/>
      <c r="B7680" s="156"/>
    </row>
    <row r="7681" spans="1:2">
      <c r="A7681" s="79"/>
      <c r="B7681" s="156"/>
    </row>
    <row r="7682" spans="1:2">
      <c r="A7682" s="79"/>
      <c r="B7682" s="156"/>
    </row>
    <row r="7683" spans="1:2">
      <c r="A7683" s="79"/>
      <c r="B7683" s="156"/>
    </row>
    <row r="7684" spans="1:2">
      <c r="A7684" s="79"/>
      <c r="B7684" s="156"/>
    </row>
    <row r="7685" spans="1:2">
      <c r="A7685" s="79"/>
      <c r="B7685" s="156"/>
    </row>
    <row r="7686" spans="1:2">
      <c r="A7686" s="79"/>
      <c r="B7686" s="156"/>
    </row>
    <row r="7687" spans="1:2">
      <c r="A7687" s="79"/>
      <c r="B7687" s="156"/>
    </row>
    <row r="7688" spans="1:2">
      <c r="A7688" s="79"/>
      <c r="B7688" s="156"/>
    </row>
    <row r="7689" spans="1:2">
      <c r="A7689" s="79"/>
      <c r="B7689" s="156"/>
    </row>
    <row r="7690" spans="1:2">
      <c r="A7690" s="79"/>
      <c r="B7690" s="156"/>
    </row>
    <row r="7691" spans="1:2">
      <c r="A7691" s="79"/>
      <c r="B7691" s="156"/>
    </row>
    <row r="7692" spans="1:2">
      <c r="A7692" s="79"/>
      <c r="B7692" s="156"/>
    </row>
    <row r="7693" spans="1:2">
      <c r="A7693" s="79"/>
      <c r="B7693" s="156"/>
    </row>
    <row r="7694" spans="1:2">
      <c r="A7694" s="79"/>
      <c r="B7694" s="156"/>
    </row>
    <row r="7695" spans="1:2">
      <c r="A7695" s="79"/>
      <c r="B7695" s="156"/>
    </row>
    <row r="7696" spans="1:2">
      <c r="A7696" s="79"/>
      <c r="B7696" s="156"/>
    </row>
    <row r="7697" spans="1:2">
      <c r="A7697" s="79"/>
      <c r="B7697" s="156"/>
    </row>
    <row r="7698" spans="1:2">
      <c r="A7698" s="79"/>
      <c r="B7698" s="156"/>
    </row>
    <row r="7699" spans="1:2">
      <c r="A7699" s="79"/>
      <c r="B7699" s="156"/>
    </row>
    <row r="7700" spans="1:2">
      <c r="A7700" s="79"/>
      <c r="B7700" s="156"/>
    </row>
    <row r="7701" spans="1:2">
      <c r="A7701" s="79"/>
      <c r="B7701" s="156"/>
    </row>
    <row r="7702" spans="1:2">
      <c r="A7702" s="79"/>
      <c r="B7702" s="156"/>
    </row>
    <row r="7703" spans="1:2">
      <c r="A7703" s="79"/>
      <c r="B7703" s="156"/>
    </row>
    <row r="7704" spans="1:2">
      <c r="A7704" s="79"/>
      <c r="B7704" s="156"/>
    </row>
    <row r="7705" spans="1:2">
      <c r="A7705" s="79"/>
      <c r="B7705" s="156"/>
    </row>
    <row r="7706" spans="1:2">
      <c r="A7706" s="79"/>
      <c r="B7706" s="156"/>
    </row>
    <row r="7707" spans="1:2">
      <c r="A7707" s="79"/>
      <c r="B7707" s="156"/>
    </row>
    <row r="7708" spans="1:2">
      <c r="A7708" s="79"/>
      <c r="B7708" s="156"/>
    </row>
    <row r="7709" spans="1:2">
      <c r="A7709" s="79"/>
      <c r="B7709" s="156"/>
    </row>
    <row r="7710" spans="1:2">
      <c r="A7710" s="79"/>
      <c r="B7710" s="156"/>
    </row>
    <row r="7711" spans="1:2">
      <c r="A7711" s="79"/>
      <c r="B7711" s="156"/>
    </row>
    <row r="7712" spans="1:2">
      <c r="A7712" s="79"/>
      <c r="B7712" s="156"/>
    </row>
    <row r="7713" spans="1:2">
      <c r="A7713" s="79"/>
      <c r="B7713" s="156"/>
    </row>
    <row r="7714" spans="1:2">
      <c r="A7714" s="79"/>
      <c r="B7714" s="156"/>
    </row>
    <row r="7715" spans="1:2">
      <c r="A7715" s="79"/>
      <c r="B7715" s="156"/>
    </row>
    <row r="7716" spans="1:2">
      <c r="A7716" s="79"/>
      <c r="B7716" s="156"/>
    </row>
    <row r="7717" spans="1:2">
      <c r="A7717" s="79"/>
      <c r="B7717" s="156"/>
    </row>
    <row r="7718" spans="1:2">
      <c r="A7718" s="79"/>
      <c r="B7718" s="156"/>
    </row>
    <row r="7719" spans="1:2">
      <c r="A7719" s="79"/>
      <c r="B7719" s="156"/>
    </row>
    <row r="7720" spans="1:2">
      <c r="A7720" s="79"/>
      <c r="B7720" s="156"/>
    </row>
    <row r="7721" spans="1:2">
      <c r="A7721" s="79"/>
      <c r="B7721" s="156"/>
    </row>
    <row r="7722" spans="1:2">
      <c r="A7722" s="79"/>
      <c r="B7722" s="156"/>
    </row>
    <row r="7723" spans="1:2">
      <c r="A7723" s="79"/>
      <c r="B7723" s="156"/>
    </row>
    <row r="7724" spans="1:2">
      <c r="A7724" s="79"/>
      <c r="B7724" s="156"/>
    </row>
    <row r="7725" spans="1:2">
      <c r="A7725" s="79"/>
      <c r="B7725" s="156"/>
    </row>
    <row r="7726" spans="1:2">
      <c r="A7726" s="79"/>
      <c r="B7726" s="156"/>
    </row>
    <row r="7727" spans="1:2">
      <c r="A7727" s="79"/>
      <c r="B7727" s="156"/>
    </row>
    <row r="7728" spans="1:2">
      <c r="A7728" s="79"/>
      <c r="B7728" s="156"/>
    </row>
    <row r="7729" spans="1:2">
      <c r="A7729" s="79"/>
      <c r="B7729" s="156"/>
    </row>
    <row r="7730" spans="1:2">
      <c r="A7730" s="79"/>
      <c r="B7730" s="156"/>
    </row>
    <row r="7731" spans="1:2">
      <c r="A7731" s="79"/>
      <c r="B7731" s="156"/>
    </row>
    <row r="7732" spans="1:2">
      <c r="A7732" s="79"/>
      <c r="B7732" s="156"/>
    </row>
    <row r="7733" spans="1:2">
      <c r="A7733" s="79"/>
      <c r="B7733" s="156"/>
    </row>
    <row r="7734" spans="1:2">
      <c r="A7734" s="79"/>
      <c r="B7734" s="156"/>
    </row>
    <row r="7735" spans="1:2">
      <c r="A7735" s="79"/>
      <c r="B7735" s="156"/>
    </row>
    <row r="7736" spans="1:2">
      <c r="A7736" s="79"/>
      <c r="B7736" s="156"/>
    </row>
    <row r="7737" spans="1:2">
      <c r="A7737" s="79"/>
      <c r="B7737" s="156"/>
    </row>
    <row r="7738" spans="1:2">
      <c r="A7738" s="79"/>
      <c r="B7738" s="156"/>
    </row>
    <row r="7739" spans="1:2">
      <c r="A7739" s="79"/>
      <c r="B7739" s="156"/>
    </row>
    <row r="7740" spans="1:2">
      <c r="A7740" s="79"/>
      <c r="B7740" s="156"/>
    </row>
    <row r="7741" spans="1:2">
      <c r="A7741" s="79"/>
      <c r="B7741" s="156"/>
    </row>
    <row r="7742" spans="1:2">
      <c r="A7742" s="79"/>
      <c r="B7742" s="156"/>
    </row>
    <row r="7743" spans="1:2">
      <c r="A7743" s="79"/>
      <c r="B7743" s="156"/>
    </row>
    <row r="7744" spans="1:2">
      <c r="A7744" s="79"/>
      <c r="B7744" s="156"/>
    </row>
    <row r="7745" spans="1:2">
      <c r="A7745" s="79"/>
      <c r="B7745" s="156"/>
    </row>
    <row r="7746" spans="1:2">
      <c r="A7746" s="79"/>
      <c r="B7746" s="156"/>
    </row>
    <row r="7747" spans="1:2">
      <c r="A7747" s="79"/>
      <c r="B7747" s="156"/>
    </row>
    <row r="7748" spans="1:2">
      <c r="A7748" s="79"/>
      <c r="B7748" s="156"/>
    </row>
    <row r="7749" spans="1:2">
      <c r="A7749" s="79"/>
      <c r="B7749" s="156"/>
    </row>
    <row r="7750" spans="1:2">
      <c r="A7750" s="79"/>
      <c r="B7750" s="156"/>
    </row>
    <row r="7751" spans="1:2">
      <c r="A7751" s="79"/>
      <c r="B7751" s="156"/>
    </row>
    <row r="7752" spans="1:2">
      <c r="A7752" s="79"/>
      <c r="B7752" s="156"/>
    </row>
    <row r="7753" spans="1:2">
      <c r="A7753" s="79"/>
      <c r="B7753" s="156"/>
    </row>
    <row r="7754" spans="1:2">
      <c r="A7754" s="79"/>
      <c r="B7754" s="156"/>
    </row>
    <row r="7755" spans="1:2">
      <c r="A7755" s="79"/>
      <c r="B7755" s="156"/>
    </row>
    <row r="7756" spans="1:2">
      <c r="A7756" s="79"/>
      <c r="B7756" s="156"/>
    </row>
    <row r="7757" spans="1:2">
      <c r="A7757" s="79"/>
      <c r="B7757" s="156"/>
    </row>
    <row r="7758" spans="1:2">
      <c r="A7758" s="79"/>
      <c r="B7758" s="156"/>
    </row>
    <row r="7759" spans="1:2">
      <c r="A7759" s="79"/>
      <c r="B7759" s="156"/>
    </row>
    <row r="7760" spans="1:2">
      <c r="A7760" s="79"/>
      <c r="B7760" s="156"/>
    </row>
    <row r="7761" spans="1:2">
      <c r="A7761" s="79"/>
      <c r="B7761" s="156"/>
    </row>
    <row r="7762" spans="1:2">
      <c r="A7762" s="79"/>
      <c r="B7762" s="156"/>
    </row>
    <row r="7763" spans="1:2">
      <c r="A7763" s="79"/>
      <c r="B7763" s="156"/>
    </row>
    <row r="7764" spans="1:2">
      <c r="A7764" s="79"/>
      <c r="B7764" s="156"/>
    </row>
    <row r="7765" spans="1:2">
      <c r="A7765" s="79"/>
      <c r="B7765" s="156"/>
    </row>
    <row r="7766" spans="1:2">
      <c r="A7766" s="79"/>
      <c r="B7766" s="156"/>
    </row>
    <row r="7767" spans="1:2">
      <c r="A7767" s="79"/>
      <c r="B7767" s="156"/>
    </row>
    <row r="7768" spans="1:2">
      <c r="A7768" s="79"/>
      <c r="B7768" s="156"/>
    </row>
    <row r="7769" spans="1:2">
      <c r="A7769" s="79"/>
      <c r="B7769" s="156"/>
    </row>
    <row r="7770" spans="1:2">
      <c r="A7770" s="79"/>
      <c r="B7770" s="156"/>
    </row>
    <row r="7771" spans="1:2">
      <c r="A7771" s="79"/>
      <c r="B7771" s="156"/>
    </row>
    <row r="7772" spans="1:2">
      <c r="A7772" s="79"/>
      <c r="B7772" s="156"/>
    </row>
    <row r="7773" spans="1:2">
      <c r="A7773" s="79"/>
      <c r="B7773" s="156"/>
    </row>
    <row r="7774" spans="1:2">
      <c r="A7774" s="79"/>
      <c r="B7774" s="156"/>
    </row>
    <row r="7775" spans="1:2">
      <c r="A7775" s="79"/>
      <c r="B7775" s="156"/>
    </row>
    <row r="7776" spans="1:2">
      <c r="A7776" s="79"/>
      <c r="B7776" s="156"/>
    </row>
    <row r="7777" spans="1:2">
      <c r="A7777" s="79"/>
      <c r="B7777" s="156"/>
    </row>
    <row r="7778" spans="1:2">
      <c r="A7778" s="79"/>
      <c r="B7778" s="156"/>
    </row>
    <row r="7779" spans="1:2">
      <c r="A7779" s="79"/>
      <c r="B7779" s="156"/>
    </row>
    <row r="7780" spans="1:2">
      <c r="A7780" s="79"/>
      <c r="B7780" s="156"/>
    </row>
    <row r="7781" spans="1:2">
      <c r="A7781" s="79"/>
      <c r="B7781" s="156"/>
    </row>
    <row r="7782" spans="1:2">
      <c r="A7782" s="79"/>
      <c r="B7782" s="156"/>
    </row>
    <row r="7783" spans="1:2">
      <c r="A7783" s="79"/>
      <c r="B7783" s="156"/>
    </row>
    <row r="7784" spans="1:2">
      <c r="A7784" s="79"/>
      <c r="B7784" s="156"/>
    </row>
    <row r="7785" spans="1:2">
      <c r="A7785" s="79"/>
      <c r="B7785" s="156"/>
    </row>
    <row r="7786" spans="1:2">
      <c r="A7786" s="79"/>
      <c r="B7786" s="156"/>
    </row>
    <row r="7787" spans="1:2">
      <c r="A7787" s="79"/>
      <c r="B7787" s="156"/>
    </row>
    <row r="7788" spans="1:2">
      <c r="A7788" s="79"/>
      <c r="B7788" s="156"/>
    </row>
    <row r="7789" spans="1:2">
      <c r="A7789" s="79"/>
      <c r="B7789" s="156"/>
    </row>
    <row r="7790" spans="1:2">
      <c r="A7790" s="79"/>
      <c r="B7790" s="156"/>
    </row>
    <row r="7791" spans="1:2">
      <c r="A7791" s="79"/>
      <c r="B7791" s="156"/>
    </row>
    <row r="7792" spans="1:2">
      <c r="A7792" s="79"/>
      <c r="B7792" s="156"/>
    </row>
    <row r="7793" spans="1:2">
      <c r="A7793" s="79"/>
      <c r="B7793" s="156"/>
    </row>
    <row r="7794" spans="1:2">
      <c r="A7794" s="79"/>
      <c r="B7794" s="156"/>
    </row>
    <row r="7795" spans="1:2">
      <c r="A7795" s="79"/>
      <c r="B7795" s="156"/>
    </row>
    <row r="7796" spans="1:2">
      <c r="A7796" s="79"/>
      <c r="B7796" s="156"/>
    </row>
    <row r="7797" spans="1:2">
      <c r="A7797" s="79"/>
      <c r="B7797" s="156"/>
    </row>
    <row r="7798" spans="1:2">
      <c r="A7798" s="79"/>
      <c r="B7798" s="156"/>
    </row>
    <row r="7799" spans="1:2">
      <c r="A7799" s="79"/>
      <c r="B7799" s="156"/>
    </row>
    <row r="7800" spans="1:2">
      <c r="A7800" s="79"/>
      <c r="B7800" s="156"/>
    </row>
    <row r="7801" spans="1:2">
      <c r="A7801" s="79"/>
      <c r="B7801" s="156"/>
    </row>
    <row r="7802" spans="1:2">
      <c r="A7802" s="79"/>
      <c r="B7802" s="156"/>
    </row>
    <row r="7803" spans="1:2">
      <c r="A7803" s="79"/>
      <c r="B7803" s="156"/>
    </row>
    <row r="7804" spans="1:2">
      <c r="A7804" s="79"/>
      <c r="B7804" s="156"/>
    </row>
    <row r="7805" spans="1:2">
      <c r="A7805" s="79"/>
      <c r="B7805" s="156"/>
    </row>
    <row r="7806" spans="1:2">
      <c r="A7806" s="79"/>
      <c r="B7806" s="156"/>
    </row>
    <row r="7807" spans="1:2">
      <c r="A7807" s="79"/>
      <c r="B7807" s="156"/>
    </row>
    <row r="7808" spans="1:2">
      <c r="A7808" s="79"/>
      <c r="B7808" s="156"/>
    </row>
    <row r="7809" spans="1:2">
      <c r="A7809" s="79"/>
      <c r="B7809" s="156"/>
    </row>
    <row r="7810" spans="1:2">
      <c r="A7810" s="79"/>
      <c r="B7810" s="156"/>
    </row>
    <row r="7811" spans="1:2">
      <c r="A7811" s="79"/>
      <c r="B7811" s="156"/>
    </row>
    <row r="7812" spans="1:2">
      <c r="A7812" s="79"/>
      <c r="B7812" s="156"/>
    </row>
    <row r="7813" spans="1:2">
      <c r="A7813" s="79"/>
      <c r="B7813" s="156"/>
    </row>
    <row r="7814" spans="1:2">
      <c r="A7814" s="79"/>
      <c r="B7814" s="156"/>
    </row>
    <row r="7815" spans="1:2">
      <c r="A7815" s="79"/>
      <c r="B7815" s="156"/>
    </row>
    <row r="7816" spans="1:2">
      <c r="A7816" s="79"/>
      <c r="B7816" s="156"/>
    </row>
    <row r="7817" spans="1:2">
      <c r="A7817" s="79"/>
      <c r="B7817" s="156"/>
    </row>
    <row r="7818" spans="1:2">
      <c r="A7818" s="79"/>
      <c r="B7818" s="156"/>
    </row>
    <row r="7819" spans="1:2">
      <c r="A7819" s="79"/>
      <c r="B7819" s="156"/>
    </row>
    <row r="7820" spans="1:2">
      <c r="A7820" s="79"/>
      <c r="B7820" s="156"/>
    </row>
    <row r="7821" spans="1:2">
      <c r="A7821" s="79"/>
      <c r="B7821" s="156"/>
    </row>
    <row r="7822" spans="1:2">
      <c r="A7822" s="79"/>
      <c r="B7822" s="156"/>
    </row>
    <row r="7823" spans="1:2">
      <c r="A7823" s="79"/>
      <c r="B7823" s="156"/>
    </row>
    <row r="7824" spans="1:2">
      <c r="A7824" s="79"/>
      <c r="B7824" s="156"/>
    </row>
    <row r="7825" spans="1:2">
      <c r="A7825" s="79"/>
      <c r="B7825" s="156"/>
    </row>
    <row r="7826" spans="1:2">
      <c r="A7826" s="79"/>
      <c r="B7826" s="156"/>
    </row>
    <row r="7827" spans="1:2">
      <c r="A7827" s="79"/>
      <c r="B7827" s="156"/>
    </row>
    <row r="7828" spans="1:2">
      <c r="A7828" s="79"/>
      <c r="B7828" s="156"/>
    </row>
    <row r="7829" spans="1:2">
      <c r="A7829" s="79"/>
      <c r="B7829" s="156"/>
    </row>
    <row r="7830" spans="1:2">
      <c r="A7830" s="79"/>
      <c r="B7830" s="156"/>
    </row>
    <row r="7831" spans="1:2">
      <c r="A7831" s="79"/>
      <c r="B7831" s="156"/>
    </row>
    <row r="7832" spans="1:2">
      <c r="A7832" s="79"/>
      <c r="B7832" s="156"/>
    </row>
    <row r="7833" spans="1:2">
      <c r="A7833" s="79"/>
      <c r="B7833" s="156"/>
    </row>
    <row r="7834" spans="1:2">
      <c r="A7834" s="79"/>
      <c r="B7834" s="156"/>
    </row>
    <row r="7835" spans="1:2">
      <c r="A7835" s="79"/>
      <c r="B7835" s="156"/>
    </row>
    <row r="7836" spans="1:2">
      <c r="A7836" s="79"/>
      <c r="B7836" s="156"/>
    </row>
    <row r="7837" spans="1:2">
      <c r="A7837" s="79"/>
      <c r="B7837" s="156"/>
    </row>
    <row r="7838" spans="1:2">
      <c r="A7838" s="79"/>
      <c r="B7838" s="156"/>
    </row>
    <row r="7839" spans="1:2">
      <c r="A7839" s="79"/>
      <c r="B7839" s="156"/>
    </row>
    <row r="7840" spans="1:2">
      <c r="A7840" s="79"/>
      <c r="B7840" s="156"/>
    </row>
    <row r="7841" spans="1:2">
      <c r="A7841" s="79"/>
      <c r="B7841" s="156"/>
    </row>
    <row r="7842" spans="1:2">
      <c r="A7842" s="79"/>
      <c r="B7842" s="156"/>
    </row>
    <row r="7843" spans="1:2">
      <c r="A7843" s="79"/>
      <c r="B7843" s="156"/>
    </row>
    <row r="7844" spans="1:2">
      <c r="A7844" s="79"/>
      <c r="B7844" s="156"/>
    </row>
    <row r="7845" spans="1:2">
      <c r="A7845" s="79"/>
      <c r="B7845" s="156"/>
    </row>
    <row r="7846" spans="1:2">
      <c r="A7846" s="79"/>
      <c r="B7846" s="156"/>
    </row>
    <row r="7847" spans="1:2">
      <c r="A7847" s="79"/>
      <c r="B7847" s="156"/>
    </row>
    <row r="7848" spans="1:2">
      <c r="A7848" s="79"/>
      <c r="B7848" s="156"/>
    </row>
    <row r="7849" spans="1:2">
      <c r="A7849" s="79"/>
      <c r="B7849" s="156"/>
    </row>
    <row r="7850" spans="1:2">
      <c r="A7850" s="79"/>
      <c r="B7850" s="156"/>
    </row>
    <row r="7851" spans="1:2">
      <c r="A7851" s="79"/>
      <c r="B7851" s="156"/>
    </row>
    <row r="7852" spans="1:2">
      <c r="A7852" s="79"/>
      <c r="B7852" s="156"/>
    </row>
    <row r="7853" spans="1:2">
      <c r="A7853" s="79"/>
      <c r="B7853" s="156"/>
    </row>
    <row r="7854" spans="1:2">
      <c r="A7854" s="79"/>
      <c r="B7854" s="156"/>
    </row>
    <row r="7855" spans="1:2">
      <c r="A7855" s="79"/>
      <c r="B7855" s="156"/>
    </row>
    <row r="7856" spans="1:2">
      <c r="A7856" s="79"/>
      <c r="B7856" s="156"/>
    </row>
    <row r="7857" spans="1:2">
      <c r="A7857" s="79"/>
      <c r="B7857" s="156"/>
    </row>
    <row r="7858" spans="1:2">
      <c r="A7858" s="79"/>
      <c r="B7858" s="156"/>
    </row>
    <row r="7859" spans="1:2">
      <c r="A7859" s="79"/>
      <c r="B7859" s="156"/>
    </row>
    <row r="7860" spans="1:2">
      <c r="A7860" s="79"/>
      <c r="B7860" s="156"/>
    </row>
    <row r="7861" spans="1:2">
      <c r="A7861" s="79"/>
      <c r="B7861" s="156"/>
    </row>
    <row r="7862" spans="1:2">
      <c r="A7862" s="79"/>
      <c r="B7862" s="156"/>
    </row>
    <row r="7863" spans="1:2">
      <c r="A7863" s="79"/>
      <c r="B7863" s="156"/>
    </row>
    <row r="7864" spans="1:2">
      <c r="A7864" s="79"/>
      <c r="B7864" s="156"/>
    </row>
    <row r="7865" spans="1:2">
      <c r="A7865" s="79"/>
      <c r="B7865" s="156"/>
    </row>
    <row r="7866" spans="1:2">
      <c r="A7866" s="79"/>
      <c r="B7866" s="156"/>
    </row>
    <row r="7867" spans="1:2">
      <c r="A7867" s="79"/>
      <c r="B7867" s="156"/>
    </row>
    <row r="7868" spans="1:2">
      <c r="A7868" s="79"/>
      <c r="B7868" s="156"/>
    </row>
    <row r="7869" spans="1:2">
      <c r="A7869" s="79"/>
      <c r="B7869" s="156"/>
    </row>
    <row r="7870" spans="1:2">
      <c r="A7870" s="79"/>
      <c r="B7870" s="156"/>
    </row>
    <row r="7871" spans="1:2">
      <c r="A7871" s="79"/>
      <c r="B7871" s="156"/>
    </row>
    <row r="7872" spans="1:2">
      <c r="A7872" s="79"/>
      <c r="B7872" s="156"/>
    </row>
    <row r="7873" spans="1:2">
      <c r="A7873" s="79"/>
      <c r="B7873" s="156"/>
    </row>
    <row r="7874" spans="1:2">
      <c r="A7874" s="79"/>
      <c r="B7874" s="156"/>
    </row>
    <row r="7875" spans="1:2">
      <c r="A7875" s="79"/>
      <c r="B7875" s="156"/>
    </row>
    <row r="7876" spans="1:2">
      <c r="A7876" s="79"/>
      <c r="B7876" s="156"/>
    </row>
    <row r="7877" spans="1:2">
      <c r="A7877" s="79"/>
      <c r="B7877" s="156"/>
    </row>
    <row r="7878" spans="1:2">
      <c r="A7878" s="79"/>
      <c r="B7878" s="156"/>
    </row>
    <row r="7879" spans="1:2">
      <c r="A7879" s="79"/>
      <c r="B7879" s="156"/>
    </row>
    <row r="7880" spans="1:2">
      <c r="A7880" s="79"/>
      <c r="B7880" s="156"/>
    </row>
    <row r="7881" spans="1:2">
      <c r="A7881" s="79"/>
      <c r="B7881" s="156"/>
    </row>
    <row r="7882" spans="1:2">
      <c r="A7882" s="79"/>
      <c r="B7882" s="156"/>
    </row>
    <row r="7883" spans="1:2">
      <c r="A7883" s="79"/>
      <c r="B7883" s="156"/>
    </row>
    <row r="7884" spans="1:2">
      <c r="A7884" s="79"/>
      <c r="B7884" s="156"/>
    </row>
    <row r="7885" spans="1:2">
      <c r="A7885" s="79"/>
      <c r="B7885" s="156"/>
    </row>
    <row r="7886" spans="1:2">
      <c r="A7886" s="79"/>
      <c r="B7886" s="156"/>
    </row>
    <row r="7887" spans="1:2">
      <c r="A7887" s="79"/>
      <c r="B7887" s="156"/>
    </row>
    <row r="7888" spans="1:2">
      <c r="A7888" s="79"/>
      <c r="B7888" s="156"/>
    </row>
    <row r="7889" spans="1:2">
      <c r="A7889" s="79"/>
      <c r="B7889" s="156"/>
    </row>
    <row r="7890" spans="1:2">
      <c r="A7890" s="79"/>
      <c r="B7890" s="156"/>
    </row>
    <row r="7891" spans="1:2">
      <c r="A7891" s="79"/>
      <c r="B7891" s="156"/>
    </row>
    <row r="7892" spans="1:2">
      <c r="A7892" s="79"/>
      <c r="B7892" s="156"/>
    </row>
    <row r="7893" spans="1:2">
      <c r="A7893" s="79"/>
      <c r="B7893" s="156"/>
    </row>
    <row r="7894" spans="1:2">
      <c r="A7894" s="79"/>
      <c r="B7894" s="156"/>
    </row>
    <row r="7895" spans="1:2">
      <c r="A7895" s="79"/>
      <c r="B7895" s="156"/>
    </row>
    <row r="7896" spans="1:2">
      <c r="A7896" s="79"/>
      <c r="B7896" s="156"/>
    </row>
    <row r="7897" spans="1:2">
      <c r="A7897" s="79"/>
      <c r="B7897" s="156"/>
    </row>
    <row r="7898" spans="1:2">
      <c r="A7898" s="79"/>
      <c r="B7898" s="156"/>
    </row>
    <row r="7899" spans="1:2">
      <c r="A7899" s="79"/>
      <c r="B7899" s="156"/>
    </row>
    <row r="7900" spans="1:2">
      <c r="A7900" s="79"/>
      <c r="B7900" s="156"/>
    </row>
    <row r="7901" spans="1:2">
      <c r="A7901" s="79"/>
      <c r="B7901" s="156"/>
    </row>
    <row r="7902" spans="1:2">
      <c r="A7902" s="79"/>
      <c r="B7902" s="156"/>
    </row>
    <row r="7903" spans="1:2">
      <c r="A7903" s="79"/>
      <c r="B7903" s="156"/>
    </row>
    <row r="7904" spans="1:2">
      <c r="A7904" s="79"/>
      <c r="B7904" s="156"/>
    </row>
    <row r="7905" spans="1:2">
      <c r="A7905" s="79"/>
      <c r="B7905" s="156"/>
    </row>
    <row r="7906" spans="1:2">
      <c r="A7906" s="79"/>
      <c r="B7906" s="156"/>
    </row>
    <row r="7907" spans="1:2">
      <c r="A7907" s="79"/>
      <c r="B7907" s="156"/>
    </row>
    <row r="7908" spans="1:2">
      <c r="A7908" s="79"/>
      <c r="B7908" s="156"/>
    </row>
    <row r="7909" spans="1:2">
      <c r="A7909" s="79"/>
      <c r="B7909" s="156"/>
    </row>
    <row r="7910" spans="1:2">
      <c r="A7910" s="79"/>
      <c r="B7910" s="156"/>
    </row>
    <row r="7911" spans="1:2">
      <c r="A7911" s="79"/>
      <c r="B7911" s="156"/>
    </row>
    <row r="7912" spans="1:2">
      <c r="A7912" s="79"/>
      <c r="B7912" s="156"/>
    </row>
    <row r="7913" spans="1:2">
      <c r="A7913" s="79"/>
      <c r="B7913" s="156"/>
    </row>
    <row r="7914" spans="1:2">
      <c r="A7914" s="79"/>
      <c r="B7914" s="156"/>
    </row>
    <row r="7915" spans="1:2">
      <c r="A7915" s="79"/>
      <c r="B7915" s="156"/>
    </row>
    <row r="7916" spans="1:2">
      <c r="A7916" s="79"/>
      <c r="B7916" s="156"/>
    </row>
    <row r="7917" spans="1:2">
      <c r="A7917" s="79"/>
      <c r="B7917" s="156"/>
    </row>
    <row r="7918" spans="1:2">
      <c r="A7918" s="79"/>
      <c r="B7918" s="156"/>
    </row>
    <row r="7919" spans="1:2">
      <c r="A7919" s="79"/>
      <c r="B7919" s="156"/>
    </row>
    <row r="7920" spans="1:2">
      <c r="A7920" s="79"/>
      <c r="B7920" s="156"/>
    </row>
    <row r="7921" spans="1:2">
      <c r="A7921" s="79"/>
      <c r="B7921" s="156"/>
    </row>
    <row r="7922" spans="1:2">
      <c r="A7922" s="79"/>
      <c r="B7922" s="156"/>
    </row>
    <row r="7923" spans="1:2">
      <c r="A7923" s="79"/>
      <c r="B7923" s="156"/>
    </row>
    <row r="7924" spans="1:2">
      <c r="A7924" s="79"/>
      <c r="B7924" s="156"/>
    </row>
    <row r="7925" spans="1:2">
      <c r="A7925" s="79"/>
      <c r="B7925" s="156"/>
    </row>
    <row r="7926" spans="1:2">
      <c r="A7926" s="79"/>
      <c r="B7926" s="156"/>
    </row>
    <row r="7927" spans="1:2">
      <c r="A7927" s="79"/>
      <c r="B7927" s="156"/>
    </row>
    <row r="7928" spans="1:2">
      <c r="A7928" s="79"/>
      <c r="B7928" s="156"/>
    </row>
    <row r="7929" spans="1:2">
      <c r="A7929" s="79"/>
      <c r="B7929" s="156"/>
    </row>
    <row r="7930" spans="1:2">
      <c r="A7930" s="79"/>
      <c r="B7930" s="156"/>
    </row>
    <row r="7931" spans="1:2">
      <c r="A7931" s="79"/>
      <c r="B7931" s="156"/>
    </row>
    <row r="7932" spans="1:2">
      <c r="A7932" s="79"/>
      <c r="B7932" s="156"/>
    </row>
    <row r="7933" spans="1:2">
      <c r="A7933" s="79"/>
      <c r="B7933" s="156"/>
    </row>
    <row r="7934" spans="1:2">
      <c r="A7934" s="79"/>
      <c r="B7934" s="156"/>
    </row>
    <row r="7935" spans="1:2">
      <c r="A7935" s="79"/>
      <c r="B7935" s="156"/>
    </row>
    <row r="7936" spans="1:2">
      <c r="A7936" s="79"/>
      <c r="B7936" s="156"/>
    </row>
    <row r="7937" spans="1:2">
      <c r="A7937" s="79"/>
      <c r="B7937" s="156"/>
    </row>
    <row r="7938" spans="1:2">
      <c r="A7938" s="79"/>
      <c r="B7938" s="156"/>
    </row>
    <row r="7939" spans="1:2">
      <c r="A7939" s="79"/>
      <c r="B7939" s="156"/>
    </row>
    <row r="7940" spans="1:2">
      <c r="A7940" s="79"/>
      <c r="B7940" s="156"/>
    </row>
    <row r="7941" spans="1:2">
      <c r="A7941" s="79"/>
      <c r="B7941" s="156"/>
    </row>
    <row r="7942" spans="1:2">
      <c r="A7942" s="79"/>
      <c r="B7942" s="156"/>
    </row>
    <row r="7943" spans="1:2">
      <c r="A7943" s="79"/>
      <c r="B7943" s="156"/>
    </row>
    <row r="7944" spans="1:2">
      <c r="A7944" s="79"/>
      <c r="B7944" s="156"/>
    </row>
    <row r="7945" spans="1:2">
      <c r="A7945" s="79"/>
      <c r="B7945" s="156"/>
    </row>
    <row r="7946" spans="1:2">
      <c r="A7946" s="79"/>
      <c r="B7946" s="156"/>
    </row>
    <row r="7947" spans="1:2">
      <c r="A7947" s="79"/>
      <c r="B7947" s="156"/>
    </row>
    <row r="7948" spans="1:2">
      <c r="A7948" s="79"/>
      <c r="B7948" s="156"/>
    </row>
    <row r="7949" spans="1:2">
      <c r="A7949" s="79"/>
      <c r="B7949" s="156"/>
    </row>
    <row r="7950" spans="1:2">
      <c r="A7950" s="79"/>
      <c r="B7950" s="156"/>
    </row>
    <row r="7951" spans="1:2">
      <c r="A7951" s="79"/>
      <c r="B7951" s="156"/>
    </row>
    <row r="7952" spans="1:2">
      <c r="A7952" s="79"/>
      <c r="B7952" s="156"/>
    </row>
    <row r="7953" spans="1:2">
      <c r="A7953" s="79"/>
      <c r="B7953" s="156"/>
    </row>
    <row r="7954" spans="1:2">
      <c r="A7954" s="79"/>
      <c r="B7954" s="156"/>
    </row>
    <row r="7955" spans="1:2">
      <c r="A7955" s="79"/>
      <c r="B7955" s="156"/>
    </row>
    <row r="7956" spans="1:2">
      <c r="A7956" s="79"/>
      <c r="B7956" s="156"/>
    </row>
    <row r="7957" spans="1:2">
      <c r="A7957" s="79"/>
      <c r="B7957" s="156"/>
    </row>
    <row r="7958" spans="1:2">
      <c r="A7958" s="79"/>
      <c r="B7958" s="156"/>
    </row>
    <row r="7959" spans="1:2">
      <c r="A7959" s="79"/>
      <c r="B7959" s="156"/>
    </row>
    <row r="7960" spans="1:2">
      <c r="A7960" s="79"/>
      <c r="B7960" s="156"/>
    </row>
    <row r="7961" spans="1:2">
      <c r="A7961" s="79"/>
      <c r="B7961" s="156"/>
    </row>
    <row r="7962" spans="1:2">
      <c r="A7962" s="79"/>
      <c r="B7962" s="156"/>
    </row>
    <row r="7963" spans="1:2">
      <c r="A7963" s="79"/>
      <c r="B7963" s="156"/>
    </row>
    <row r="7964" spans="1:2">
      <c r="A7964" s="79"/>
      <c r="B7964" s="156"/>
    </row>
    <row r="7965" spans="1:2">
      <c r="A7965" s="79"/>
      <c r="B7965" s="156"/>
    </row>
    <row r="7966" spans="1:2">
      <c r="A7966" s="79"/>
      <c r="B7966" s="156"/>
    </row>
    <row r="7967" spans="1:2">
      <c r="A7967" s="79"/>
      <c r="B7967" s="156"/>
    </row>
    <row r="7968" spans="1:2">
      <c r="A7968" s="79"/>
      <c r="B7968" s="156"/>
    </row>
    <row r="7969" spans="1:2">
      <c r="A7969" s="79"/>
      <c r="B7969" s="156"/>
    </row>
    <row r="7970" spans="1:2">
      <c r="A7970" s="79"/>
      <c r="B7970" s="156"/>
    </row>
    <row r="7971" spans="1:2">
      <c r="A7971" s="79"/>
      <c r="B7971" s="156"/>
    </row>
    <row r="7972" spans="1:2">
      <c r="A7972" s="79"/>
      <c r="B7972" s="156"/>
    </row>
    <row r="7973" spans="1:2">
      <c r="A7973" s="79"/>
      <c r="B7973" s="156"/>
    </row>
    <row r="7974" spans="1:2">
      <c r="A7974" s="79"/>
      <c r="B7974" s="156"/>
    </row>
    <row r="7975" spans="1:2">
      <c r="A7975" s="79"/>
      <c r="B7975" s="156"/>
    </row>
    <row r="7976" spans="1:2">
      <c r="A7976" s="79"/>
      <c r="B7976" s="156"/>
    </row>
    <row r="7977" spans="1:2">
      <c r="A7977" s="79"/>
      <c r="B7977" s="156"/>
    </row>
    <row r="7978" spans="1:2">
      <c r="A7978" s="79"/>
      <c r="B7978" s="156"/>
    </row>
    <row r="7979" spans="1:2">
      <c r="A7979" s="79"/>
      <c r="B7979" s="156"/>
    </row>
    <row r="7980" spans="1:2">
      <c r="A7980" s="79"/>
      <c r="B7980" s="156"/>
    </row>
    <row r="7981" spans="1:2">
      <c r="A7981" s="79"/>
      <c r="B7981" s="156"/>
    </row>
    <row r="7982" spans="1:2">
      <c r="A7982" s="79"/>
      <c r="B7982" s="156"/>
    </row>
    <row r="7983" spans="1:2">
      <c r="A7983" s="79"/>
      <c r="B7983" s="156"/>
    </row>
    <row r="7984" spans="1:2">
      <c r="A7984" s="79"/>
      <c r="B7984" s="156"/>
    </row>
    <row r="7985" spans="1:2">
      <c r="A7985" s="79"/>
      <c r="B7985" s="156"/>
    </row>
    <row r="7986" spans="1:2">
      <c r="A7986" s="79"/>
      <c r="B7986" s="156"/>
    </row>
    <row r="7987" spans="1:2">
      <c r="A7987" s="79"/>
      <c r="B7987" s="156"/>
    </row>
    <row r="7988" spans="1:2">
      <c r="A7988" s="79"/>
      <c r="B7988" s="156"/>
    </row>
    <row r="7989" spans="1:2">
      <c r="A7989" s="79"/>
      <c r="B7989" s="156"/>
    </row>
    <row r="7990" spans="1:2">
      <c r="A7990" s="79"/>
      <c r="B7990" s="156"/>
    </row>
    <row r="7991" spans="1:2">
      <c r="A7991" s="79"/>
      <c r="B7991" s="156"/>
    </row>
    <row r="7992" spans="1:2">
      <c r="A7992" s="79"/>
      <c r="B7992" s="156"/>
    </row>
    <row r="7993" spans="1:2">
      <c r="A7993" s="79"/>
      <c r="B7993" s="156"/>
    </row>
    <row r="7994" spans="1:2">
      <c r="A7994" s="79"/>
      <c r="B7994" s="156"/>
    </row>
    <row r="7995" spans="1:2">
      <c r="A7995" s="79"/>
      <c r="B7995" s="156"/>
    </row>
    <row r="7996" spans="1:2">
      <c r="A7996" s="79"/>
      <c r="B7996" s="156"/>
    </row>
    <row r="7997" spans="1:2">
      <c r="A7997" s="79"/>
      <c r="B7997" s="156"/>
    </row>
    <row r="7998" spans="1:2">
      <c r="A7998" s="79"/>
      <c r="B7998" s="156"/>
    </row>
    <row r="7999" spans="1:2">
      <c r="A7999" s="79"/>
      <c r="B7999" s="156"/>
    </row>
    <row r="8000" spans="1:2">
      <c r="A8000" s="79"/>
      <c r="B8000" s="156"/>
    </row>
    <row r="8001" spans="1:2">
      <c r="A8001" s="79"/>
      <c r="B8001" s="156"/>
    </row>
    <row r="8002" spans="1:2">
      <c r="A8002" s="79"/>
      <c r="B8002" s="156"/>
    </row>
    <row r="8003" spans="1:2">
      <c r="A8003" s="79"/>
      <c r="B8003" s="156"/>
    </row>
    <row r="8004" spans="1:2">
      <c r="A8004" s="79"/>
      <c r="B8004" s="156"/>
    </row>
    <row r="8005" spans="1:2">
      <c r="A8005" s="79"/>
      <c r="B8005" s="156"/>
    </row>
    <row r="8006" spans="1:2">
      <c r="A8006" s="79"/>
      <c r="B8006" s="156"/>
    </row>
    <row r="8007" spans="1:2">
      <c r="A8007" s="79"/>
      <c r="B8007" s="156"/>
    </row>
    <row r="8008" spans="1:2">
      <c r="A8008" s="79"/>
      <c r="B8008" s="156"/>
    </row>
    <row r="8009" spans="1:2">
      <c r="A8009" s="79"/>
      <c r="B8009" s="156"/>
    </row>
    <row r="8010" spans="1:2">
      <c r="A8010" s="79"/>
      <c r="B8010" s="156"/>
    </row>
    <row r="8011" spans="1:2">
      <c r="A8011" s="79"/>
      <c r="B8011" s="156"/>
    </row>
    <row r="8012" spans="1:2">
      <c r="A8012" s="79"/>
      <c r="B8012" s="156"/>
    </row>
    <row r="8013" spans="1:2">
      <c r="A8013" s="79"/>
      <c r="B8013" s="156"/>
    </row>
    <row r="8014" spans="1:2">
      <c r="A8014" s="79"/>
      <c r="B8014" s="156"/>
    </row>
    <row r="8015" spans="1:2">
      <c r="A8015" s="79"/>
      <c r="B8015" s="156"/>
    </row>
    <row r="8016" spans="1:2">
      <c r="A8016" s="79"/>
      <c r="B8016" s="156"/>
    </row>
    <row r="8017" spans="1:2">
      <c r="A8017" s="79"/>
      <c r="B8017" s="156"/>
    </row>
    <row r="8018" spans="1:2">
      <c r="A8018" s="79"/>
      <c r="B8018" s="156"/>
    </row>
    <row r="8019" spans="1:2">
      <c r="A8019" s="79"/>
      <c r="B8019" s="156"/>
    </row>
    <row r="8020" spans="1:2">
      <c r="A8020" s="79"/>
      <c r="B8020" s="156"/>
    </row>
    <row r="8021" spans="1:2">
      <c r="A8021" s="79"/>
      <c r="B8021" s="156"/>
    </row>
    <row r="8022" spans="1:2">
      <c r="A8022" s="79"/>
      <c r="B8022" s="156"/>
    </row>
    <row r="8023" spans="1:2">
      <c r="A8023" s="79"/>
      <c r="B8023" s="156"/>
    </row>
    <row r="8024" spans="1:2">
      <c r="A8024" s="79"/>
      <c r="B8024" s="156"/>
    </row>
    <row r="8025" spans="1:2">
      <c r="A8025" s="79"/>
      <c r="B8025" s="156"/>
    </row>
    <row r="8026" spans="1:2">
      <c r="A8026" s="79"/>
      <c r="B8026" s="156"/>
    </row>
    <row r="8027" spans="1:2">
      <c r="A8027" s="79"/>
      <c r="B8027" s="156"/>
    </row>
    <row r="8028" spans="1:2">
      <c r="A8028" s="79"/>
      <c r="B8028" s="156"/>
    </row>
    <row r="8029" spans="1:2">
      <c r="A8029" s="79"/>
      <c r="B8029" s="156"/>
    </row>
    <row r="8030" spans="1:2">
      <c r="A8030" s="79"/>
      <c r="B8030" s="156"/>
    </row>
    <row r="8031" spans="1:2">
      <c r="A8031" s="79"/>
      <c r="B8031" s="156"/>
    </row>
    <row r="8032" spans="1:2">
      <c r="A8032" s="79"/>
      <c r="B8032" s="156"/>
    </row>
    <row r="8033" spans="1:2">
      <c r="A8033" s="79"/>
      <c r="B8033" s="156"/>
    </row>
    <row r="8034" spans="1:2">
      <c r="A8034" s="79"/>
      <c r="B8034" s="156"/>
    </row>
    <row r="8035" spans="1:2">
      <c r="A8035" s="79"/>
      <c r="B8035" s="156"/>
    </row>
    <row r="8036" spans="1:2">
      <c r="A8036" s="79"/>
      <c r="B8036" s="156"/>
    </row>
    <row r="8037" spans="1:2">
      <c r="A8037" s="79"/>
      <c r="B8037" s="156"/>
    </row>
    <row r="8038" spans="1:2">
      <c r="A8038" s="79"/>
      <c r="B8038" s="156"/>
    </row>
    <row r="8039" spans="1:2">
      <c r="A8039" s="79"/>
      <c r="B8039" s="156"/>
    </row>
    <row r="8040" spans="1:2">
      <c r="A8040" s="79"/>
      <c r="B8040" s="156"/>
    </row>
    <row r="8041" spans="1:2">
      <c r="A8041" s="79"/>
      <c r="B8041" s="156"/>
    </row>
    <row r="8042" spans="1:2">
      <c r="A8042" s="79"/>
      <c r="B8042" s="156"/>
    </row>
    <row r="8043" spans="1:2">
      <c r="A8043" s="79"/>
      <c r="B8043" s="156"/>
    </row>
    <row r="8044" spans="1:2">
      <c r="A8044" s="79"/>
      <c r="B8044" s="156"/>
    </row>
    <row r="8045" spans="1:2">
      <c r="A8045" s="79"/>
      <c r="B8045" s="156"/>
    </row>
    <row r="8046" spans="1:2">
      <c r="A8046" s="79"/>
      <c r="B8046" s="156"/>
    </row>
    <row r="8047" spans="1:2">
      <c r="A8047" s="79"/>
      <c r="B8047" s="156"/>
    </row>
    <row r="8048" spans="1:2">
      <c r="A8048" s="79"/>
      <c r="B8048" s="156"/>
    </row>
    <row r="8049" spans="1:2">
      <c r="A8049" s="79"/>
      <c r="B8049" s="156"/>
    </row>
    <row r="8050" spans="1:2">
      <c r="A8050" s="79"/>
      <c r="B8050" s="156"/>
    </row>
    <row r="8051" spans="1:2">
      <c r="A8051" s="79"/>
      <c r="B8051" s="156"/>
    </row>
    <row r="8052" spans="1:2">
      <c r="A8052" s="79"/>
      <c r="B8052" s="156"/>
    </row>
    <row r="8053" spans="1:2">
      <c r="A8053" s="79"/>
      <c r="B8053" s="156"/>
    </row>
    <row r="8054" spans="1:2">
      <c r="A8054" s="79"/>
      <c r="B8054" s="156"/>
    </row>
    <row r="8055" spans="1:2">
      <c r="A8055" s="79"/>
      <c r="B8055" s="156"/>
    </row>
    <row r="8056" spans="1:2">
      <c r="A8056" s="79"/>
      <c r="B8056" s="156"/>
    </row>
    <row r="8057" spans="1:2">
      <c r="A8057" s="79"/>
      <c r="B8057" s="156"/>
    </row>
    <row r="8058" spans="1:2">
      <c r="A8058" s="79"/>
      <c r="B8058" s="156"/>
    </row>
    <row r="8059" spans="1:2">
      <c r="A8059" s="79"/>
      <c r="B8059" s="156"/>
    </row>
    <row r="8060" spans="1:2">
      <c r="A8060" s="79"/>
      <c r="B8060" s="156"/>
    </row>
    <row r="8061" spans="1:2">
      <c r="A8061" s="79"/>
      <c r="B8061" s="156"/>
    </row>
    <row r="8062" spans="1:2">
      <c r="A8062" s="79"/>
      <c r="B8062" s="156"/>
    </row>
    <row r="8063" spans="1:2">
      <c r="A8063" s="79"/>
      <c r="B8063" s="156"/>
    </row>
    <row r="8064" spans="1:2">
      <c r="A8064" s="79"/>
      <c r="B8064" s="156"/>
    </row>
    <row r="8065" spans="1:2">
      <c r="A8065" s="79"/>
      <c r="B8065" s="156"/>
    </row>
    <row r="8066" spans="1:2">
      <c r="A8066" s="79"/>
      <c r="B8066" s="156"/>
    </row>
    <row r="8067" spans="1:2">
      <c r="A8067" s="79"/>
      <c r="B8067" s="156"/>
    </row>
    <row r="8068" spans="1:2">
      <c r="A8068" s="79"/>
      <c r="B8068" s="156"/>
    </row>
    <row r="8069" spans="1:2">
      <c r="A8069" s="79"/>
      <c r="B8069" s="156"/>
    </row>
    <row r="8070" spans="1:2">
      <c r="A8070" s="79"/>
      <c r="B8070" s="156"/>
    </row>
    <row r="8071" spans="1:2">
      <c r="A8071" s="79"/>
      <c r="B8071" s="156"/>
    </row>
    <row r="8072" spans="1:2">
      <c r="A8072" s="79"/>
      <c r="B8072" s="156"/>
    </row>
    <row r="8073" spans="1:2">
      <c r="A8073" s="79"/>
      <c r="B8073" s="156"/>
    </row>
    <row r="8074" spans="1:2">
      <c r="A8074" s="79"/>
      <c r="B8074" s="156"/>
    </row>
    <row r="8075" spans="1:2">
      <c r="A8075" s="79"/>
      <c r="B8075" s="156"/>
    </row>
    <row r="8076" spans="1:2">
      <c r="A8076" s="79"/>
      <c r="B8076" s="156"/>
    </row>
    <row r="8077" spans="1:2">
      <c r="A8077" s="79"/>
      <c r="B8077" s="156"/>
    </row>
    <row r="8078" spans="1:2">
      <c r="A8078" s="79"/>
      <c r="B8078" s="156"/>
    </row>
    <row r="8079" spans="1:2">
      <c r="A8079" s="79"/>
      <c r="B8079" s="156"/>
    </row>
    <row r="8080" spans="1:2">
      <c r="A8080" s="79"/>
      <c r="B8080" s="156"/>
    </row>
    <row r="8081" spans="1:2">
      <c r="A8081" s="79"/>
      <c r="B8081" s="156"/>
    </row>
    <row r="8082" spans="1:2">
      <c r="A8082" s="79"/>
      <c r="B8082" s="156"/>
    </row>
    <row r="8083" spans="1:2">
      <c r="A8083" s="79"/>
      <c r="B8083" s="156"/>
    </row>
    <row r="8084" spans="1:2">
      <c r="A8084" s="79"/>
      <c r="B8084" s="156"/>
    </row>
    <row r="8085" spans="1:2">
      <c r="A8085" s="79"/>
      <c r="B8085" s="156"/>
    </row>
    <row r="8086" spans="1:2">
      <c r="A8086" s="79"/>
      <c r="B8086" s="156"/>
    </row>
    <row r="8087" spans="1:2">
      <c r="A8087" s="79"/>
      <c r="B8087" s="156"/>
    </row>
    <row r="8088" spans="1:2">
      <c r="A8088" s="79"/>
      <c r="B8088" s="156"/>
    </row>
    <row r="8089" spans="1:2">
      <c r="A8089" s="79"/>
      <c r="B8089" s="156"/>
    </row>
    <row r="8090" spans="1:2">
      <c r="A8090" s="79"/>
      <c r="B8090" s="156"/>
    </row>
    <row r="8091" spans="1:2">
      <c r="A8091" s="79"/>
      <c r="B8091" s="156"/>
    </row>
    <row r="8092" spans="1:2">
      <c r="A8092" s="79"/>
      <c r="B8092" s="156"/>
    </row>
    <row r="8093" spans="1:2">
      <c r="A8093" s="79"/>
      <c r="B8093" s="156"/>
    </row>
    <row r="8094" spans="1:2">
      <c r="A8094" s="79"/>
      <c r="B8094" s="156"/>
    </row>
    <row r="8095" spans="1:2">
      <c r="A8095" s="79"/>
      <c r="B8095" s="156"/>
    </row>
    <row r="8096" spans="1:2">
      <c r="A8096" s="79"/>
      <c r="B8096" s="156"/>
    </row>
    <row r="8097" spans="1:2">
      <c r="A8097" s="79"/>
      <c r="B8097" s="156"/>
    </row>
    <row r="8098" spans="1:2">
      <c r="A8098" s="79"/>
      <c r="B8098" s="156"/>
    </row>
    <row r="8099" spans="1:2">
      <c r="A8099" s="79"/>
      <c r="B8099" s="156"/>
    </row>
    <row r="8100" spans="1:2">
      <c r="A8100" s="79"/>
      <c r="B8100" s="156"/>
    </row>
    <row r="8101" spans="1:2">
      <c r="A8101" s="79"/>
      <c r="B8101" s="156"/>
    </row>
    <row r="8102" spans="1:2">
      <c r="A8102" s="79"/>
      <c r="B8102" s="156"/>
    </row>
    <row r="8103" spans="1:2">
      <c r="A8103" s="79"/>
      <c r="B8103" s="156"/>
    </row>
    <row r="8104" spans="1:2">
      <c r="A8104" s="79"/>
      <c r="B8104" s="156"/>
    </row>
    <row r="8105" spans="1:2">
      <c r="A8105" s="79"/>
      <c r="B8105" s="156"/>
    </row>
    <row r="8106" spans="1:2">
      <c r="A8106" s="79"/>
      <c r="B8106" s="156"/>
    </row>
    <row r="8107" spans="1:2">
      <c r="A8107" s="79"/>
      <c r="B8107" s="156"/>
    </row>
    <row r="8108" spans="1:2">
      <c r="A8108" s="79"/>
      <c r="B8108" s="156"/>
    </row>
    <row r="8109" spans="1:2">
      <c r="A8109" s="79"/>
      <c r="B8109" s="156"/>
    </row>
    <row r="8110" spans="1:2">
      <c r="A8110" s="79"/>
      <c r="B8110" s="156"/>
    </row>
    <row r="8111" spans="1:2">
      <c r="A8111" s="79"/>
      <c r="B8111" s="156"/>
    </row>
    <row r="8112" spans="1:2">
      <c r="A8112" s="79"/>
      <c r="B8112" s="156"/>
    </row>
    <row r="8113" spans="1:2">
      <c r="A8113" s="79"/>
      <c r="B8113" s="156"/>
    </row>
    <row r="8114" spans="1:2">
      <c r="A8114" s="79"/>
      <c r="B8114" s="156"/>
    </row>
    <row r="8115" spans="1:2">
      <c r="A8115" s="79"/>
      <c r="B8115" s="156"/>
    </row>
    <row r="8116" spans="1:2">
      <c r="A8116" s="79"/>
      <c r="B8116" s="156"/>
    </row>
    <row r="8117" spans="1:2">
      <c r="A8117" s="79"/>
      <c r="B8117" s="156"/>
    </row>
    <row r="8118" spans="1:2">
      <c r="A8118" s="79"/>
      <c r="B8118" s="156"/>
    </row>
    <row r="8119" spans="1:2">
      <c r="A8119" s="79"/>
      <c r="B8119" s="156"/>
    </row>
    <row r="8120" spans="1:2">
      <c r="A8120" s="79"/>
      <c r="B8120" s="156"/>
    </row>
    <row r="8121" spans="1:2">
      <c r="A8121" s="79"/>
      <c r="B8121" s="156"/>
    </row>
    <row r="8122" spans="1:2">
      <c r="A8122" s="79"/>
      <c r="B8122" s="156"/>
    </row>
    <row r="8123" spans="1:2">
      <c r="A8123" s="79"/>
      <c r="B8123" s="156"/>
    </row>
    <row r="8124" spans="1:2">
      <c r="A8124" s="79"/>
      <c r="B8124" s="156"/>
    </row>
    <row r="8125" spans="1:2">
      <c r="A8125" s="79"/>
      <c r="B8125" s="156"/>
    </row>
    <row r="8126" spans="1:2">
      <c r="A8126" s="79"/>
      <c r="B8126" s="156"/>
    </row>
    <row r="8127" spans="1:2">
      <c r="A8127" s="79"/>
      <c r="B8127" s="156"/>
    </row>
    <row r="8128" spans="1:2">
      <c r="A8128" s="79"/>
      <c r="B8128" s="156"/>
    </row>
    <row r="8129" spans="1:2">
      <c r="A8129" s="79"/>
      <c r="B8129" s="156"/>
    </row>
    <row r="8130" spans="1:2">
      <c r="A8130" s="79"/>
      <c r="B8130" s="156"/>
    </row>
    <row r="8131" spans="1:2">
      <c r="A8131" s="79"/>
      <c r="B8131" s="156"/>
    </row>
    <row r="8132" spans="1:2">
      <c r="A8132" s="79"/>
      <c r="B8132" s="156"/>
    </row>
    <row r="8133" spans="1:2">
      <c r="A8133" s="79"/>
      <c r="B8133" s="156"/>
    </row>
    <row r="8134" spans="1:2">
      <c r="A8134" s="79"/>
      <c r="B8134" s="156"/>
    </row>
    <row r="8135" spans="1:2">
      <c r="A8135" s="79"/>
      <c r="B8135" s="156"/>
    </row>
    <row r="8136" spans="1:2">
      <c r="A8136" s="79"/>
      <c r="B8136" s="156"/>
    </row>
    <row r="8137" spans="1:2">
      <c r="A8137" s="79"/>
      <c r="B8137" s="156"/>
    </row>
    <row r="8138" spans="1:2">
      <c r="A8138" s="79"/>
      <c r="B8138" s="156"/>
    </row>
    <row r="8139" spans="1:2">
      <c r="A8139" s="79"/>
      <c r="B8139" s="156"/>
    </row>
    <row r="8140" spans="1:2">
      <c r="A8140" s="79"/>
      <c r="B8140" s="156"/>
    </row>
    <row r="8141" spans="1:2">
      <c r="A8141" s="79"/>
      <c r="B8141" s="156"/>
    </row>
    <row r="8142" spans="1:2">
      <c r="A8142" s="79"/>
      <c r="B8142" s="156"/>
    </row>
    <row r="8143" spans="1:2">
      <c r="A8143" s="79"/>
      <c r="B8143" s="156"/>
    </row>
    <row r="8144" spans="1:2">
      <c r="A8144" s="79"/>
      <c r="B8144" s="156"/>
    </row>
    <row r="8145" spans="1:2">
      <c r="A8145" s="79"/>
      <c r="B8145" s="156"/>
    </row>
    <row r="8146" spans="1:2">
      <c r="A8146" s="79"/>
      <c r="B8146" s="156"/>
    </row>
    <row r="8147" spans="1:2">
      <c r="A8147" s="79"/>
      <c r="B8147" s="156"/>
    </row>
    <row r="8148" spans="1:2">
      <c r="A8148" s="79"/>
      <c r="B8148" s="156"/>
    </row>
    <row r="8149" spans="1:2">
      <c r="A8149" s="79"/>
      <c r="B8149" s="156"/>
    </row>
    <row r="8150" spans="1:2">
      <c r="A8150" s="79"/>
      <c r="B8150" s="156"/>
    </row>
    <row r="8151" spans="1:2">
      <c r="A8151" s="79"/>
      <c r="B8151" s="156"/>
    </row>
    <row r="8152" spans="1:2">
      <c r="A8152" s="79"/>
      <c r="B8152" s="156"/>
    </row>
    <row r="8153" spans="1:2">
      <c r="A8153" s="79"/>
      <c r="B8153" s="156"/>
    </row>
    <row r="8154" spans="1:2">
      <c r="A8154" s="79"/>
      <c r="B8154" s="156"/>
    </row>
    <row r="8155" spans="1:2">
      <c r="A8155" s="79"/>
      <c r="B8155" s="156"/>
    </row>
    <row r="8156" spans="1:2">
      <c r="A8156" s="79"/>
      <c r="B8156" s="156"/>
    </row>
    <row r="8157" spans="1:2">
      <c r="A8157" s="79"/>
      <c r="B8157" s="156"/>
    </row>
    <row r="8158" spans="1:2">
      <c r="A8158" s="79"/>
      <c r="B8158" s="156"/>
    </row>
    <row r="8159" spans="1:2">
      <c r="A8159" s="79"/>
      <c r="B8159" s="156"/>
    </row>
    <row r="8160" spans="1:2">
      <c r="A8160" s="79"/>
      <c r="B8160" s="156"/>
    </row>
    <row r="8161" spans="1:2">
      <c r="A8161" s="79"/>
      <c r="B8161" s="156"/>
    </row>
    <row r="8162" spans="1:2">
      <c r="A8162" s="79"/>
      <c r="B8162" s="156"/>
    </row>
    <row r="8163" spans="1:2">
      <c r="A8163" s="79"/>
      <c r="B8163" s="156"/>
    </row>
    <row r="8164" spans="1:2">
      <c r="A8164" s="79"/>
      <c r="B8164" s="156"/>
    </row>
    <row r="8165" spans="1:2">
      <c r="A8165" s="79"/>
      <c r="B8165" s="156"/>
    </row>
    <row r="8166" spans="1:2">
      <c r="A8166" s="79"/>
      <c r="B8166" s="156"/>
    </row>
    <row r="8167" spans="1:2">
      <c r="A8167" s="79"/>
      <c r="B8167" s="156"/>
    </row>
    <row r="8168" spans="1:2">
      <c r="A8168" s="79"/>
      <c r="B8168" s="156"/>
    </row>
    <row r="8169" spans="1:2">
      <c r="A8169" s="79"/>
      <c r="B8169" s="156"/>
    </row>
    <row r="8170" spans="1:2">
      <c r="A8170" s="79"/>
      <c r="B8170" s="156"/>
    </row>
    <row r="8171" spans="1:2">
      <c r="A8171" s="79"/>
      <c r="B8171" s="156"/>
    </row>
    <row r="8172" spans="1:2">
      <c r="A8172" s="79"/>
      <c r="B8172" s="156"/>
    </row>
    <row r="8173" spans="1:2">
      <c r="A8173" s="79"/>
      <c r="B8173" s="156"/>
    </row>
    <row r="8174" spans="1:2">
      <c r="A8174" s="79"/>
      <c r="B8174" s="156"/>
    </row>
    <row r="8175" spans="1:2">
      <c r="A8175" s="79"/>
      <c r="B8175" s="156"/>
    </row>
    <row r="8176" spans="1:2">
      <c r="A8176" s="79"/>
      <c r="B8176" s="156"/>
    </row>
    <row r="8177" spans="1:2">
      <c r="A8177" s="79"/>
      <c r="B8177" s="156"/>
    </row>
    <row r="8178" spans="1:2">
      <c r="A8178" s="79"/>
      <c r="B8178" s="156"/>
    </row>
    <row r="8179" spans="1:2">
      <c r="A8179" s="79"/>
      <c r="B8179" s="156"/>
    </row>
    <row r="8180" spans="1:2">
      <c r="A8180" s="79"/>
      <c r="B8180" s="156"/>
    </row>
    <row r="8181" spans="1:2">
      <c r="A8181" s="79"/>
      <c r="B8181" s="156"/>
    </row>
    <row r="8182" spans="1:2">
      <c r="A8182" s="79"/>
      <c r="B8182" s="156"/>
    </row>
    <row r="8183" spans="1:2">
      <c r="A8183" s="79"/>
      <c r="B8183" s="156"/>
    </row>
    <row r="8184" spans="1:2">
      <c r="A8184" s="79"/>
      <c r="B8184" s="156"/>
    </row>
    <row r="8185" spans="1:2">
      <c r="A8185" s="79"/>
      <c r="B8185" s="156"/>
    </row>
    <row r="8186" spans="1:2">
      <c r="A8186" s="79"/>
      <c r="B8186" s="156"/>
    </row>
    <row r="8187" spans="1:2">
      <c r="A8187" s="79"/>
      <c r="B8187" s="156"/>
    </row>
    <row r="8188" spans="1:2">
      <c r="A8188" s="79"/>
      <c r="B8188" s="156"/>
    </row>
    <row r="8189" spans="1:2">
      <c r="A8189" s="79"/>
      <c r="B8189" s="156"/>
    </row>
    <row r="8190" spans="1:2">
      <c r="A8190" s="79"/>
      <c r="B8190" s="156"/>
    </row>
    <row r="8191" spans="1:2">
      <c r="A8191" s="79"/>
      <c r="B8191" s="156"/>
    </row>
    <row r="8192" spans="1:2">
      <c r="A8192" s="79"/>
      <c r="B8192" s="156"/>
    </row>
    <row r="8193" spans="1:2">
      <c r="A8193" s="79"/>
      <c r="B8193" s="156"/>
    </row>
    <row r="8194" spans="1:2">
      <c r="A8194" s="79"/>
      <c r="B8194" s="156"/>
    </row>
    <row r="8195" spans="1:2">
      <c r="A8195" s="79"/>
      <c r="B8195" s="156"/>
    </row>
    <row r="8196" spans="1:2">
      <c r="A8196" s="79"/>
      <c r="B8196" s="156"/>
    </row>
    <row r="8197" spans="1:2">
      <c r="A8197" s="79"/>
      <c r="B8197" s="156"/>
    </row>
    <row r="8198" spans="1:2">
      <c r="A8198" s="79"/>
      <c r="B8198" s="156"/>
    </row>
    <row r="8199" spans="1:2">
      <c r="A8199" s="79"/>
      <c r="B8199" s="156"/>
    </row>
    <row r="8200" spans="1:2">
      <c r="A8200" s="79"/>
      <c r="B8200" s="156"/>
    </row>
    <row r="8201" spans="1:2">
      <c r="A8201" s="79"/>
      <c r="B8201" s="156"/>
    </row>
    <row r="8202" spans="1:2">
      <c r="A8202" s="79"/>
      <c r="B8202" s="156"/>
    </row>
    <row r="8203" spans="1:2">
      <c r="A8203" s="79"/>
      <c r="B8203" s="156"/>
    </row>
    <row r="8204" spans="1:2">
      <c r="A8204" s="79"/>
      <c r="B8204" s="156"/>
    </row>
    <row r="8205" spans="1:2">
      <c r="A8205" s="79"/>
      <c r="B8205" s="156"/>
    </row>
    <row r="8206" spans="1:2">
      <c r="A8206" s="79"/>
      <c r="B8206" s="156"/>
    </row>
    <row r="8207" spans="1:2">
      <c r="A8207" s="79"/>
      <c r="B8207" s="156"/>
    </row>
    <row r="8208" spans="1:2">
      <c r="A8208" s="79"/>
      <c r="B8208" s="156"/>
    </row>
    <row r="8209" spans="1:2">
      <c r="A8209" s="79"/>
      <c r="B8209" s="156"/>
    </row>
    <row r="8210" spans="1:2">
      <c r="A8210" s="79"/>
      <c r="B8210" s="156"/>
    </row>
    <row r="8211" spans="1:2">
      <c r="A8211" s="79"/>
      <c r="B8211" s="156"/>
    </row>
    <row r="8212" spans="1:2">
      <c r="A8212" s="79"/>
      <c r="B8212" s="156"/>
    </row>
    <row r="8213" spans="1:2">
      <c r="A8213" s="79"/>
      <c r="B8213" s="156"/>
    </row>
    <row r="8214" spans="1:2">
      <c r="A8214" s="79"/>
      <c r="B8214" s="156"/>
    </row>
    <row r="8215" spans="1:2">
      <c r="A8215" s="79"/>
      <c r="B8215" s="156"/>
    </row>
    <row r="8216" spans="1:2">
      <c r="A8216" s="79"/>
      <c r="B8216" s="156"/>
    </row>
    <row r="8217" spans="1:2">
      <c r="A8217" s="79"/>
      <c r="B8217" s="156"/>
    </row>
    <row r="8218" spans="1:2">
      <c r="A8218" s="79"/>
      <c r="B8218" s="156"/>
    </row>
    <row r="8219" spans="1:2">
      <c r="A8219" s="79"/>
      <c r="B8219" s="156"/>
    </row>
    <row r="8220" spans="1:2">
      <c r="A8220" s="79"/>
      <c r="B8220" s="156"/>
    </row>
    <row r="8221" spans="1:2">
      <c r="A8221" s="79"/>
      <c r="B8221" s="156"/>
    </row>
    <row r="8222" spans="1:2">
      <c r="A8222" s="79"/>
      <c r="B8222" s="156"/>
    </row>
    <row r="8223" spans="1:2">
      <c r="A8223" s="79"/>
      <c r="B8223" s="156"/>
    </row>
    <row r="8224" spans="1:2">
      <c r="A8224" s="79"/>
      <c r="B8224" s="156"/>
    </row>
    <row r="8225" spans="1:2">
      <c r="A8225" s="79"/>
      <c r="B8225" s="156"/>
    </row>
    <row r="8226" spans="1:2">
      <c r="A8226" s="79"/>
      <c r="B8226" s="156"/>
    </row>
    <row r="8227" spans="1:2">
      <c r="A8227" s="79"/>
      <c r="B8227" s="156"/>
    </row>
    <row r="8228" spans="1:2">
      <c r="A8228" s="79"/>
      <c r="B8228" s="156"/>
    </row>
    <row r="8229" spans="1:2">
      <c r="A8229" s="79"/>
      <c r="B8229" s="156"/>
    </row>
    <row r="8230" spans="1:2">
      <c r="A8230" s="79"/>
      <c r="B8230" s="156"/>
    </row>
    <row r="8231" spans="1:2">
      <c r="A8231" s="79"/>
      <c r="B8231" s="156"/>
    </row>
    <row r="8232" spans="1:2">
      <c r="A8232" s="79"/>
      <c r="B8232" s="156"/>
    </row>
    <row r="8233" spans="1:2">
      <c r="A8233" s="79"/>
      <c r="B8233" s="156"/>
    </row>
    <row r="8234" spans="1:2">
      <c r="A8234" s="79"/>
      <c r="B8234" s="156"/>
    </row>
    <row r="8235" spans="1:2">
      <c r="A8235" s="79"/>
      <c r="B8235" s="156"/>
    </row>
    <row r="8236" spans="1:2">
      <c r="A8236" s="79"/>
      <c r="B8236" s="156"/>
    </row>
    <row r="8237" spans="1:2">
      <c r="A8237" s="79"/>
      <c r="B8237" s="156"/>
    </row>
    <row r="8238" spans="1:2">
      <c r="A8238" s="79"/>
      <c r="B8238" s="156"/>
    </row>
    <row r="8239" spans="1:2">
      <c r="A8239" s="79"/>
      <c r="B8239" s="156"/>
    </row>
    <row r="8240" spans="1:2">
      <c r="A8240" s="79"/>
      <c r="B8240" s="156"/>
    </row>
    <row r="8241" spans="1:2">
      <c r="A8241" s="79"/>
      <c r="B8241" s="156"/>
    </row>
    <row r="8242" spans="1:2">
      <c r="A8242" s="79"/>
      <c r="B8242" s="156"/>
    </row>
    <row r="8243" spans="1:2">
      <c r="A8243" s="79"/>
      <c r="B8243" s="156"/>
    </row>
    <row r="8244" spans="1:2">
      <c r="A8244" s="79"/>
      <c r="B8244" s="156"/>
    </row>
    <row r="8245" spans="1:2">
      <c r="A8245" s="79"/>
      <c r="B8245" s="156"/>
    </row>
    <row r="8246" spans="1:2">
      <c r="A8246" s="79"/>
      <c r="B8246" s="156"/>
    </row>
    <row r="8247" spans="1:2">
      <c r="A8247" s="79"/>
      <c r="B8247" s="156"/>
    </row>
    <row r="8248" spans="1:2">
      <c r="A8248" s="79"/>
      <c r="B8248" s="156"/>
    </row>
    <row r="8249" spans="1:2">
      <c r="A8249" s="79"/>
      <c r="B8249" s="156"/>
    </row>
    <row r="8250" spans="1:2">
      <c r="A8250" s="79"/>
      <c r="B8250" s="156"/>
    </row>
    <row r="8251" spans="1:2">
      <c r="A8251" s="79"/>
      <c r="B8251" s="156"/>
    </row>
    <row r="8252" spans="1:2">
      <c r="A8252" s="79"/>
      <c r="B8252" s="156"/>
    </row>
    <row r="8253" spans="1:2">
      <c r="A8253" s="79"/>
      <c r="B8253" s="156"/>
    </row>
    <row r="8254" spans="1:2">
      <c r="A8254" s="79"/>
      <c r="B8254" s="156"/>
    </row>
    <row r="8255" spans="1:2">
      <c r="A8255" s="79"/>
      <c r="B8255" s="156"/>
    </row>
    <row r="8256" spans="1:2">
      <c r="A8256" s="79"/>
      <c r="B8256" s="156"/>
    </row>
    <row r="8257" spans="1:2">
      <c r="A8257" s="79"/>
      <c r="B8257" s="156"/>
    </row>
    <row r="8258" spans="1:2">
      <c r="A8258" s="79"/>
      <c r="B8258" s="156"/>
    </row>
    <row r="8259" spans="1:2">
      <c r="A8259" s="79"/>
      <c r="B8259" s="156"/>
    </row>
    <row r="8260" spans="1:2">
      <c r="A8260" s="79"/>
      <c r="B8260" s="156"/>
    </row>
    <row r="8261" spans="1:2">
      <c r="A8261" s="79"/>
      <c r="B8261" s="156"/>
    </row>
    <row r="8262" spans="1:2">
      <c r="A8262" s="79"/>
      <c r="B8262" s="156"/>
    </row>
    <row r="8263" spans="1:2">
      <c r="A8263" s="79"/>
      <c r="B8263" s="156"/>
    </row>
    <row r="8264" spans="1:2">
      <c r="A8264" s="79"/>
      <c r="B8264" s="156"/>
    </row>
    <row r="8265" spans="1:2">
      <c r="A8265" s="79"/>
      <c r="B8265" s="156"/>
    </row>
    <row r="8266" spans="1:2">
      <c r="A8266" s="79"/>
      <c r="B8266" s="156"/>
    </row>
    <row r="8267" spans="1:2">
      <c r="A8267" s="79"/>
      <c r="B8267" s="156"/>
    </row>
    <row r="8268" spans="1:2">
      <c r="A8268" s="79"/>
      <c r="B8268" s="156"/>
    </row>
    <row r="8269" spans="1:2">
      <c r="A8269" s="79"/>
      <c r="B8269" s="156"/>
    </row>
    <row r="8270" spans="1:2">
      <c r="A8270" s="79"/>
      <c r="B8270" s="156"/>
    </row>
    <row r="8271" spans="1:2">
      <c r="A8271" s="79"/>
      <c r="B8271" s="156"/>
    </row>
    <row r="8272" spans="1:2">
      <c r="A8272" s="79"/>
      <c r="B8272" s="156"/>
    </row>
    <row r="8273" spans="1:2">
      <c r="A8273" s="79"/>
      <c r="B8273" s="156"/>
    </row>
    <row r="8274" spans="1:2">
      <c r="A8274" s="79"/>
      <c r="B8274" s="156"/>
    </row>
    <row r="8275" spans="1:2">
      <c r="A8275" s="79"/>
      <c r="B8275" s="156"/>
    </row>
    <row r="8276" spans="1:2">
      <c r="A8276" s="79"/>
      <c r="B8276" s="156"/>
    </row>
    <row r="8277" spans="1:2">
      <c r="A8277" s="79"/>
      <c r="B8277" s="156"/>
    </row>
    <row r="8278" spans="1:2">
      <c r="A8278" s="79"/>
      <c r="B8278" s="156"/>
    </row>
    <row r="8279" spans="1:2">
      <c r="A8279" s="79"/>
      <c r="B8279" s="156"/>
    </row>
    <row r="8280" spans="1:2">
      <c r="A8280" s="79"/>
      <c r="B8280" s="156"/>
    </row>
    <row r="8281" spans="1:2">
      <c r="A8281" s="79"/>
      <c r="B8281" s="156"/>
    </row>
    <row r="8282" spans="1:2">
      <c r="A8282" s="79"/>
      <c r="B8282" s="156"/>
    </row>
    <row r="8283" spans="1:2">
      <c r="A8283" s="79"/>
      <c r="B8283" s="156"/>
    </row>
    <row r="8284" spans="1:2">
      <c r="A8284" s="79"/>
      <c r="B8284" s="156"/>
    </row>
    <row r="8285" spans="1:2">
      <c r="A8285" s="79"/>
      <c r="B8285" s="156"/>
    </row>
    <row r="8286" spans="1:2">
      <c r="A8286" s="79"/>
      <c r="B8286" s="156"/>
    </row>
    <row r="8287" spans="1:2">
      <c r="A8287" s="79"/>
      <c r="B8287" s="156"/>
    </row>
    <row r="8288" spans="1:2">
      <c r="A8288" s="79"/>
      <c r="B8288" s="156"/>
    </row>
    <row r="8289" spans="1:2">
      <c r="A8289" s="79"/>
      <c r="B8289" s="156"/>
    </row>
    <row r="8290" spans="1:2">
      <c r="A8290" s="79"/>
      <c r="B8290" s="156"/>
    </row>
    <row r="8291" spans="1:2">
      <c r="A8291" s="79"/>
      <c r="B8291" s="156"/>
    </row>
    <row r="8292" spans="1:2">
      <c r="A8292" s="79"/>
      <c r="B8292" s="156"/>
    </row>
    <row r="8293" spans="1:2">
      <c r="A8293" s="79"/>
      <c r="B8293" s="156"/>
    </row>
    <row r="8294" spans="1:2">
      <c r="A8294" s="79"/>
      <c r="B8294" s="156"/>
    </row>
    <row r="8295" spans="1:2">
      <c r="A8295" s="79"/>
      <c r="B8295" s="156"/>
    </row>
    <row r="8296" spans="1:2">
      <c r="A8296" s="79"/>
      <c r="B8296" s="156"/>
    </row>
    <row r="8297" spans="1:2">
      <c r="A8297" s="79"/>
      <c r="B8297" s="156"/>
    </row>
    <row r="8298" spans="1:2">
      <c r="A8298" s="79"/>
      <c r="B8298" s="156"/>
    </row>
    <row r="8299" spans="1:2">
      <c r="A8299" s="79"/>
      <c r="B8299" s="156"/>
    </row>
    <row r="8300" spans="1:2">
      <c r="A8300" s="79"/>
      <c r="B8300" s="156"/>
    </row>
    <row r="8301" spans="1:2">
      <c r="A8301" s="79"/>
      <c r="B8301" s="156"/>
    </row>
    <row r="8302" spans="1:2">
      <c r="A8302" s="79"/>
      <c r="B8302" s="156"/>
    </row>
    <row r="8303" spans="1:2">
      <c r="A8303" s="79"/>
      <c r="B8303" s="156"/>
    </row>
    <row r="8304" spans="1:2">
      <c r="A8304" s="79"/>
      <c r="B8304" s="156"/>
    </row>
    <row r="8305" spans="1:2">
      <c r="A8305" s="79"/>
      <c r="B8305" s="156"/>
    </row>
    <row r="8306" spans="1:2">
      <c r="A8306" s="79"/>
      <c r="B8306" s="156"/>
    </row>
    <row r="8307" spans="1:2">
      <c r="A8307" s="79"/>
      <c r="B8307" s="156"/>
    </row>
    <row r="8308" spans="1:2">
      <c r="A8308" s="79"/>
      <c r="B8308" s="156"/>
    </row>
    <row r="8309" spans="1:2">
      <c r="A8309" s="79"/>
      <c r="B8309" s="156"/>
    </row>
    <row r="8310" spans="1:2">
      <c r="A8310" s="79"/>
      <c r="B8310" s="156"/>
    </row>
    <row r="8311" spans="1:2">
      <c r="A8311" s="79"/>
      <c r="B8311" s="156"/>
    </row>
    <row r="8312" spans="1:2">
      <c r="A8312" s="79"/>
      <c r="B8312" s="156"/>
    </row>
    <row r="8313" spans="1:2">
      <c r="A8313" s="79"/>
      <c r="B8313" s="156"/>
    </row>
    <row r="8314" spans="1:2">
      <c r="A8314" s="79"/>
      <c r="B8314" s="156"/>
    </row>
    <row r="8315" spans="1:2">
      <c r="A8315" s="79"/>
      <c r="B8315" s="156"/>
    </row>
    <row r="8316" spans="1:2">
      <c r="A8316" s="79"/>
      <c r="B8316" s="156"/>
    </row>
    <row r="8317" spans="1:2">
      <c r="A8317" s="79"/>
      <c r="B8317" s="156"/>
    </row>
    <row r="8318" spans="1:2">
      <c r="A8318" s="79"/>
      <c r="B8318" s="156"/>
    </row>
    <row r="8319" spans="1:2">
      <c r="A8319" s="79"/>
      <c r="B8319" s="156"/>
    </row>
    <row r="8320" spans="1:2">
      <c r="A8320" s="79"/>
      <c r="B8320" s="156"/>
    </row>
    <row r="8321" spans="1:2">
      <c r="A8321" s="79"/>
      <c r="B8321" s="156"/>
    </row>
    <row r="8322" spans="1:2">
      <c r="A8322" s="79"/>
      <c r="B8322" s="156"/>
    </row>
    <row r="8323" spans="1:2">
      <c r="A8323" s="79"/>
      <c r="B8323" s="156"/>
    </row>
    <row r="8324" spans="1:2">
      <c r="A8324" s="79"/>
      <c r="B8324" s="156"/>
    </row>
    <row r="8325" spans="1:2">
      <c r="A8325" s="79"/>
      <c r="B8325" s="156"/>
    </row>
    <row r="8326" spans="1:2">
      <c r="A8326" s="79"/>
      <c r="B8326" s="156"/>
    </row>
    <row r="8327" spans="1:2">
      <c r="A8327" s="79"/>
      <c r="B8327" s="156"/>
    </row>
    <row r="8328" spans="1:2">
      <c r="A8328" s="79"/>
      <c r="B8328" s="156"/>
    </row>
    <row r="8329" spans="1:2">
      <c r="A8329" s="79"/>
      <c r="B8329" s="156"/>
    </row>
    <row r="8330" spans="1:2">
      <c r="A8330" s="79"/>
      <c r="B8330" s="156"/>
    </row>
    <row r="8331" spans="1:2">
      <c r="A8331" s="79"/>
      <c r="B8331" s="156"/>
    </row>
    <row r="8332" spans="1:2">
      <c r="A8332" s="79"/>
      <c r="B8332" s="156"/>
    </row>
    <row r="8333" spans="1:2">
      <c r="A8333" s="79"/>
      <c r="B8333" s="156"/>
    </row>
    <row r="8334" spans="1:2">
      <c r="A8334" s="79"/>
      <c r="B8334" s="156"/>
    </row>
    <row r="8335" spans="1:2">
      <c r="A8335" s="79"/>
      <c r="B8335" s="156"/>
    </row>
    <row r="8336" spans="1:2">
      <c r="A8336" s="79"/>
      <c r="B8336" s="156"/>
    </row>
    <row r="8337" spans="1:2">
      <c r="A8337" s="79"/>
      <c r="B8337" s="156"/>
    </row>
    <row r="8338" spans="1:2">
      <c r="A8338" s="79"/>
      <c r="B8338" s="156"/>
    </row>
    <row r="8339" spans="1:2">
      <c r="A8339" s="79"/>
      <c r="B8339" s="156"/>
    </row>
    <row r="8340" spans="1:2">
      <c r="A8340" s="79"/>
      <c r="B8340" s="156"/>
    </row>
    <row r="8341" spans="1:2">
      <c r="A8341" s="79"/>
      <c r="B8341" s="156"/>
    </row>
    <row r="8342" spans="1:2">
      <c r="A8342" s="79"/>
      <c r="B8342" s="156"/>
    </row>
    <row r="8343" spans="1:2">
      <c r="A8343" s="79"/>
      <c r="B8343" s="156"/>
    </row>
    <row r="8344" spans="1:2">
      <c r="A8344" s="79"/>
      <c r="B8344" s="156"/>
    </row>
    <row r="8345" spans="1:2">
      <c r="A8345" s="79"/>
      <c r="B8345" s="156"/>
    </row>
    <row r="8346" spans="1:2">
      <c r="A8346" s="79"/>
      <c r="B8346" s="156"/>
    </row>
    <row r="8347" spans="1:2">
      <c r="A8347" s="79"/>
      <c r="B8347" s="156"/>
    </row>
    <row r="8348" spans="1:2">
      <c r="A8348" s="79"/>
      <c r="B8348" s="156"/>
    </row>
    <row r="8349" spans="1:2">
      <c r="A8349" s="79"/>
      <c r="B8349" s="156"/>
    </row>
    <row r="8350" spans="1:2">
      <c r="A8350" s="79"/>
      <c r="B8350" s="156"/>
    </row>
    <row r="8351" spans="1:2">
      <c r="A8351" s="79"/>
      <c r="B8351" s="156"/>
    </row>
    <row r="8352" spans="1:2">
      <c r="A8352" s="79"/>
      <c r="B8352" s="156"/>
    </row>
    <row r="8353" spans="1:2">
      <c r="A8353" s="79"/>
      <c r="B8353" s="156"/>
    </row>
    <row r="8354" spans="1:2">
      <c r="A8354" s="79"/>
      <c r="B8354" s="156"/>
    </row>
    <row r="8355" spans="1:2">
      <c r="A8355" s="79"/>
      <c r="B8355" s="156"/>
    </row>
    <row r="8356" spans="1:2">
      <c r="A8356" s="79"/>
      <c r="B8356" s="156"/>
    </row>
    <row r="8357" spans="1:2">
      <c r="A8357" s="79"/>
      <c r="B8357" s="156"/>
    </row>
    <row r="8358" spans="1:2">
      <c r="A8358" s="79"/>
      <c r="B8358" s="156"/>
    </row>
    <row r="8359" spans="1:2">
      <c r="A8359" s="79"/>
      <c r="B8359" s="156"/>
    </row>
    <row r="8360" spans="1:2">
      <c r="A8360" s="79"/>
      <c r="B8360" s="156"/>
    </row>
    <row r="8361" spans="1:2">
      <c r="A8361" s="79"/>
      <c r="B8361" s="156"/>
    </row>
    <row r="8362" spans="1:2">
      <c r="A8362" s="79"/>
      <c r="B8362" s="156"/>
    </row>
    <row r="8363" spans="1:2">
      <c r="A8363" s="79"/>
      <c r="B8363" s="156"/>
    </row>
    <row r="8364" spans="1:2">
      <c r="A8364" s="79"/>
      <c r="B8364" s="156"/>
    </row>
    <row r="8365" spans="1:2">
      <c r="A8365" s="79"/>
      <c r="B8365" s="156"/>
    </row>
    <row r="8366" spans="1:2">
      <c r="A8366" s="79"/>
      <c r="B8366" s="156"/>
    </row>
    <row r="8367" spans="1:2">
      <c r="A8367" s="79"/>
      <c r="B8367" s="156"/>
    </row>
    <row r="8368" spans="1:2">
      <c r="A8368" s="79"/>
      <c r="B8368" s="156"/>
    </row>
    <row r="8369" spans="1:2">
      <c r="A8369" s="79"/>
      <c r="B8369" s="156"/>
    </row>
    <row r="8370" spans="1:2">
      <c r="A8370" s="79"/>
      <c r="B8370" s="156"/>
    </row>
    <row r="8371" spans="1:2">
      <c r="A8371" s="79"/>
      <c r="B8371" s="156"/>
    </row>
    <row r="8372" spans="1:2">
      <c r="A8372" s="79"/>
      <c r="B8372" s="156"/>
    </row>
    <row r="8373" spans="1:2">
      <c r="A8373" s="79"/>
      <c r="B8373" s="156"/>
    </row>
    <row r="8374" spans="1:2">
      <c r="A8374" s="79"/>
      <c r="B8374" s="156"/>
    </row>
    <row r="8375" spans="1:2">
      <c r="A8375" s="79"/>
      <c r="B8375" s="156"/>
    </row>
    <row r="8376" spans="1:2">
      <c r="A8376" s="79"/>
      <c r="B8376" s="156"/>
    </row>
    <row r="8377" spans="1:2">
      <c r="A8377" s="79"/>
      <c r="B8377" s="156"/>
    </row>
    <row r="8378" spans="1:2">
      <c r="A8378" s="79"/>
      <c r="B8378" s="156"/>
    </row>
    <row r="8379" spans="1:2">
      <c r="A8379" s="79"/>
      <c r="B8379" s="156"/>
    </row>
    <row r="8380" spans="1:2">
      <c r="A8380" s="79"/>
      <c r="B8380" s="156"/>
    </row>
    <row r="8381" spans="1:2">
      <c r="A8381" s="79"/>
      <c r="B8381" s="156"/>
    </row>
    <row r="8382" spans="1:2">
      <c r="A8382" s="79"/>
      <c r="B8382" s="156"/>
    </row>
    <row r="8383" spans="1:2">
      <c r="A8383" s="79"/>
      <c r="B8383" s="156"/>
    </row>
    <row r="8384" spans="1:2">
      <c r="A8384" s="79"/>
      <c r="B8384" s="156"/>
    </row>
    <row r="8385" spans="1:2">
      <c r="A8385" s="79"/>
      <c r="B8385" s="156"/>
    </row>
    <row r="8386" spans="1:2">
      <c r="A8386" s="79"/>
      <c r="B8386" s="156"/>
    </row>
    <row r="8387" spans="1:2">
      <c r="A8387" s="79"/>
      <c r="B8387" s="156"/>
    </row>
    <row r="8388" spans="1:2">
      <c r="A8388" s="79"/>
      <c r="B8388" s="156"/>
    </row>
    <row r="8389" spans="1:2">
      <c r="A8389" s="79"/>
      <c r="B8389" s="156"/>
    </row>
    <row r="8390" spans="1:2">
      <c r="A8390" s="79"/>
      <c r="B8390" s="156"/>
    </row>
    <row r="8391" spans="1:2">
      <c r="A8391" s="79"/>
      <c r="B8391" s="156"/>
    </row>
    <row r="8392" spans="1:2">
      <c r="A8392" s="79"/>
      <c r="B8392" s="156"/>
    </row>
    <row r="8393" spans="1:2">
      <c r="A8393" s="79"/>
      <c r="B8393" s="156"/>
    </row>
    <row r="8394" spans="1:2">
      <c r="A8394" s="79"/>
      <c r="B8394" s="156"/>
    </row>
    <row r="8395" spans="1:2">
      <c r="A8395" s="79"/>
      <c r="B8395" s="156"/>
    </row>
    <row r="8396" spans="1:2">
      <c r="A8396" s="79"/>
      <c r="B8396" s="156"/>
    </row>
    <row r="8397" spans="1:2">
      <c r="A8397" s="79"/>
      <c r="B8397" s="156"/>
    </row>
    <row r="8398" spans="1:2">
      <c r="A8398" s="79"/>
      <c r="B8398" s="156"/>
    </row>
    <row r="8399" spans="1:2">
      <c r="A8399" s="79"/>
      <c r="B8399" s="156"/>
    </row>
    <row r="8400" spans="1:2">
      <c r="A8400" s="79"/>
      <c r="B8400" s="156"/>
    </row>
    <row r="8401" spans="1:2">
      <c r="A8401" s="79"/>
      <c r="B8401" s="156"/>
    </row>
    <row r="8402" spans="1:2">
      <c r="A8402" s="79"/>
      <c r="B8402" s="156"/>
    </row>
    <row r="8403" spans="1:2">
      <c r="A8403" s="79"/>
      <c r="B8403" s="156"/>
    </row>
    <row r="8404" spans="1:2">
      <c r="A8404" s="79"/>
      <c r="B8404" s="156"/>
    </row>
    <row r="8405" spans="1:2">
      <c r="A8405" s="79"/>
      <c r="B8405" s="156"/>
    </row>
    <row r="8406" spans="1:2">
      <c r="A8406" s="79"/>
      <c r="B8406" s="156"/>
    </row>
    <row r="8407" spans="1:2">
      <c r="A8407" s="79"/>
      <c r="B8407" s="156"/>
    </row>
    <row r="8408" spans="1:2">
      <c r="A8408" s="79"/>
      <c r="B8408" s="156"/>
    </row>
    <row r="8409" spans="1:2">
      <c r="A8409" s="79"/>
      <c r="B8409" s="156"/>
    </row>
    <row r="8410" spans="1:2">
      <c r="A8410" s="79"/>
      <c r="B8410" s="156"/>
    </row>
    <row r="8411" spans="1:2">
      <c r="A8411" s="79"/>
      <c r="B8411" s="156"/>
    </row>
    <row r="8412" spans="1:2">
      <c r="A8412" s="79"/>
      <c r="B8412" s="156"/>
    </row>
    <row r="8413" spans="1:2">
      <c r="A8413" s="79"/>
      <c r="B8413" s="156"/>
    </row>
    <row r="8414" spans="1:2">
      <c r="A8414" s="79"/>
      <c r="B8414" s="156"/>
    </row>
    <row r="8415" spans="1:2">
      <c r="A8415" s="79"/>
      <c r="B8415" s="156"/>
    </row>
    <row r="8416" spans="1:2">
      <c r="A8416" s="79"/>
      <c r="B8416" s="156"/>
    </row>
    <row r="8417" spans="1:2">
      <c r="A8417" s="79"/>
      <c r="B8417" s="156"/>
    </row>
    <row r="8418" spans="1:2">
      <c r="A8418" s="79"/>
      <c r="B8418" s="156"/>
    </row>
    <row r="8419" spans="1:2">
      <c r="A8419" s="79"/>
      <c r="B8419" s="156"/>
    </row>
    <row r="8420" spans="1:2">
      <c r="A8420" s="79"/>
      <c r="B8420" s="156"/>
    </row>
    <row r="8421" spans="1:2">
      <c r="A8421" s="79"/>
      <c r="B8421" s="156"/>
    </row>
    <row r="8422" spans="1:2">
      <c r="A8422" s="79"/>
      <c r="B8422" s="156"/>
    </row>
    <row r="8423" spans="1:2">
      <c r="A8423" s="79"/>
      <c r="B8423" s="156"/>
    </row>
    <row r="8424" spans="1:2">
      <c r="A8424" s="79"/>
      <c r="B8424" s="156"/>
    </row>
    <row r="8425" spans="1:2">
      <c r="A8425" s="79"/>
      <c r="B8425" s="156"/>
    </row>
    <row r="8426" spans="1:2">
      <c r="A8426" s="79"/>
      <c r="B8426" s="156"/>
    </row>
    <row r="8427" spans="1:2">
      <c r="A8427" s="79"/>
      <c r="B8427" s="156"/>
    </row>
    <row r="8428" spans="1:2">
      <c r="A8428" s="79"/>
      <c r="B8428" s="156"/>
    </row>
    <row r="8429" spans="1:2">
      <c r="A8429" s="79"/>
      <c r="B8429" s="156"/>
    </row>
    <row r="8430" spans="1:2">
      <c r="A8430" s="79"/>
      <c r="B8430" s="156"/>
    </row>
    <row r="8431" spans="1:2">
      <c r="A8431" s="79"/>
      <c r="B8431" s="156"/>
    </row>
    <row r="8432" spans="1:2">
      <c r="A8432" s="79"/>
      <c r="B8432" s="156"/>
    </row>
    <row r="8433" spans="1:2">
      <c r="A8433" s="79"/>
      <c r="B8433" s="156"/>
    </row>
    <row r="8434" spans="1:2">
      <c r="A8434" s="79"/>
      <c r="B8434" s="156"/>
    </row>
    <row r="8435" spans="1:2">
      <c r="A8435" s="79"/>
      <c r="B8435" s="156"/>
    </row>
    <row r="8436" spans="1:2">
      <c r="A8436" s="79"/>
      <c r="B8436" s="156"/>
    </row>
    <row r="8437" spans="1:2">
      <c r="A8437" s="79"/>
      <c r="B8437" s="156"/>
    </row>
    <row r="8438" spans="1:2">
      <c r="A8438" s="79"/>
      <c r="B8438" s="156"/>
    </row>
    <row r="8439" spans="1:2">
      <c r="A8439" s="79"/>
      <c r="B8439" s="156"/>
    </row>
    <row r="8440" spans="1:2">
      <c r="A8440" s="79"/>
      <c r="B8440" s="156"/>
    </row>
    <row r="8441" spans="1:2">
      <c r="A8441" s="79"/>
      <c r="B8441" s="156"/>
    </row>
    <row r="8442" spans="1:2">
      <c r="A8442" s="79"/>
      <c r="B8442" s="156"/>
    </row>
    <row r="8443" spans="1:2">
      <c r="A8443" s="79"/>
      <c r="B8443" s="156"/>
    </row>
    <row r="8444" spans="1:2">
      <c r="A8444" s="79"/>
      <c r="B8444" s="156"/>
    </row>
    <row r="8445" spans="1:2">
      <c r="A8445" s="79"/>
      <c r="B8445" s="156"/>
    </row>
    <row r="8446" spans="1:2">
      <c r="A8446" s="79"/>
      <c r="B8446" s="156"/>
    </row>
    <row r="8447" spans="1:2">
      <c r="A8447" s="79"/>
      <c r="B8447" s="156"/>
    </row>
    <row r="8448" spans="1:2">
      <c r="A8448" s="79"/>
      <c r="B8448" s="156"/>
    </row>
    <row r="8449" spans="1:2">
      <c r="A8449" s="79"/>
      <c r="B8449" s="156"/>
    </row>
    <row r="8450" spans="1:2">
      <c r="A8450" s="79"/>
      <c r="B8450" s="156"/>
    </row>
    <row r="8451" spans="1:2">
      <c r="A8451" s="79"/>
      <c r="B8451" s="156"/>
    </row>
    <row r="8452" spans="1:2">
      <c r="A8452" s="79"/>
      <c r="B8452" s="156"/>
    </row>
    <row r="8453" spans="1:2">
      <c r="A8453" s="79"/>
      <c r="B8453" s="156"/>
    </row>
    <row r="8454" spans="1:2">
      <c r="A8454" s="79"/>
      <c r="B8454" s="156"/>
    </row>
    <row r="8455" spans="1:2">
      <c r="A8455" s="79"/>
      <c r="B8455" s="156"/>
    </row>
    <row r="8456" spans="1:2">
      <c r="A8456" s="79"/>
      <c r="B8456" s="156"/>
    </row>
    <row r="8457" spans="1:2">
      <c r="A8457" s="79"/>
      <c r="B8457" s="156"/>
    </row>
    <row r="8458" spans="1:2">
      <c r="A8458" s="79"/>
      <c r="B8458" s="156"/>
    </row>
    <row r="8459" spans="1:2">
      <c r="A8459" s="79"/>
      <c r="B8459" s="156"/>
    </row>
    <row r="8460" spans="1:2">
      <c r="A8460" s="79"/>
      <c r="B8460" s="156"/>
    </row>
    <row r="8461" spans="1:2">
      <c r="A8461" s="79"/>
      <c r="B8461" s="156"/>
    </row>
    <row r="8462" spans="1:2">
      <c r="A8462" s="79"/>
      <c r="B8462" s="156"/>
    </row>
    <row r="8463" spans="1:2">
      <c r="A8463" s="79"/>
      <c r="B8463" s="156"/>
    </row>
    <row r="8464" spans="1:2">
      <c r="A8464" s="79"/>
      <c r="B8464" s="156"/>
    </row>
    <row r="8465" spans="1:2">
      <c r="A8465" s="79"/>
      <c r="B8465" s="156"/>
    </row>
    <row r="8466" spans="1:2">
      <c r="A8466" s="79"/>
      <c r="B8466" s="156"/>
    </row>
    <row r="8467" spans="1:2">
      <c r="A8467" s="79"/>
      <c r="B8467" s="156"/>
    </row>
    <row r="8468" spans="1:2">
      <c r="A8468" s="79"/>
      <c r="B8468" s="156"/>
    </row>
    <row r="8469" spans="1:2">
      <c r="A8469" s="79"/>
      <c r="B8469" s="156"/>
    </row>
    <row r="8470" spans="1:2">
      <c r="A8470" s="79"/>
      <c r="B8470" s="156"/>
    </row>
    <row r="8471" spans="1:2">
      <c r="A8471" s="79"/>
      <c r="B8471" s="156"/>
    </row>
    <row r="8472" spans="1:2">
      <c r="A8472" s="79"/>
      <c r="B8472" s="156"/>
    </row>
    <row r="8473" spans="1:2">
      <c r="A8473" s="79"/>
      <c r="B8473" s="156"/>
    </row>
    <row r="8474" spans="1:2">
      <c r="A8474" s="79"/>
      <c r="B8474" s="156"/>
    </row>
    <row r="8475" spans="1:2">
      <c r="A8475" s="79"/>
      <c r="B8475" s="156"/>
    </row>
    <row r="8476" spans="1:2">
      <c r="A8476" s="79"/>
      <c r="B8476" s="156"/>
    </row>
    <row r="8477" spans="1:2">
      <c r="A8477" s="79"/>
      <c r="B8477" s="156"/>
    </row>
    <row r="8478" spans="1:2">
      <c r="A8478" s="79"/>
      <c r="B8478" s="156"/>
    </row>
    <row r="8479" spans="1:2">
      <c r="A8479" s="79"/>
      <c r="B8479" s="156"/>
    </row>
    <row r="8480" spans="1:2">
      <c r="A8480" s="79"/>
      <c r="B8480" s="156"/>
    </row>
    <row r="8481" spans="1:2">
      <c r="A8481" s="79"/>
      <c r="B8481" s="156"/>
    </row>
    <row r="8482" spans="1:2">
      <c r="A8482" s="79"/>
      <c r="B8482" s="156"/>
    </row>
    <row r="8483" spans="1:2">
      <c r="A8483" s="79"/>
      <c r="B8483" s="156"/>
    </row>
    <row r="8484" spans="1:2">
      <c r="A8484" s="79"/>
      <c r="B8484" s="156"/>
    </row>
    <row r="8485" spans="1:2">
      <c r="A8485" s="79"/>
      <c r="B8485" s="156"/>
    </row>
    <row r="8486" spans="1:2">
      <c r="A8486" s="79"/>
      <c r="B8486" s="156"/>
    </row>
    <row r="8487" spans="1:2">
      <c r="A8487" s="79"/>
      <c r="B8487" s="156"/>
    </row>
    <row r="8488" spans="1:2">
      <c r="A8488" s="79"/>
      <c r="B8488" s="156"/>
    </row>
    <row r="8489" spans="1:2">
      <c r="A8489" s="79"/>
      <c r="B8489" s="156"/>
    </row>
    <row r="8490" spans="1:2">
      <c r="A8490" s="79"/>
      <c r="B8490" s="156"/>
    </row>
    <row r="8491" spans="1:2">
      <c r="A8491" s="79"/>
      <c r="B8491" s="156"/>
    </row>
    <row r="8492" spans="1:2">
      <c r="A8492" s="79"/>
      <c r="B8492" s="156"/>
    </row>
    <row r="8493" spans="1:2">
      <c r="A8493" s="79"/>
      <c r="B8493" s="156"/>
    </row>
    <row r="8494" spans="1:2">
      <c r="A8494" s="79"/>
      <c r="B8494" s="156"/>
    </row>
    <row r="8495" spans="1:2">
      <c r="A8495" s="79"/>
      <c r="B8495" s="156"/>
    </row>
    <row r="8496" spans="1:2">
      <c r="A8496" s="79"/>
      <c r="B8496" s="156"/>
    </row>
    <row r="8497" spans="1:2">
      <c r="A8497" s="79"/>
      <c r="B8497" s="156"/>
    </row>
    <row r="8498" spans="1:2">
      <c r="A8498" s="79"/>
      <c r="B8498" s="156"/>
    </row>
    <row r="8499" spans="1:2">
      <c r="A8499" s="79"/>
      <c r="B8499" s="156"/>
    </row>
    <row r="8500" spans="1:2">
      <c r="A8500" s="79"/>
      <c r="B8500" s="156"/>
    </row>
    <row r="8501" spans="1:2">
      <c r="A8501" s="79"/>
      <c r="B8501" s="156"/>
    </row>
    <row r="8502" spans="1:2">
      <c r="A8502" s="79"/>
      <c r="B8502" s="156"/>
    </row>
    <row r="8503" spans="1:2">
      <c r="A8503" s="79"/>
      <c r="B8503" s="156"/>
    </row>
    <row r="8504" spans="1:2">
      <c r="A8504" s="79"/>
      <c r="B8504" s="156"/>
    </row>
    <row r="8505" spans="1:2">
      <c r="A8505" s="79"/>
      <c r="B8505" s="156"/>
    </row>
    <row r="8506" spans="1:2">
      <c r="A8506" s="79"/>
      <c r="B8506" s="156"/>
    </row>
    <row r="8507" spans="1:2">
      <c r="A8507" s="79"/>
      <c r="B8507" s="156"/>
    </row>
    <row r="8508" spans="1:2">
      <c r="A8508" s="79"/>
      <c r="B8508" s="156"/>
    </row>
    <row r="8509" spans="1:2">
      <c r="A8509" s="79"/>
      <c r="B8509" s="156"/>
    </row>
    <row r="8510" spans="1:2">
      <c r="A8510" s="79"/>
      <c r="B8510" s="156"/>
    </row>
    <row r="8511" spans="1:2">
      <c r="A8511" s="79"/>
      <c r="B8511" s="156"/>
    </row>
    <row r="8512" spans="1:2">
      <c r="A8512" s="79"/>
      <c r="B8512" s="156"/>
    </row>
    <row r="8513" spans="1:2">
      <c r="A8513" s="79"/>
      <c r="B8513" s="156"/>
    </row>
    <row r="8514" spans="1:2">
      <c r="A8514" s="79"/>
      <c r="B8514" s="156"/>
    </row>
    <row r="8515" spans="1:2">
      <c r="A8515" s="79"/>
      <c r="B8515" s="156"/>
    </row>
    <row r="8516" spans="1:2">
      <c r="A8516" s="79"/>
      <c r="B8516" s="156"/>
    </row>
    <row r="8517" spans="1:2">
      <c r="A8517" s="79"/>
      <c r="B8517" s="156"/>
    </row>
    <row r="8518" spans="1:2">
      <c r="A8518" s="79"/>
      <c r="B8518" s="156"/>
    </row>
    <row r="8519" spans="1:2">
      <c r="A8519" s="79"/>
      <c r="B8519" s="156"/>
    </row>
    <row r="8520" spans="1:2">
      <c r="A8520" s="79"/>
      <c r="B8520" s="156"/>
    </row>
    <row r="8521" spans="1:2">
      <c r="A8521" s="79"/>
      <c r="B8521" s="156"/>
    </row>
    <row r="8522" spans="1:2">
      <c r="A8522" s="79"/>
      <c r="B8522" s="156"/>
    </row>
    <row r="8523" spans="1:2">
      <c r="A8523" s="79"/>
      <c r="B8523" s="156"/>
    </row>
    <row r="8524" spans="1:2">
      <c r="A8524" s="79"/>
      <c r="B8524" s="156"/>
    </row>
    <row r="8525" spans="1:2">
      <c r="A8525" s="79"/>
      <c r="B8525" s="156"/>
    </row>
    <row r="8526" spans="1:2">
      <c r="A8526" s="79"/>
      <c r="B8526" s="156"/>
    </row>
    <row r="8527" spans="1:2">
      <c r="A8527" s="79"/>
      <c r="B8527" s="156"/>
    </row>
    <row r="8528" spans="1:2">
      <c r="A8528" s="79"/>
      <c r="B8528" s="156"/>
    </row>
    <row r="8529" spans="1:2">
      <c r="A8529" s="79"/>
      <c r="B8529" s="156"/>
    </row>
    <row r="8530" spans="1:2">
      <c r="A8530" s="79"/>
      <c r="B8530" s="156"/>
    </row>
    <row r="8531" spans="1:2">
      <c r="A8531" s="79"/>
      <c r="B8531" s="156"/>
    </row>
    <row r="8532" spans="1:2">
      <c r="A8532" s="79"/>
      <c r="B8532" s="156"/>
    </row>
    <row r="8533" spans="1:2">
      <c r="A8533" s="79"/>
      <c r="B8533" s="156"/>
    </row>
    <row r="8534" spans="1:2">
      <c r="A8534" s="79"/>
      <c r="B8534" s="156"/>
    </row>
    <row r="8535" spans="1:2">
      <c r="A8535" s="79"/>
      <c r="B8535" s="156"/>
    </row>
    <row r="8536" spans="1:2">
      <c r="A8536" s="79"/>
      <c r="B8536" s="156"/>
    </row>
    <row r="8537" spans="1:2">
      <c r="A8537" s="79"/>
      <c r="B8537" s="156"/>
    </row>
    <row r="8538" spans="1:2">
      <c r="A8538" s="79"/>
      <c r="B8538" s="156"/>
    </row>
    <row r="8539" spans="1:2">
      <c r="A8539" s="79"/>
      <c r="B8539" s="156"/>
    </row>
    <row r="8540" spans="1:2">
      <c r="A8540" s="79"/>
      <c r="B8540" s="156"/>
    </row>
    <row r="8541" spans="1:2">
      <c r="A8541" s="79"/>
      <c r="B8541" s="156"/>
    </row>
    <row r="8542" spans="1:2">
      <c r="A8542" s="79"/>
      <c r="B8542" s="156"/>
    </row>
    <row r="8543" spans="1:2">
      <c r="A8543" s="79"/>
      <c r="B8543" s="156"/>
    </row>
    <row r="8544" spans="1:2">
      <c r="A8544" s="79"/>
      <c r="B8544" s="156"/>
    </row>
    <row r="8545" spans="1:2">
      <c r="A8545" s="79"/>
      <c r="B8545" s="156"/>
    </row>
    <row r="8546" spans="1:2">
      <c r="A8546" s="79"/>
      <c r="B8546" s="156"/>
    </row>
    <row r="8547" spans="1:2">
      <c r="A8547" s="79"/>
      <c r="B8547" s="156"/>
    </row>
    <row r="8548" spans="1:2">
      <c r="A8548" s="79"/>
      <c r="B8548" s="156"/>
    </row>
    <row r="8549" spans="1:2">
      <c r="A8549" s="79"/>
      <c r="B8549" s="156"/>
    </row>
    <row r="8550" spans="1:2">
      <c r="A8550" s="79"/>
      <c r="B8550" s="156"/>
    </row>
    <row r="8551" spans="1:2">
      <c r="A8551" s="79"/>
      <c r="B8551" s="156"/>
    </row>
    <row r="8552" spans="1:2">
      <c r="A8552" s="79"/>
      <c r="B8552" s="156"/>
    </row>
    <row r="8553" spans="1:2">
      <c r="A8553" s="79"/>
      <c r="B8553" s="156"/>
    </row>
    <row r="8554" spans="1:2">
      <c r="A8554" s="79"/>
      <c r="B8554" s="156"/>
    </row>
    <row r="8555" spans="1:2">
      <c r="A8555" s="79"/>
      <c r="B8555" s="156"/>
    </row>
    <row r="8556" spans="1:2">
      <c r="A8556" s="79"/>
      <c r="B8556" s="156"/>
    </row>
    <row r="8557" spans="1:2">
      <c r="A8557" s="79"/>
      <c r="B8557" s="156"/>
    </row>
    <row r="8558" spans="1:2">
      <c r="A8558" s="79"/>
      <c r="B8558" s="156"/>
    </row>
    <row r="8559" spans="1:2">
      <c r="A8559" s="79"/>
      <c r="B8559" s="156"/>
    </row>
    <row r="8560" spans="1:2">
      <c r="A8560" s="79"/>
      <c r="B8560" s="156"/>
    </row>
    <row r="8561" spans="1:2">
      <c r="A8561" s="79"/>
      <c r="B8561" s="156"/>
    </row>
    <row r="8562" spans="1:2">
      <c r="A8562" s="79"/>
      <c r="B8562" s="156"/>
    </row>
    <row r="8563" spans="1:2">
      <c r="A8563" s="79"/>
      <c r="B8563" s="156"/>
    </row>
    <row r="8564" spans="1:2">
      <c r="A8564" s="79"/>
      <c r="B8564" s="156"/>
    </row>
    <row r="8565" spans="1:2">
      <c r="A8565" s="79"/>
      <c r="B8565" s="156"/>
    </row>
    <row r="8566" spans="1:2">
      <c r="A8566" s="79"/>
      <c r="B8566" s="156"/>
    </row>
    <row r="8567" spans="1:2">
      <c r="A8567" s="79"/>
      <c r="B8567" s="156"/>
    </row>
    <row r="8568" spans="1:2">
      <c r="A8568" s="79"/>
      <c r="B8568" s="156"/>
    </row>
    <row r="8569" spans="1:2">
      <c r="A8569" s="79"/>
      <c r="B8569" s="156"/>
    </row>
    <row r="8570" spans="1:2">
      <c r="A8570" s="79"/>
      <c r="B8570" s="156"/>
    </row>
    <row r="8571" spans="1:2">
      <c r="A8571" s="79"/>
      <c r="B8571" s="156"/>
    </row>
    <row r="8572" spans="1:2">
      <c r="A8572" s="79"/>
      <c r="B8572" s="156"/>
    </row>
    <row r="8573" spans="1:2">
      <c r="A8573" s="79"/>
      <c r="B8573" s="156"/>
    </row>
    <row r="8574" spans="1:2">
      <c r="A8574" s="79"/>
      <c r="B8574" s="156"/>
    </row>
    <row r="8575" spans="1:2">
      <c r="A8575" s="79"/>
      <c r="B8575" s="156"/>
    </row>
    <row r="8576" spans="1:2">
      <c r="A8576" s="79"/>
      <c r="B8576" s="156"/>
    </row>
    <row r="8577" spans="1:2">
      <c r="A8577" s="79"/>
      <c r="B8577" s="156"/>
    </row>
    <row r="8578" spans="1:2">
      <c r="A8578" s="79"/>
      <c r="B8578" s="156"/>
    </row>
    <row r="8579" spans="1:2">
      <c r="A8579" s="79"/>
      <c r="B8579" s="156"/>
    </row>
    <row r="8580" spans="1:2">
      <c r="A8580" s="79"/>
      <c r="B8580" s="156"/>
    </row>
    <row r="8581" spans="1:2">
      <c r="A8581" s="79"/>
      <c r="B8581" s="156"/>
    </row>
    <row r="8582" spans="1:2">
      <c r="A8582" s="79"/>
      <c r="B8582" s="156"/>
    </row>
    <row r="8583" spans="1:2">
      <c r="A8583" s="79"/>
      <c r="B8583" s="156"/>
    </row>
    <row r="8584" spans="1:2">
      <c r="A8584" s="79"/>
      <c r="B8584" s="156"/>
    </row>
    <row r="8585" spans="1:2">
      <c r="A8585" s="79"/>
      <c r="B8585" s="156"/>
    </row>
    <row r="8586" spans="1:2">
      <c r="A8586" s="79"/>
      <c r="B8586" s="156"/>
    </row>
    <row r="8587" spans="1:2">
      <c r="A8587" s="79"/>
      <c r="B8587" s="156"/>
    </row>
    <row r="8588" spans="1:2">
      <c r="A8588" s="79"/>
      <c r="B8588" s="156"/>
    </row>
    <row r="8589" spans="1:2">
      <c r="A8589" s="79"/>
      <c r="B8589" s="156"/>
    </row>
    <row r="8590" spans="1:2">
      <c r="A8590" s="79"/>
      <c r="B8590" s="156"/>
    </row>
    <row r="8591" spans="1:2">
      <c r="A8591" s="79"/>
      <c r="B8591" s="156"/>
    </row>
    <row r="8592" spans="1:2">
      <c r="A8592" s="79"/>
      <c r="B8592" s="156"/>
    </row>
    <row r="8593" spans="1:2">
      <c r="A8593" s="79"/>
      <c r="B8593" s="156"/>
    </row>
    <row r="8594" spans="1:2">
      <c r="A8594" s="79"/>
      <c r="B8594" s="156"/>
    </row>
    <row r="8595" spans="1:2">
      <c r="A8595" s="79"/>
      <c r="B8595" s="156"/>
    </row>
    <row r="8596" spans="1:2">
      <c r="A8596" s="79"/>
      <c r="B8596" s="156"/>
    </row>
    <row r="8597" spans="1:2">
      <c r="A8597" s="79"/>
      <c r="B8597" s="156"/>
    </row>
    <row r="8598" spans="1:2">
      <c r="A8598" s="79"/>
      <c r="B8598" s="156"/>
    </row>
    <row r="8599" spans="1:2">
      <c r="A8599" s="79"/>
      <c r="B8599" s="156"/>
    </row>
    <row r="8600" spans="1:2">
      <c r="A8600" s="79"/>
      <c r="B8600" s="156"/>
    </row>
    <row r="8601" spans="1:2">
      <c r="A8601" s="79"/>
      <c r="B8601" s="156"/>
    </row>
    <row r="8602" spans="1:2">
      <c r="A8602" s="79"/>
      <c r="B8602" s="156"/>
    </row>
    <row r="8603" spans="1:2">
      <c r="A8603" s="79"/>
      <c r="B8603" s="156"/>
    </row>
    <row r="8604" spans="1:2">
      <c r="A8604" s="79"/>
      <c r="B8604" s="156"/>
    </row>
    <row r="8605" spans="1:2">
      <c r="A8605" s="79"/>
      <c r="B8605" s="156"/>
    </row>
    <row r="8606" spans="1:2">
      <c r="A8606" s="79"/>
      <c r="B8606" s="156"/>
    </row>
    <row r="8607" spans="1:2">
      <c r="A8607" s="79"/>
      <c r="B8607" s="156"/>
    </row>
    <row r="8608" spans="1:2">
      <c r="A8608" s="79"/>
      <c r="B8608" s="156"/>
    </row>
    <row r="8609" spans="1:2">
      <c r="A8609" s="79"/>
      <c r="B8609" s="156"/>
    </row>
    <row r="8610" spans="1:2">
      <c r="A8610" s="79"/>
      <c r="B8610" s="156"/>
    </row>
    <row r="8611" spans="1:2">
      <c r="A8611" s="79"/>
      <c r="B8611" s="156"/>
    </row>
    <row r="8612" spans="1:2">
      <c r="A8612" s="79"/>
      <c r="B8612" s="156"/>
    </row>
    <row r="8613" spans="1:2">
      <c r="A8613" s="79"/>
      <c r="B8613" s="156"/>
    </row>
    <row r="8614" spans="1:2">
      <c r="A8614" s="79"/>
      <c r="B8614" s="156"/>
    </row>
    <row r="8615" spans="1:2">
      <c r="A8615" s="79"/>
      <c r="B8615" s="156"/>
    </row>
    <row r="8616" spans="1:2">
      <c r="A8616" s="79"/>
      <c r="B8616" s="156"/>
    </row>
    <row r="8617" spans="1:2">
      <c r="A8617" s="79"/>
      <c r="B8617" s="156"/>
    </row>
    <row r="8618" spans="1:2">
      <c r="A8618" s="79"/>
      <c r="B8618" s="156"/>
    </row>
    <row r="8619" spans="1:2">
      <c r="A8619" s="79"/>
      <c r="B8619" s="156"/>
    </row>
    <row r="8620" spans="1:2">
      <c r="A8620" s="79"/>
      <c r="B8620" s="156"/>
    </row>
    <row r="8621" spans="1:2">
      <c r="A8621" s="79"/>
      <c r="B8621" s="156"/>
    </row>
    <row r="8622" spans="1:2">
      <c r="A8622" s="79"/>
      <c r="B8622" s="156"/>
    </row>
    <row r="8623" spans="1:2">
      <c r="A8623" s="79"/>
      <c r="B8623" s="156"/>
    </row>
    <row r="8624" spans="1:2">
      <c r="A8624" s="79"/>
      <c r="B8624" s="156"/>
    </row>
    <row r="8625" spans="1:2">
      <c r="A8625" s="79"/>
      <c r="B8625" s="156"/>
    </row>
    <row r="8626" spans="1:2">
      <c r="A8626" s="79"/>
      <c r="B8626" s="156"/>
    </row>
    <row r="8627" spans="1:2">
      <c r="A8627" s="79"/>
      <c r="B8627" s="156"/>
    </row>
    <row r="8628" spans="1:2">
      <c r="A8628" s="79"/>
      <c r="B8628" s="156"/>
    </row>
    <row r="8629" spans="1:2">
      <c r="A8629" s="79"/>
      <c r="B8629" s="156"/>
    </row>
    <row r="8630" spans="1:2">
      <c r="A8630" s="79"/>
      <c r="B8630" s="156"/>
    </row>
    <row r="8631" spans="1:2">
      <c r="A8631" s="79"/>
      <c r="B8631" s="156"/>
    </row>
    <row r="8632" spans="1:2">
      <c r="A8632" s="79"/>
      <c r="B8632" s="156"/>
    </row>
    <row r="8633" spans="1:2">
      <c r="A8633" s="79"/>
      <c r="B8633" s="156"/>
    </row>
    <row r="8634" spans="1:2">
      <c r="A8634" s="79"/>
      <c r="B8634" s="156"/>
    </row>
    <row r="8635" spans="1:2">
      <c r="A8635" s="79"/>
      <c r="B8635" s="156"/>
    </row>
    <row r="8636" spans="1:2">
      <c r="A8636" s="79"/>
      <c r="B8636" s="156"/>
    </row>
    <row r="8637" spans="1:2">
      <c r="A8637" s="79"/>
      <c r="B8637" s="156"/>
    </row>
    <row r="8638" spans="1:2">
      <c r="A8638" s="79"/>
      <c r="B8638" s="156"/>
    </row>
    <row r="8639" spans="1:2">
      <c r="A8639" s="79"/>
      <c r="B8639" s="156"/>
    </row>
    <row r="8640" spans="1:2">
      <c r="A8640" s="79"/>
      <c r="B8640" s="156"/>
    </row>
    <row r="8641" spans="1:2">
      <c r="A8641" s="79"/>
      <c r="B8641" s="156"/>
    </row>
    <row r="8642" spans="1:2">
      <c r="A8642" s="79"/>
      <c r="B8642" s="156"/>
    </row>
    <row r="8643" spans="1:2">
      <c r="A8643" s="79"/>
      <c r="B8643" s="156"/>
    </row>
    <row r="8644" spans="1:2">
      <c r="A8644" s="79"/>
      <c r="B8644" s="156"/>
    </row>
    <row r="8645" spans="1:2">
      <c r="A8645" s="79"/>
      <c r="B8645" s="156"/>
    </row>
    <row r="8646" spans="1:2">
      <c r="A8646" s="79"/>
      <c r="B8646" s="156"/>
    </row>
    <row r="8647" spans="1:2">
      <c r="A8647" s="79"/>
      <c r="B8647" s="156"/>
    </row>
    <row r="8648" spans="1:2">
      <c r="A8648" s="79"/>
      <c r="B8648" s="156"/>
    </row>
    <row r="8649" spans="1:2">
      <c r="A8649" s="79"/>
      <c r="B8649" s="156"/>
    </row>
    <row r="8650" spans="1:2">
      <c r="A8650" s="79"/>
      <c r="B8650" s="156"/>
    </row>
    <row r="8651" spans="1:2">
      <c r="A8651" s="79"/>
      <c r="B8651" s="156"/>
    </row>
    <row r="8652" spans="1:2">
      <c r="A8652" s="79"/>
      <c r="B8652" s="156"/>
    </row>
    <row r="8653" spans="1:2">
      <c r="A8653" s="79"/>
      <c r="B8653" s="156"/>
    </row>
    <row r="8654" spans="1:2">
      <c r="A8654" s="79"/>
      <c r="B8654" s="156"/>
    </row>
    <row r="8655" spans="1:2">
      <c r="A8655" s="79"/>
      <c r="B8655" s="156"/>
    </row>
    <row r="8656" spans="1:2">
      <c r="A8656" s="79"/>
      <c r="B8656" s="156"/>
    </row>
    <row r="8657" spans="1:2">
      <c r="A8657" s="79"/>
      <c r="B8657" s="156"/>
    </row>
    <row r="8658" spans="1:2">
      <c r="A8658" s="79"/>
      <c r="B8658" s="156"/>
    </row>
    <row r="8659" spans="1:2">
      <c r="A8659" s="79"/>
      <c r="B8659" s="156"/>
    </row>
    <row r="8660" spans="1:2">
      <c r="A8660" s="79"/>
      <c r="B8660" s="156"/>
    </row>
    <row r="8661" spans="1:2">
      <c r="A8661" s="79"/>
      <c r="B8661" s="156"/>
    </row>
    <row r="8662" spans="1:2">
      <c r="A8662" s="79"/>
      <c r="B8662" s="156"/>
    </row>
    <row r="8663" spans="1:2">
      <c r="A8663" s="79"/>
      <c r="B8663" s="156"/>
    </row>
    <row r="8664" spans="1:2">
      <c r="A8664" s="79"/>
      <c r="B8664" s="156"/>
    </row>
    <row r="8665" spans="1:2">
      <c r="A8665" s="79"/>
      <c r="B8665" s="156"/>
    </row>
    <row r="8666" spans="1:2">
      <c r="A8666" s="79"/>
      <c r="B8666" s="156"/>
    </row>
    <row r="8667" spans="1:2">
      <c r="A8667" s="79"/>
      <c r="B8667" s="156"/>
    </row>
    <row r="8668" spans="1:2">
      <c r="A8668" s="79"/>
      <c r="B8668" s="156"/>
    </row>
    <row r="8669" spans="1:2">
      <c r="A8669" s="79"/>
      <c r="B8669" s="156"/>
    </row>
    <row r="8670" spans="1:2">
      <c r="A8670" s="79"/>
      <c r="B8670" s="156"/>
    </row>
    <row r="8671" spans="1:2">
      <c r="A8671" s="79"/>
      <c r="B8671" s="156"/>
    </row>
    <row r="8672" spans="1:2">
      <c r="A8672" s="79"/>
      <c r="B8672" s="156"/>
    </row>
    <row r="8673" spans="1:2">
      <c r="A8673" s="79"/>
      <c r="B8673" s="156"/>
    </row>
    <row r="8674" spans="1:2">
      <c r="A8674" s="79"/>
      <c r="B8674" s="156"/>
    </row>
    <row r="8675" spans="1:2">
      <c r="A8675" s="79"/>
      <c r="B8675" s="156"/>
    </row>
    <row r="8676" spans="1:2">
      <c r="A8676" s="79"/>
      <c r="B8676" s="156"/>
    </row>
    <row r="8677" spans="1:2">
      <c r="A8677" s="79"/>
      <c r="B8677" s="156"/>
    </row>
    <row r="8678" spans="1:2">
      <c r="A8678" s="79"/>
      <c r="B8678" s="156"/>
    </row>
    <row r="8679" spans="1:2">
      <c r="A8679" s="79"/>
      <c r="B8679" s="156"/>
    </row>
    <row r="8680" spans="1:2">
      <c r="A8680" s="79"/>
      <c r="B8680" s="156"/>
    </row>
    <row r="8681" spans="1:2">
      <c r="A8681" s="79"/>
      <c r="B8681" s="156"/>
    </row>
    <row r="8682" spans="1:2">
      <c r="A8682" s="79"/>
      <c r="B8682" s="156"/>
    </row>
    <row r="8683" spans="1:2">
      <c r="A8683" s="79"/>
      <c r="B8683" s="156"/>
    </row>
    <row r="8684" spans="1:2">
      <c r="A8684" s="79"/>
      <c r="B8684" s="156"/>
    </row>
    <row r="8685" spans="1:2">
      <c r="A8685" s="79"/>
      <c r="B8685" s="156"/>
    </row>
    <row r="8686" spans="1:2">
      <c r="A8686" s="79"/>
      <c r="B8686" s="156"/>
    </row>
    <row r="8687" spans="1:2">
      <c r="A8687" s="79"/>
      <c r="B8687" s="156"/>
    </row>
    <row r="8688" spans="1:2">
      <c r="A8688" s="79"/>
      <c r="B8688" s="156"/>
    </row>
    <row r="8689" spans="1:2">
      <c r="A8689" s="79"/>
      <c r="B8689" s="156"/>
    </row>
    <row r="8690" spans="1:2">
      <c r="A8690" s="79"/>
      <c r="B8690" s="156"/>
    </row>
    <row r="8691" spans="1:2">
      <c r="A8691" s="79"/>
      <c r="B8691" s="156"/>
    </row>
    <row r="8692" spans="1:2">
      <c r="A8692" s="79"/>
      <c r="B8692" s="156"/>
    </row>
    <row r="8693" spans="1:2">
      <c r="A8693" s="79"/>
      <c r="B8693" s="156"/>
    </row>
    <row r="8694" spans="1:2">
      <c r="A8694" s="79"/>
      <c r="B8694" s="156"/>
    </row>
    <row r="8695" spans="1:2">
      <c r="A8695" s="79"/>
      <c r="B8695" s="156"/>
    </row>
    <row r="8696" spans="1:2">
      <c r="A8696" s="79"/>
      <c r="B8696" s="156"/>
    </row>
    <row r="8697" spans="1:2">
      <c r="A8697" s="79"/>
      <c r="B8697" s="156"/>
    </row>
    <row r="8698" spans="1:2">
      <c r="A8698" s="79"/>
      <c r="B8698" s="156"/>
    </row>
    <row r="8699" spans="1:2">
      <c r="A8699" s="79"/>
      <c r="B8699" s="156"/>
    </row>
    <row r="8700" spans="1:2">
      <c r="A8700" s="79"/>
      <c r="B8700" s="156"/>
    </row>
    <row r="8701" spans="1:2">
      <c r="A8701" s="79"/>
      <c r="B8701" s="156"/>
    </row>
    <row r="8702" spans="1:2">
      <c r="A8702" s="79"/>
      <c r="B8702" s="156"/>
    </row>
    <row r="8703" spans="1:2">
      <c r="A8703" s="79"/>
      <c r="B8703" s="156"/>
    </row>
    <row r="8704" spans="1:2">
      <c r="A8704" s="79"/>
      <c r="B8704" s="156"/>
    </row>
    <row r="8705" spans="1:2">
      <c r="A8705" s="79"/>
      <c r="B8705" s="156"/>
    </row>
    <row r="8706" spans="1:2">
      <c r="A8706" s="79"/>
      <c r="B8706" s="156"/>
    </row>
    <row r="8707" spans="1:2">
      <c r="A8707" s="79"/>
      <c r="B8707" s="156"/>
    </row>
    <row r="8708" spans="1:2">
      <c r="A8708" s="79"/>
      <c r="B8708" s="156"/>
    </row>
    <row r="8709" spans="1:2">
      <c r="A8709" s="79"/>
      <c r="B8709" s="156"/>
    </row>
    <row r="8710" spans="1:2">
      <c r="A8710" s="79"/>
      <c r="B8710" s="156"/>
    </row>
    <row r="8711" spans="1:2">
      <c r="A8711" s="79"/>
      <c r="B8711" s="156"/>
    </row>
    <row r="8712" spans="1:2">
      <c r="A8712" s="79"/>
      <c r="B8712" s="156"/>
    </row>
    <row r="8713" spans="1:2">
      <c r="A8713" s="79"/>
      <c r="B8713" s="156"/>
    </row>
    <row r="8714" spans="1:2">
      <c r="A8714" s="79"/>
      <c r="B8714" s="156"/>
    </row>
    <row r="8715" spans="1:2">
      <c r="A8715" s="79"/>
      <c r="B8715" s="156"/>
    </row>
    <row r="8716" spans="1:2">
      <c r="A8716" s="79"/>
      <c r="B8716" s="156"/>
    </row>
    <row r="8717" spans="1:2">
      <c r="A8717" s="79"/>
      <c r="B8717" s="156"/>
    </row>
    <row r="8718" spans="1:2">
      <c r="A8718" s="79"/>
      <c r="B8718" s="156"/>
    </row>
    <row r="8719" spans="1:2">
      <c r="A8719" s="79"/>
      <c r="B8719" s="156"/>
    </row>
    <row r="8720" spans="1:2">
      <c r="A8720" s="79"/>
      <c r="B8720" s="156"/>
    </row>
    <row r="8721" spans="1:2">
      <c r="A8721" s="79"/>
      <c r="B8721" s="156"/>
    </row>
    <row r="8722" spans="1:2">
      <c r="A8722" s="79"/>
      <c r="B8722" s="156"/>
    </row>
    <row r="8723" spans="1:2">
      <c r="A8723" s="79"/>
      <c r="B8723" s="156"/>
    </row>
    <row r="8724" spans="1:2">
      <c r="A8724" s="79"/>
      <c r="B8724" s="156"/>
    </row>
    <row r="8725" spans="1:2">
      <c r="A8725" s="79"/>
      <c r="B8725" s="156"/>
    </row>
    <row r="8726" spans="1:2">
      <c r="A8726" s="79"/>
      <c r="B8726" s="156"/>
    </row>
    <row r="8727" spans="1:2">
      <c r="A8727" s="79"/>
      <c r="B8727" s="156"/>
    </row>
    <row r="8728" spans="1:2">
      <c r="A8728" s="79"/>
      <c r="B8728" s="156"/>
    </row>
    <row r="8729" spans="1:2">
      <c r="A8729" s="79"/>
      <c r="B8729" s="156"/>
    </row>
    <row r="8730" spans="1:2">
      <c r="A8730" s="79"/>
      <c r="B8730" s="156"/>
    </row>
    <row r="8731" spans="1:2">
      <c r="A8731" s="79"/>
      <c r="B8731" s="156"/>
    </row>
    <row r="8732" spans="1:2">
      <c r="A8732" s="79"/>
      <c r="B8732" s="156"/>
    </row>
    <row r="8733" spans="1:2">
      <c r="A8733" s="79"/>
      <c r="B8733" s="156"/>
    </row>
    <row r="8734" spans="1:2">
      <c r="A8734" s="79"/>
      <c r="B8734" s="156"/>
    </row>
    <row r="8735" spans="1:2">
      <c r="A8735" s="79"/>
      <c r="B8735" s="156"/>
    </row>
    <row r="8736" spans="1:2">
      <c r="A8736" s="79"/>
      <c r="B8736" s="156"/>
    </row>
    <row r="8737" spans="1:2">
      <c r="A8737" s="79"/>
      <c r="B8737" s="156"/>
    </row>
    <row r="8738" spans="1:2">
      <c r="A8738" s="79"/>
      <c r="B8738" s="156"/>
    </row>
    <row r="8739" spans="1:2">
      <c r="A8739" s="79"/>
      <c r="B8739" s="156"/>
    </row>
    <row r="8740" spans="1:2">
      <c r="A8740" s="79"/>
      <c r="B8740" s="156"/>
    </row>
    <row r="8741" spans="1:2">
      <c r="A8741" s="79"/>
      <c r="B8741" s="156"/>
    </row>
    <row r="8742" spans="1:2">
      <c r="A8742" s="79"/>
      <c r="B8742" s="156"/>
    </row>
    <row r="8743" spans="1:2">
      <c r="A8743" s="79"/>
      <c r="B8743" s="156"/>
    </row>
    <row r="8744" spans="1:2">
      <c r="A8744" s="79"/>
      <c r="B8744" s="156"/>
    </row>
    <row r="8745" spans="1:2">
      <c r="A8745" s="79"/>
      <c r="B8745" s="156"/>
    </row>
    <row r="8746" spans="1:2">
      <c r="A8746" s="79"/>
      <c r="B8746" s="156"/>
    </row>
    <row r="8747" spans="1:2">
      <c r="A8747" s="79"/>
      <c r="B8747" s="156"/>
    </row>
    <row r="8748" spans="1:2">
      <c r="A8748" s="79"/>
      <c r="B8748" s="156"/>
    </row>
    <row r="8749" spans="1:2">
      <c r="A8749" s="79"/>
      <c r="B8749" s="156"/>
    </row>
    <row r="8750" spans="1:2">
      <c r="A8750" s="79"/>
      <c r="B8750" s="156"/>
    </row>
    <row r="8751" spans="1:2">
      <c r="A8751" s="79"/>
      <c r="B8751" s="156"/>
    </row>
    <row r="8752" spans="1:2">
      <c r="A8752" s="79"/>
      <c r="B8752" s="156"/>
    </row>
    <row r="8753" spans="1:2">
      <c r="A8753" s="79"/>
      <c r="B8753" s="156"/>
    </row>
    <row r="8754" spans="1:2">
      <c r="A8754" s="79"/>
      <c r="B8754" s="156"/>
    </row>
    <row r="8755" spans="1:2">
      <c r="A8755" s="79"/>
      <c r="B8755" s="156"/>
    </row>
    <row r="8756" spans="1:2">
      <c r="A8756" s="79"/>
      <c r="B8756" s="156"/>
    </row>
    <row r="8757" spans="1:2">
      <c r="A8757" s="79"/>
      <c r="B8757" s="156"/>
    </row>
    <row r="8758" spans="1:2">
      <c r="A8758" s="79"/>
      <c r="B8758" s="156"/>
    </row>
    <row r="8759" spans="1:2">
      <c r="A8759" s="79"/>
      <c r="B8759" s="156"/>
    </row>
    <row r="8760" spans="1:2">
      <c r="A8760" s="79"/>
      <c r="B8760" s="156"/>
    </row>
    <row r="8761" spans="1:2">
      <c r="A8761" s="79"/>
      <c r="B8761" s="156"/>
    </row>
    <row r="8762" spans="1:2">
      <c r="A8762" s="79"/>
      <c r="B8762" s="156"/>
    </row>
    <row r="8763" spans="1:2">
      <c r="A8763" s="79"/>
      <c r="B8763" s="156"/>
    </row>
    <row r="8764" spans="1:2">
      <c r="A8764" s="79"/>
      <c r="B8764" s="156"/>
    </row>
    <row r="8765" spans="1:2">
      <c r="A8765" s="79"/>
      <c r="B8765" s="156"/>
    </row>
    <row r="8766" spans="1:2">
      <c r="A8766" s="79"/>
      <c r="B8766" s="156"/>
    </row>
    <row r="8767" spans="1:2">
      <c r="A8767" s="79"/>
      <c r="B8767" s="156"/>
    </row>
    <row r="8768" spans="1:2">
      <c r="A8768" s="79"/>
      <c r="B8768" s="156"/>
    </row>
    <row r="8769" spans="1:2">
      <c r="A8769" s="79"/>
      <c r="B8769" s="156"/>
    </row>
    <row r="8770" spans="1:2">
      <c r="A8770" s="79"/>
      <c r="B8770" s="156"/>
    </row>
    <row r="8771" spans="1:2">
      <c r="A8771" s="79"/>
      <c r="B8771" s="156"/>
    </row>
    <row r="8772" spans="1:2">
      <c r="A8772" s="79"/>
      <c r="B8772" s="156"/>
    </row>
    <row r="8773" spans="1:2">
      <c r="A8773" s="79"/>
      <c r="B8773" s="156"/>
    </row>
    <row r="8774" spans="1:2">
      <c r="A8774" s="79"/>
      <c r="B8774" s="156"/>
    </row>
    <row r="8775" spans="1:2">
      <c r="A8775" s="79"/>
      <c r="B8775" s="156"/>
    </row>
    <row r="8776" spans="1:2">
      <c r="A8776" s="79"/>
      <c r="B8776" s="156"/>
    </row>
    <row r="8777" spans="1:2">
      <c r="A8777" s="79"/>
      <c r="B8777" s="156"/>
    </row>
    <row r="8778" spans="1:2">
      <c r="A8778" s="79"/>
      <c r="B8778" s="156"/>
    </row>
    <row r="8779" spans="1:2">
      <c r="A8779" s="79"/>
      <c r="B8779" s="156"/>
    </row>
    <row r="8780" spans="1:2">
      <c r="A8780" s="79"/>
      <c r="B8780" s="156"/>
    </row>
    <row r="8781" spans="1:2">
      <c r="A8781" s="79"/>
      <c r="B8781" s="156"/>
    </row>
    <row r="8782" spans="1:2">
      <c r="A8782" s="79"/>
      <c r="B8782" s="156"/>
    </row>
    <row r="8783" spans="1:2">
      <c r="A8783" s="79"/>
      <c r="B8783" s="156"/>
    </row>
    <row r="8784" spans="1:2">
      <c r="A8784" s="79"/>
      <c r="B8784" s="156"/>
    </row>
    <row r="8785" spans="1:2">
      <c r="A8785" s="79"/>
      <c r="B8785" s="156"/>
    </row>
    <row r="8786" spans="1:2">
      <c r="A8786" s="79"/>
      <c r="B8786" s="156"/>
    </row>
    <row r="8787" spans="1:2">
      <c r="A8787" s="79"/>
      <c r="B8787" s="156"/>
    </row>
    <row r="8788" spans="1:2">
      <c r="A8788" s="79"/>
      <c r="B8788" s="156"/>
    </row>
    <row r="8789" spans="1:2">
      <c r="A8789" s="79"/>
      <c r="B8789" s="156"/>
    </row>
    <row r="8790" spans="1:2">
      <c r="A8790" s="79"/>
      <c r="B8790" s="156"/>
    </row>
    <row r="8791" spans="1:2">
      <c r="A8791" s="79"/>
      <c r="B8791" s="156"/>
    </row>
    <row r="8792" spans="1:2">
      <c r="A8792" s="79"/>
      <c r="B8792" s="156"/>
    </row>
    <row r="8793" spans="1:2">
      <c r="A8793" s="79"/>
      <c r="B8793" s="156"/>
    </row>
    <row r="8794" spans="1:2">
      <c r="A8794" s="79"/>
      <c r="B8794" s="156"/>
    </row>
    <row r="8795" spans="1:2">
      <c r="A8795" s="79"/>
      <c r="B8795" s="156"/>
    </row>
    <row r="8796" spans="1:2">
      <c r="A8796" s="79"/>
      <c r="B8796" s="156"/>
    </row>
    <row r="8797" spans="1:2">
      <c r="A8797" s="79"/>
      <c r="B8797" s="156"/>
    </row>
    <row r="8798" spans="1:2">
      <c r="A8798" s="79"/>
      <c r="B8798" s="156"/>
    </row>
    <row r="8799" spans="1:2">
      <c r="A8799" s="79"/>
      <c r="B8799" s="156"/>
    </row>
    <row r="8800" spans="1:2">
      <c r="A8800" s="79"/>
      <c r="B8800" s="156"/>
    </row>
    <row r="8801" spans="1:2">
      <c r="A8801" s="79"/>
      <c r="B8801" s="156"/>
    </row>
    <row r="8802" spans="1:2">
      <c r="A8802" s="79"/>
      <c r="B8802" s="156"/>
    </row>
    <row r="8803" spans="1:2">
      <c r="A8803" s="79"/>
      <c r="B8803" s="156"/>
    </row>
    <row r="8804" spans="1:2">
      <c r="A8804" s="79"/>
      <c r="B8804" s="156"/>
    </row>
    <row r="8805" spans="1:2">
      <c r="A8805" s="79"/>
      <c r="B8805" s="156"/>
    </row>
    <row r="8806" spans="1:2">
      <c r="A8806" s="79"/>
      <c r="B8806" s="156"/>
    </row>
    <row r="8807" spans="1:2">
      <c r="A8807" s="79"/>
      <c r="B8807" s="156"/>
    </row>
    <row r="8808" spans="1:2">
      <c r="A8808" s="79"/>
      <c r="B8808" s="156"/>
    </row>
    <row r="8809" spans="1:2">
      <c r="A8809" s="79"/>
      <c r="B8809" s="156"/>
    </row>
    <row r="8810" spans="1:2">
      <c r="A8810" s="79"/>
      <c r="B8810" s="156"/>
    </row>
    <row r="8811" spans="1:2">
      <c r="A8811" s="79"/>
      <c r="B8811" s="156"/>
    </row>
    <row r="8812" spans="1:2">
      <c r="A8812" s="79"/>
      <c r="B8812" s="156"/>
    </row>
    <row r="8813" spans="1:2">
      <c r="A8813" s="79"/>
      <c r="B8813" s="156"/>
    </row>
    <row r="8814" spans="1:2">
      <c r="A8814" s="79"/>
      <c r="B8814" s="156"/>
    </row>
    <row r="8815" spans="1:2">
      <c r="A8815" s="79"/>
      <c r="B8815" s="156"/>
    </row>
    <row r="8816" spans="1:2">
      <c r="A8816" s="79"/>
      <c r="B8816" s="156"/>
    </row>
    <row r="8817" spans="1:2">
      <c r="A8817" s="79"/>
      <c r="B8817" s="156"/>
    </row>
    <row r="8818" spans="1:2">
      <c r="A8818" s="79"/>
      <c r="B8818" s="156"/>
    </row>
    <row r="8819" spans="1:2">
      <c r="A8819" s="79"/>
      <c r="B8819" s="156"/>
    </row>
    <row r="8820" spans="1:2">
      <c r="A8820" s="79"/>
      <c r="B8820" s="156"/>
    </row>
    <row r="8821" spans="1:2">
      <c r="A8821" s="79"/>
      <c r="B8821" s="156"/>
    </row>
    <row r="8822" spans="1:2">
      <c r="A8822" s="79"/>
      <c r="B8822" s="156"/>
    </row>
    <row r="8823" spans="1:2">
      <c r="A8823" s="79"/>
      <c r="B8823" s="156"/>
    </row>
    <row r="8824" spans="1:2">
      <c r="A8824" s="79"/>
      <c r="B8824" s="156"/>
    </row>
    <row r="8825" spans="1:2">
      <c r="A8825" s="79"/>
      <c r="B8825" s="156"/>
    </row>
    <row r="8826" spans="1:2">
      <c r="A8826" s="79"/>
      <c r="B8826" s="156"/>
    </row>
    <row r="8827" spans="1:2">
      <c r="A8827" s="79"/>
      <c r="B8827" s="156"/>
    </row>
    <row r="8828" spans="1:2">
      <c r="A8828" s="79"/>
      <c r="B8828" s="156"/>
    </row>
    <row r="8829" spans="1:2">
      <c r="A8829" s="79"/>
      <c r="B8829" s="156"/>
    </row>
    <row r="8830" spans="1:2">
      <c r="A8830" s="79"/>
      <c r="B8830" s="156"/>
    </row>
    <row r="8831" spans="1:2">
      <c r="A8831" s="79"/>
      <c r="B8831" s="156"/>
    </row>
    <row r="8832" spans="1:2">
      <c r="A8832" s="79"/>
      <c r="B8832" s="156"/>
    </row>
    <row r="8833" spans="1:2">
      <c r="A8833" s="79"/>
      <c r="B8833" s="156"/>
    </row>
    <row r="8834" spans="1:2">
      <c r="A8834" s="79"/>
      <c r="B8834" s="156"/>
    </row>
    <row r="8835" spans="1:2">
      <c r="A8835" s="79"/>
      <c r="B8835" s="156"/>
    </row>
    <row r="8836" spans="1:2">
      <c r="A8836" s="79"/>
      <c r="B8836" s="156"/>
    </row>
    <row r="8837" spans="1:2">
      <c r="A8837" s="79"/>
      <c r="B8837" s="156"/>
    </row>
    <row r="8838" spans="1:2">
      <c r="A8838" s="79"/>
      <c r="B8838" s="156"/>
    </row>
    <row r="8839" spans="1:2">
      <c r="A8839" s="79"/>
      <c r="B8839" s="156"/>
    </row>
    <row r="8840" spans="1:2">
      <c r="A8840" s="79"/>
      <c r="B8840" s="156"/>
    </row>
    <row r="8841" spans="1:2">
      <c r="A8841" s="79"/>
      <c r="B8841" s="156"/>
    </row>
    <row r="8842" spans="1:2">
      <c r="A8842" s="79"/>
      <c r="B8842" s="156"/>
    </row>
    <row r="8843" spans="1:2">
      <c r="A8843" s="79"/>
      <c r="B8843" s="156"/>
    </row>
    <row r="8844" spans="1:2">
      <c r="A8844" s="79"/>
      <c r="B8844" s="156"/>
    </row>
    <row r="8845" spans="1:2">
      <c r="A8845" s="79"/>
      <c r="B8845" s="156"/>
    </row>
    <row r="8846" spans="1:2">
      <c r="A8846" s="79"/>
      <c r="B8846" s="156"/>
    </row>
    <row r="8847" spans="1:2">
      <c r="A8847" s="79"/>
      <c r="B8847" s="156"/>
    </row>
    <row r="8848" spans="1:2">
      <c r="A8848" s="79"/>
      <c r="B8848" s="156"/>
    </row>
    <row r="8849" spans="1:2">
      <c r="A8849" s="79"/>
      <c r="B8849" s="156"/>
    </row>
    <row r="8850" spans="1:2">
      <c r="A8850" s="79"/>
      <c r="B8850" s="156"/>
    </row>
    <row r="8851" spans="1:2">
      <c r="A8851" s="79"/>
      <c r="B8851" s="156"/>
    </row>
    <row r="8852" spans="1:2">
      <c r="A8852" s="79"/>
      <c r="B8852" s="156"/>
    </row>
    <row r="8853" spans="1:2">
      <c r="A8853" s="79"/>
      <c r="B8853" s="156"/>
    </row>
    <row r="8854" spans="1:2">
      <c r="A8854" s="79"/>
      <c r="B8854" s="156"/>
    </row>
    <row r="8855" spans="1:2">
      <c r="A8855" s="79"/>
      <c r="B8855" s="156"/>
    </row>
    <row r="8856" spans="1:2">
      <c r="A8856" s="79"/>
      <c r="B8856" s="156"/>
    </row>
    <row r="8857" spans="1:2">
      <c r="A8857" s="79"/>
      <c r="B8857" s="156"/>
    </row>
    <row r="8858" spans="1:2">
      <c r="A8858" s="79"/>
      <c r="B8858" s="156"/>
    </row>
    <row r="8859" spans="1:2">
      <c r="A8859" s="79"/>
      <c r="B8859" s="156"/>
    </row>
    <row r="8860" spans="1:2">
      <c r="A8860" s="79"/>
      <c r="B8860" s="156"/>
    </row>
    <row r="8861" spans="1:2">
      <c r="A8861" s="79"/>
      <c r="B8861" s="156"/>
    </row>
    <row r="8862" spans="1:2">
      <c r="A8862" s="79"/>
      <c r="B8862" s="156"/>
    </row>
    <row r="8863" spans="1:2">
      <c r="A8863" s="79"/>
      <c r="B8863" s="156"/>
    </row>
    <row r="8864" spans="1:2">
      <c r="A8864" s="79"/>
      <c r="B8864" s="156"/>
    </row>
    <row r="8865" spans="1:2">
      <c r="A8865" s="79"/>
      <c r="B8865" s="156"/>
    </row>
    <row r="8866" spans="1:2">
      <c r="A8866" s="79"/>
      <c r="B8866" s="156"/>
    </row>
    <row r="8867" spans="1:2">
      <c r="A8867" s="79"/>
      <c r="B8867" s="156"/>
    </row>
    <row r="8868" spans="1:2">
      <c r="A8868" s="79"/>
      <c r="B8868" s="156"/>
    </row>
    <row r="8869" spans="1:2">
      <c r="A8869" s="79"/>
      <c r="B8869" s="156"/>
    </row>
    <row r="8870" spans="1:2">
      <c r="A8870" s="79"/>
      <c r="B8870" s="156"/>
    </row>
    <row r="8871" spans="1:2">
      <c r="A8871" s="79"/>
      <c r="B8871" s="156"/>
    </row>
    <row r="8872" spans="1:2">
      <c r="A8872" s="79"/>
      <c r="B8872" s="156"/>
    </row>
    <row r="8873" spans="1:2">
      <c r="A8873" s="79"/>
      <c r="B8873" s="156"/>
    </row>
    <row r="8874" spans="1:2">
      <c r="A8874" s="79"/>
      <c r="B8874" s="156"/>
    </row>
    <row r="8875" spans="1:2">
      <c r="A8875" s="79"/>
      <c r="B8875" s="156"/>
    </row>
    <row r="8876" spans="1:2">
      <c r="A8876" s="79"/>
      <c r="B8876" s="156"/>
    </row>
    <row r="8877" spans="1:2">
      <c r="A8877" s="79"/>
      <c r="B8877" s="156"/>
    </row>
    <row r="8878" spans="1:2">
      <c r="A8878" s="79"/>
      <c r="B8878" s="156"/>
    </row>
    <row r="8879" spans="1:2">
      <c r="A8879" s="79"/>
      <c r="B8879" s="156"/>
    </row>
    <row r="8880" spans="1:2">
      <c r="A8880" s="79"/>
      <c r="B8880" s="156"/>
    </row>
    <row r="8881" spans="1:2">
      <c r="A8881" s="79"/>
      <c r="B8881" s="156"/>
    </row>
    <row r="8882" spans="1:2">
      <c r="A8882" s="79"/>
      <c r="B8882" s="156"/>
    </row>
    <row r="8883" spans="1:2">
      <c r="A8883" s="79"/>
      <c r="B8883" s="156"/>
    </row>
    <row r="8884" spans="1:2">
      <c r="A8884" s="79"/>
      <c r="B8884" s="156"/>
    </row>
    <row r="8885" spans="1:2">
      <c r="A8885" s="79"/>
      <c r="B8885" s="156"/>
    </row>
    <row r="8886" spans="1:2">
      <c r="A8886" s="79"/>
      <c r="B8886" s="156"/>
    </row>
    <row r="8887" spans="1:2">
      <c r="A8887" s="79"/>
      <c r="B8887" s="156"/>
    </row>
    <row r="8888" spans="1:2">
      <c r="A8888" s="79"/>
      <c r="B8888" s="156"/>
    </row>
    <row r="8889" spans="1:2">
      <c r="A8889" s="79"/>
      <c r="B8889" s="156"/>
    </row>
    <row r="8890" spans="1:2">
      <c r="A8890" s="79"/>
      <c r="B8890" s="156"/>
    </row>
    <row r="8891" spans="1:2">
      <c r="A8891" s="79"/>
      <c r="B8891" s="156"/>
    </row>
    <row r="8892" spans="1:2">
      <c r="A8892" s="79"/>
      <c r="B8892" s="156"/>
    </row>
    <row r="8893" spans="1:2">
      <c r="A8893" s="79"/>
      <c r="B8893" s="156"/>
    </row>
    <row r="8894" spans="1:2">
      <c r="A8894" s="79"/>
      <c r="B8894" s="156"/>
    </row>
    <row r="8895" spans="1:2">
      <c r="A8895" s="79"/>
      <c r="B8895" s="156"/>
    </row>
    <row r="8896" spans="1:2">
      <c r="A8896" s="79"/>
      <c r="B8896" s="156"/>
    </row>
    <row r="8897" spans="1:2">
      <c r="A8897" s="79"/>
      <c r="B8897" s="156"/>
    </row>
    <row r="8898" spans="1:2">
      <c r="A8898" s="79"/>
      <c r="B8898" s="156"/>
    </row>
    <row r="8899" spans="1:2">
      <c r="A8899" s="79"/>
      <c r="B8899" s="156"/>
    </row>
    <row r="8900" spans="1:2">
      <c r="A8900" s="79"/>
      <c r="B8900" s="156"/>
    </row>
    <row r="8901" spans="1:2">
      <c r="A8901" s="79"/>
      <c r="B8901" s="156"/>
    </row>
    <row r="8902" spans="1:2">
      <c r="A8902" s="79"/>
      <c r="B8902" s="156"/>
    </row>
    <row r="8903" spans="1:2">
      <c r="A8903" s="79"/>
      <c r="B8903" s="156"/>
    </row>
    <row r="8904" spans="1:2">
      <c r="A8904" s="79"/>
      <c r="B8904" s="156"/>
    </row>
    <row r="8905" spans="1:2">
      <c r="A8905" s="79"/>
      <c r="B8905" s="156"/>
    </row>
    <row r="8906" spans="1:2">
      <c r="A8906" s="79"/>
      <c r="B8906" s="156"/>
    </row>
    <row r="8907" spans="1:2">
      <c r="A8907" s="79"/>
      <c r="B8907" s="156"/>
    </row>
    <row r="8908" spans="1:2">
      <c r="A8908" s="79"/>
      <c r="B8908" s="156"/>
    </row>
    <row r="8909" spans="1:2">
      <c r="A8909" s="79"/>
      <c r="B8909" s="156"/>
    </row>
    <row r="8910" spans="1:2">
      <c r="A8910" s="79"/>
      <c r="B8910" s="156"/>
    </row>
    <row r="8911" spans="1:2">
      <c r="A8911" s="79"/>
      <c r="B8911" s="156"/>
    </row>
    <row r="8912" spans="1:2">
      <c r="A8912" s="79"/>
      <c r="B8912" s="156"/>
    </row>
    <row r="8913" spans="1:2">
      <c r="A8913" s="79"/>
      <c r="B8913" s="156"/>
    </row>
    <row r="8914" spans="1:2">
      <c r="A8914" s="79"/>
      <c r="B8914" s="156"/>
    </row>
    <row r="8915" spans="1:2">
      <c r="A8915" s="79"/>
      <c r="B8915" s="156"/>
    </row>
    <row r="8916" spans="1:2">
      <c r="A8916" s="79"/>
      <c r="B8916" s="156"/>
    </row>
    <row r="8917" spans="1:2">
      <c r="A8917" s="79"/>
      <c r="B8917" s="156"/>
    </row>
    <row r="8918" spans="1:2">
      <c r="A8918" s="79"/>
      <c r="B8918" s="156"/>
    </row>
    <row r="8919" spans="1:2">
      <c r="A8919" s="79"/>
      <c r="B8919" s="156"/>
    </row>
    <row r="8920" spans="1:2">
      <c r="A8920" s="79"/>
      <c r="B8920" s="156"/>
    </row>
    <row r="8921" spans="1:2">
      <c r="A8921" s="79"/>
      <c r="B8921" s="156"/>
    </row>
    <row r="8922" spans="1:2">
      <c r="A8922" s="79"/>
      <c r="B8922" s="156"/>
    </row>
    <row r="8923" spans="1:2">
      <c r="A8923" s="79"/>
      <c r="B8923" s="156"/>
    </row>
    <row r="8924" spans="1:2">
      <c r="A8924" s="79"/>
      <c r="B8924" s="156"/>
    </row>
    <row r="8925" spans="1:2">
      <c r="A8925" s="79"/>
      <c r="B8925" s="156"/>
    </row>
    <row r="8926" spans="1:2">
      <c r="A8926" s="79"/>
      <c r="B8926" s="156"/>
    </row>
    <row r="8927" spans="1:2">
      <c r="A8927" s="79"/>
      <c r="B8927" s="156"/>
    </row>
    <row r="8928" spans="1:2">
      <c r="A8928" s="79"/>
      <c r="B8928" s="156"/>
    </row>
    <row r="8929" spans="1:2">
      <c r="A8929" s="79"/>
      <c r="B8929" s="156"/>
    </row>
    <row r="8930" spans="1:2">
      <c r="A8930" s="79"/>
      <c r="B8930" s="156"/>
    </row>
    <row r="8931" spans="1:2">
      <c r="A8931" s="79"/>
      <c r="B8931" s="156"/>
    </row>
    <row r="8932" spans="1:2">
      <c r="A8932" s="79"/>
      <c r="B8932" s="156"/>
    </row>
    <row r="8933" spans="1:2">
      <c r="A8933" s="79"/>
      <c r="B8933" s="156"/>
    </row>
    <row r="8934" spans="1:2">
      <c r="A8934" s="79"/>
      <c r="B8934" s="156"/>
    </row>
    <row r="8935" spans="1:2">
      <c r="A8935" s="79"/>
      <c r="B8935" s="156"/>
    </row>
    <row r="8936" spans="1:2">
      <c r="A8936" s="79"/>
      <c r="B8936" s="156"/>
    </row>
    <row r="8937" spans="1:2">
      <c r="A8937" s="79"/>
      <c r="B8937" s="156"/>
    </row>
    <row r="8938" spans="1:2">
      <c r="A8938" s="79"/>
      <c r="B8938" s="156"/>
    </row>
    <row r="8939" spans="1:2">
      <c r="A8939" s="79"/>
      <c r="B8939" s="156"/>
    </row>
    <row r="8940" spans="1:2">
      <c r="A8940" s="79"/>
      <c r="B8940" s="156"/>
    </row>
    <row r="8941" spans="1:2">
      <c r="A8941" s="79"/>
      <c r="B8941" s="156"/>
    </row>
    <row r="8942" spans="1:2">
      <c r="A8942" s="79"/>
      <c r="B8942" s="156"/>
    </row>
    <row r="8943" spans="1:2">
      <c r="A8943" s="79"/>
      <c r="B8943" s="156"/>
    </row>
    <row r="8944" spans="1:2">
      <c r="A8944" s="79"/>
      <c r="B8944" s="156"/>
    </row>
    <row r="8945" spans="1:2">
      <c r="A8945" s="79"/>
      <c r="B8945" s="156"/>
    </row>
    <row r="8946" spans="1:2">
      <c r="A8946" s="79"/>
      <c r="B8946" s="156"/>
    </row>
    <row r="8947" spans="1:2">
      <c r="A8947" s="79"/>
      <c r="B8947" s="156"/>
    </row>
    <row r="8948" spans="1:2">
      <c r="A8948" s="79"/>
      <c r="B8948" s="156"/>
    </row>
    <row r="8949" spans="1:2">
      <c r="A8949" s="79"/>
      <c r="B8949" s="156"/>
    </row>
    <row r="8950" spans="1:2">
      <c r="A8950" s="79"/>
      <c r="B8950" s="156"/>
    </row>
    <row r="8951" spans="1:2">
      <c r="A8951" s="79"/>
      <c r="B8951" s="156"/>
    </row>
    <row r="8952" spans="1:2">
      <c r="A8952" s="79"/>
      <c r="B8952" s="156"/>
    </row>
    <row r="8953" spans="1:2">
      <c r="A8953" s="79"/>
      <c r="B8953" s="156"/>
    </row>
    <row r="8954" spans="1:2">
      <c r="A8954" s="79"/>
      <c r="B8954" s="156"/>
    </row>
    <row r="8955" spans="1:2">
      <c r="A8955" s="79"/>
      <c r="B8955" s="156"/>
    </row>
    <row r="8956" spans="1:2">
      <c r="A8956" s="79"/>
      <c r="B8956" s="156"/>
    </row>
    <row r="8957" spans="1:2">
      <c r="A8957" s="79"/>
      <c r="B8957" s="156"/>
    </row>
    <row r="8958" spans="1:2">
      <c r="A8958" s="79"/>
      <c r="B8958" s="156"/>
    </row>
    <row r="8959" spans="1:2">
      <c r="A8959" s="79"/>
      <c r="B8959" s="156"/>
    </row>
    <row r="8960" spans="1:2">
      <c r="A8960" s="79"/>
      <c r="B8960" s="156"/>
    </row>
    <row r="8961" spans="1:2">
      <c r="A8961" s="79"/>
      <c r="B8961" s="156"/>
    </row>
    <row r="8962" spans="1:2">
      <c r="A8962" s="79"/>
      <c r="B8962" s="156"/>
    </row>
    <row r="8963" spans="1:2">
      <c r="A8963" s="79"/>
      <c r="B8963" s="156"/>
    </row>
    <row r="8964" spans="1:2">
      <c r="A8964" s="79"/>
      <c r="B8964" s="156"/>
    </row>
    <row r="8965" spans="1:2">
      <c r="A8965" s="79"/>
      <c r="B8965" s="156"/>
    </row>
    <row r="8966" spans="1:2">
      <c r="A8966" s="79"/>
      <c r="B8966" s="156"/>
    </row>
    <row r="8967" spans="1:2">
      <c r="A8967" s="79"/>
      <c r="B8967" s="156"/>
    </row>
    <row r="8968" spans="1:2">
      <c r="A8968" s="79"/>
      <c r="B8968" s="156"/>
    </row>
    <row r="8969" spans="1:2">
      <c r="A8969" s="79"/>
      <c r="B8969" s="156"/>
    </row>
    <row r="8970" spans="1:2">
      <c r="A8970" s="79"/>
      <c r="B8970" s="156"/>
    </row>
    <row r="8971" spans="1:2">
      <c r="A8971" s="79"/>
      <c r="B8971" s="156"/>
    </row>
    <row r="8972" spans="1:2">
      <c r="A8972" s="79"/>
      <c r="B8972" s="156"/>
    </row>
    <row r="8973" spans="1:2">
      <c r="A8973" s="79"/>
      <c r="B8973" s="156"/>
    </row>
    <row r="8974" spans="1:2">
      <c r="A8974" s="79"/>
      <c r="B8974" s="156"/>
    </row>
    <row r="8975" spans="1:2">
      <c r="A8975" s="79"/>
      <c r="B8975" s="156"/>
    </row>
    <row r="8976" spans="1:2">
      <c r="A8976" s="79"/>
      <c r="B8976" s="156"/>
    </row>
    <row r="8977" spans="1:2">
      <c r="A8977" s="79"/>
      <c r="B8977" s="156"/>
    </row>
    <row r="8978" spans="1:2">
      <c r="A8978" s="79"/>
      <c r="B8978" s="156"/>
    </row>
    <row r="8979" spans="1:2">
      <c r="A8979" s="79"/>
      <c r="B8979" s="156"/>
    </row>
    <row r="8980" spans="1:2">
      <c r="A8980" s="79"/>
      <c r="B8980" s="156"/>
    </row>
    <row r="8981" spans="1:2">
      <c r="A8981" s="79"/>
      <c r="B8981" s="156"/>
    </row>
    <row r="8982" spans="1:2">
      <c r="A8982" s="79"/>
      <c r="B8982" s="156"/>
    </row>
    <row r="8983" spans="1:2">
      <c r="A8983" s="79"/>
      <c r="B8983" s="156"/>
    </row>
    <row r="8984" spans="1:2">
      <c r="A8984" s="79"/>
      <c r="B8984" s="156"/>
    </row>
    <row r="8985" spans="1:2">
      <c r="A8985" s="79"/>
      <c r="B8985" s="156"/>
    </row>
    <row r="8986" spans="1:2">
      <c r="A8986" s="79"/>
      <c r="B8986" s="156"/>
    </row>
    <row r="8987" spans="1:2">
      <c r="A8987" s="79"/>
      <c r="B8987" s="156"/>
    </row>
    <row r="8988" spans="1:2">
      <c r="A8988" s="79"/>
      <c r="B8988" s="156"/>
    </row>
    <row r="8989" spans="1:2">
      <c r="A8989" s="79"/>
      <c r="B8989" s="156"/>
    </row>
    <row r="8990" spans="1:2">
      <c r="A8990" s="79"/>
      <c r="B8990" s="156"/>
    </row>
    <row r="8991" spans="1:2">
      <c r="A8991" s="79"/>
      <c r="B8991" s="156"/>
    </row>
    <row r="8992" spans="1:2">
      <c r="A8992" s="79"/>
      <c r="B8992" s="156"/>
    </row>
    <row r="8993" spans="1:2">
      <c r="A8993" s="79"/>
      <c r="B8993" s="156"/>
    </row>
    <row r="8994" spans="1:2">
      <c r="A8994" s="79"/>
      <c r="B8994" s="156"/>
    </row>
    <row r="8995" spans="1:2">
      <c r="A8995" s="79"/>
      <c r="B8995" s="156"/>
    </row>
    <row r="8996" spans="1:2">
      <c r="A8996" s="79"/>
      <c r="B8996" s="156"/>
    </row>
    <row r="8997" spans="1:2">
      <c r="A8997" s="79"/>
      <c r="B8997" s="156"/>
    </row>
    <row r="8998" spans="1:2">
      <c r="A8998" s="79"/>
      <c r="B8998" s="156"/>
    </row>
    <row r="8999" spans="1:2">
      <c r="A8999" s="79"/>
      <c r="B8999" s="156"/>
    </row>
    <row r="9000" spans="1:2">
      <c r="A9000" s="79"/>
      <c r="B9000" s="156"/>
    </row>
    <row r="9001" spans="1:2">
      <c r="A9001" s="79"/>
      <c r="B9001" s="156"/>
    </row>
    <row r="9002" spans="1:2">
      <c r="A9002" s="79"/>
      <c r="B9002" s="156"/>
    </row>
    <row r="9003" spans="1:2">
      <c r="A9003" s="79"/>
      <c r="B9003" s="156"/>
    </row>
    <row r="9004" spans="1:2">
      <c r="A9004" s="79"/>
      <c r="B9004" s="156"/>
    </row>
    <row r="9005" spans="1:2">
      <c r="A9005" s="79"/>
      <c r="B9005" s="156"/>
    </row>
    <row r="9006" spans="1:2">
      <c r="A9006" s="79"/>
      <c r="B9006" s="156"/>
    </row>
    <row r="9007" spans="1:2">
      <c r="A9007" s="79"/>
      <c r="B9007" s="156"/>
    </row>
    <row r="9008" spans="1:2">
      <c r="A9008" s="79"/>
      <c r="B9008" s="156"/>
    </row>
    <row r="9009" spans="1:2">
      <c r="A9009" s="79"/>
      <c r="B9009" s="156"/>
    </row>
    <row r="9010" spans="1:2">
      <c r="A9010" s="79"/>
      <c r="B9010" s="156"/>
    </row>
    <row r="9011" spans="1:2">
      <c r="A9011" s="79"/>
      <c r="B9011" s="156"/>
    </row>
    <row r="9012" spans="1:2">
      <c r="A9012" s="79"/>
      <c r="B9012" s="156"/>
    </row>
    <row r="9013" spans="1:2">
      <c r="A9013" s="79"/>
      <c r="B9013" s="156"/>
    </row>
    <row r="9014" spans="1:2">
      <c r="A9014" s="79"/>
      <c r="B9014" s="156"/>
    </row>
    <row r="9015" spans="1:2">
      <c r="A9015" s="79"/>
      <c r="B9015" s="156"/>
    </row>
    <row r="9016" spans="1:2">
      <c r="A9016" s="79"/>
      <c r="B9016" s="156"/>
    </row>
    <row r="9017" spans="1:2">
      <c r="A9017" s="79"/>
      <c r="B9017" s="156"/>
    </row>
    <row r="9018" spans="1:2">
      <c r="A9018" s="79"/>
      <c r="B9018" s="156"/>
    </row>
    <row r="9019" spans="1:2">
      <c r="A9019" s="79"/>
      <c r="B9019" s="156"/>
    </row>
    <row r="9020" spans="1:2">
      <c r="A9020" s="79"/>
      <c r="B9020" s="156"/>
    </row>
    <row r="9021" spans="1:2">
      <c r="A9021" s="79"/>
      <c r="B9021" s="156"/>
    </row>
    <row r="9022" spans="1:2">
      <c r="A9022" s="79"/>
      <c r="B9022" s="156"/>
    </row>
    <row r="9023" spans="1:2">
      <c r="A9023" s="79"/>
      <c r="B9023" s="156"/>
    </row>
    <row r="9024" spans="1:2">
      <c r="A9024" s="79"/>
      <c r="B9024" s="156"/>
    </row>
    <row r="9025" spans="1:2">
      <c r="A9025" s="79"/>
      <c r="B9025" s="156"/>
    </row>
    <row r="9026" spans="1:2">
      <c r="A9026" s="79"/>
      <c r="B9026" s="156"/>
    </row>
    <row r="9027" spans="1:2">
      <c r="A9027" s="79"/>
      <c r="B9027" s="156"/>
    </row>
    <row r="9028" spans="1:2">
      <c r="A9028" s="79"/>
      <c r="B9028" s="156"/>
    </row>
    <row r="9029" spans="1:2">
      <c r="A9029" s="79"/>
      <c r="B9029" s="156"/>
    </row>
    <row r="9030" spans="1:2">
      <c r="A9030" s="79"/>
      <c r="B9030" s="156"/>
    </row>
    <row r="9031" spans="1:2">
      <c r="A9031" s="79"/>
      <c r="B9031" s="156"/>
    </row>
    <row r="9032" spans="1:2">
      <c r="A9032" s="79"/>
      <c r="B9032" s="156"/>
    </row>
    <row r="9033" spans="1:2">
      <c r="A9033" s="79"/>
      <c r="B9033" s="156"/>
    </row>
    <row r="9034" spans="1:2">
      <c r="A9034" s="79"/>
      <c r="B9034" s="156"/>
    </row>
    <row r="9035" spans="1:2">
      <c r="A9035" s="79"/>
      <c r="B9035" s="156"/>
    </row>
    <row r="9036" spans="1:2">
      <c r="A9036" s="79"/>
      <c r="B9036" s="156"/>
    </row>
    <row r="9037" spans="1:2">
      <c r="A9037" s="79"/>
      <c r="B9037" s="156"/>
    </row>
    <row r="9038" spans="1:2">
      <c r="A9038" s="79"/>
      <c r="B9038" s="156"/>
    </row>
    <row r="9039" spans="1:2">
      <c r="A9039" s="79"/>
      <c r="B9039" s="156"/>
    </row>
    <row r="9040" spans="1:2">
      <c r="A9040" s="79"/>
      <c r="B9040" s="156"/>
    </row>
    <row r="9041" spans="1:2">
      <c r="A9041" s="79"/>
      <c r="B9041" s="156"/>
    </row>
    <row r="9042" spans="1:2">
      <c r="A9042" s="79"/>
      <c r="B9042" s="156"/>
    </row>
    <row r="9043" spans="1:2">
      <c r="A9043" s="79"/>
      <c r="B9043" s="156"/>
    </row>
    <row r="9044" spans="1:2">
      <c r="A9044" s="79"/>
      <c r="B9044" s="156"/>
    </row>
    <row r="9045" spans="1:2">
      <c r="A9045" s="79"/>
      <c r="B9045" s="156"/>
    </row>
    <row r="9046" spans="1:2">
      <c r="A9046" s="79"/>
      <c r="B9046" s="156"/>
    </row>
    <row r="9047" spans="1:2">
      <c r="A9047" s="79"/>
      <c r="B9047" s="156"/>
    </row>
    <row r="9048" spans="1:2">
      <c r="A9048" s="79"/>
      <c r="B9048" s="156"/>
    </row>
    <row r="9049" spans="1:2">
      <c r="A9049" s="79"/>
      <c r="B9049" s="156"/>
    </row>
    <row r="9050" spans="1:2">
      <c r="A9050" s="79"/>
      <c r="B9050" s="156"/>
    </row>
    <row r="9051" spans="1:2">
      <c r="A9051" s="79"/>
      <c r="B9051" s="156"/>
    </row>
    <row r="9052" spans="1:2">
      <c r="A9052" s="79"/>
      <c r="B9052" s="156"/>
    </row>
    <row r="9053" spans="1:2">
      <c r="A9053" s="79"/>
      <c r="B9053" s="156"/>
    </row>
    <row r="9054" spans="1:2">
      <c r="A9054" s="79"/>
      <c r="B9054" s="156"/>
    </row>
    <row r="9055" spans="1:2">
      <c r="A9055" s="79"/>
      <c r="B9055" s="156"/>
    </row>
    <row r="9056" spans="1:2">
      <c r="A9056" s="79"/>
      <c r="B9056" s="156"/>
    </row>
    <row r="9057" spans="1:2">
      <c r="A9057" s="79"/>
      <c r="B9057" s="156"/>
    </row>
    <row r="9058" spans="1:2">
      <c r="A9058" s="79"/>
      <c r="B9058" s="156"/>
    </row>
    <row r="9059" spans="1:2">
      <c r="A9059" s="79"/>
      <c r="B9059" s="156"/>
    </row>
    <row r="9060" spans="1:2">
      <c r="A9060" s="79"/>
      <c r="B9060" s="156"/>
    </row>
    <row r="9061" spans="1:2">
      <c r="A9061" s="79"/>
      <c r="B9061" s="156"/>
    </row>
    <row r="9062" spans="1:2">
      <c r="A9062" s="79"/>
      <c r="B9062" s="156"/>
    </row>
    <row r="9063" spans="1:2">
      <c r="A9063" s="79"/>
      <c r="B9063" s="156"/>
    </row>
    <row r="9064" spans="1:2">
      <c r="A9064" s="79"/>
      <c r="B9064" s="156"/>
    </row>
    <row r="9065" spans="1:2">
      <c r="A9065" s="79"/>
      <c r="B9065" s="156"/>
    </row>
    <row r="9066" spans="1:2">
      <c r="A9066" s="79"/>
      <c r="B9066" s="156"/>
    </row>
    <row r="9067" spans="1:2">
      <c r="A9067" s="79"/>
      <c r="B9067" s="156"/>
    </row>
    <row r="9068" spans="1:2">
      <c r="A9068" s="79"/>
      <c r="B9068" s="156"/>
    </row>
    <row r="9069" spans="1:2">
      <c r="A9069" s="79"/>
      <c r="B9069" s="156"/>
    </row>
    <row r="9070" spans="1:2">
      <c r="A9070" s="79"/>
      <c r="B9070" s="156"/>
    </row>
    <row r="9071" spans="1:2">
      <c r="A9071" s="79"/>
      <c r="B9071" s="156"/>
    </row>
    <row r="9072" spans="1:2">
      <c r="A9072" s="79"/>
      <c r="B9072" s="156"/>
    </row>
    <row r="9073" spans="1:2">
      <c r="A9073" s="79"/>
      <c r="B9073" s="156"/>
    </row>
    <row r="9074" spans="1:2">
      <c r="A9074" s="79"/>
      <c r="B9074" s="156"/>
    </row>
    <row r="9075" spans="1:2">
      <c r="A9075" s="79"/>
      <c r="B9075" s="156"/>
    </row>
    <row r="9076" spans="1:2">
      <c r="A9076" s="79"/>
      <c r="B9076" s="156"/>
    </row>
    <row r="9077" spans="1:2">
      <c r="A9077" s="79"/>
      <c r="B9077" s="156"/>
    </row>
    <row r="9078" spans="1:2">
      <c r="A9078" s="79"/>
      <c r="B9078" s="156"/>
    </row>
    <row r="9079" spans="1:2">
      <c r="A9079" s="79"/>
      <c r="B9079" s="156"/>
    </row>
    <row r="9080" spans="1:2">
      <c r="A9080" s="79"/>
      <c r="B9080" s="156"/>
    </row>
    <row r="9081" spans="1:2">
      <c r="A9081" s="79"/>
      <c r="B9081" s="156"/>
    </row>
    <row r="9082" spans="1:2">
      <c r="A9082" s="79"/>
      <c r="B9082" s="156"/>
    </row>
    <row r="9083" spans="1:2">
      <c r="A9083" s="79"/>
      <c r="B9083" s="156"/>
    </row>
    <row r="9084" spans="1:2">
      <c r="A9084" s="79"/>
      <c r="B9084" s="156"/>
    </row>
    <row r="9085" spans="1:2">
      <c r="A9085" s="79"/>
      <c r="B9085" s="156"/>
    </row>
    <row r="9086" spans="1:2">
      <c r="A9086" s="79"/>
      <c r="B9086" s="156"/>
    </row>
    <row r="9087" spans="1:2">
      <c r="A9087" s="79"/>
      <c r="B9087" s="156"/>
    </row>
    <row r="9088" spans="1:2">
      <c r="A9088" s="79"/>
      <c r="B9088" s="156"/>
    </row>
    <row r="9089" spans="1:2">
      <c r="A9089" s="79"/>
      <c r="B9089" s="156"/>
    </row>
    <row r="9090" spans="1:2">
      <c r="A9090" s="79"/>
      <c r="B9090" s="156"/>
    </row>
    <row r="9091" spans="1:2">
      <c r="A9091" s="79"/>
      <c r="B9091" s="156"/>
    </row>
    <row r="9092" spans="1:2">
      <c r="A9092" s="79"/>
      <c r="B9092" s="156"/>
    </row>
    <row r="9093" spans="1:2">
      <c r="A9093" s="79"/>
      <c r="B9093" s="156"/>
    </row>
    <row r="9094" spans="1:2">
      <c r="A9094" s="79"/>
      <c r="B9094" s="156"/>
    </row>
    <row r="9095" spans="1:2">
      <c r="A9095" s="79"/>
      <c r="B9095" s="156"/>
    </row>
    <row r="9096" spans="1:2">
      <c r="A9096" s="79"/>
      <c r="B9096" s="156"/>
    </row>
    <row r="9097" spans="1:2">
      <c r="A9097" s="79"/>
      <c r="B9097" s="156"/>
    </row>
    <row r="9098" spans="1:2">
      <c r="A9098" s="79"/>
      <c r="B9098" s="156"/>
    </row>
    <row r="9099" spans="1:2">
      <c r="A9099" s="79"/>
      <c r="B9099" s="156"/>
    </row>
    <row r="9100" spans="1:2">
      <c r="A9100" s="79"/>
      <c r="B9100" s="156"/>
    </row>
    <row r="9101" spans="1:2">
      <c r="A9101" s="79"/>
      <c r="B9101" s="156"/>
    </row>
    <row r="9102" spans="1:2">
      <c r="A9102" s="79"/>
      <c r="B9102" s="156"/>
    </row>
    <row r="9103" spans="1:2">
      <c r="A9103" s="79"/>
      <c r="B9103" s="156"/>
    </row>
    <row r="9104" spans="1:2">
      <c r="A9104" s="79"/>
      <c r="B9104" s="156"/>
    </row>
    <row r="9105" spans="1:2">
      <c r="A9105" s="79"/>
      <c r="B9105" s="156"/>
    </row>
    <row r="9106" spans="1:2">
      <c r="A9106" s="79"/>
      <c r="B9106" s="156"/>
    </row>
    <row r="9107" spans="1:2">
      <c r="A9107" s="79"/>
      <c r="B9107" s="156"/>
    </row>
    <row r="9108" spans="1:2">
      <c r="A9108" s="79"/>
      <c r="B9108" s="156"/>
    </row>
    <row r="9109" spans="1:2">
      <c r="A9109" s="79"/>
      <c r="B9109" s="156"/>
    </row>
    <row r="9110" spans="1:2">
      <c r="A9110" s="79"/>
      <c r="B9110" s="156"/>
    </row>
    <row r="9111" spans="1:2">
      <c r="A9111" s="79"/>
      <c r="B9111" s="156"/>
    </row>
    <row r="9112" spans="1:2">
      <c r="A9112" s="79"/>
      <c r="B9112" s="156"/>
    </row>
    <row r="9113" spans="1:2">
      <c r="A9113" s="79"/>
      <c r="B9113" s="156"/>
    </row>
    <row r="9114" spans="1:2">
      <c r="A9114" s="79"/>
      <c r="B9114" s="156"/>
    </row>
    <row r="9115" spans="1:2">
      <c r="A9115" s="79"/>
      <c r="B9115" s="156"/>
    </row>
    <row r="9116" spans="1:2">
      <c r="A9116" s="79"/>
      <c r="B9116" s="156"/>
    </row>
    <row r="9117" spans="1:2">
      <c r="A9117" s="79"/>
      <c r="B9117" s="156"/>
    </row>
    <row r="9118" spans="1:2">
      <c r="A9118" s="79"/>
      <c r="B9118" s="156"/>
    </row>
    <row r="9119" spans="1:2">
      <c r="A9119" s="79"/>
      <c r="B9119" s="156"/>
    </row>
    <row r="9120" spans="1:2">
      <c r="A9120" s="79"/>
      <c r="B9120" s="156"/>
    </row>
    <row r="9121" spans="1:2">
      <c r="A9121" s="79"/>
      <c r="B9121" s="156"/>
    </row>
    <row r="9122" spans="1:2">
      <c r="A9122" s="79"/>
      <c r="B9122" s="156"/>
    </row>
    <row r="9123" spans="1:2">
      <c r="A9123" s="79"/>
      <c r="B9123" s="156"/>
    </row>
    <row r="9124" spans="1:2">
      <c r="A9124" s="79"/>
      <c r="B9124" s="156"/>
    </row>
    <row r="9125" spans="1:2">
      <c r="A9125" s="79"/>
      <c r="B9125" s="156"/>
    </row>
    <row r="9126" spans="1:2">
      <c r="A9126" s="79"/>
      <c r="B9126" s="156"/>
    </row>
    <row r="9127" spans="1:2">
      <c r="A9127" s="79"/>
      <c r="B9127" s="156"/>
    </row>
    <row r="9128" spans="1:2">
      <c r="A9128" s="79"/>
      <c r="B9128" s="156"/>
    </row>
    <row r="9129" spans="1:2">
      <c r="A9129" s="79"/>
      <c r="B9129" s="156"/>
    </row>
    <row r="9130" spans="1:2">
      <c r="A9130" s="79"/>
      <c r="B9130" s="156"/>
    </row>
    <row r="9131" spans="1:2">
      <c r="A9131" s="79"/>
      <c r="B9131" s="156"/>
    </row>
    <row r="9132" spans="1:2">
      <c r="A9132" s="79"/>
      <c r="B9132" s="156"/>
    </row>
    <row r="9133" spans="1:2">
      <c r="A9133" s="79"/>
      <c r="B9133" s="156"/>
    </row>
    <row r="9134" spans="1:2">
      <c r="A9134" s="79"/>
      <c r="B9134" s="156"/>
    </row>
    <row r="9135" spans="1:2">
      <c r="A9135" s="79"/>
      <c r="B9135" s="156"/>
    </row>
    <row r="9136" spans="1:2">
      <c r="A9136" s="79"/>
      <c r="B9136" s="156"/>
    </row>
    <row r="9137" spans="1:2">
      <c r="A9137" s="79"/>
      <c r="B9137" s="156"/>
    </row>
    <row r="9138" spans="1:2">
      <c r="A9138" s="79"/>
      <c r="B9138" s="156"/>
    </row>
    <row r="9139" spans="1:2">
      <c r="A9139" s="79"/>
      <c r="B9139" s="156"/>
    </row>
    <row r="9140" spans="1:2">
      <c r="A9140" s="79"/>
      <c r="B9140" s="156"/>
    </row>
    <row r="9141" spans="1:2">
      <c r="A9141" s="79"/>
      <c r="B9141" s="156"/>
    </row>
    <row r="9142" spans="1:2">
      <c r="A9142" s="79"/>
      <c r="B9142" s="156"/>
    </row>
    <row r="9143" spans="1:2">
      <c r="A9143" s="79"/>
      <c r="B9143" s="156"/>
    </row>
    <row r="9144" spans="1:2">
      <c r="A9144" s="79"/>
      <c r="B9144" s="156"/>
    </row>
    <row r="9145" spans="1:2">
      <c r="A9145" s="79"/>
      <c r="B9145" s="156"/>
    </row>
    <row r="9146" spans="1:2">
      <c r="A9146" s="79"/>
      <c r="B9146" s="156"/>
    </row>
    <row r="9147" spans="1:2">
      <c r="A9147" s="79"/>
      <c r="B9147" s="156"/>
    </row>
    <row r="9148" spans="1:2">
      <c r="A9148" s="79"/>
      <c r="B9148" s="156"/>
    </row>
    <row r="9149" spans="1:2">
      <c r="A9149" s="79"/>
      <c r="B9149" s="156"/>
    </row>
    <row r="9150" spans="1:2">
      <c r="A9150" s="79"/>
      <c r="B9150" s="156"/>
    </row>
    <row r="9151" spans="1:2">
      <c r="A9151" s="79"/>
      <c r="B9151" s="156"/>
    </row>
    <row r="9152" spans="1:2">
      <c r="A9152" s="79"/>
      <c r="B9152" s="156"/>
    </row>
    <row r="9153" spans="1:2">
      <c r="A9153" s="79"/>
      <c r="B9153" s="156"/>
    </row>
    <row r="9154" spans="1:2">
      <c r="A9154" s="79"/>
      <c r="B9154" s="156"/>
    </row>
    <row r="9155" spans="1:2">
      <c r="A9155" s="79"/>
      <c r="B9155" s="156"/>
    </row>
    <row r="9156" spans="1:2">
      <c r="A9156" s="79"/>
      <c r="B9156" s="156"/>
    </row>
    <row r="9157" spans="1:2">
      <c r="A9157" s="79"/>
      <c r="B9157" s="156"/>
    </row>
    <row r="9158" spans="1:2">
      <c r="A9158" s="79"/>
      <c r="B9158" s="156"/>
    </row>
    <row r="9159" spans="1:2">
      <c r="A9159" s="79"/>
      <c r="B9159" s="156"/>
    </row>
    <row r="9160" spans="1:2">
      <c r="A9160" s="79"/>
      <c r="B9160" s="156"/>
    </row>
    <row r="9161" spans="1:2">
      <c r="A9161" s="79"/>
      <c r="B9161" s="156"/>
    </row>
    <row r="9162" spans="1:2">
      <c r="A9162" s="79"/>
      <c r="B9162" s="156"/>
    </row>
    <row r="9163" spans="1:2">
      <c r="A9163" s="79"/>
      <c r="B9163" s="156"/>
    </row>
    <row r="9164" spans="1:2">
      <c r="A9164" s="79"/>
      <c r="B9164" s="156"/>
    </row>
    <row r="9165" spans="1:2">
      <c r="A9165" s="79"/>
      <c r="B9165" s="156"/>
    </row>
    <row r="9166" spans="1:2">
      <c r="A9166" s="79"/>
      <c r="B9166" s="156"/>
    </row>
    <row r="9167" spans="1:2">
      <c r="A9167" s="79"/>
      <c r="B9167" s="156"/>
    </row>
    <row r="9168" spans="1:2">
      <c r="A9168" s="79"/>
      <c r="B9168" s="156"/>
    </row>
    <row r="9169" spans="1:2">
      <c r="A9169" s="79"/>
      <c r="B9169" s="156"/>
    </row>
    <row r="9170" spans="1:2">
      <c r="A9170" s="79"/>
      <c r="B9170" s="156"/>
    </row>
    <row r="9171" spans="1:2">
      <c r="A9171" s="79"/>
      <c r="B9171" s="156"/>
    </row>
    <row r="9172" spans="1:2">
      <c r="A9172" s="79"/>
      <c r="B9172" s="156"/>
    </row>
    <row r="9173" spans="1:2">
      <c r="A9173" s="79"/>
      <c r="B9173" s="156"/>
    </row>
    <row r="9174" spans="1:2">
      <c r="A9174" s="79"/>
      <c r="B9174" s="156"/>
    </row>
    <row r="9175" spans="1:2">
      <c r="A9175" s="79"/>
      <c r="B9175" s="156"/>
    </row>
    <row r="9176" spans="1:2">
      <c r="A9176" s="79"/>
      <c r="B9176" s="156"/>
    </row>
    <row r="9177" spans="1:2">
      <c r="A9177" s="79"/>
      <c r="B9177" s="156"/>
    </row>
    <row r="9178" spans="1:2">
      <c r="A9178" s="79"/>
      <c r="B9178" s="156"/>
    </row>
    <row r="9179" spans="1:2">
      <c r="A9179" s="79"/>
      <c r="B9179" s="156"/>
    </row>
    <row r="9180" spans="1:2">
      <c r="A9180" s="79"/>
      <c r="B9180" s="156"/>
    </row>
    <row r="9181" spans="1:2">
      <c r="A9181" s="79"/>
      <c r="B9181" s="156"/>
    </row>
    <row r="9182" spans="1:2">
      <c r="A9182" s="79"/>
      <c r="B9182" s="156"/>
    </row>
    <row r="9183" spans="1:2">
      <c r="A9183" s="79"/>
      <c r="B9183" s="156"/>
    </row>
    <row r="9184" spans="1:2">
      <c r="A9184" s="79"/>
      <c r="B9184" s="156"/>
    </row>
    <row r="9185" spans="1:2">
      <c r="A9185" s="79"/>
      <c r="B9185" s="156"/>
    </row>
    <row r="9186" spans="1:2">
      <c r="A9186" s="79"/>
      <c r="B9186" s="156"/>
    </row>
    <row r="9187" spans="1:2">
      <c r="A9187" s="79"/>
      <c r="B9187" s="156"/>
    </row>
    <row r="9188" spans="1:2">
      <c r="A9188" s="79"/>
      <c r="B9188" s="156"/>
    </row>
    <row r="9189" spans="1:2">
      <c r="A9189" s="79"/>
      <c r="B9189" s="156"/>
    </row>
    <row r="9190" spans="1:2">
      <c r="A9190" s="79"/>
      <c r="B9190" s="156"/>
    </row>
    <row r="9191" spans="1:2">
      <c r="A9191" s="79"/>
      <c r="B9191" s="156"/>
    </row>
    <row r="9192" spans="1:2">
      <c r="A9192" s="79"/>
      <c r="B9192" s="156"/>
    </row>
    <row r="9193" spans="1:2">
      <c r="A9193" s="79"/>
      <c r="B9193" s="156"/>
    </row>
    <row r="9194" spans="1:2">
      <c r="A9194" s="79"/>
      <c r="B9194" s="156"/>
    </row>
    <row r="9195" spans="1:2">
      <c r="A9195" s="79"/>
      <c r="B9195" s="156"/>
    </row>
    <row r="9196" spans="1:2">
      <c r="A9196" s="79"/>
      <c r="B9196" s="156"/>
    </row>
    <row r="9197" spans="1:2">
      <c r="A9197" s="79"/>
      <c r="B9197" s="156"/>
    </row>
    <row r="9198" spans="1:2">
      <c r="A9198" s="79"/>
      <c r="B9198" s="156"/>
    </row>
    <row r="9199" spans="1:2">
      <c r="A9199" s="79"/>
      <c r="B9199" s="156"/>
    </row>
    <row r="9200" spans="1:2">
      <c r="A9200" s="79"/>
      <c r="B9200" s="156"/>
    </row>
    <row r="9201" spans="1:2">
      <c r="A9201" s="79"/>
      <c r="B9201" s="156"/>
    </row>
    <row r="9202" spans="1:2">
      <c r="A9202" s="79"/>
      <c r="B9202" s="156"/>
    </row>
    <row r="9203" spans="1:2">
      <c r="A9203" s="79"/>
      <c r="B9203" s="156"/>
    </row>
    <row r="9204" spans="1:2">
      <c r="A9204" s="79"/>
      <c r="B9204" s="156"/>
    </row>
    <row r="9205" spans="1:2">
      <c r="A9205" s="79"/>
      <c r="B9205" s="156"/>
    </row>
    <row r="9206" spans="1:2">
      <c r="A9206" s="79"/>
      <c r="B9206" s="156"/>
    </row>
    <row r="9207" spans="1:2">
      <c r="A9207" s="79"/>
      <c r="B9207" s="156"/>
    </row>
    <row r="9208" spans="1:2">
      <c r="A9208" s="79"/>
      <c r="B9208" s="156"/>
    </row>
    <row r="9209" spans="1:2">
      <c r="A9209" s="79"/>
      <c r="B9209" s="156"/>
    </row>
    <row r="9210" spans="1:2">
      <c r="A9210" s="79"/>
      <c r="B9210" s="156"/>
    </row>
    <row r="9211" spans="1:2">
      <c r="A9211" s="79"/>
      <c r="B9211" s="156"/>
    </row>
    <row r="9212" spans="1:2">
      <c r="A9212" s="79"/>
      <c r="B9212" s="156"/>
    </row>
    <row r="9213" spans="1:2">
      <c r="A9213" s="79"/>
      <c r="B9213" s="156"/>
    </row>
    <row r="9214" spans="1:2">
      <c r="A9214" s="79"/>
      <c r="B9214" s="156"/>
    </row>
    <row r="9215" spans="1:2">
      <c r="A9215" s="79"/>
      <c r="B9215" s="156"/>
    </row>
    <row r="9216" spans="1:2">
      <c r="A9216" s="79"/>
      <c r="B9216" s="156"/>
    </row>
    <row r="9217" spans="1:2">
      <c r="A9217" s="79"/>
      <c r="B9217" s="156"/>
    </row>
    <row r="9218" spans="1:2">
      <c r="A9218" s="79"/>
      <c r="B9218" s="156"/>
    </row>
    <row r="9219" spans="1:2">
      <c r="A9219" s="79"/>
      <c r="B9219" s="156"/>
    </row>
    <row r="9220" spans="1:2">
      <c r="A9220" s="79"/>
      <c r="B9220" s="156"/>
    </row>
    <row r="9221" spans="1:2">
      <c r="A9221" s="79"/>
      <c r="B9221" s="156"/>
    </row>
    <row r="9222" spans="1:2">
      <c r="A9222" s="79"/>
      <c r="B9222" s="156"/>
    </row>
    <row r="9223" spans="1:2">
      <c r="A9223" s="79"/>
      <c r="B9223" s="156"/>
    </row>
    <row r="9224" spans="1:2">
      <c r="A9224" s="79"/>
      <c r="B9224" s="156"/>
    </row>
    <row r="9225" spans="1:2">
      <c r="A9225" s="79"/>
      <c r="B9225" s="156"/>
    </row>
    <row r="9226" spans="1:2">
      <c r="A9226" s="79"/>
      <c r="B9226" s="156"/>
    </row>
    <row r="9227" spans="1:2">
      <c r="A9227" s="79"/>
      <c r="B9227" s="156"/>
    </row>
    <row r="9228" spans="1:2">
      <c r="A9228" s="79"/>
      <c r="B9228" s="156"/>
    </row>
    <row r="9229" spans="1:2">
      <c r="A9229" s="79"/>
      <c r="B9229" s="156"/>
    </row>
    <row r="9230" spans="1:2">
      <c r="A9230" s="79"/>
      <c r="B9230" s="156"/>
    </row>
    <row r="9231" spans="1:2">
      <c r="A9231" s="79"/>
      <c r="B9231" s="156"/>
    </row>
    <row r="9232" spans="1:2">
      <c r="A9232" s="79"/>
      <c r="B9232" s="156"/>
    </row>
    <row r="9233" spans="1:2">
      <c r="A9233" s="79"/>
      <c r="B9233" s="156"/>
    </row>
    <row r="9234" spans="1:2">
      <c r="A9234" s="79"/>
      <c r="B9234" s="156"/>
    </row>
    <row r="9235" spans="1:2">
      <c r="A9235" s="79"/>
      <c r="B9235" s="156"/>
    </row>
    <row r="9236" spans="1:2">
      <c r="A9236" s="79"/>
      <c r="B9236" s="156"/>
    </row>
    <row r="9237" spans="1:2">
      <c r="A9237" s="79"/>
      <c r="B9237" s="156"/>
    </row>
    <row r="9238" spans="1:2">
      <c r="A9238" s="79"/>
      <c r="B9238" s="156"/>
    </row>
    <row r="9239" spans="1:2">
      <c r="A9239" s="79"/>
      <c r="B9239" s="156"/>
    </row>
    <row r="9240" spans="1:2">
      <c r="A9240" s="79"/>
      <c r="B9240" s="156"/>
    </row>
    <row r="9241" spans="1:2">
      <c r="A9241" s="79"/>
      <c r="B9241" s="156"/>
    </row>
    <row r="9242" spans="1:2">
      <c r="A9242" s="79"/>
      <c r="B9242" s="156"/>
    </row>
    <row r="9243" spans="1:2">
      <c r="A9243" s="79"/>
      <c r="B9243" s="156"/>
    </row>
    <row r="9244" spans="1:2">
      <c r="A9244" s="79"/>
      <c r="B9244" s="156"/>
    </row>
    <row r="9245" spans="1:2">
      <c r="A9245" s="79"/>
      <c r="B9245" s="156"/>
    </row>
    <row r="9246" spans="1:2">
      <c r="A9246" s="79"/>
      <c r="B9246" s="156"/>
    </row>
    <row r="9247" spans="1:2">
      <c r="A9247" s="79"/>
      <c r="B9247" s="156"/>
    </row>
    <row r="9248" spans="1:2">
      <c r="A9248" s="79"/>
      <c r="B9248" s="156"/>
    </row>
    <row r="9249" spans="1:2">
      <c r="A9249" s="79"/>
      <c r="B9249" s="156"/>
    </row>
    <row r="9250" spans="1:2">
      <c r="A9250" s="79"/>
      <c r="B9250" s="156"/>
    </row>
    <row r="9251" spans="1:2">
      <c r="A9251" s="79"/>
      <c r="B9251" s="156"/>
    </row>
    <row r="9252" spans="1:2">
      <c r="A9252" s="79"/>
      <c r="B9252" s="156"/>
    </row>
    <row r="9253" spans="1:2">
      <c r="A9253" s="79"/>
      <c r="B9253" s="156"/>
    </row>
    <row r="9254" spans="1:2">
      <c r="A9254" s="79"/>
      <c r="B9254" s="156"/>
    </row>
    <row r="9255" spans="1:2">
      <c r="A9255" s="79"/>
      <c r="B9255" s="156"/>
    </row>
    <row r="9256" spans="1:2">
      <c r="A9256" s="79"/>
      <c r="B9256" s="156"/>
    </row>
    <row r="9257" spans="1:2">
      <c r="A9257" s="79"/>
      <c r="B9257" s="156"/>
    </row>
    <row r="9258" spans="1:2">
      <c r="A9258" s="79"/>
      <c r="B9258" s="156"/>
    </row>
    <row r="9259" spans="1:2">
      <c r="A9259" s="79"/>
      <c r="B9259" s="156"/>
    </row>
    <row r="9260" spans="1:2">
      <c r="A9260" s="79"/>
      <c r="B9260" s="156"/>
    </row>
    <row r="9261" spans="1:2">
      <c r="A9261" s="79"/>
      <c r="B9261" s="156"/>
    </row>
    <row r="9262" spans="1:2">
      <c r="A9262" s="79"/>
      <c r="B9262" s="156"/>
    </row>
    <row r="9263" spans="1:2">
      <c r="A9263" s="79"/>
      <c r="B9263" s="156"/>
    </row>
    <row r="9264" spans="1:2">
      <c r="A9264" s="79"/>
      <c r="B9264" s="156"/>
    </row>
    <row r="9265" spans="1:2">
      <c r="A9265" s="79"/>
      <c r="B9265" s="156"/>
    </row>
    <row r="9266" spans="1:2">
      <c r="A9266" s="79"/>
      <c r="B9266" s="156"/>
    </row>
    <row r="9267" spans="1:2">
      <c r="A9267" s="79"/>
      <c r="B9267" s="156"/>
    </row>
    <row r="9268" spans="1:2">
      <c r="A9268" s="79"/>
      <c r="B9268" s="156"/>
    </row>
    <row r="9269" spans="1:2">
      <c r="A9269" s="79"/>
      <c r="B9269" s="156"/>
    </row>
    <row r="9270" spans="1:2">
      <c r="A9270" s="79"/>
      <c r="B9270" s="156"/>
    </row>
    <row r="9271" spans="1:2">
      <c r="A9271" s="79"/>
      <c r="B9271" s="156"/>
    </row>
    <row r="9272" spans="1:2">
      <c r="A9272" s="79"/>
      <c r="B9272" s="156"/>
    </row>
    <row r="9273" spans="1:2">
      <c r="A9273" s="79"/>
      <c r="B9273" s="156"/>
    </row>
    <row r="9274" spans="1:2">
      <c r="A9274" s="79"/>
      <c r="B9274" s="156"/>
    </row>
    <row r="9275" spans="1:2">
      <c r="A9275" s="79"/>
      <c r="B9275" s="156"/>
    </row>
    <row r="9276" spans="1:2">
      <c r="A9276" s="79"/>
      <c r="B9276" s="156"/>
    </row>
    <row r="9277" spans="1:2">
      <c r="A9277" s="79"/>
      <c r="B9277" s="156"/>
    </row>
    <row r="9278" spans="1:2">
      <c r="A9278" s="79"/>
      <c r="B9278" s="156"/>
    </row>
    <row r="9279" spans="1:2">
      <c r="A9279" s="79"/>
      <c r="B9279" s="156"/>
    </row>
    <row r="9280" spans="1:2">
      <c r="A9280" s="79"/>
      <c r="B9280" s="156"/>
    </row>
    <row r="9281" spans="1:2">
      <c r="A9281" s="79"/>
      <c r="B9281" s="156"/>
    </row>
    <row r="9282" spans="1:2">
      <c r="A9282" s="79"/>
      <c r="B9282" s="156"/>
    </row>
    <row r="9283" spans="1:2">
      <c r="A9283" s="79"/>
      <c r="B9283" s="156"/>
    </row>
    <row r="9284" spans="1:2">
      <c r="A9284" s="79"/>
      <c r="B9284" s="156"/>
    </row>
    <row r="9285" spans="1:2">
      <c r="A9285" s="79"/>
      <c r="B9285" s="156"/>
    </row>
    <row r="9286" spans="1:2">
      <c r="A9286" s="79"/>
      <c r="B9286" s="156"/>
    </row>
    <row r="9287" spans="1:2">
      <c r="A9287" s="79"/>
      <c r="B9287" s="156"/>
    </row>
    <row r="9288" spans="1:2">
      <c r="A9288" s="79"/>
      <c r="B9288" s="156"/>
    </row>
    <row r="9289" spans="1:2">
      <c r="A9289" s="79"/>
      <c r="B9289" s="156"/>
    </row>
    <row r="9290" spans="1:2">
      <c r="A9290" s="79"/>
      <c r="B9290" s="156"/>
    </row>
    <row r="9291" spans="1:2">
      <c r="A9291" s="79"/>
      <c r="B9291" s="156"/>
    </row>
    <row r="9292" spans="1:2">
      <c r="A9292" s="79"/>
      <c r="B9292" s="156"/>
    </row>
    <row r="9293" spans="1:2">
      <c r="A9293" s="79"/>
      <c r="B9293" s="156"/>
    </row>
    <row r="9294" spans="1:2">
      <c r="A9294" s="79"/>
      <c r="B9294" s="156"/>
    </row>
    <row r="9295" spans="1:2">
      <c r="A9295" s="79"/>
      <c r="B9295" s="156"/>
    </row>
    <row r="9296" spans="1:2">
      <c r="A9296" s="79"/>
      <c r="B9296" s="156"/>
    </row>
    <row r="9297" spans="1:2">
      <c r="A9297" s="79"/>
      <c r="B9297" s="156"/>
    </row>
    <row r="9298" spans="1:2">
      <c r="A9298" s="79"/>
      <c r="B9298" s="156"/>
    </row>
    <row r="9299" spans="1:2">
      <c r="A9299" s="79"/>
      <c r="B9299" s="156"/>
    </row>
    <row r="9300" spans="1:2">
      <c r="A9300" s="79"/>
      <c r="B9300" s="156"/>
    </row>
    <row r="9301" spans="1:2">
      <c r="A9301" s="79"/>
      <c r="B9301" s="156"/>
    </row>
    <row r="9302" spans="1:2">
      <c r="A9302" s="79"/>
      <c r="B9302" s="156"/>
    </row>
    <row r="9303" spans="1:2">
      <c r="A9303" s="79"/>
      <c r="B9303" s="156"/>
    </row>
    <row r="9304" spans="1:2">
      <c r="A9304" s="79"/>
      <c r="B9304" s="156"/>
    </row>
    <row r="9305" spans="1:2">
      <c r="A9305" s="79"/>
      <c r="B9305" s="156"/>
    </row>
    <row r="9306" spans="1:2">
      <c r="A9306" s="79"/>
      <c r="B9306" s="156"/>
    </row>
    <row r="9307" spans="1:2">
      <c r="A9307" s="79"/>
      <c r="B9307" s="156"/>
    </row>
    <row r="9308" spans="1:2">
      <c r="A9308" s="79"/>
      <c r="B9308" s="156"/>
    </row>
    <row r="9309" spans="1:2">
      <c r="A9309" s="79"/>
      <c r="B9309" s="156"/>
    </row>
    <row r="9310" spans="1:2">
      <c r="A9310" s="79"/>
      <c r="B9310" s="156"/>
    </row>
    <row r="9311" spans="1:2">
      <c r="A9311" s="79"/>
      <c r="B9311" s="156"/>
    </row>
    <row r="9312" spans="1:2">
      <c r="A9312" s="79"/>
      <c r="B9312" s="156"/>
    </row>
    <row r="9313" spans="1:2">
      <c r="A9313" s="79"/>
      <c r="B9313" s="156"/>
    </row>
    <row r="9314" spans="1:2">
      <c r="A9314" s="79"/>
      <c r="B9314" s="156"/>
    </row>
    <row r="9315" spans="1:2">
      <c r="A9315" s="79"/>
      <c r="B9315" s="156"/>
    </row>
    <row r="9316" spans="1:2">
      <c r="A9316" s="79"/>
      <c r="B9316" s="156"/>
    </row>
    <row r="9317" spans="1:2">
      <c r="A9317" s="79"/>
      <c r="B9317" s="156"/>
    </row>
    <row r="9318" spans="1:2">
      <c r="A9318" s="79"/>
      <c r="B9318" s="156"/>
    </row>
    <row r="9319" spans="1:2">
      <c r="A9319" s="79"/>
      <c r="B9319" s="156"/>
    </row>
    <row r="9320" spans="1:2">
      <c r="A9320" s="79"/>
      <c r="B9320" s="156"/>
    </row>
    <row r="9321" spans="1:2">
      <c r="A9321" s="79"/>
      <c r="B9321" s="156"/>
    </row>
    <row r="9322" spans="1:2">
      <c r="A9322" s="79"/>
      <c r="B9322" s="156"/>
    </row>
    <row r="9323" spans="1:2">
      <c r="A9323" s="79"/>
      <c r="B9323" s="156"/>
    </row>
    <row r="9324" spans="1:2">
      <c r="A9324" s="79"/>
      <c r="B9324" s="156"/>
    </row>
    <row r="9325" spans="1:2">
      <c r="A9325" s="79"/>
      <c r="B9325" s="156"/>
    </row>
    <row r="9326" spans="1:2">
      <c r="A9326" s="79"/>
      <c r="B9326" s="156"/>
    </row>
    <row r="9327" spans="1:2">
      <c r="A9327" s="79"/>
      <c r="B9327" s="156"/>
    </row>
    <row r="9328" spans="1:2">
      <c r="A9328" s="79"/>
      <c r="B9328" s="156"/>
    </row>
    <row r="9329" spans="1:2">
      <c r="A9329" s="79"/>
      <c r="B9329" s="156"/>
    </row>
    <row r="9330" spans="1:2">
      <c r="A9330" s="79"/>
      <c r="B9330" s="156"/>
    </row>
    <row r="9331" spans="1:2">
      <c r="A9331" s="79"/>
      <c r="B9331" s="156"/>
    </row>
    <row r="9332" spans="1:2">
      <c r="A9332" s="79"/>
      <c r="B9332" s="156"/>
    </row>
    <row r="9333" spans="1:2">
      <c r="A9333" s="79"/>
      <c r="B9333" s="156"/>
    </row>
    <row r="9334" spans="1:2">
      <c r="A9334" s="79"/>
      <c r="B9334" s="156"/>
    </row>
    <row r="9335" spans="1:2">
      <c r="A9335" s="79"/>
      <c r="B9335" s="156"/>
    </row>
    <row r="9336" spans="1:2">
      <c r="A9336" s="79"/>
      <c r="B9336" s="156"/>
    </row>
    <row r="9337" spans="1:2">
      <c r="A9337" s="79"/>
      <c r="B9337" s="156"/>
    </row>
    <row r="9338" spans="1:2">
      <c r="A9338" s="79"/>
      <c r="B9338" s="156"/>
    </row>
    <row r="9339" spans="1:2">
      <c r="A9339" s="79"/>
      <c r="B9339" s="156"/>
    </row>
    <row r="9340" spans="1:2">
      <c r="A9340" s="79"/>
      <c r="B9340" s="156"/>
    </row>
    <row r="9341" spans="1:2">
      <c r="A9341" s="79"/>
      <c r="B9341" s="156"/>
    </row>
    <row r="9342" spans="1:2">
      <c r="A9342" s="79"/>
      <c r="B9342" s="156"/>
    </row>
    <row r="9343" spans="1:2">
      <c r="A9343" s="79"/>
      <c r="B9343" s="156"/>
    </row>
    <row r="9344" spans="1:2">
      <c r="A9344" s="79"/>
      <c r="B9344" s="156"/>
    </row>
    <row r="9345" spans="1:2">
      <c r="A9345" s="79"/>
      <c r="B9345" s="156"/>
    </row>
    <row r="9346" spans="1:2">
      <c r="A9346" s="79"/>
      <c r="B9346" s="156"/>
    </row>
    <row r="9347" spans="1:2">
      <c r="A9347" s="79"/>
      <c r="B9347" s="156"/>
    </row>
    <row r="9348" spans="1:2">
      <c r="A9348" s="79"/>
      <c r="B9348" s="156"/>
    </row>
    <row r="9349" spans="1:2">
      <c r="A9349" s="79"/>
      <c r="B9349" s="156"/>
    </row>
    <row r="9350" spans="1:2">
      <c r="A9350" s="79"/>
      <c r="B9350" s="156"/>
    </row>
    <row r="9351" spans="1:2">
      <c r="A9351" s="79"/>
      <c r="B9351" s="156"/>
    </row>
    <row r="9352" spans="1:2">
      <c r="A9352" s="79"/>
      <c r="B9352" s="156"/>
    </row>
    <row r="9353" spans="1:2">
      <c r="A9353" s="79"/>
      <c r="B9353" s="156"/>
    </row>
    <row r="9354" spans="1:2">
      <c r="A9354" s="79"/>
      <c r="B9354" s="156"/>
    </row>
    <row r="9355" spans="1:2">
      <c r="A9355" s="79"/>
      <c r="B9355" s="156"/>
    </row>
    <row r="9356" spans="1:2">
      <c r="A9356" s="79"/>
      <c r="B9356" s="156"/>
    </row>
    <row r="9357" spans="1:2">
      <c r="A9357" s="79"/>
      <c r="B9357" s="156"/>
    </row>
    <row r="9358" spans="1:2">
      <c r="A9358" s="79"/>
      <c r="B9358" s="156"/>
    </row>
    <row r="9359" spans="1:2">
      <c r="A9359" s="79"/>
      <c r="B9359" s="156"/>
    </row>
    <row r="9360" spans="1:2">
      <c r="A9360" s="79"/>
      <c r="B9360" s="156"/>
    </row>
    <row r="9361" spans="1:2">
      <c r="A9361" s="79"/>
      <c r="B9361" s="156"/>
    </row>
    <row r="9362" spans="1:2">
      <c r="A9362" s="79"/>
      <c r="B9362" s="156"/>
    </row>
    <row r="9363" spans="1:2">
      <c r="A9363" s="79"/>
      <c r="B9363" s="156"/>
    </row>
    <row r="9364" spans="1:2">
      <c r="A9364" s="79"/>
      <c r="B9364" s="156"/>
    </row>
    <row r="9365" spans="1:2">
      <c r="A9365" s="79"/>
      <c r="B9365" s="156"/>
    </row>
    <row r="9366" spans="1:2">
      <c r="A9366" s="79"/>
      <c r="B9366" s="156"/>
    </row>
    <row r="9367" spans="1:2">
      <c r="A9367" s="79"/>
      <c r="B9367" s="156"/>
    </row>
    <row r="9368" spans="1:2">
      <c r="A9368" s="79"/>
      <c r="B9368" s="156"/>
    </row>
    <row r="9369" spans="1:2">
      <c r="A9369" s="79"/>
      <c r="B9369" s="156"/>
    </row>
    <row r="9370" spans="1:2">
      <c r="A9370" s="79"/>
      <c r="B9370" s="156"/>
    </row>
    <row r="9371" spans="1:2">
      <c r="A9371" s="79"/>
      <c r="B9371" s="156"/>
    </row>
    <row r="9372" spans="1:2">
      <c r="A9372" s="79"/>
      <c r="B9372" s="156"/>
    </row>
    <row r="9373" spans="1:2">
      <c r="A9373" s="79"/>
      <c r="B9373" s="156"/>
    </row>
    <row r="9374" spans="1:2">
      <c r="A9374" s="79"/>
      <c r="B9374" s="156"/>
    </row>
    <row r="9375" spans="1:2">
      <c r="A9375" s="79"/>
      <c r="B9375" s="156"/>
    </row>
    <row r="9376" spans="1:2">
      <c r="A9376" s="79"/>
      <c r="B9376" s="156"/>
    </row>
    <row r="9377" spans="1:2">
      <c r="A9377" s="79"/>
      <c r="B9377" s="156"/>
    </row>
    <row r="9378" spans="1:2">
      <c r="A9378" s="79"/>
      <c r="B9378" s="156"/>
    </row>
    <row r="9379" spans="1:2">
      <c r="A9379" s="79"/>
      <c r="B9379" s="156"/>
    </row>
    <row r="9380" spans="1:2">
      <c r="A9380" s="79"/>
      <c r="B9380" s="156"/>
    </row>
    <row r="9381" spans="1:2">
      <c r="A9381" s="79"/>
      <c r="B9381" s="156"/>
    </row>
    <row r="9382" spans="1:2">
      <c r="A9382" s="79"/>
      <c r="B9382" s="156"/>
    </row>
    <row r="9383" spans="1:2">
      <c r="A9383" s="79"/>
      <c r="B9383" s="156"/>
    </row>
    <row r="9384" spans="1:2">
      <c r="A9384" s="79"/>
      <c r="B9384" s="156"/>
    </row>
    <row r="9385" spans="1:2">
      <c r="A9385" s="79"/>
      <c r="B9385" s="156"/>
    </row>
    <row r="9386" spans="1:2">
      <c r="A9386" s="79"/>
      <c r="B9386" s="156"/>
    </row>
    <row r="9387" spans="1:2">
      <c r="A9387" s="79"/>
      <c r="B9387" s="156"/>
    </row>
    <row r="9388" spans="1:2">
      <c r="A9388" s="79"/>
      <c r="B9388" s="156"/>
    </row>
    <row r="9389" spans="1:2">
      <c r="A9389" s="79"/>
      <c r="B9389" s="156"/>
    </row>
    <row r="9390" spans="1:2">
      <c r="A9390" s="79"/>
      <c r="B9390" s="156"/>
    </row>
    <row r="9391" spans="1:2">
      <c r="A9391" s="79"/>
      <c r="B9391" s="156"/>
    </row>
    <row r="9392" spans="1:2">
      <c r="A9392" s="79"/>
      <c r="B9392" s="156"/>
    </row>
    <row r="9393" spans="1:2">
      <c r="A9393" s="79"/>
      <c r="B9393" s="156"/>
    </row>
    <row r="9394" spans="1:2">
      <c r="A9394" s="79"/>
      <c r="B9394" s="156"/>
    </row>
    <row r="9395" spans="1:2">
      <c r="A9395" s="79"/>
      <c r="B9395" s="156"/>
    </row>
    <row r="9396" spans="1:2">
      <c r="A9396" s="79"/>
      <c r="B9396" s="156"/>
    </row>
    <row r="9397" spans="1:2">
      <c r="A9397" s="79"/>
      <c r="B9397" s="156"/>
    </row>
    <row r="9398" spans="1:2">
      <c r="A9398" s="79"/>
      <c r="B9398" s="156"/>
    </row>
    <row r="9399" spans="1:2">
      <c r="A9399" s="79"/>
      <c r="B9399" s="156"/>
    </row>
    <row r="9400" spans="1:2">
      <c r="A9400" s="79"/>
      <c r="B9400" s="156"/>
    </row>
    <row r="9401" spans="1:2">
      <c r="A9401" s="79"/>
      <c r="B9401" s="156"/>
    </row>
    <row r="9402" spans="1:2">
      <c r="A9402" s="79"/>
      <c r="B9402" s="156"/>
    </row>
    <row r="9403" spans="1:2">
      <c r="A9403" s="79"/>
      <c r="B9403" s="156"/>
    </row>
    <row r="9404" spans="1:2">
      <c r="A9404" s="79"/>
      <c r="B9404" s="156"/>
    </row>
    <row r="9405" spans="1:2">
      <c r="A9405" s="79"/>
      <c r="B9405" s="156"/>
    </row>
    <row r="9406" spans="1:2">
      <c r="A9406" s="79"/>
      <c r="B9406" s="156"/>
    </row>
    <row r="9407" spans="1:2">
      <c r="A9407" s="79"/>
      <c r="B9407" s="156"/>
    </row>
    <row r="9408" spans="1:2">
      <c r="A9408" s="79"/>
      <c r="B9408" s="156"/>
    </row>
    <row r="9409" spans="1:2">
      <c r="A9409" s="79"/>
      <c r="B9409" s="156"/>
    </row>
    <row r="9410" spans="1:2">
      <c r="A9410" s="79"/>
      <c r="B9410" s="156"/>
    </row>
    <row r="9411" spans="1:2">
      <c r="A9411" s="79"/>
      <c r="B9411" s="156"/>
    </row>
    <row r="9412" spans="1:2">
      <c r="A9412" s="79"/>
      <c r="B9412" s="156"/>
    </row>
    <row r="9413" spans="1:2">
      <c r="A9413" s="79"/>
      <c r="B9413" s="156"/>
    </row>
    <row r="9414" spans="1:2">
      <c r="A9414" s="79"/>
      <c r="B9414" s="156"/>
    </row>
    <row r="9415" spans="1:2">
      <c r="A9415" s="79"/>
      <c r="B9415" s="156"/>
    </row>
    <row r="9416" spans="1:2">
      <c r="A9416" s="79"/>
      <c r="B9416" s="156"/>
    </row>
    <row r="9417" spans="1:2">
      <c r="A9417" s="79"/>
      <c r="B9417" s="156"/>
    </row>
    <row r="9418" spans="1:2">
      <c r="A9418" s="79"/>
      <c r="B9418" s="156"/>
    </row>
    <row r="9419" spans="1:2">
      <c r="A9419" s="79"/>
      <c r="B9419" s="156"/>
    </row>
    <row r="9420" spans="1:2">
      <c r="A9420" s="79"/>
      <c r="B9420" s="156"/>
    </row>
    <row r="9421" spans="1:2">
      <c r="A9421" s="79"/>
      <c r="B9421" s="156"/>
    </row>
    <row r="9422" spans="1:2">
      <c r="A9422" s="79"/>
      <c r="B9422" s="156"/>
    </row>
    <row r="9423" spans="1:2">
      <c r="A9423" s="79"/>
      <c r="B9423" s="156"/>
    </row>
    <row r="9424" spans="1:2">
      <c r="A9424" s="79"/>
      <c r="B9424" s="156"/>
    </row>
    <row r="9425" spans="1:2">
      <c r="A9425" s="79"/>
      <c r="B9425" s="156"/>
    </row>
    <row r="9426" spans="1:2">
      <c r="A9426" s="79"/>
      <c r="B9426" s="156"/>
    </row>
    <row r="9427" spans="1:2">
      <c r="A9427" s="79"/>
      <c r="B9427" s="156"/>
    </row>
    <row r="9428" spans="1:2">
      <c r="A9428" s="79"/>
      <c r="B9428" s="156"/>
    </row>
    <row r="9429" spans="1:2">
      <c r="A9429" s="79"/>
      <c r="B9429" s="156"/>
    </row>
    <row r="9430" spans="1:2">
      <c r="A9430" s="79"/>
      <c r="B9430" s="156"/>
    </row>
    <row r="9431" spans="1:2">
      <c r="A9431" s="79"/>
      <c r="B9431" s="156"/>
    </row>
    <row r="9432" spans="1:2">
      <c r="A9432" s="79"/>
      <c r="B9432" s="156"/>
    </row>
    <row r="9433" spans="1:2">
      <c r="A9433" s="79"/>
      <c r="B9433" s="156"/>
    </row>
    <row r="9434" spans="1:2">
      <c r="A9434" s="79"/>
      <c r="B9434" s="156"/>
    </row>
    <row r="9435" spans="1:2">
      <c r="A9435" s="79"/>
      <c r="B9435" s="156"/>
    </row>
    <row r="9436" spans="1:2">
      <c r="A9436" s="79"/>
      <c r="B9436" s="156"/>
    </row>
    <row r="9437" spans="1:2">
      <c r="A9437" s="79"/>
      <c r="B9437" s="156"/>
    </row>
    <row r="9438" spans="1:2">
      <c r="A9438" s="79"/>
      <c r="B9438" s="156"/>
    </row>
    <row r="9439" spans="1:2">
      <c r="A9439" s="79"/>
      <c r="B9439" s="156"/>
    </row>
    <row r="9440" spans="1:2">
      <c r="A9440" s="79"/>
      <c r="B9440" s="156"/>
    </row>
    <row r="9441" spans="1:2">
      <c r="A9441" s="79"/>
      <c r="B9441" s="156"/>
    </row>
    <row r="9442" spans="1:2">
      <c r="A9442" s="79"/>
      <c r="B9442" s="156"/>
    </row>
    <row r="9443" spans="1:2">
      <c r="A9443" s="79"/>
      <c r="B9443" s="156"/>
    </row>
    <row r="9444" spans="1:2">
      <c r="A9444" s="79"/>
      <c r="B9444" s="156"/>
    </row>
    <row r="9445" spans="1:2">
      <c r="A9445" s="79"/>
      <c r="B9445" s="156"/>
    </row>
    <row r="9446" spans="1:2">
      <c r="A9446" s="79"/>
      <c r="B9446" s="156"/>
    </row>
    <row r="9447" spans="1:2">
      <c r="A9447" s="79"/>
      <c r="B9447" s="156"/>
    </row>
    <row r="9448" spans="1:2">
      <c r="A9448" s="79"/>
      <c r="B9448" s="156"/>
    </row>
    <row r="9449" spans="1:2">
      <c r="A9449" s="79"/>
      <c r="B9449" s="156"/>
    </row>
    <row r="9450" spans="1:2">
      <c r="A9450" s="79"/>
      <c r="B9450" s="156"/>
    </row>
    <row r="9451" spans="1:2">
      <c r="A9451" s="79"/>
      <c r="B9451" s="156"/>
    </row>
    <row r="9452" spans="1:2">
      <c r="A9452" s="79"/>
      <c r="B9452" s="156"/>
    </row>
    <row r="9453" spans="1:2">
      <c r="A9453" s="79"/>
      <c r="B9453" s="156"/>
    </row>
    <row r="9454" spans="1:2">
      <c r="A9454" s="79"/>
      <c r="B9454" s="156"/>
    </row>
    <row r="9455" spans="1:2">
      <c r="A9455" s="79"/>
      <c r="B9455" s="156"/>
    </row>
    <row r="9456" spans="1:2">
      <c r="A9456" s="79"/>
      <c r="B9456" s="156"/>
    </row>
    <row r="9457" spans="1:2">
      <c r="A9457" s="79"/>
      <c r="B9457" s="156"/>
    </row>
    <row r="9458" spans="1:2">
      <c r="A9458" s="79"/>
      <c r="B9458" s="156"/>
    </row>
    <row r="9459" spans="1:2">
      <c r="A9459" s="79"/>
      <c r="B9459" s="156"/>
    </row>
    <row r="9460" spans="1:2">
      <c r="A9460" s="79"/>
      <c r="B9460" s="156"/>
    </row>
    <row r="9461" spans="1:2">
      <c r="A9461" s="79"/>
      <c r="B9461" s="156"/>
    </row>
    <row r="9462" spans="1:2">
      <c r="A9462" s="79"/>
      <c r="B9462" s="156"/>
    </row>
    <row r="9463" spans="1:2">
      <c r="A9463" s="79"/>
      <c r="B9463" s="156"/>
    </row>
    <row r="9464" spans="1:2">
      <c r="A9464" s="79"/>
      <c r="B9464" s="156"/>
    </row>
    <row r="9465" spans="1:2">
      <c r="A9465" s="79"/>
      <c r="B9465" s="156"/>
    </row>
    <row r="9466" spans="1:2">
      <c r="A9466" s="79"/>
      <c r="B9466" s="156"/>
    </row>
    <row r="9467" spans="1:2">
      <c r="A9467" s="79"/>
      <c r="B9467" s="156"/>
    </row>
    <row r="9468" spans="1:2">
      <c r="A9468" s="79"/>
      <c r="B9468" s="156"/>
    </row>
    <row r="9469" spans="1:2">
      <c r="A9469" s="79"/>
      <c r="B9469" s="156"/>
    </row>
    <row r="9470" spans="1:2">
      <c r="A9470" s="79"/>
      <c r="B9470" s="156"/>
    </row>
    <row r="9471" spans="1:2">
      <c r="A9471" s="79"/>
      <c r="B9471" s="156"/>
    </row>
    <row r="9472" spans="1:2">
      <c r="A9472" s="79"/>
      <c r="B9472" s="156"/>
    </row>
    <row r="9473" spans="1:2">
      <c r="A9473" s="79"/>
      <c r="B9473" s="156"/>
    </row>
    <row r="9474" spans="1:2">
      <c r="A9474" s="79"/>
      <c r="B9474" s="156"/>
    </row>
    <row r="9475" spans="1:2">
      <c r="A9475" s="79"/>
      <c r="B9475" s="156"/>
    </row>
    <row r="9476" spans="1:2">
      <c r="A9476" s="79"/>
      <c r="B9476" s="156"/>
    </row>
    <row r="9477" spans="1:2">
      <c r="A9477" s="79"/>
      <c r="B9477" s="156"/>
    </row>
    <row r="9478" spans="1:2">
      <c r="A9478" s="79"/>
      <c r="B9478" s="156"/>
    </row>
    <row r="9479" spans="1:2">
      <c r="A9479" s="79"/>
      <c r="B9479" s="156"/>
    </row>
    <row r="9480" spans="1:2">
      <c r="A9480" s="79"/>
      <c r="B9480" s="156"/>
    </row>
    <row r="9481" spans="1:2">
      <c r="A9481" s="79"/>
      <c r="B9481" s="156"/>
    </row>
    <row r="9482" spans="1:2">
      <c r="A9482" s="79"/>
      <c r="B9482" s="156"/>
    </row>
    <row r="9483" spans="1:2">
      <c r="A9483" s="79"/>
      <c r="B9483" s="156"/>
    </row>
    <row r="9484" spans="1:2">
      <c r="A9484" s="79"/>
      <c r="B9484" s="156"/>
    </row>
    <row r="9485" spans="1:2">
      <c r="A9485" s="79"/>
      <c r="B9485" s="156"/>
    </row>
    <row r="9486" spans="1:2">
      <c r="A9486" s="79"/>
      <c r="B9486" s="156"/>
    </row>
    <row r="9487" spans="1:2">
      <c r="A9487" s="79"/>
      <c r="B9487" s="156"/>
    </row>
    <row r="9488" spans="1:2">
      <c r="A9488" s="79"/>
      <c r="B9488" s="156"/>
    </row>
    <row r="9489" spans="1:2">
      <c r="A9489" s="79"/>
      <c r="B9489" s="156"/>
    </row>
    <row r="9490" spans="1:2">
      <c r="A9490" s="79"/>
      <c r="B9490" s="156"/>
    </row>
    <row r="9491" spans="1:2">
      <c r="A9491" s="79"/>
      <c r="B9491" s="156"/>
    </row>
    <row r="9492" spans="1:2">
      <c r="A9492" s="79"/>
      <c r="B9492" s="156"/>
    </row>
    <row r="9493" spans="1:2">
      <c r="A9493" s="79"/>
      <c r="B9493" s="156"/>
    </row>
    <row r="9494" spans="1:2">
      <c r="A9494" s="79"/>
      <c r="B9494" s="156"/>
    </row>
    <row r="9495" spans="1:2">
      <c r="A9495" s="79"/>
      <c r="B9495" s="156"/>
    </row>
    <row r="9496" spans="1:2">
      <c r="A9496" s="79"/>
      <c r="B9496" s="156"/>
    </row>
    <row r="9497" spans="1:2">
      <c r="A9497" s="79"/>
      <c r="B9497" s="156"/>
    </row>
    <row r="9498" spans="1:2">
      <c r="A9498" s="79"/>
      <c r="B9498" s="156"/>
    </row>
    <row r="9499" spans="1:2">
      <c r="A9499" s="79"/>
      <c r="B9499" s="156"/>
    </row>
    <row r="9500" spans="1:2">
      <c r="A9500" s="79"/>
      <c r="B9500" s="156"/>
    </row>
    <row r="9501" spans="1:2">
      <c r="A9501" s="79"/>
      <c r="B9501" s="156"/>
    </row>
    <row r="9502" spans="1:2">
      <c r="A9502" s="79"/>
      <c r="B9502" s="156"/>
    </row>
    <row r="9503" spans="1:2">
      <c r="A9503" s="79"/>
      <c r="B9503" s="156"/>
    </row>
    <row r="9504" spans="1:2">
      <c r="A9504" s="79"/>
      <c r="B9504" s="156"/>
    </row>
    <row r="9505" spans="1:2">
      <c r="A9505" s="79"/>
      <c r="B9505" s="156"/>
    </row>
    <row r="9506" spans="1:2">
      <c r="A9506" s="79"/>
      <c r="B9506" s="156"/>
    </row>
    <row r="9507" spans="1:2">
      <c r="A9507" s="79"/>
      <c r="B9507" s="156"/>
    </row>
    <row r="9508" spans="1:2">
      <c r="A9508" s="79"/>
      <c r="B9508" s="156"/>
    </row>
    <row r="9509" spans="1:2">
      <c r="A9509" s="79"/>
      <c r="B9509" s="156"/>
    </row>
    <row r="9510" spans="1:2">
      <c r="A9510" s="79"/>
      <c r="B9510" s="156"/>
    </row>
    <row r="9511" spans="1:2">
      <c r="A9511" s="79"/>
      <c r="B9511" s="156"/>
    </row>
    <row r="9512" spans="1:2">
      <c r="A9512" s="79"/>
      <c r="B9512" s="156"/>
    </row>
    <row r="9513" spans="1:2">
      <c r="A9513" s="79"/>
      <c r="B9513" s="156"/>
    </row>
    <row r="9514" spans="1:2">
      <c r="A9514" s="79"/>
      <c r="B9514" s="156"/>
    </row>
    <row r="9515" spans="1:2">
      <c r="A9515" s="79"/>
      <c r="B9515" s="156"/>
    </row>
    <row r="9516" spans="1:2">
      <c r="A9516" s="79"/>
      <c r="B9516" s="156"/>
    </row>
    <row r="9517" spans="1:2">
      <c r="A9517" s="79"/>
      <c r="B9517" s="156"/>
    </row>
    <row r="9518" spans="1:2">
      <c r="A9518" s="79"/>
      <c r="B9518" s="156"/>
    </row>
    <row r="9519" spans="1:2">
      <c r="A9519" s="79"/>
      <c r="B9519" s="156"/>
    </row>
    <row r="9520" spans="1:2">
      <c r="A9520" s="79"/>
      <c r="B9520" s="156"/>
    </row>
    <row r="9521" spans="1:2">
      <c r="A9521" s="79"/>
      <c r="B9521" s="156"/>
    </row>
    <row r="9522" spans="1:2">
      <c r="A9522" s="79"/>
      <c r="B9522" s="156"/>
    </row>
    <row r="9523" spans="1:2">
      <c r="A9523" s="79"/>
      <c r="B9523" s="156"/>
    </row>
    <row r="9524" spans="1:2">
      <c r="A9524" s="79"/>
      <c r="B9524" s="156"/>
    </row>
    <row r="9525" spans="1:2">
      <c r="A9525" s="79"/>
      <c r="B9525" s="156"/>
    </row>
    <row r="9526" spans="1:2">
      <c r="A9526" s="79"/>
      <c r="B9526" s="156"/>
    </row>
    <row r="9527" spans="1:2">
      <c r="A9527" s="79"/>
      <c r="B9527" s="156"/>
    </row>
    <row r="9528" spans="1:2">
      <c r="A9528" s="79"/>
      <c r="B9528" s="156"/>
    </row>
    <row r="9529" spans="1:2">
      <c r="A9529" s="79"/>
      <c r="B9529" s="156"/>
    </row>
    <row r="9530" spans="1:2">
      <c r="A9530" s="79"/>
      <c r="B9530" s="156"/>
    </row>
    <row r="9531" spans="1:2">
      <c r="A9531" s="79"/>
      <c r="B9531" s="156"/>
    </row>
    <row r="9532" spans="1:2">
      <c r="A9532" s="79"/>
      <c r="B9532" s="156"/>
    </row>
    <row r="9533" spans="1:2">
      <c r="A9533" s="79"/>
      <c r="B9533" s="156"/>
    </row>
    <row r="9534" spans="1:2">
      <c r="A9534" s="79"/>
      <c r="B9534" s="156"/>
    </row>
    <row r="9535" spans="1:2">
      <c r="A9535" s="79"/>
      <c r="B9535" s="156"/>
    </row>
    <row r="9536" spans="1:2">
      <c r="A9536" s="79"/>
      <c r="B9536" s="156"/>
    </row>
    <row r="9537" spans="1:2">
      <c r="A9537" s="79"/>
      <c r="B9537" s="156"/>
    </row>
    <row r="9538" spans="1:2">
      <c r="A9538" s="79"/>
      <c r="B9538" s="156"/>
    </row>
    <row r="9539" spans="1:2">
      <c r="A9539" s="79"/>
      <c r="B9539" s="156"/>
    </row>
    <row r="9540" spans="1:2">
      <c r="A9540" s="79"/>
      <c r="B9540" s="156"/>
    </row>
    <row r="9541" spans="1:2">
      <c r="A9541" s="79"/>
      <c r="B9541" s="156"/>
    </row>
    <row r="9542" spans="1:2">
      <c r="A9542" s="79"/>
      <c r="B9542" s="156"/>
    </row>
    <row r="9543" spans="1:2">
      <c r="A9543" s="79"/>
      <c r="B9543" s="156"/>
    </row>
    <row r="9544" spans="1:2">
      <c r="A9544" s="79"/>
      <c r="B9544" s="156"/>
    </row>
    <row r="9545" spans="1:2">
      <c r="A9545" s="79"/>
      <c r="B9545" s="156"/>
    </row>
    <row r="9546" spans="1:2">
      <c r="A9546" s="79"/>
      <c r="B9546" s="156"/>
    </row>
    <row r="9547" spans="1:2">
      <c r="A9547" s="79"/>
      <c r="B9547" s="156"/>
    </row>
    <row r="9548" spans="1:2">
      <c r="A9548" s="79"/>
      <c r="B9548" s="156"/>
    </row>
    <row r="9549" spans="1:2">
      <c r="A9549" s="79"/>
      <c r="B9549" s="156"/>
    </row>
    <row r="9550" spans="1:2">
      <c r="A9550" s="79"/>
      <c r="B9550" s="156"/>
    </row>
    <row r="9551" spans="1:2">
      <c r="A9551" s="79"/>
      <c r="B9551" s="156"/>
    </row>
    <row r="9552" spans="1:2">
      <c r="A9552" s="79"/>
      <c r="B9552" s="156"/>
    </row>
    <row r="9553" spans="1:2">
      <c r="A9553" s="79"/>
      <c r="B9553" s="156"/>
    </row>
    <row r="9554" spans="1:2">
      <c r="A9554" s="79"/>
      <c r="B9554" s="156"/>
    </row>
    <row r="9555" spans="1:2">
      <c r="A9555" s="79"/>
      <c r="B9555" s="156"/>
    </row>
    <row r="9556" spans="1:2">
      <c r="A9556" s="79"/>
      <c r="B9556" s="156"/>
    </row>
    <row r="9557" spans="1:2">
      <c r="A9557" s="79"/>
      <c r="B9557" s="156"/>
    </row>
    <row r="9558" spans="1:2">
      <c r="A9558" s="79"/>
      <c r="B9558" s="156"/>
    </row>
    <row r="9559" spans="1:2">
      <c r="A9559" s="79"/>
      <c r="B9559" s="156"/>
    </row>
    <row r="9560" spans="1:2">
      <c r="A9560" s="79"/>
      <c r="B9560" s="156"/>
    </row>
    <row r="9561" spans="1:2">
      <c r="A9561" s="79"/>
      <c r="B9561" s="156"/>
    </row>
    <row r="9562" spans="1:2">
      <c r="A9562" s="79"/>
      <c r="B9562" s="156"/>
    </row>
    <row r="9563" spans="1:2">
      <c r="A9563" s="79"/>
      <c r="B9563" s="156"/>
    </row>
    <row r="9564" spans="1:2">
      <c r="A9564" s="79"/>
      <c r="B9564" s="156"/>
    </row>
    <row r="9565" spans="1:2">
      <c r="A9565" s="79"/>
      <c r="B9565" s="156"/>
    </row>
    <row r="9566" spans="1:2">
      <c r="A9566" s="79"/>
      <c r="B9566" s="156"/>
    </row>
    <row r="9567" spans="1:2">
      <c r="A9567" s="79"/>
      <c r="B9567" s="156"/>
    </row>
    <row r="9568" spans="1:2">
      <c r="A9568" s="79"/>
      <c r="B9568" s="156"/>
    </row>
    <row r="9569" spans="1:2">
      <c r="A9569" s="79"/>
      <c r="B9569" s="156"/>
    </row>
    <row r="9570" spans="1:2">
      <c r="A9570" s="79"/>
      <c r="B9570" s="156"/>
    </row>
    <row r="9571" spans="1:2">
      <c r="A9571" s="79"/>
      <c r="B9571" s="156"/>
    </row>
    <row r="9572" spans="1:2">
      <c r="A9572" s="79"/>
      <c r="B9572" s="156"/>
    </row>
    <row r="9573" spans="1:2">
      <c r="A9573" s="79"/>
      <c r="B9573" s="156"/>
    </row>
    <row r="9574" spans="1:2">
      <c r="A9574" s="79"/>
      <c r="B9574" s="156"/>
    </row>
    <row r="9575" spans="1:2">
      <c r="A9575" s="79"/>
      <c r="B9575" s="156"/>
    </row>
    <row r="9576" spans="1:2">
      <c r="A9576" s="79"/>
      <c r="B9576" s="156"/>
    </row>
    <row r="9577" spans="1:2">
      <c r="A9577" s="79"/>
      <c r="B9577" s="156"/>
    </row>
    <row r="9578" spans="1:2">
      <c r="A9578" s="79"/>
      <c r="B9578" s="156"/>
    </row>
    <row r="9579" spans="1:2">
      <c r="A9579" s="79"/>
      <c r="B9579" s="156"/>
    </row>
    <row r="9580" spans="1:2">
      <c r="A9580" s="79"/>
      <c r="B9580" s="156"/>
    </row>
    <row r="9581" spans="1:2">
      <c r="A9581" s="79"/>
      <c r="B9581" s="156"/>
    </row>
    <row r="9582" spans="1:2">
      <c r="A9582" s="79"/>
      <c r="B9582" s="156"/>
    </row>
    <row r="9583" spans="1:2">
      <c r="A9583" s="79"/>
      <c r="B9583" s="156"/>
    </row>
    <row r="9584" spans="1:2">
      <c r="A9584" s="79"/>
      <c r="B9584" s="156"/>
    </row>
    <row r="9585" spans="1:2">
      <c r="A9585" s="79"/>
      <c r="B9585" s="156"/>
    </row>
    <row r="9586" spans="1:2">
      <c r="A9586" s="79"/>
      <c r="B9586" s="156"/>
    </row>
    <row r="9587" spans="1:2">
      <c r="A9587" s="79"/>
      <c r="B9587" s="156"/>
    </row>
    <row r="9588" spans="1:2">
      <c r="A9588" s="79"/>
      <c r="B9588" s="156"/>
    </row>
    <row r="9589" spans="1:2">
      <c r="A9589" s="79"/>
      <c r="B9589" s="156"/>
    </row>
    <row r="9590" spans="1:2">
      <c r="A9590" s="79"/>
      <c r="B9590" s="156"/>
    </row>
    <row r="9591" spans="1:2">
      <c r="A9591" s="79"/>
      <c r="B9591" s="156"/>
    </row>
    <row r="9592" spans="1:2">
      <c r="A9592" s="79"/>
      <c r="B9592" s="156"/>
    </row>
    <row r="9593" spans="1:2">
      <c r="A9593" s="79"/>
      <c r="B9593" s="156"/>
    </row>
    <row r="9594" spans="1:2">
      <c r="A9594" s="79"/>
      <c r="B9594" s="156"/>
    </row>
    <row r="9595" spans="1:2">
      <c r="A9595" s="79"/>
      <c r="B9595" s="156"/>
    </row>
    <row r="9596" spans="1:2">
      <c r="A9596" s="79"/>
      <c r="B9596" s="156"/>
    </row>
    <row r="9597" spans="1:2">
      <c r="A9597" s="79"/>
      <c r="B9597" s="156"/>
    </row>
    <row r="9598" spans="1:2">
      <c r="A9598" s="79"/>
      <c r="B9598" s="156"/>
    </row>
    <row r="9599" spans="1:2">
      <c r="A9599" s="79"/>
      <c r="B9599" s="156"/>
    </row>
    <row r="9600" spans="1:2">
      <c r="A9600" s="79"/>
      <c r="B9600" s="156"/>
    </row>
    <row r="9601" spans="1:2">
      <c r="A9601" s="79"/>
      <c r="B9601" s="156"/>
    </row>
    <row r="9602" spans="1:2">
      <c r="A9602" s="79"/>
      <c r="B9602" s="156"/>
    </row>
    <row r="9603" spans="1:2">
      <c r="A9603" s="79"/>
      <c r="B9603" s="156"/>
    </row>
    <row r="9604" spans="1:2">
      <c r="A9604" s="79"/>
      <c r="B9604" s="156"/>
    </row>
    <row r="9605" spans="1:2">
      <c r="A9605" s="79"/>
      <c r="B9605" s="156"/>
    </row>
    <row r="9606" spans="1:2">
      <c r="A9606" s="79"/>
      <c r="B9606" s="156"/>
    </row>
    <row r="9607" spans="1:2">
      <c r="A9607" s="79"/>
      <c r="B9607" s="156"/>
    </row>
    <row r="9608" spans="1:2">
      <c r="A9608" s="79"/>
      <c r="B9608" s="156"/>
    </row>
    <row r="9609" spans="1:2">
      <c r="A9609" s="79"/>
      <c r="B9609" s="156"/>
    </row>
    <row r="9610" spans="1:2">
      <c r="A9610" s="79"/>
      <c r="B9610" s="156"/>
    </row>
    <row r="9611" spans="1:2">
      <c r="A9611" s="79"/>
      <c r="B9611" s="156"/>
    </row>
    <row r="9612" spans="1:2">
      <c r="A9612" s="79"/>
      <c r="B9612" s="156"/>
    </row>
    <row r="9613" spans="1:2">
      <c r="A9613" s="79"/>
      <c r="B9613" s="156"/>
    </row>
    <row r="9614" spans="1:2">
      <c r="A9614" s="79"/>
      <c r="B9614" s="156"/>
    </row>
    <row r="9615" spans="1:2">
      <c r="A9615" s="79"/>
      <c r="B9615" s="156"/>
    </row>
    <row r="9616" spans="1:2">
      <c r="A9616" s="79"/>
      <c r="B9616" s="156"/>
    </row>
    <row r="9617" spans="1:2">
      <c r="A9617" s="79"/>
      <c r="B9617" s="156"/>
    </row>
    <row r="9618" spans="1:2">
      <c r="A9618" s="79"/>
      <c r="B9618" s="156"/>
    </row>
    <row r="9619" spans="1:2">
      <c r="A9619" s="79"/>
      <c r="B9619" s="156"/>
    </row>
    <row r="9620" spans="1:2">
      <c r="A9620" s="79"/>
      <c r="B9620" s="156"/>
    </row>
    <row r="9621" spans="1:2">
      <c r="A9621" s="79"/>
      <c r="B9621" s="156"/>
    </row>
    <row r="9622" spans="1:2">
      <c r="A9622" s="79"/>
      <c r="B9622" s="156"/>
    </row>
    <row r="9623" spans="1:2">
      <c r="A9623" s="79"/>
      <c r="B9623" s="156"/>
    </row>
    <row r="9624" spans="1:2">
      <c r="A9624" s="79"/>
      <c r="B9624" s="156"/>
    </row>
    <row r="9625" spans="1:2">
      <c r="A9625" s="79"/>
      <c r="B9625" s="156"/>
    </row>
    <row r="9626" spans="1:2">
      <c r="A9626" s="79"/>
      <c r="B9626" s="156"/>
    </row>
    <row r="9627" spans="1:2">
      <c r="A9627" s="79"/>
      <c r="B9627" s="156"/>
    </row>
    <row r="9628" spans="1:2">
      <c r="A9628" s="79"/>
      <c r="B9628" s="156"/>
    </row>
    <row r="9629" spans="1:2">
      <c r="A9629" s="79"/>
      <c r="B9629" s="156"/>
    </row>
    <row r="9630" spans="1:2">
      <c r="A9630" s="79"/>
      <c r="B9630" s="156"/>
    </row>
    <row r="9631" spans="1:2">
      <c r="A9631" s="79"/>
      <c r="B9631" s="156"/>
    </row>
    <row r="9632" spans="1:2">
      <c r="A9632" s="79"/>
      <c r="B9632" s="156"/>
    </row>
    <row r="9633" spans="1:2">
      <c r="A9633" s="79"/>
      <c r="B9633" s="156"/>
    </row>
    <row r="9634" spans="1:2">
      <c r="A9634" s="79"/>
      <c r="B9634" s="156"/>
    </row>
    <row r="9635" spans="1:2">
      <c r="A9635" s="79"/>
      <c r="B9635" s="156"/>
    </row>
    <row r="9636" spans="1:2">
      <c r="A9636" s="79"/>
      <c r="B9636" s="156"/>
    </row>
    <row r="9637" spans="1:2">
      <c r="A9637" s="79"/>
      <c r="B9637" s="156"/>
    </row>
    <row r="9638" spans="1:2">
      <c r="A9638" s="79"/>
      <c r="B9638" s="156"/>
    </row>
    <row r="9639" spans="1:2">
      <c r="A9639" s="79"/>
      <c r="B9639" s="156"/>
    </row>
    <row r="9640" spans="1:2">
      <c r="A9640" s="79"/>
      <c r="B9640" s="156"/>
    </row>
    <row r="9641" spans="1:2">
      <c r="A9641" s="79"/>
      <c r="B9641" s="156"/>
    </row>
    <row r="9642" spans="1:2">
      <c r="A9642" s="79"/>
      <c r="B9642" s="156"/>
    </row>
    <row r="9643" spans="1:2">
      <c r="A9643" s="79"/>
      <c r="B9643" s="156"/>
    </row>
    <row r="9644" spans="1:2">
      <c r="A9644" s="79"/>
      <c r="B9644" s="156"/>
    </row>
    <row r="9645" spans="1:2">
      <c r="A9645" s="79"/>
      <c r="B9645" s="156"/>
    </row>
    <row r="9646" spans="1:2">
      <c r="A9646" s="79"/>
      <c r="B9646" s="156"/>
    </row>
    <row r="9647" spans="1:2">
      <c r="A9647" s="79"/>
      <c r="B9647" s="156"/>
    </row>
    <row r="9648" spans="1:2">
      <c r="A9648" s="79"/>
      <c r="B9648" s="156"/>
    </row>
    <row r="9649" spans="1:2">
      <c r="A9649" s="79"/>
      <c r="B9649" s="156"/>
    </row>
    <row r="9650" spans="1:2">
      <c r="A9650" s="79"/>
      <c r="B9650" s="156"/>
    </row>
    <row r="9651" spans="1:2">
      <c r="A9651" s="79"/>
      <c r="B9651" s="156"/>
    </row>
    <row r="9652" spans="1:2">
      <c r="A9652" s="79"/>
      <c r="B9652" s="156"/>
    </row>
    <row r="9653" spans="1:2">
      <c r="A9653" s="79"/>
      <c r="B9653" s="156"/>
    </row>
    <row r="9654" spans="1:2">
      <c r="A9654" s="79"/>
      <c r="B9654" s="156"/>
    </row>
    <row r="9655" spans="1:2">
      <c r="A9655" s="79"/>
      <c r="B9655" s="156"/>
    </row>
    <row r="9656" spans="1:2">
      <c r="A9656" s="79"/>
      <c r="B9656" s="156"/>
    </row>
    <row r="9657" spans="1:2">
      <c r="A9657" s="79"/>
      <c r="B9657" s="156"/>
    </row>
    <row r="9658" spans="1:2">
      <c r="A9658" s="79"/>
      <c r="B9658" s="156"/>
    </row>
    <row r="9659" spans="1:2">
      <c r="A9659" s="79"/>
      <c r="B9659" s="156"/>
    </row>
    <row r="9660" spans="1:2">
      <c r="A9660" s="79"/>
      <c r="B9660" s="156"/>
    </row>
    <row r="9661" spans="1:2">
      <c r="A9661" s="79"/>
      <c r="B9661" s="156"/>
    </row>
    <row r="9662" spans="1:2">
      <c r="A9662" s="79"/>
      <c r="B9662" s="156"/>
    </row>
    <row r="9663" spans="1:2">
      <c r="A9663" s="79"/>
      <c r="B9663" s="156"/>
    </row>
    <row r="9664" spans="1:2">
      <c r="A9664" s="79"/>
      <c r="B9664" s="156"/>
    </row>
    <row r="9665" spans="1:2">
      <c r="A9665" s="79"/>
      <c r="B9665" s="156"/>
    </row>
    <row r="9666" spans="1:2">
      <c r="A9666" s="79"/>
      <c r="B9666" s="156"/>
    </row>
    <row r="9667" spans="1:2">
      <c r="A9667" s="79"/>
      <c r="B9667" s="156"/>
    </row>
    <row r="9668" spans="1:2">
      <c r="A9668" s="79"/>
      <c r="B9668" s="156"/>
    </row>
    <row r="9669" spans="1:2">
      <c r="A9669" s="79"/>
      <c r="B9669" s="156"/>
    </row>
    <row r="9670" spans="1:2">
      <c r="A9670" s="79"/>
      <c r="B9670" s="156"/>
    </row>
    <row r="9671" spans="1:2">
      <c r="A9671" s="79"/>
      <c r="B9671" s="156"/>
    </row>
    <row r="9672" spans="1:2">
      <c r="A9672" s="79"/>
      <c r="B9672" s="156"/>
    </row>
    <row r="9673" spans="1:2">
      <c r="A9673" s="79"/>
      <c r="B9673" s="156"/>
    </row>
    <row r="9674" spans="1:2">
      <c r="A9674" s="79"/>
      <c r="B9674" s="156"/>
    </row>
    <row r="9675" spans="1:2">
      <c r="A9675" s="79"/>
      <c r="B9675" s="156"/>
    </row>
    <row r="9676" spans="1:2">
      <c r="A9676" s="79"/>
      <c r="B9676" s="156"/>
    </row>
    <row r="9677" spans="1:2">
      <c r="A9677" s="79"/>
      <c r="B9677" s="156"/>
    </row>
    <row r="9678" spans="1:2">
      <c r="A9678" s="79"/>
      <c r="B9678" s="156"/>
    </row>
    <row r="9679" spans="1:2">
      <c r="A9679" s="79"/>
      <c r="B9679" s="156"/>
    </row>
    <row r="9680" spans="1:2">
      <c r="A9680" s="79"/>
      <c r="B9680" s="156"/>
    </row>
    <row r="9681" spans="1:2">
      <c r="A9681" s="79"/>
      <c r="B9681" s="156"/>
    </row>
    <row r="9682" spans="1:2">
      <c r="A9682" s="79"/>
      <c r="B9682" s="156"/>
    </row>
    <row r="9683" spans="1:2">
      <c r="A9683" s="79"/>
      <c r="B9683" s="156"/>
    </row>
    <row r="9684" spans="1:2">
      <c r="A9684" s="79"/>
      <c r="B9684" s="156"/>
    </row>
    <row r="9685" spans="1:2">
      <c r="A9685" s="79"/>
      <c r="B9685" s="156"/>
    </row>
    <row r="9686" spans="1:2">
      <c r="A9686" s="79"/>
      <c r="B9686" s="156"/>
    </row>
    <row r="9687" spans="1:2">
      <c r="A9687" s="79"/>
      <c r="B9687" s="156"/>
    </row>
    <row r="9688" spans="1:2">
      <c r="A9688" s="79"/>
      <c r="B9688" s="156"/>
    </row>
    <row r="9689" spans="1:2">
      <c r="A9689" s="79"/>
      <c r="B9689" s="156"/>
    </row>
    <row r="9690" spans="1:2">
      <c r="A9690" s="79"/>
      <c r="B9690" s="156"/>
    </row>
    <row r="9691" spans="1:2">
      <c r="A9691" s="79"/>
      <c r="B9691" s="156"/>
    </row>
    <row r="9692" spans="1:2">
      <c r="A9692" s="79"/>
      <c r="B9692" s="156"/>
    </row>
    <row r="9693" spans="1:2">
      <c r="A9693" s="79"/>
      <c r="B9693" s="156"/>
    </row>
    <row r="9694" spans="1:2">
      <c r="A9694" s="79"/>
      <c r="B9694" s="156"/>
    </row>
    <row r="9695" spans="1:2">
      <c r="A9695" s="79"/>
      <c r="B9695" s="156"/>
    </row>
    <row r="9696" spans="1:2">
      <c r="A9696" s="79"/>
      <c r="B9696" s="156"/>
    </row>
    <row r="9697" spans="1:2">
      <c r="A9697" s="79"/>
      <c r="B9697" s="156"/>
    </row>
    <row r="9698" spans="1:2">
      <c r="A9698" s="79"/>
      <c r="B9698" s="156"/>
    </row>
    <row r="9699" spans="1:2">
      <c r="A9699" s="79"/>
      <c r="B9699" s="156"/>
    </row>
    <row r="9700" spans="1:2">
      <c r="A9700" s="79"/>
      <c r="B9700" s="156"/>
    </row>
    <row r="9701" spans="1:2">
      <c r="A9701" s="79"/>
      <c r="B9701" s="156"/>
    </row>
    <row r="9702" spans="1:2">
      <c r="A9702" s="79"/>
      <c r="B9702" s="156"/>
    </row>
    <row r="9703" spans="1:2">
      <c r="A9703" s="79"/>
      <c r="B9703" s="156"/>
    </row>
    <row r="9704" spans="1:2">
      <c r="A9704" s="79"/>
      <c r="B9704" s="156"/>
    </row>
    <row r="9705" spans="1:2">
      <c r="A9705" s="79"/>
      <c r="B9705" s="156"/>
    </row>
    <row r="9706" spans="1:2">
      <c r="A9706" s="79"/>
      <c r="B9706" s="156"/>
    </row>
    <row r="9707" spans="1:2">
      <c r="A9707" s="79"/>
      <c r="B9707" s="156"/>
    </row>
    <row r="9708" spans="1:2">
      <c r="A9708" s="79"/>
      <c r="B9708" s="156"/>
    </row>
    <row r="9709" spans="1:2">
      <c r="A9709" s="79"/>
      <c r="B9709" s="156"/>
    </row>
    <row r="9710" spans="1:2">
      <c r="A9710" s="79"/>
      <c r="B9710" s="156"/>
    </row>
    <row r="9711" spans="1:2">
      <c r="A9711" s="79"/>
      <c r="B9711" s="156"/>
    </row>
    <row r="9712" spans="1:2">
      <c r="A9712" s="79"/>
      <c r="B9712" s="156"/>
    </row>
    <row r="9713" spans="1:2">
      <c r="A9713" s="79"/>
      <c r="B9713" s="156"/>
    </row>
    <row r="9714" spans="1:2">
      <c r="A9714" s="79"/>
      <c r="B9714" s="156"/>
    </row>
    <row r="9715" spans="1:2">
      <c r="A9715" s="79"/>
      <c r="B9715" s="156"/>
    </row>
    <row r="9716" spans="1:2">
      <c r="A9716" s="79"/>
      <c r="B9716" s="156"/>
    </row>
    <row r="9717" spans="1:2">
      <c r="A9717" s="79"/>
      <c r="B9717" s="156"/>
    </row>
    <row r="9718" spans="1:2">
      <c r="A9718" s="79"/>
      <c r="B9718" s="156"/>
    </row>
    <row r="9719" spans="1:2">
      <c r="A9719" s="79"/>
      <c r="B9719" s="156"/>
    </row>
    <row r="9720" spans="1:2">
      <c r="A9720" s="79"/>
      <c r="B9720" s="156"/>
    </row>
    <row r="9721" spans="1:2">
      <c r="A9721" s="79"/>
      <c r="B9721" s="156"/>
    </row>
    <row r="9722" spans="1:2">
      <c r="A9722" s="79"/>
      <c r="B9722" s="156"/>
    </row>
    <row r="9723" spans="1:2">
      <c r="A9723" s="79"/>
      <c r="B9723" s="156"/>
    </row>
    <row r="9724" spans="1:2">
      <c r="A9724" s="79"/>
      <c r="B9724" s="156"/>
    </row>
    <row r="9725" spans="1:2">
      <c r="A9725" s="79"/>
      <c r="B9725" s="156"/>
    </row>
    <row r="9726" spans="1:2">
      <c r="A9726" s="79"/>
      <c r="B9726" s="156"/>
    </row>
    <row r="9727" spans="1:2">
      <c r="A9727" s="79"/>
      <c r="B9727" s="156"/>
    </row>
    <row r="9728" spans="1:2">
      <c r="A9728" s="79"/>
      <c r="B9728" s="156"/>
    </row>
    <row r="9729" spans="1:2">
      <c r="A9729" s="79"/>
      <c r="B9729" s="156"/>
    </row>
    <row r="9730" spans="1:2">
      <c r="A9730" s="79"/>
      <c r="B9730" s="156"/>
    </row>
    <row r="9731" spans="1:2">
      <c r="A9731" s="79"/>
      <c r="B9731" s="156"/>
    </row>
    <row r="9732" spans="1:2">
      <c r="A9732" s="79"/>
      <c r="B9732" s="156"/>
    </row>
    <row r="9733" spans="1:2">
      <c r="A9733" s="79"/>
      <c r="B9733" s="156"/>
    </row>
    <row r="9734" spans="1:2">
      <c r="A9734" s="79"/>
      <c r="B9734" s="156"/>
    </row>
    <row r="9735" spans="1:2">
      <c r="A9735" s="79"/>
      <c r="B9735" s="156"/>
    </row>
    <row r="9736" spans="1:2">
      <c r="A9736" s="79"/>
      <c r="B9736" s="156"/>
    </row>
    <row r="9737" spans="1:2">
      <c r="A9737" s="79"/>
      <c r="B9737" s="156"/>
    </row>
    <row r="9738" spans="1:2">
      <c r="A9738" s="79"/>
      <c r="B9738" s="156"/>
    </row>
    <row r="9739" spans="1:2">
      <c r="A9739" s="79"/>
      <c r="B9739" s="156"/>
    </row>
    <row r="9740" spans="1:2">
      <c r="A9740" s="79"/>
      <c r="B9740" s="156"/>
    </row>
    <row r="9741" spans="1:2">
      <c r="A9741" s="79"/>
      <c r="B9741" s="156"/>
    </row>
    <row r="9742" spans="1:2">
      <c r="A9742" s="79"/>
      <c r="B9742" s="156"/>
    </row>
    <row r="9743" spans="1:2">
      <c r="A9743" s="79"/>
      <c r="B9743" s="156"/>
    </row>
    <row r="9744" spans="1:2">
      <c r="A9744" s="79"/>
      <c r="B9744" s="156"/>
    </row>
    <row r="9745" spans="1:2">
      <c r="A9745" s="79"/>
      <c r="B9745" s="156"/>
    </row>
    <row r="9746" spans="1:2">
      <c r="A9746" s="79"/>
      <c r="B9746" s="156"/>
    </row>
    <row r="9747" spans="1:2">
      <c r="A9747" s="79"/>
      <c r="B9747" s="156"/>
    </row>
    <row r="9748" spans="1:2">
      <c r="A9748" s="79"/>
      <c r="B9748" s="156"/>
    </row>
    <row r="9749" spans="1:2">
      <c r="A9749" s="79"/>
      <c r="B9749" s="156"/>
    </row>
    <row r="9750" spans="1:2">
      <c r="A9750" s="79"/>
      <c r="B9750" s="156"/>
    </row>
    <row r="9751" spans="1:2">
      <c r="A9751" s="79"/>
      <c r="B9751" s="156"/>
    </row>
    <row r="9752" spans="1:2">
      <c r="A9752" s="79"/>
      <c r="B9752" s="156"/>
    </row>
    <row r="9753" spans="1:2">
      <c r="A9753" s="79"/>
      <c r="B9753" s="156"/>
    </row>
    <row r="9754" spans="1:2">
      <c r="A9754" s="79"/>
      <c r="B9754" s="156"/>
    </row>
    <row r="9755" spans="1:2">
      <c r="A9755" s="79"/>
      <c r="B9755" s="156"/>
    </row>
    <row r="9756" spans="1:2">
      <c r="A9756" s="79"/>
      <c r="B9756" s="156"/>
    </row>
    <row r="9757" spans="1:2">
      <c r="A9757" s="79"/>
      <c r="B9757" s="156"/>
    </row>
    <row r="9758" spans="1:2">
      <c r="A9758" s="79"/>
      <c r="B9758" s="156"/>
    </row>
    <row r="9759" spans="1:2">
      <c r="A9759" s="79"/>
      <c r="B9759" s="156"/>
    </row>
    <row r="9760" spans="1:2">
      <c r="A9760" s="79"/>
      <c r="B9760" s="156"/>
    </row>
    <row r="9761" spans="1:2">
      <c r="A9761" s="79"/>
      <c r="B9761" s="156"/>
    </row>
    <row r="9762" spans="1:2">
      <c r="A9762" s="79"/>
      <c r="B9762" s="156"/>
    </row>
    <row r="9763" spans="1:2">
      <c r="A9763" s="79"/>
      <c r="B9763" s="156"/>
    </row>
    <row r="9764" spans="1:2">
      <c r="A9764" s="79"/>
      <c r="B9764" s="156"/>
    </row>
    <row r="9765" spans="1:2">
      <c r="A9765" s="79"/>
      <c r="B9765" s="156"/>
    </row>
    <row r="9766" spans="1:2">
      <c r="A9766" s="79"/>
      <c r="B9766" s="156"/>
    </row>
    <row r="9767" spans="1:2">
      <c r="A9767" s="79"/>
      <c r="B9767" s="156"/>
    </row>
    <row r="9768" spans="1:2">
      <c r="A9768" s="79"/>
      <c r="B9768" s="156"/>
    </row>
    <row r="9769" spans="1:2">
      <c r="A9769" s="79"/>
      <c r="B9769" s="156"/>
    </row>
    <row r="9770" spans="1:2">
      <c r="A9770" s="79"/>
      <c r="B9770" s="156"/>
    </row>
    <row r="9771" spans="1:2">
      <c r="A9771" s="79"/>
      <c r="B9771" s="156"/>
    </row>
    <row r="9772" spans="1:2">
      <c r="A9772" s="79"/>
      <c r="B9772" s="156"/>
    </row>
    <row r="9773" spans="1:2">
      <c r="A9773" s="79"/>
      <c r="B9773" s="156"/>
    </row>
    <row r="9774" spans="1:2">
      <c r="A9774" s="79"/>
      <c r="B9774" s="156"/>
    </row>
    <row r="9775" spans="1:2">
      <c r="A9775" s="79"/>
      <c r="B9775" s="156"/>
    </row>
    <row r="9776" spans="1:2">
      <c r="A9776" s="79"/>
      <c r="B9776" s="156"/>
    </row>
    <row r="9777" spans="1:2">
      <c r="A9777" s="79"/>
      <c r="B9777" s="156"/>
    </row>
    <row r="9778" spans="1:2">
      <c r="A9778" s="79"/>
      <c r="B9778" s="156"/>
    </row>
    <row r="9779" spans="1:2">
      <c r="A9779" s="79"/>
      <c r="B9779" s="156"/>
    </row>
    <row r="9780" spans="1:2">
      <c r="A9780" s="79"/>
      <c r="B9780" s="156"/>
    </row>
    <row r="9781" spans="1:2">
      <c r="A9781" s="79"/>
      <c r="B9781" s="156"/>
    </row>
    <row r="9782" spans="1:2">
      <c r="A9782" s="79"/>
      <c r="B9782" s="156"/>
    </row>
    <row r="9783" spans="1:2">
      <c r="A9783" s="79"/>
      <c r="B9783" s="156"/>
    </row>
    <row r="9784" spans="1:2">
      <c r="A9784" s="79"/>
      <c r="B9784" s="156"/>
    </row>
    <row r="9785" spans="1:2">
      <c r="A9785" s="79"/>
      <c r="B9785" s="156"/>
    </row>
    <row r="9786" spans="1:2">
      <c r="A9786" s="79"/>
      <c r="B9786" s="156"/>
    </row>
    <row r="9787" spans="1:2">
      <c r="A9787" s="79"/>
      <c r="B9787" s="156"/>
    </row>
    <row r="9788" spans="1:2">
      <c r="A9788" s="79"/>
      <c r="B9788" s="156"/>
    </row>
    <row r="9789" spans="1:2">
      <c r="A9789" s="79"/>
      <c r="B9789" s="156"/>
    </row>
    <row r="9790" spans="1:2">
      <c r="A9790" s="79"/>
      <c r="B9790" s="156"/>
    </row>
    <row r="9791" spans="1:2">
      <c r="A9791" s="79"/>
      <c r="B9791" s="156"/>
    </row>
    <row r="9792" spans="1:2">
      <c r="A9792" s="79"/>
      <c r="B9792" s="156"/>
    </row>
    <row r="9793" spans="1:2">
      <c r="A9793" s="79"/>
      <c r="B9793" s="156"/>
    </row>
    <row r="9794" spans="1:2">
      <c r="A9794" s="79"/>
      <c r="B9794" s="156"/>
    </row>
    <row r="9795" spans="1:2">
      <c r="A9795" s="79"/>
      <c r="B9795" s="156"/>
    </row>
    <row r="9796" spans="1:2">
      <c r="A9796" s="79"/>
      <c r="B9796" s="156"/>
    </row>
    <row r="9797" spans="1:2">
      <c r="A9797" s="79"/>
      <c r="B9797" s="156"/>
    </row>
    <row r="9798" spans="1:2">
      <c r="A9798" s="79"/>
      <c r="B9798" s="156"/>
    </row>
    <row r="9799" spans="1:2">
      <c r="A9799" s="79"/>
      <c r="B9799" s="156"/>
    </row>
    <row r="9800" spans="1:2">
      <c r="A9800" s="79"/>
      <c r="B9800" s="156"/>
    </row>
    <row r="9801" spans="1:2">
      <c r="A9801" s="79"/>
      <c r="B9801" s="156"/>
    </row>
    <row r="9802" spans="1:2">
      <c r="A9802" s="79"/>
      <c r="B9802" s="156"/>
    </row>
    <row r="9803" spans="1:2">
      <c r="A9803" s="79"/>
      <c r="B9803" s="156"/>
    </row>
    <row r="9804" spans="1:2">
      <c r="A9804" s="79"/>
      <c r="B9804" s="156"/>
    </row>
    <row r="9805" spans="1:2">
      <c r="A9805" s="79"/>
      <c r="B9805" s="156"/>
    </row>
    <row r="9806" spans="1:2">
      <c r="A9806" s="79"/>
      <c r="B9806" s="156"/>
    </row>
    <row r="9807" spans="1:2">
      <c r="A9807" s="79"/>
      <c r="B9807" s="156"/>
    </row>
    <row r="9808" spans="1:2">
      <c r="A9808" s="79"/>
      <c r="B9808" s="156"/>
    </row>
    <row r="9809" spans="1:2">
      <c r="A9809" s="79"/>
      <c r="B9809" s="156"/>
    </row>
    <row r="9810" spans="1:2">
      <c r="A9810" s="79"/>
      <c r="B9810" s="156"/>
    </row>
    <row r="9811" spans="1:2">
      <c r="A9811" s="79"/>
      <c r="B9811" s="156"/>
    </row>
    <row r="9812" spans="1:2">
      <c r="A9812" s="79"/>
      <c r="B9812" s="156"/>
    </row>
    <row r="9813" spans="1:2">
      <c r="A9813" s="79"/>
      <c r="B9813" s="156"/>
    </row>
    <row r="9814" spans="1:2">
      <c r="A9814" s="79"/>
      <c r="B9814" s="156"/>
    </row>
    <row r="9815" spans="1:2">
      <c r="A9815" s="79"/>
      <c r="B9815" s="156"/>
    </row>
    <row r="9816" spans="1:2">
      <c r="A9816" s="79"/>
      <c r="B9816" s="156"/>
    </row>
    <row r="9817" spans="1:2">
      <c r="A9817" s="79"/>
      <c r="B9817" s="156"/>
    </row>
    <row r="9818" spans="1:2">
      <c r="A9818" s="79"/>
      <c r="B9818" s="156"/>
    </row>
    <row r="9819" spans="1:2">
      <c r="A9819" s="79"/>
      <c r="B9819" s="156"/>
    </row>
    <row r="9820" spans="1:2">
      <c r="A9820" s="79"/>
      <c r="B9820" s="156"/>
    </row>
    <row r="9821" spans="1:2">
      <c r="A9821" s="79"/>
      <c r="B9821" s="156"/>
    </row>
    <row r="9822" spans="1:2">
      <c r="A9822" s="79"/>
      <c r="B9822" s="156"/>
    </row>
    <row r="9823" spans="1:2">
      <c r="A9823" s="79"/>
      <c r="B9823" s="156"/>
    </row>
    <row r="9824" spans="1:2">
      <c r="A9824" s="79"/>
      <c r="B9824" s="156"/>
    </row>
    <row r="9825" spans="1:2">
      <c r="A9825" s="79"/>
      <c r="B9825" s="156"/>
    </row>
    <row r="9826" spans="1:2">
      <c r="A9826" s="79"/>
      <c r="B9826" s="156"/>
    </row>
    <row r="9827" spans="1:2">
      <c r="A9827" s="79"/>
      <c r="B9827" s="156"/>
    </row>
    <row r="9828" spans="1:2">
      <c r="A9828" s="79"/>
      <c r="B9828" s="156"/>
    </row>
    <row r="9829" spans="1:2">
      <c r="A9829" s="79"/>
      <c r="B9829" s="156"/>
    </row>
    <row r="9830" spans="1:2">
      <c r="A9830" s="79"/>
      <c r="B9830" s="156"/>
    </row>
    <row r="9831" spans="1:2">
      <c r="A9831" s="79"/>
      <c r="B9831" s="156"/>
    </row>
    <row r="9832" spans="1:2">
      <c r="A9832" s="79"/>
      <c r="B9832" s="156"/>
    </row>
    <row r="9833" spans="1:2">
      <c r="A9833" s="79"/>
      <c r="B9833" s="156"/>
    </row>
    <row r="9834" spans="1:2">
      <c r="A9834" s="79"/>
      <c r="B9834" s="156"/>
    </row>
    <row r="9835" spans="1:2">
      <c r="A9835" s="79"/>
      <c r="B9835" s="156"/>
    </row>
    <row r="9836" spans="1:2">
      <c r="A9836" s="79"/>
      <c r="B9836" s="156"/>
    </row>
    <row r="9837" spans="1:2">
      <c r="A9837" s="79"/>
      <c r="B9837" s="156"/>
    </row>
    <row r="9838" spans="1:2">
      <c r="A9838" s="79"/>
      <c r="B9838" s="156"/>
    </row>
    <row r="9839" spans="1:2">
      <c r="A9839" s="79"/>
      <c r="B9839" s="156"/>
    </row>
    <row r="9840" spans="1:2">
      <c r="A9840" s="79"/>
      <c r="B9840" s="156"/>
    </row>
    <row r="9841" spans="1:2">
      <c r="A9841" s="79"/>
      <c r="B9841" s="156"/>
    </row>
    <row r="9842" spans="1:2">
      <c r="A9842" s="79"/>
      <c r="B9842" s="156"/>
    </row>
    <row r="9843" spans="1:2">
      <c r="A9843" s="79"/>
      <c r="B9843" s="156"/>
    </row>
    <row r="9844" spans="1:2">
      <c r="A9844" s="79"/>
      <c r="B9844" s="156"/>
    </row>
    <row r="9845" spans="1:2">
      <c r="A9845" s="79"/>
      <c r="B9845" s="156"/>
    </row>
    <row r="9846" spans="1:2">
      <c r="A9846" s="79"/>
      <c r="B9846" s="156"/>
    </row>
    <row r="9847" spans="1:2">
      <c r="A9847" s="79"/>
      <c r="B9847" s="156"/>
    </row>
    <row r="9848" spans="1:2">
      <c r="A9848" s="79"/>
      <c r="B9848" s="156"/>
    </row>
    <row r="9849" spans="1:2">
      <c r="A9849" s="79"/>
      <c r="B9849" s="156"/>
    </row>
    <row r="9850" spans="1:2">
      <c r="A9850" s="79"/>
      <c r="B9850" s="156"/>
    </row>
    <row r="9851" spans="1:2">
      <c r="A9851" s="79"/>
      <c r="B9851" s="156"/>
    </row>
    <row r="9852" spans="1:2">
      <c r="A9852" s="79"/>
      <c r="B9852" s="156"/>
    </row>
    <row r="9853" spans="1:2">
      <c r="A9853" s="79"/>
      <c r="B9853" s="156"/>
    </row>
    <row r="9854" spans="1:2">
      <c r="A9854" s="79"/>
      <c r="B9854" s="156"/>
    </row>
    <row r="9855" spans="1:2">
      <c r="A9855" s="79"/>
      <c r="B9855" s="156"/>
    </row>
    <row r="9856" spans="1:2">
      <c r="A9856" s="79"/>
      <c r="B9856" s="156"/>
    </row>
    <row r="9857" spans="1:2">
      <c r="A9857" s="79"/>
      <c r="B9857" s="156"/>
    </row>
    <row r="9858" spans="1:2">
      <c r="A9858" s="79"/>
      <c r="B9858" s="156"/>
    </row>
    <row r="9859" spans="1:2">
      <c r="A9859" s="79"/>
      <c r="B9859" s="156"/>
    </row>
    <row r="9860" spans="1:2">
      <c r="A9860" s="79"/>
      <c r="B9860" s="156"/>
    </row>
    <row r="9861" spans="1:2">
      <c r="A9861" s="79"/>
      <c r="B9861" s="156"/>
    </row>
    <row r="9862" spans="1:2">
      <c r="A9862" s="79"/>
      <c r="B9862" s="156"/>
    </row>
    <row r="9863" spans="1:2">
      <c r="A9863" s="79"/>
      <c r="B9863" s="156"/>
    </row>
    <row r="9864" spans="1:2">
      <c r="A9864" s="79"/>
      <c r="B9864" s="156"/>
    </row>
    <row r="9865" spans="1:2">
      <c r="A9865" s="79"/>
      <c r="B9865" s="156"/>
    </row>
    <row r="9866" spans="1:2">
      <c r="A9866" s="79"/>
      <c r="B9866" s="156"/>
    </row>
    <row r="9867" spans="1:2">
      <c r="A9867" s="79"/>
      <c r="B9867" s="156"/>
    </row>
    <row r="9868" spans="1:2">
      <c r="A9868" s="79"/>
      <c r="B9868" s="156"/>
    </row>
    <row r="9869" spans="1:2">
      <c r="A9869" s="79"/>
      <c r="B9869" s="156"/>
    </row>
    <row r="9870" spans="1:2">
      <c r="A9870" s="79"/>
      <c r="B9870" s="156"/>
    </row>
    <row r="9871" spans="1:2">
      <c r="A9871" s="79"/>
      <c r="B9871" s="156"/>
    </row>
    <row r="9872" spans="1:2">
      <c r="A9872" s="79"/>
      <c r="B9872" s="156"/>
    </row>
    <row r="9873" spans="1:2">
      <c r="A9873" s="79"/>
      <c r="B9873" s="156"/>
    </row>
    <row r="9874" spans="1:2">
      <c r="A9874" s="79"/>
      <c r="B9874" s="156"/>
    </row>
    <row r="9875" spans="1:2">
      <c r="A9875" s="79"/>
      <c r="B9875" s="156"/>
    </row>
    <row r="9876" spans="1:2">
      <c r="A9876" s="79"/>
      <c r="B9876" s="156"/>
    </row>
    <row r="9877" spans="1:2">
      <c r="A9877" s="79"/>
      <c r="B9877" s="156"/>
    </row>
    <row r="9878" spans="1:2">
      <c r="A9878" s="79"/>
      <c r="B9878" s="156"/>
    </row>
    <row r="9879" spans="1:2">
      <c r="A9879" s="79"/>
      <c r="B9879" s="156"/>
    </row>
    <row r="9880" spans="1:2">
      <c r="A9880" s="79"/>
      <c r="B9880" s="156"/>
    </row>
    <row r="9881" spans="1:2">
      <c r="A9881" s="79"/>
      <c r="B9881" s="156"/>
    </row>
    <row r="9882" spans="1:2">
      <c r="A9882" s="79"/>
      <c r="B9882" s="156"/>
    </row>
    <row r="9883" spans="1:2">
      <c r="A9883" s="79"/>
      <c r="B9883" s="156"/>
    </row>
    <row r="9884" spans="1:2">
      <c r="A9884" s="79"/>
      <c r="B9884" s="156"/>
    </row>
    <row r="9885" spans="1:2">
      <c r="A9885" s="79"/>
      <c r="B9885" s="156"/>
    </row>
    <row r="9886" spans="1:2">
      <c r="A9886" s="79"/>
      <c r="B9886" s="156"/>
    </row>
    <row r="9887" spans="1:2">
      <c r="A9887" s="79"/>
      <c r="B9887" s="156"/>
    </row>
    <row r="9888" spans="1:2">
      <c r="A9888" s="79"/>
      <c r="B9888" s="156"/>
    </row>
    <row r="9889" spans="1:2">
      <c r="A9889" s="79"/>
      <c r="B9889" s="156"/>
    </row>
    <row r="9890" spans="1:2">
      <c r="A9890" s="79"/>
      <c r="B9890" s="156"/>
    </row>
    <row r="9891" spans="1:2">
      <c r="A9891" s="79"/>
      <c r="B9891" s="156"/>
    </row>
    <row r="9892" spans="1:2">
      <c r="A9892" s="79"/>
      <c r="B9892" s="156"/>
    </row>
    <row r="9893" spans="1:2">
      <c r="A9893" s="79"/>
      <c r="B9893" s="156"/>
    </row>
    <row r="9894" spans="1:2">
      <c r="A9894" s="79"/>
      <c r="B9894" s="156"/>
    </row>
    <row r="9895" spans="1:2">
      <c r="A9895" s="79"/>
      <c r="B9895" s="156"/>
    </row>
    <row r="9896" spans="1:2">
      <c r="A9896" s="79"/>
      <c r="B9896" s="156"/>
    </row>
    <row r="9897" spans="1:2">
      <c r="A9897" s="79"/>
      <c r="B9897" s="156"/>
    </row>
    <row r="9898" spans="1:2">
      <c r="A9898" s="79"/>
      <c r="B9898" s="156"/>
    </row>
    <row r="9899" spans="1:2">
      <c r="A9899" s="79"/>
      <c r="B9899" s="156"/>
    </row>
    <row r="9900" spans="1:2">
      <c r="A9900" s="79"/>
      <c r="B9900" s="156"/>
    </row>
    <row r="9901" spans="1:2">
      <c r="A9901" s="79"/>
      <c r="B9901" s="156"/>
    </row>
    <row r="9902" spans="1:2">
      <c r="A9902" s="79"/>
      <c r="B9902" s="156"/>
    </row>
    <row r="9903" spans="1:2">
      <c r="A9903" s="79"/>
      <c r="B9903" s="156"/>
    </row>
    <row r="9904" spans="1:2">
      <c r="A9904" s="79"/>
      <c r="B9904" s="156"/>
    </row>
    <row r="9905" spans="1:2">
      <c r="A9905" s="79"/>
      <c r="B9905" s="156"/>
    </row>
    <row r="9906" spans="1:2">
      <c r="A9906" s="79"/>
      <c r="B9906" s="156"/>
    </row>
    <row r="9907" spans="1:2">
      <c r="A9907" s="79"/>
      <c r="B9907" s="156"/>
    </row>
    <row r="9908" spans="1:2">
      <c r="A9908" s="79"/>
      <c r="B9908" s="156"/>
    </row>
    <row r="9909" spans="1:2">
      <c r="A9909" s="79"/>
      <c r="B9909" s="156"/>
    </row>
    <row r="9910" spans="1:2">
      <c r="A9910" s="79"/>
      <c r="B9910" s="156"/>
    </row>
    <row r="9911" spans="1:2">
      <c r="A9911" s="79"/>
      <c r="B9911" s="156"/>
    </row>
    <row r="9912" spans="1:2">
      <c r="A9912" s="79"/>
      <c r="B9912" s="156"/>
    </row>
    <row r="9913" spans="1:2">
      <c r="A9913" s="79"/>
      <c r="B9913" s="156"/>
    </row>
    <row r="9914" spans="1:2">
      <c r="A9914" s="79"/>
      <c r="B9914" s="156"/>
    </row>
    <row r="9915" spans="1:2">
      <c r="A9915" s="79"/>
      <c r="B9915" s="156"/>
    </row>
    <row r="9916" spans="1:2">
      <c r="A9916" s="79"/>
      <c r="B9916" s="156"/>
    </row>
    <row r="9917" spans="1:2">
      <c r="A9917" s="79"/>
      <c r="B9917" s="156"/>
    </row>
    <row r="9918" spans="1:2">
      <c r="A9918" s="79"/>
      <c r="B9918" s="156"/>
    </row>
    <row r="9919" spans="1:2">
      <c r="A9919" s="79"/>
      <c r="B9919" s="156"/>
    </row>
    <row r="9920" spans="1:2">
      <c r="A9920" s="79"/>
      <c r="B9920" s="156"/>
    </row>
    <row r="9921" spans="1:2">
      <c r="A9921" s="79"/>
      <c r="B9921" s="156"/>
    </row>
    <row r="9922" spans="1:2">
      <c r="A9922" s="79"/>
      <c r="B9922" s="156"/>
    </row>
    <row r="9923" spans="1:2">
      <c r="A9923" s="79"/>
      <c r="B9923" s="156"/>
    </row>
    <row r="9924" spans="1:2">
      <c r="A9924" s="79"/>
      <c r="B9924" s="156"/>
    </row>
    <row r="9925" spans="1:2">
      <c r="A9925" s="79"/>
      <c r="B9925" s="156"/>
    </row>
    <row r="9926" spans="1:2">
      <c r="A9926" s="79"/>
      <c r="B9926" s="156"/>
    </row>
    <row r="9927" spans="1:2">
      <c r="A9927" s="79"/>
      <c r="B9927" s="156"/>
    </row>
    <row r="9928" spans="1:2">
      <c r="A9928" s="79"/>
      <c r="B9928" s="156"/>
    </row>
    <row r="9929" spans="1:2">
      <c r="A9929" s="79"/>
      <c r="B9929" s="156"/>
    </row>
    <row r="9930" spans="1:2">
      <c r="A9930" s="79"/>
      <c r="B9930" s="156"/>
    </row>
    <row r="9931" spans="1:2">
      <c r="A9931" s="79"/>
      <c r="B9931" s="156"/>
    </row>
    <row r="9932" spans="1:2">
      <c r="A9932" s="79"/>
      <c r="B9932" s="156"/>
    </row>
    <row r="9933" spans="1:2">
      <c r="A9933" s="79"/>
      <c r="B9933" s="156"/>
    </row>
    <row r="9934" spans="1:2">
      <c r="A9934" s="79"/>
      <c r="B9934" s="156"/>
    </row>
    <row r="9935" spans="1:2">
      <c r="A9935" s="79"/>
      <c r="B9935" s="156"/>
    </row>
    <row r="9936" spans="1:2">
      <c r="A9936" s="79"/>
      <c r="B9936" s="156"/>
    </row>
    <row r="9937" spans="1:2">
      <c r="A9937" s="79"/>
      <c r="B9937" s="156"/>
    </row>
    <row r="9938" spans="1:2">
      <c r="A9938" s="79"/>
      <c r="B9938" s="156"/>
    </row>
    <row r="9939" spans="1:2">
      <c r="A9939" s="79"/>
      <c r="B9939" s="156"/>
    </row>
    <row r="9940" spans="1:2">
      <c r="A9940" s="79"/>
      <c r="B9940" s="156"/>
    </row>
    <row r="9941" spans="1:2">
      <c r="A9941" s="79"/>
      <c r="B9941" s="156"/>
    </row>
    <row r="9942" spans="1:2">
      <c r="A9942" s="79"/>
      <c r="B9942" s="156"/>
    </row>
    <row r="9943" spans="1:2">
      <c r="A9943" s="79"/>
      <c r="B9943" s="156"/>
    </row>
    <row r="9944" spans="1:2">
      <c r="A9944" s="79"/>
      <c r="B9944" s="156"/>
    </row>
    <row r="9945" spans="1:2">
      <c r="A9945" s="79"/>
      <c r="B9945" s="156"/>
    </row>
    <row r="9946" spans="1:2">
      <c r="A9946" s="79"/>
      <c r="B9946" s="156"/>
    </row>
    <row r="9947" spans="1:2">
      <c r="A9947" s="79"/>
      <c r="B9947" s="156"/>
    </row>
    <row r="9948" spans="1:2">
      <c r="A9948" s="79"/>
      <c r="B9948" s="156"/>
    </row>
    <row r="9949" spans="1:2">
      <c r="A9949" s="79"/>
      <c r="B9949" s="156"/>
    </row>
    <row r="9950" spans="1:2">
      <c r="A9950" s="79"/>
      <c r="B9950" s="156"/>
    </row>
    <row r="9951" spans="1:2">
      <c r="A9951" s="79"/>
      <c r="B9951" s="156"/>
    </row>
    <row r="9952" spans="1:2">
      <c r="A9952" s="79"/>
      <c r="B9952" s="156"/>
    </row>
    <row r="9953" spans="1:2">
      <c r="A9953" s="79"/>
      <c r="B9953" s="156"/>
    </row>
    <row r="9954" spans="1:2">
      <c r="A9954" s="79"/>
      <c r="B9954" s="156"/>
    </row>
    <row r="9955" spans="1:2">
      <c r="A9955" s="79"/>
      <c r="B9955" s="156"/>
    </row>
    <row r="9956" spans="1:2">
      <c r="A9956" s="79"/>
      <c r="B9956" s="156"/>
    </row>
    <row r="9957" spans="1:2">
      <c r="A9957" s="79"/>
      <c r="B9957" s="156"/>
    </row>
    <row r="9958" spans="1:2">
      <c r="A9958" s="79"/>
      <c r="B9958" s="156"/>
    </row>
    <row r="9959" spans="1:2">
      <c r="A9959" s="79"/>
      <c r="B9959" s="156"/>
    </row>
    <row r="9960" spans="1:2">
      <c r="A9960" s="79"/>
      <c r="B9960" s="156"/>
    </row>
    <row r="9961" spans="1:2">
      <c r="A9961" s="79"/>
      <c r="B9961" s="156"/>
    </row>
    <row r="9962" spans="1:2">
      <c r="A9962" s="79"/>
      <c r="B9962" s="156"/>
    </row>
    <row r="9963" spans="1:2">
      <c r="A9963" s="79"/>
      <c r="B9963" s="156"/>
    </row>
    <row r="9964" spans="1:2">
      <c r="A9964" s="79"/>
      <c r="B9964" s="156"/>
    </row>
    <row r="9965" spans="1:2">
      <c r="A9965" s="79"/>
      <c r="B9965" s="156"/>
    </row>
    <row r="9966" spans="1:2">
      <c r="A9966" s="79"/>
      <c r="B9966" s="156"/>
    </row>
    <row r="9967" spans="1:2">
      <c r="A9967" s="79"/>
      <c r="B9967" s="156"/>
    </row>
    <row r="9968" spans="1:2">
      <c r="A9968" s="79"/>
      <c r="B9968" s="156"/>
    </row>
    <row r="9969" spans="1:2">
      <c r="A9969" s="79"/>
      <c r="B9969" s="156"/>
    </row>
    <row r="9970" spans="1:2">
      <c r="A9970" s="79"/>
      <c r="B9970" s="156"/>
    </row>
    <row r="9971" spans="1:2">
      <c r="A9971" s="79"/>
      <c r="B9971" s="156"/>
    </row>
    <row r="9972" spans="1:2">
      <c r="A9972" s="79"/>
      <c r="B9972" s="156"/>
    </row>
    <row r="9973" spans="1:2">
      <c r="A9973" s="79"/>
      <c r="B9973" s="156"/>
    </row>
    <row r="9974" spans="1:2">
      <c r="A9974" s="79"/>
      <c r="B9974" s="156"/>
    </row>
    <row r="9975" spans="1:2">
      <c r="A9975" s="79"/>
      <c r="B9975" s="156"/>
    </row>
    <row r="9976" spans="1:2">
      <c r="A9976" s="79"/>
      <c r="B9976" s="156"/>
    </row>
    <row r="9977" spans="1:2">
      <c r="A9977" s="79"/>
      <c r="B9977" s="156"/>
    </row>
    <row r="9978" spans="1:2">
      <c r="A9978" s="79"/>
      <c r="B9978" s="156"/>
    </row>
    <row r="9979" spans="1:2">
      <c r="A9979" s="79"/>
      <c r="B9979" s="156"/>
    </row>
    <row r="9980" spans="1:2">
      <c r="A9980" s="79"/>
      <c r="B9980" s="156"/>
    </row>
    <row r="9981" spans="1:2">
      <c r="A9981" s="79"/>
      <c r="B9981" s="156"/>
    </row>
    <row r="9982" spans="1:2">
      <c r="A9982" s="79"/>
      <c r="B9982" s="156"/>
    </row>
    <row r="9983" spans="1:2">
      <c r="A9983" s="79"/>
      <c r="B9983" s="156"/>
    </row>
    <row r="9984" spans="1:2">
      <c r="A9984" s="79"/>
      <c r="B9984" s="156"/>
    </row>
    <row r="9985" spans="1:2">
      <c r="A9985" s="79"/>
      <c r="B9985" s="156"/>
    </row>
    <row r="9986" spans="1:2">
      <c r="A9986" s="79"/>
      <c r="B9986" s="156"/>
    </row>
    <row r="9987" spans="1:2">
      <c r="A9987" s="79"/>
      <c r="B9987" s="156"/>
    </row>
    <row r="9988" spans="1:2">
      <c r="A9988" s="79"/>
      <c r="B9988" s="156"/>
    </row>
    <row r="9989" spans="1:2">
      <c r="A9989" s="79"/>
      <c r="B9989" s="156"/>
    </row>
    <row r="9990" spans="1:2">
      <c r="A9990" s="79"/>
      <c r="B9990" s="156"/>
    </row>
    <row r="9991" spans="1:2">
      <c r="A9991" s="79"/>
      <c r="B9991" s="156"/>
    </row>
    <row r="9992" spans="1:2">
      <c r="A9992" s="79"/>
      <c r="B9992" s="156"/>
    </row>
    <row r="9993" spans="1:2">
      <c r="A9993" s="79"/>
      <c r="B9993" s="156"/>
    </row>
    <row r="9994" spans="1:2">
      <c r="A9994" s="79"/>
      <c r="B9994" s="156"/>
    </row>
    <row r="9995" spans="1:2">
      <c r="A9995" s="79"/>
      <c r="B9995" s="156"/>
    </row>
    <row r="9996" spans="1:2">
      <c r="A9996" s="79"/>
      <c r="B9996" s="156"/>
    </row>
    <row r="9997" spans="1:2">
      <c r="A9997" s="79"/>
      <c r="B9997" s="156"/>
    </row>
    <row r="9998" spans="1:2">
      <c r="A9998" s="79"/>
      <c r="B9998" s="156"/>
    </row>
    <row r="9999" spans="1:2">
      <c r="A9999" s="79"/>
      <c r="B9999" s="156"/>
    </row>
    <row r="10000" spans="1:2">
      <c r="A10000" s="79"/>
      <c r="B10000" s="156"/>
    </row>
    <row r="10001" spans="1:2">
      <c r="A10001" s="79"/>
      <c r="B10001" s="156"/>
    </row>
    <row r="10002" spans="1:2">
      <c r="A10002" s="79"/>
      <c r="B10002" s="156"/>
    </row>
    <row r="10003" spans="1:2">
      <c r="A10003" s="79"/>
      <c r="B10003" s="156"/>
    </row>
    <row r="10004" spans="1:2">
      <c r="A10004" s="79"/>
      <c r="B10004" s="156"/>
    </row>
    <row r="10005" spans="1:2">
      <c r="A10005" s="79"/>
      <c r="B10005" s="156"/>
    </row>
    <row r="10006" spans="1:2">
      <c r="A10006" s="79"/>
      <c r="B10006" s="156"/>
    </row>
    <row r="10007" spans="1:2">
      <c r="A10007" s="79"/>
      <c r="B10007" s="156"/>
    </row>
    <row r="10008" spans="1:2">
      <c r="A10008" s="79"/>
      <c r="B10008" s="156"/>
    </row>
    <row r="10009" spans="1:2">
      <c r="A10009" s="79"/>
      <c r="B10009" s="156"/>
    </row>
    <row r="10010" spans="1:2">
      <c r="A10010" s="79"/>
      <c r="B10010" s="156"/>
    </row>
    <row r="10011" spans="1:2">
      <c r="A10011" s="79"/>
      <c r="B10011" s="156"/>
    </row>
    <row r="10012" spans="1:2">
      <c r="A10012" s="79"/>
      <c r="B10012" s="156"/>
    </row>
    <row r="10013" spans="1:2">
      <c r="A10013" s="79"/>
      <c r="B10013" s="156"/>
    </row>
    <row r="10014" spans="1:2">
      <c r="A10014" s="79"/>
      <c r="B10014" s="156"/>
    </row>
    <row r="10015" spans="1:2">
      <c r="A10015" s="79"/>
      <c r="B10015" s="156"/>
    </row>
    <row r="10016" spans="1:2">
      <c r="A10016" s="79"/>
      <c r="B10016" s="156"/>
    </row>
    <row r="10017" spans="1:2">
      <c r="A10017" s="79"/>
      <c r="B10017" s="156"/>
    </row>
    <row r="10018" spans="1:2">
      <c r="A10018" s="79"/>
      <c r="B10018" s="156"/>
    </row>
    <row r="10019" spans="1:2">
      <c r="A10019" s="79"/>
      <c r="B10019" s="156"/>
    </row>
    <row r="10020" spans="1:2">
      <c r="A10020" s="79"/>
      <c r="B10020" s="156"/>
    </row>
    <row r="10021" spans="1:2">
      <c r="A10021" s="79"/>
      <c r="B10021" s="156"/>
    </row>
    <row r="10022" spans="1:2">
      <c r="A10022" s="79"/>
      <c r="B10022" s="156"/>
    </row>
    <row r="10023" spans="1:2">
      <c r="A10023" s="79"/>
      <c r="B10023" s="156"/>
    </row>
    <row r="10024" spans="1:2">
      <c r="A10024" s="79"/>
      <c r="B10024" s="156"/>
    </row>
    <row r="10025" spans="1:2">
      <c r="A10025" s="79"/>
      <c r="B10025" s="156"/>
    </row>
    <row r="10026" spans="1:2">
      <c r="A10026" s="79"/>
      <c r="B10026" s="156"/>
    </row>
    <row r="10027" spans="1:2">
      <c r="A10027" s="79"/>
      <c r="B10027" s="156"/>
    </row>
    <row r="10028" spans="1:2">
      <c r="A10028" s="79"/>
      <c r="B10028" s="156"/>
    </row>
    <row r="10029" spans="1:2">
      <c r="A10029" s="79"/>
      <c r="B10029" s="156"/>
    </row>
    <row r="10030" spans="1:2">
      <c r="A10030" s="79"/>
      <c r="B10030" s="156"/>
    </row>
    <row r="10031" spans="1:2">
      <c r="A10031" s="79"/>
      <c r="B10031" s="156"/>
    </row>
    <row r="10032" spans="1:2">
      <c r="A10032" s="79"/>
      <c r="B10032" s="156"/>
    </row>
    <row r="10033" spans="1:2">
      <c r="A10033" s="79"/>
      <c r="B10033" s="156"/>
    </row>
    <row r="10034" spans="1:2">
      <c r="A10034" s="79"/>
      <c r="B10034" s="156"/>
    </row>
    <row r="10035" spans="1:2">
      <c r="A10035" s="79"/>
      <c r="B10035" s="156"/>
    </row>
    <row r="10036" spans="1:2">
      <c r="A10036" s="79"/>
      <c r="B10036" s="156"/>
    </row>
    <row r="10037" spans="1:2">
      <c r="A10037" s="79"/>
      <c r="B10037" s="156"/>
    </row>
    <row r="10038" spans="1:2">
      <c r="A10038" s="79"/>
      <c r="B10038" s="156"/>
    </row>
    <row r="10039" spans="1:2">
      <c r="A10039" s="79"/>
      <c r="B10039" s="156"/>
    </row>
    <row r="10040" spans="1:2">
      <c r="A10040" s="79"/>
      <c r="B10040" s="156"/>
    </row>
    <row r="10041" spans="1:2">
      <c r="A10041" s="79"/>
      <c r="B10041" s="156"/>
    </row>
    <row r="10042" spans="1:2">
      <c r="A10042" s="79"/>
      <c r="B10042" s="156"/>
    </row>
    <row r="10043" spans="1:2">
      <c r="A10043" s="79"/>
      <c r="B10043" s="156"/>
    </row>
    <row r="10044" spans="1:2">
      <c r="A10044" s="79"/>
      <c r="B10044" s="156"/>
    </row>
    <row r="10045" spans="1:2">
      <c r="A10045" s="79"/>
      <c r="B10045" s="156"/>
    </row>
    <row r="10046" spans="1:2">
      <c r="A10046" s="79"/>
      <c r="B10046" s="156"/>
    </row>
    <row r="10047" spans="1:2">
      <c r="A10047" s="79"/>
      <c r="B10047" s="156"/>
    </row>
    <row r="10048" spans="1:2">
      <c r="A10048" s="79"/>
      <c r="B10048" s="156"/>
    </row>
    <row r="10049" spans="1:2">
      <c r="A10049" s="79"/>
      <c r="B10049" s="156"/>
    </row>
    <row r="10050" spans="1:2">
      <c r="A10050" s="79"/>
      <c r="B10050" s="156"/>
    </row>
    <row r="10051" spans="1:2">
      <c r="A10051" s="79"/>
      <c r="B10051" s="156"/>
    </row>
    <row r="10052" spans="1:2">
      <c r="A10052" s="79"/>
      <c r="B10052" s="156"/>
    </row>
    <row r="10053" spans="1:2">
      <c r="A10053" s="79"/>
      <c r="B10053" s="156"/>
    </row>
    <row r="10054" spans="1:2">
      <c r="A10054" s="79"/>
      <c r="B10054" s="156"/>
    </row>
    <row r="10055" spans="1:2">
      <c r="A10055" s="79"/>
      <c r="B10055" s="156"/>
    </row>
    <row r="10056" spans="1:2">
      <c r="A10056" s="79"/>
      <c r="B10056" s="156"/>
    </row>
    <row r="10057" spans="1:2">
      <c r="A10057" s="79"/>
      <c r="B10057" s="156"/>
    </row>
    <row r="10058" spans="1:2">
      <c r="A10058" s="79"/>
      <c r="B10058" s="156"/>
    </row>
    <row r="10059" spans="1:2">
      <c r="A10059" s="79"/>
      <c r="B10059" s="156"/>
    </row>
    <row r="10060" spans="1:2">
      <c r="A10060" s="79"/>
      <c r="B10060" s="156"/>
    </row>
    <row r="10061" spans="1:2">
      <c r="A10061" s="79"/>
      <c r="B10061" s="156"/>
    </row>
    <row r="10062" spans="1:2">
      <c r="A10062" s="79"/>
      <c r="B10062" s="156"/>
    </row>
    <row r="10063" spans="1:2">
      <c r="A10063" s="79"/>
      <c r="B10063" s="156"/>
    </row>
    <row r="10064" spans="1:2">
      <c r="A10064" s="79"/>
      <c r="B10064" s="156"/>
    </row>
    <row r="10065" spans="1:2">
      <c r="A10065" s="79"/>
      <c r="B10065" s="156"/>
    </row>
    <row r="10066" spans="1:2">
      <c r="A10066" s="79"/>
      <c r="B10066" s="156"/>
    </row>
    <row r="10067" spans="1:2">
      <c r="A10067" s="79"/>
      <c r="B10067" s="156"/>
    </row>
    <row r="10068" spans="1:2">
      <c r="A10068" s="79"/>
      <c r="B10068" s="156"/>
    </row>
    <row r="10069" spans="1:2">
      <c r="A10069" s="79"/>
      <c r="B10069" s="156"/>
    </row>
    <row r="10070" spans="1:2">
      <c r="A10070" s="79"/>
      <c r="B10070" s="156"/>
    </row>
    <row r="10071" spans="1:2">
      <c r="A10071" s="79"/>
      <c r="B10071" s="156"/>
    </row>
    <row r="10072" spans="1:2">
      <c r="A10072" s="79"/>
      <c r="B10072" s="156"/>
    </row>
    <row r="10073" spans="1:2">
      <c r="A10073" s="79"/>
      <c r="B10073" s="156"/>
    </row>
    <row r="10074" spans="1:2">
      <c r="A10074" s="79"/>
      <c r="B10074" s="156"/>
    </row>
    <row r="10075" spans="1:2">
      <c r="A10075" s="79"/>
      <c r="B10075" s="156"/>
    </row>
    <row r="10076" spans="1:2">
      <c r="A10076" s="79"/>
      <c r="B10076" s="156"/>
    </row>
    <row r="10077" spans="1:2">
      <c r="A10077" s="79"/>
      <c r="B10077" s="156"/>
    </row>
    <row r="10078" spans="1:2">
      <c r="A10078" s="79"/>
      <c r="B10078" s="156"/>
    </row>
    <row r="10079" spans="1:2">
      <c r="A10079" s="79"/>
      <c r="B10079" s="156"/>
    </row>
    <row r="10080" spans="1:2">
      <c r="A10080" s="79"/>
      <c r="B10080" s="156"/>
    </row>
    <row r="10081" spans="1:2">
      <c r="A10081" s="79"/>
      <c r="B10081" s="156"/>
    </row>
    <row r="10082" spans="1:2">
      <c r="A10082" s="79"/>
      <c r="B10082" s="156"/>
    </row>
    <row r="10083" spans="1:2">
      <c r="A10083" s="79"/>
      <c r="B10083" s="156"/>
    </row>
    <row r="10084" spans="1:2">
      <c r="A10084" s="79"/>
      <c r="B10084" s="156"/>
    </row>
    <row r="10085" spans="1:2">
      <c r="A10085" s="79"/>
      <c r="B10085" s="156"/>
    </row>
    <row r="10086" spans="1:2">
      <c r="A10086" s="79"/>
      <c r="B10086" s="156"/>
    </row>
    <row r="10087" spans="1:2">
      <c r="A10087" s="79"/>
      <c r="B10087" s="156"/>
    </row>
    <row r="10088" spans="1:2">
      <c r="A10088" s="79"/>
      <c r="B10088" s="156"/>
    </row>
    <row r="10089" spans="1:2">
      <c r="A10089" s="79"/>
      <c r="B10089" s="156"/>
    </row>
    <row r="10090" spans="1:2">
      <c r="A10090" s="79"/>
      <c r="B10090" s="156"/>
    </row>
    <row r="10091" spans="1:2">
      <c r="A10091" s="79"/>
      <c r="B10091" s="156"/>
    </row>
    <row r="10092" spans="1:2">
      <c r="A10092" s="79"/>
      <c r="B10092" s="156"/>
    </row>
    <row r="10093" spans="1:2">
      <c r="A10093" s="79"/>
      <c r="B10093" s="156"/>
    </row>
    <row r="10094" spans="1:2">
      <c r="A10094" s="79"/>
      <c r="B10094" s="156"/>
    </row>
    <row r="10095" spans="1:2">
      <c r="A10095" s="79"/>
      <c r="B10095" s="156"/>
    </row>
    <row r="10096" spans="1:2">
      <c r="A10096" s="79"/>
      <c r="B10096" s="156"/>
    </row>
    <row r="10097" spans="1:2">
      <c r="A10097" s="79"/>
      <c r="B10097" s="156"/>
    </row>
    <row r="10098" spans="1:2">
      <c r="A10098" s="79"/>
      <c r="B10098" s="156"/>
    </row>
    <row r="10099" spans="1:2">
      <c r="A10099" s="79"/>
      <c r="B10099" s="156"/>
    </row>
    <row r="10100" spans="1:2">
      <c r="A10100" s="79"/>
      <c r="B10100" s="156"/>
    </row>
    <row r="10101" spans="1:2">
      <c r="A10101" s="79"/>
      <c r="B10101" s="156"/>
    </row>
    <row r="10102" spans="1:2">
      <c r="A10102" s="79"/>
      <c r="B10102" s="156"/>
    </row>
    <row r="10103" spans="1:2">
      <c r="A10103" s="79"/>
      <c r="B10103" s="156"/>
    </row>
    <row r="10104" spans="1:2">
      <c r="A10104" s="79"/>
      <c r="B10104" s="156"/>
    </row>
    <row r="10105" spans="1:2">
      <c r="A10105" s="79"/>
      <c r="B10105" s="156"/>
    </row>
    <row r="10106" spans="1:2">
      <c r="A10106" s="79"/>
      <c r="B10106" s="156"/>
    </row>
    <row r="10107" spans="1:2">
      <c r="A10107" s="79"/>
      <c r="B10107" s="156"/>
    </row>
    <row r="10108" spans="1:2">
      <c r="A10108" s="79"/>
      <c r="B10108" s="156"/>
    </row>
    <row r="10109" spans="1:2">
      <c r="A10109" s="79"/>
      <c r="B10109" s="156"/>
    </row>
    <row r="10110" spans="1:2">
      <c r="A10110" s="79"/>
      <c r="B10110" s="156"/>
    </row>
    <row r="10111" spans="1:2">
      <c r="A10111" s="79"/>
      <c r="B10111" s="156"/>
    </row>
    <row r="10112" spans="1:2">
      <c r="A10112" s="79"/>
      <c r="B10112" s="156"/>
    </row>
    <row r="10113" spans="1:2">
      <c r="A10113" s="79"/>
      <c r="B10113" s="156"/>
    </row>
    <row r="10114" spans="1:2">
      <c r="A10114" s="79"/>
      <c r="B10114" s="156"/>
    </row>
    <row r="10115" spans="1:2">
      <c r="A10115" s="79"/>
      <c r="B10115" s="156"/>
    </row>
    <row r="10116" spans="1:2">
      <c r="A10116" s="79"/>
      <c r="B10116" s="156"/>
    </row>
    <row r="10117" spans="1:2">
      <c r="A10117" s="79"/>
      <c r="B10117" s="156"/>
    </row>
    <row r="10118" spans="1:2">
      <c r="A10118" s="79"/>
      <c r="B10118" s="156"/>
    </row>
    <row r="10119" spans="1:2">
      <c r="A10119" s="79"/>
      <c r="B10119" s="156"/>
    </row>
    <row r="10120" spans="1:2">
      <c r="A10120" s="79"/>
      <c r="B10120" s="156"/>
    </row>
    <row r="10121" spans="1:2">
      <c r="A10121" s="79"/>
      <c r="B10121" s="156"/>
    </row>
    <row r="10122" spans="1:2">
      <c r="A10122" s="79"/>
      <c r="B10122" s="156"/>
    </row>
    <row r="10123" spans="1:2">
      <c r="A10123" s="79"/>
      <c r="B10123" s="156"/>
    </row>
    <row r="10124" spans="1:2">
      <c r="A10124" s="79"/>
      <c r="B10124" s="156"/>
    </row>
    <row r="10125" spans="1:2">
      <c r="A10125" s="79"/>
      <c r="B10125" s="156"/>
    </row>
    <row r="10126" spans="1:2">
      <c r="A10126" s="79"/>
      <c r="B10126" s="156"/>
    </row>
    <row r="10127" spans="1:2">
      <c r="A10127" s="79"/>
      <c r="B10127" s="156"/>
    </row>
    <row r="10128" spans="1:2">
      <c r="A10128" s="79"/>
      <c r="B10128" s="156"/>
    </row>
    <row r="10129" spans="1:2">
      <c r="A10129" s="79"/>
      <c r="B10129" s="156"/>
    </row>
    <row r="10130" spans="1:2">
      <c r="A10130" s="79"/>
      <c r="B10130" s="156"/>
    </row>
    <row r="10131" spans="1:2">
      <c r="A10131" s="79"/>
      <c r="B10131" s="156"/>
    </row>
    <row r="10132" spans="1:2">
      <c r="A10132" s="79"/>
      <c r="B10132" s="156"/>
    </row>
    <row r="10133" spans="1:2">
      <c r="A10133" s="79"/>
      <c r="B10133" s="156"/>
    </row>
    <row r="10134" spans="1:2">
      <c r="A10134" s="79"/>
      <c r="B10134" s="156"/>
    </row>
    <row r="10135" spans="1:2">
      <c r="A10135" s="79"/>
      <c r="B10135" s="156"/>
    </row>
    <row r="10136" spans="1:2">
      <c r="A10136" s="79"/>
      <c r="B10136" s="156"/>
    </row>
    <row r="10137" spans="1:2">
      <c r="A10137" s="79"/>
      <c r="B10137" s="156"/>
    </row>
    <row r="10138" spans="1:2">
      <c r="A10138" s="79"/>
      <c r="B10138" s="156"/>
    </row>
    <row r="10139" spans="1:2">
      <c r="A10139" s="79"/>
      <c r="B10139" s="156"/>
    </row>
    <row r="10140" spans="1:2">
      <c r="A10140" s="79"/>
      <c r="B10140" s="156"/>
    </row>
    <row r="10141" spans="1:2">
      <c r="A10141" s="79"/>
      <c r="B10141" s="156"/>
    </row>
    <row r="10142" spans="1:2">
      <c r="A10142" s="79"/>
      <c r="B10142" s="156"/>
    </row>
    <row r="10143" spans="1:2">
      <c r="A10143" s="79"/>
      <c r="B10143" s="156"/>
    </row>
    <row r="10144" spans="1:2">
      <c r="A10144" s="79"/>
      <c r="B10144" s="156"/>
    </row>
    <row r="10145" spans="1:2">
      <c r="A10145" s="79"/>
      <c r="B10145" s="156"/>
    </row>
    <row r="10146" spans="1:2">
      <c r="A10146" s="79"/>
      <c r="B10146" s="156"/>
    </row>
    <row r="10147" spans="1:2">
      <c r="A10147" s="79"/>
      <c r="B10147" s="156"/>
    </row>
    <row r="10148" spans="1:2">
      <c r="A10148" s="79"/>
      <c r="B10148" s="156"/>
    </row>
    <row r="10149" spans="1:2">
      <c r="A10149" s="79"/>
      <c r="B10149" s="156"/>
    </row>
    <row r="10150" spans="1:2">
      <c r="A10150" s="79"/>
      <c r="B10150" s="156"/>
    </row>
    <row r="10151" spans="1:2">
      <c r="A10151" s="79"/>
      <c r="B10151" s="156"/>
    </row>
    <row r="10152" spans="1:2">
      <c r="A10152" s="79"/>
      <c r="B10152" s="156"/>
    </row>
    <row r="10153" spans="1:2">
      <c r="A10153" s="79"/>
      <c r="B10153" s="156"/>
    </row>
    <row r="10154" spans="1:2">
      <c r="A10154" s="79"/>
      <c r="B10154" s="156"/>
    </row>
    <row r="10155" spans="1:2">
      <c r="A10155" s="79"/>
      <c r="B10155" s="156"/>
    </row>
    <row r="10156" spans="1:2">
      <c r="A10156" s="79"/>
      <c r="B10156" s="156"/>
    </row>
    <row r="10157" spans="1:2">
      <c r="A10157" s="79"/>
      <c r="B10157" s="156"/>
    </row>
    <row r="10158" spans="1:2">
      <c r="A10158" s="79"/>
      <c r="B10158" s="156"/>
    </row>
    <row r="10159" spans="1:2">
      <c r="A10159" s="79"/>
      <c r="B10159" s="156"/>
    </row>
    <row r="10160" spans="1:2">
      <c r="A10160" s="79"/>
      <c r="B10160" s="156"/>
    </row>
    <row r="10161" spans="1:2">
      <c r="A10161" s="79"/>
      <c r="B10161" s="156"/>
    </row>
    <row r="10162" spans="1:2">
      <c r="A10162" s="79"/>
      <c r="B10162" s="156"/>
    </row>
    <row r="10163" spans="1:2">
      <c r="A10163" s="79"/>
      <c r="B10163" s="156"/>
    </row>
    <row r="10164" spans="1:2">
      <c r="A10164" s="79"/>
      <c r="B10164" s="156"/>
    </row>
    <row r="10165" spans="1:2">
      <c r="A10165" s="79"/>
      <c r="B10165" s="156"/>
    </row>
    <row r="10166" spans="1:2">
      <c r="A10166" s="79"/>
      <c r="B10166" s="156"/>
    </row>
    <row r="10167" spans="1:2">
      <c r="A10167" s="79"/>
      <c r="B10167" s="156"/>
    </row>
    <row r="10168" spans="1:2">
      <c r="A10168" s="79"/>
      <c r="B10168" s="156"/>
    </row>
    <row r="10169" spans="1:2">
      <c r="A10169" s="79"/>
      <c r="B10169" s="156"/>
    </row>
    <row r="10170" spans="1:2">
      <c r="A10170" s="79"/>
      <c r="B10170" s="156"/>
    </row>
    <row r="10171" spans="1:2">
      <c r="A10171" s="79"/>
      <c r="B10171" s="156"/>
    </row>
    <row r="10172" spans="1:2">
      <c r="A10172" s="79"/>
      <c r="B10172" s="156"/>
    </row>
    <row r="10173" spans="1:2">
      <c r="A10173" s="79"/>
      <c r="B10173" s="156"/>
    </row>
    <row r="10174" spans="1:2">
      <c r="A10174" s="79"/>
      <c r="B10174" s="156"/>
    </row>
    <row r="10175" spans="1:2">
      <c r="A10175" s="79"/>
      <c r="B10175" s="156"/>
    </row>
    <row r="10176" spans="1:2">
      <c r="A10176" s="79"/>
      <c r="B10176" s="156"/>
    </row>
    <row r="10177" spans="1:2">
      <c r="A10177" s="79"/>
      <c r="B10177" s="156"/>
    </row>
    <row r="10178" spans="1:2">
      <c r="A10178" s="79"/>
      <c r="B10178" s="156"/>
    </row>
    <row r="10179" spans="1:2">
      <c r="A10179" s="79"/>
      <c r="B10179" s="156"/>
    </row>
    <row r="10180" spans="1:2">
      <c r="A10180" s="79"/>
      <c r="B10180" s="156"/>
    </row>
    <row r="10181" spans="1:2">
      <c r="A10181" s="79"/>
      <c r="B10181" s="156"/>
    </row>
    <row r="10182" spans="1:2">
      <c r="A10182" s="79"/>
      <c r="B10182" s="156"/>
    </row>
    <row r="10183" spans="1:2">
      <c r="A10183" s="79"/>
      <c r="B10183" s="156"/>
    </row>
    <row r="10184" spans="1:2">
      <c r="A10184" s="79"/>
      <c r="B10184" s="156"/>
    </row>
    <row r="10185" spans="1:2">
      <c r="A10185" s="79"/>
      <c r="B10185" s="156"/>
    </row>
    <row r="10186" spans="1:2">
      <c r="A10186" s="79"/>
      <c r="B10186" s="156"/>
    </row>
    <row r="10187" spans="1:2">
      <c r="A10187" s="79"/>
      <c r="B10187" s="156"/>
    </row>
    <row r="10188" spans="1:2">
      <c r="A10188" s="79"/>
      <c r="B10188" s="156"/>
    </row>
    <row r="10189" spans="1:2">
      <c r="A10189" s="79"/>
      <c r="B10189" s="156"/>
    </row>
    <row r="10190" spans="1:2">
      <c r="A10190" s="79"/>
      <c r="B10190" s="156"/>
    </row>
    <row r="10191" spans="1:2">
      <c r="A10191" s="79"/>
      <c r="B10191" s="156"/>
    </row>
    <row r="10192" spans="1:2">
      <c r="A10192" s="79"/>
      <c r="B10192" s="156"/>
    </row>
    <row r="10193" spans="1:2">
      <c r="A10193" s="79"/>
      <c r="B10193" s="156"/>
    </row>
    <row r="10194" spans="1:2">
      <c r="A10194" s="79"/>
      <c r="B10194" s="156"/>
    </row>
    <row r="10195" spans="1:2">
      <c r="A10195" s="79"/>
      <c r="B10195" s="156"/>
    </row>
    <row r="10196" spans="1:2">
      <c r="A10196" s="79"/>
      <c r="B10196" s="156"/>
    </row>
    <row r="10197" spans="1:2">
      <c r="A10197" s="79"/>
      <c r="B10197" s="156"/>
    </row>
    <row r="10198" spans="1:2">
      <c r="A10198" s="79"/>
      <c r="B10198" s="156"/>
    </row>
    <row r="10199" spans="1:2">
      <c r="A10199" s="79"/>
      <c r="B10199" s="156"/>
    </row>
    <row r="10200" spans="1:2">
      <c r="A10200" s="79"/>
      <c r="B10200" s="156"/>
    </row>
    <row r="10201" spans="1:2">
      <c r="A10201" s="79"/>
      <c r="B10201" s="156"/>
    </row>
    <row r="10202" spans="1:2">
      <c r="A10202" s="79"/>
      <c r="B10202" s="156"/>
    </row>
    <row r="10203" spans="1:2">
      <c r="A10203" s="79"/>
      <c r="B10203" s="156"/>
    </row>
    <row r="10204" spans="1:2">
      <c r="A10204" s="79"/>
      <c r="B10204" s="156"/>
    </row>
    <row r="10205" spans="1:2">
      <c r="A10205" s="79"/>
      <c r="B10205" s="156"/>
    </row>
    <row r="10206" spans="1:2">
      <c r="A10206" s="79"/>
      <c r="B10206" s="156"/>
    </row>
    <row r="10207" spans="1:2">
      <c r="A10207" s="79"/>
      <c r="B10207" s="156"/>
    </row>
    <row r="10208" spans="1:2">
      <c r="A10208" s="79"/>
      <c r="B10208" s="156"/>
    </row>
    <row r="10209" spans="1:2">
      <c r="A10209" s="79"/>
      <c r="B10209" s="156"/>
    </row>
    <row r="10210" spans="1:2">
      <c r="A10210" s="79"/>
      <c r="B10210" s="156"/>
    </row>
    <row r="10211" spans="1:2">
      <c r="A10211" s="79"/>
      <c r="B10211" s="156"/>
    </row>
    <row r="10212" spans="1:2">
      <c r="A10212" s="79"/>
      <c r="B10212" s="156"/>
    </row>
    <row r="10213" spans="1:2">
      <c r="A10213" s="79"/>
      <c r="B10213" s="156"/>
    </row>
    <row r="10214" spans="1:2">
      <c r="A10214" s="79"/>
      <c r="B10214" s="156"/>
    </row>
    <row r="10215" spans="1:2">
      <c r="A10215" s="79"/>
      <c r="B10215" s="156"/>
    </row>
    <row r="10216" spans="1:2">
      <c r="A10216" s="79"/>
      <c r="B10216" s="156"/>
    </row>
    <row r="10217" spans="1:2">
      <c r="A10217" s="79"/>
      <c r="B10217" s="156"/>
    </row>
    <row r="10218" spans="1:2">
      <c r="A10218" s="79"/>
      <c r="B10218" s="156"/>
    </row>
    <row r="10219" spans="1:2">
      <c r="A10219" s="79"/>
      <c r="B10219" s="156"/>
    </row>
    <row r="10220" spans="1:2">
      <c r="A10220" s="79"/>
      <c r="B10220" s="156"/>
    </row>
    <row r="10221" spans="1:2">
      <c r="A10221" s="79"/>
      <c r="B10221" s="156"/>
    </row>
    <row r="10222" spans="1:2">
      <c r="A10222" s="79"/>
      <c r="B10222" s="156"/>
    </row>
    <row r="10223" spans="1:2">
      <c r="A10223" s="79"/>
      <c r="B10223" s="156"/>
    </row>
    <row r="10224" spans="1:2">
      <c r="A10224" s="79"/>
      <c r="B10224" s="156"/>
    </row>
    <row r="10225" spans="1:2">
      <c r="A10225" s="79"/>
      <c r="B10225" s="156"/>
    </row>
    <row r="10226" spans="1:2">
      <c r="A10226" s="79"/>
      <c r="B10226" s="156"/>
    </row>
    <row r="10227" spans="1:2">
      <c r="A10227" s="79"/>
      <c r="B10227" s="156"/>
    </row>
    <row r="10228" spans="1:2">
      <c r="A10228" s="79"/>
      <c r="B10228" s="156"/>
    </row>
    <row r="10229" spans="1:2">
      <c r="A10229" s="79"/>
      <c r="B10229" s="156"/>
    </row>
    <row r="10230" spans="1:2">
      <c r="A10230" s="79"/>
      <c r="B10230" s="156"/>
    </row>
    <row r="10231" spans="1:2">
      <c r="A10231" s="79"/>
      <c r="B10231" s="156"/>
    </row>
    <row r="10232" spans="1:2">
      <c r="A10232" s="79"/>
      <c r="B10232" s="156"/>
    </row>
    <row r="10233" spans="1:2">
      <c r="A10233" s="79"/>
      <c r="B10233" s="156"/>
    </row>
    <row r="10234" spans="1:2">
      <c r="A10234" s="79"/>
      <c r="B10234" s="156"/>
    </row>
    <row r="10235" spans="1:2">
      <c r="A10235" s="79"/>
      <c r="B10235" s="156"/>
    </row>
    <row r="10236" spans="1:2">
      <c r="A10236" s="79"/>
      <c r="B10236" s="156"/>
    </row>
    <row r="10237" spans="1:2">
      <c r="A10237" s="79"/>
      <c r="B10237" s="156"/>
    </row>
    <row r="10238" spans="1:2">
      <c r="A10238" s="79"/>
      <c r="B10238" s="156"/>
    </row>
    <row r="10239" spans="1:2">
      <c r="A10239" s="79"/>
      <c r="B10239" s="156"/>
    </row>
    <row r="10240" spans="1:2">
      <c r="A10240" s="79"/>
      <c r="B10240" s="156"/>
    </row>
    <row r="10241" spans="1:2">
      <c r="A10241" s="79"/>
      <c r="B10241" s="156"/>
    </row>
    <row r="10242" spans="1:2">
      <c r="A10242" s="79"/>
      <c r="B10242" s="156"/>
    </row>
    <row r="10243" spans="1:2">
      <c r="A10243" s="79"/>
      <c r="B10243" s="156"/>
    </row>
    <row r="10244" spans="1:2">
      <c r="A10244" s="79"/>
      <c r="B10244" s="156"/>
    </row>
    <row r="10245" spans="1:2">
      <c r="A10245" s="79"/>
      <c r="B10245" s="156"/>
    </row>
    <row r="10246" spans="1:2">
      <c r="A10246" s="79"/>
      <c r="B10246" s="156"/>
    </row>
    <row r="10247" spans="1:2">
      <c r="A10247" s="79"/>
      <c r="B10247" s="156"/>
    </row>
    <row r="10248" spans="1:2">
      <c r="A10248" s="79"/>
      <c r="B10248" s="156"/>
    </row>
    <row r="10249" spans="1:2">
      <c r="A10249" s="79"/>
      <c r="B10249" s="156"/>
    </row>
    <row r="10250" spans="1:2">
      <c r="A10250" s="79"/>
      <c r="B10250" s="156"/>
    </row>
    <row r="10251" spans="1:2">
      <c r="A10251" s="79"/>
      <c r="B10251" s="156"/>
    </row>
    <row r="10252" spans="1:2">
      <c r="A10252" s="79"/>
      <c r="B10252" s="156"/>
    </row>
    <row r="10253" spans="1:2">
      <c r="A10253" s="79"/>
      <c r="B10253" s="156"/>
    </row>
    <row r="10254" spans="1:2">
      <c r="A10254" s="79"/>
      <c r="B10254" s="156"/>
    </row>
    <row r="10255" spans="1:2">
      <c r="A10255" s="79"/>
      <c r="B10255" s="156"/>
    </row>
    <row r="10256" spans="1:2">
      <c r="A10256" s="79"/>
      <c r="B10256" s="156"/>
    </row>
    <row r="10257" spans="1:2">
      <c r="A10257" s="79"/>
      <c r="B10257" s="156"/>
    </row>
    <row r="10258" spans="1:2">
      <c r="A10258" s="79"/>
      <c r="B10258" s="156"/>
    </row>
    <row r="10259" spans="1:2">
      <c r="A10259" s="79"/>
      <c r="B10259" s="156"/>
    </row>
    <row r="10260" spans="1:2">
      <c r="A10260" s="79"/>
      <c r="B10260" s="156"/>
    </row>
    <row r="10261" spans="1:2">
      <c r="A10261" s="79"/>
      <c r="B10261" s="156"/>
    </row>
    <row r="10262" spans="1:2">
      <c r="A10262" s="79"/>
      <c r="B10262" s="156"/>
    </row>
    <row r="10263" spans="1:2">
      <c r="A10263" s="79"/>
      <c r="B10263" s="156"/>
    </row>
    <row r="10264" spans="1:2">
      <c r="A10264" s="79"/>
      <c r="B10264" s="156"/>
    </row>
    <row r="10265" spans="1:2">
      <c r="A10265" s="79"/>
      <c r="B10265" s="156"/>
    </row>
    <row r="10266" spans="1:2">
      <c r="A10266" s="79"/>
      <c r="B10266" s="156"/>
    </row>
    <row r="10267" spans="1:2">
      <c r="A10267" s="79"/>
      <c r="B10267" s="156"/>
    </row>
    <row r="10268" spans="1:2">
      <c r="A10268" s="79"/>
      <c r="B10268" s="156"/>
    </row>
    <row r="10269" spans="1:2">
      <c r="A10269" s="79"/>
      <c r="B10269" s="156"/>
    </row>
    <row r="10270" spans="1:2">
      <c r="A10270" s="79"/>
      <c r="B10270" s="156"/>
    </row>
    <row r="10271" spans="1:2">
      <c r="A10271" s="79"/>
      <c r="B10271" s="156"/>
    </row>
    <row r="10272" spans="1:2">
      <c r="A10272" s="79"/>
      <c r="B10272" s="156"/>
    </row>
    <row r="10273" spans="1:2">
      <c r="A10273" s="79"/>
      <c r="B10273" s="156"/>
    </row>
    <row r="10274" spans="1:2">
      <c r="A10274" s="79"/>
      <c r="B10274" s="156"/>
    </row>
    <row r="10275" spans="1:2">
      <c r="A10275" s="79"/>
      <c r="B10275" s="156"/>
    </row>
    <row r="10276" spans="1:2">
      <c r="A10276" s="79"/>
      <c r="B10276" s="156"/>
    </row>
    <row r="10277" spans="1:2">
      <c r="A10277" s="79"/>
      <c r="B10277" s="156"/>
    </row>
    <row r="10278" spans="1:2">
      <c r="A10278" s="79"/>
      <c r="B10278" s="156"/>
    </row>
    <row r="10279" spans="1:2">
      <c r="A10279" s="79"/>
      <c r="B10279" s="156"/>
    </row>
    <row r="10280" spans="1:2">
      <c r="A10280" s="79"/>
      <c r="B10280" s="156"/>
    </row>
    <row r="10281" spans="1:2">
      <c r="A10281" s="79"/>
      <c r="B10281" s="156"/>
    </row>
    <row r="10282" spans="1:2">
      <c r="A10282" s="79"/>
      <c r="B10282" s="156"/>
    </row>
    <row r="10283" spans="1:2">
      <c r="A10283" s="79"/>
      <c r="B10283" s="156"/>
    </row>
    <row r="10284" spans="1:2">
      <c r="A10284" s="79"/>
      <c r="B10284" s="156"/>
    </row>
    <row r="10285" spans="1:2">
      <c r="A10285" s="79"/>
      <c r="B10285" s="156"/>
    </row>
    <row r="10286" spans="1:2">
      <c r="A10286" s="79"/>
      <c r="B10286" s="156"/>
    </row>
    <row r="10287" spans="1:2">
      <c r="A10287" s="79"/>
      <c r="B10287" s="156"/>
    </row>
    <row r="10288" spans="1:2">
      <c r="A10288" s="79"/>
      <c r="B10288" s="156"/>
    </row>
    <row r="10289" spans="1:2">
      <c r="A10289" s="79"/>
      <c r="B10289" s="156"/>
    </row>
    <row r="10290" spans="1:2">
      <c r="A10290" s="79"/>
      <c r="B10290" s="156"/>
    </row>
    <row r="10291" spans="1:2">
      <c r="A10291" s="79"/>
      <c r="B10291" s="156"/>
    </row>
    <row r="10292" spans="1:2">
      <c r="A10292" s="79"/>
      <c r="B10292" s="156"/>
    </row>
    <row r="10293" spans="1:2">
      <c r="A10293" s="79"/>
      <c r="B10293" s="156"/>
    </row>
    <row r="10294" spans="1:2">
      <c r="A10294" s="79"/>
      <c r="B10294" s="156"/>
    </row>
    <row r="10295" spans="1:2">
      <c r="A10295" s="79"/>
      <c r="B10295" s="156"/>
    </row>
    <row r="10296" spans="1:2">
      <c r="A10296" s="79"/>
      <c r="B10296" s="156"/>
    </row>
    <row r="10297" spans="1:2">
      <c r="A10297" s="79"/>
      <c r="B10297" s="156"/>
    </row>
    <row r="10298" spans="1:2">
      <c r="A10298" s="79"/>
      <c r="B10298" s="156"/>
    </row>
    <row r="10299" spans="1:2">
      <c r="A10299" s="79"/>
      <c r="B10299" s="156"/>
    </row>
    <row r="10300" spans="1:2">
      <c r="A10300" s="79"/>
      <c r="B10300" s="156"/>
    </row>
    <row r="10301" spans="1:2">
      <c r="A10301" s="79"/>
      <c r="B10301" s="156"/>
    </row>
    <row r="10302" spans="1:2">
      <c r="A10302" s="79"/>
      <c r="B10302" s="156"/>
    </row>
    <row r="10303" spans="1:2">
      <c r="A10303" s="79"/>
      <c r="B10303" s="156"/>
    </row>
    <row r="10304" spans="1:2">
      <c r="A10304" s="79"/>
      <c r="B10304" s="156"/>
    </row>
    <row r="10305" spans="1:2">
      <c r="A10305" s="79"/>
      <c r="B10305" s="156"/>
    </row>
    <row r="10306" spans="1:2">
      <c r="A10306" s="79"/>
      <c r="B10306" s="156"/>
    </row>
    <row r="10307" spans="1:2">
      <c r="A10307" s="79"/>
      <c r="B10307" s="156"/>
    </row>
    <row r="10308" spans="1:2">
      <c r="A10308" s="79"/>
      <c r="B10308" s="156"/>
    </row>
    <row r="10309" spans="1:2">
      <c r="A10309" s="79"/>
      <c r="B10309" s="156"/>
    </row>
    <row r="10310" spans="1:2">
      <c r="A10310" s="79"/>
      <c r="B10310" s="156"/>
    </row>
    <row r="10311" spans="1:2">
      <c r="A10311" s="79"/>
      <c r="B10311" s="156"/>
    </row>
    <row r="10312" spans="1:2">
      <c r="A10312" s="79"/>
      <c r="B10312" s="156"/>
    </row>
    <row r="10313" spans="1:2">
      <c r="A10313" s="79"/>
      <c r="B10313" s="156"/>
    </row>
    <row r="10314" spans="1:2">
      <c r="A10314" s="79"/>
      <c r="B10314" s="156"/>
    </row>
    <row r="10315" spans="1:2">
      <c r="A10315" s="79"/>
      <c r="B10315" s="156"/>
    </row>
    <row r="10316" spans="1:2">
      <c r="A10316" s="79"/>
      <c r="B10316" s="156"/>
    </row>
    <row r="10317" spans="1:2">
      <c r="A10317" s="79"/>
      <c r="B10317" s="156"/>
    </row>
    <row r="10318" spans="1:2">
      <c r="A10318" s="79"/>
      <c r="B10318" s="156"/>
    </row>
    <row r="10319" spans="1:2">
      <c r="A10319" s="79"/>
      <c r="B10319" s="156"/>
    </row>
    <row r="10320" spans="1:2">
      <c r="A10320" s="79"/>
      <c r="B10320" s="156"/>
    </row>
    <row r="10321" spans="1:2">
      <c r="A10321" s="79"/>
      <c r="B10321" s="156"/>
    </row>
    <row r="10322" spans="1:2">
      <c r="A10322" s="79"/>
      <c r="B10322" s="156"/>
    </row>
    <row r="10323" spans="1:2">
      <c r="A10323" s="79"/>
      <c r="B10323" s="156"/>
    </row>
    <row r="10324" spans="1:2">
      <c r="A10324" s="79"/>
      <c r="B10324" s="156"/>
    </row>
    <row r="10325" spans="1:2">
      <c r="A10325" s="79"/>
      <c r="B10325" s="156"/>
    </row>
    <row r="10326" spans="1:2">
      <c r="A10326" s="79"/>
      <c r="B10326" s="156"/>
    </row>
    <row r="10327" spans="1:2">
      <c r="A10327" s="79"/>
      <c r="B10327" s="156"/>
    </row>
    <row r="10328" spans="1:2">
      <c r="A10328" s="79"/>
      <c r="B10328" s="156"/>
    </row>
    <row r="10329" spans="1:2">
      <c r="A10329" s="79"/>
      <c r="B10329" s="156"/>
    </row>
    <row r="10330" spans="1:2">
      <c r="A10330" s="79"/>
      <c r="B10330" s="156"/>
    </row>
    <row r="10331" spans="1:2">
      <c r="A10331" s="79"/>
      <c r="B10331" s="156"/>
    </row>
    <row r="10332" spans="1:2">
      <c r="A10332" s="79"/>
      <c r="B10332" s="156"/>
    </row>
    <row r="10333" spans="1:2">
      <c r="A10333" s="79"/>
      <c r="B10333" s="156"/>
    </row>
    <row r="10334" spans="1:2">
      <c r="A10334" s="79"/>
      <c r="B10334" s="156"/>
    </row>
    <row r="10335" spans="1:2">
      <c r="A10335" s="79"/>
      <c r="B10335" s="156"/>
    </row>
    <row r="10336" spans="1:2">
      <c r="A10336" s="79"/>
      <c r="B10336" s="156"/>
    </row>
    <row r="10337" spans="1:2">
      <c r="A10337" s="79"/>
      <c r="B10337" s="156"/>
    </row>
    <row r="10338" spans="1:2">
      <c r="A10338" s="79"/>
      <c r="B10338" s="156"/>
    </row>
    <row r="10339" spans="1:2">
      <c r="A10339" s="79"/>
      <c r="B10339" s="156"/>
    </row>
    <row r="10340" spans="1:2">
      <c r="A10340" s="79"/>
      <c r="B10340" s="156"/>
    </row>
    <row r="10341" spans="1:2">
      <c r="A10341" s="79"/>
      <c r="B10341" s="156"/>
    </row>
    <row r="10342" spans="1:2">
      <c r="A10342" s="79"/>
      <c r="B10342" s="156"/>
    </row>
    <row r="10343" spans="1:2">
      <c r="A10343" s="79"/>
      <c r="B10343" s="156"/>
    </row>
    <row r="10344" spans="1:2">
      <c r="A10344" s="79"/>
      <c r="B10344" s="156"/>
    </row>
    <row r="10345" spans="1:2">
      <c r="A10345" s="79"/>
      <c r="B10345" s="156"/>
    </row>
    <row r="10346" spans="1:2">
      <c r="A10346" s="79"/>
      <c r="B10346" s="156"/>
    </row>
    <row r="10347" spans="1:2">
      <c r="A10347" s="79"/>
      <c r="B10347" s="156"/>
    </row>
    <row r="10348" spans="1:2">
      <c r="A10348" s="79"/>
      <c r="B10348" s="156"/>
    </row>
    <row r="10349" spans="1:2">
      <c r="A10349" s="79"/>
      <c r="B10349" s="156"/>
    </row>
    <row r="10350" spans="1:2">
      <c r="A10350" s="79"/>
      <c r="B10350" s="156"/>
    </row>
    <row r="10351" spans="1:2">
      <c r="A10351" s="79"/>
      <c r="B10351" s="156"/>
    </row>
    <row r="10352" spans="1:2">
      <c r="A10352" s="79"/>
      <c r="B10352" s="156"/>
    </row>
    <row r="10353" spans="1:2">
      <c r="A10353" s="79"/>
      <c r="B10353" s="156"/>
    </row>
    <row r="10354" spans="1:2">
      <c r="A10354" s="79"/>
      <c r="B10354" s="156"/>
    </row>
    <row r="10355" spans="1:2">
      <c r="A10355" s="79"/>
      <c r="B10355" s="156"/>
    </row>
    <row r="10356" spans="1:2">
      <c r="A10356" s="79"/>
      <c r="B10356" s="156"/>
    </row>
    <row r="10357" spans="1:2">
      <c r="A10357" s="79"/>
      <c r="B10357" s="156"/>
    </row>
    <row r="10358" spans="1:2">
      <c r="A10358" s="79"/>
      <c r="B10358" s="156"/>
    </row>
    <row r="10359" spans="1:2">
      <c r="A10359" s="79"/>
      <c r="B10359" s="156"/>
    </row>
    <row r="10360" spans="1:2">
      <c r="A10360" s="79"/>
      <c r="B10360" s="156"/>
    </row>
    <row r="10361" spans="1:2">
      <c r="A10361" s="79"/>
      <c r="B10361" s="156"/>
    </row>
    <row r="10362" spans="1:2">
      <c r="A10362" s="79"/>
      <c r="B10362" s="156"/>
    </row>
    <row r="10363" spans="1:2">
      <c r="A10363" s="79"/>
      <c r="B10363" s="156"/>
    </row>
    <row r="10364" spans="1:2">
      <c r="A10364" s="79"/>
      <c r="B10364" s="156"/>
    </row>
    <row r="10365" spans="1:2">
      <c r="A10365" s="79"/>
      <c r="B10365" s="156"/>
    </row>
    <row r="10366" spans="1:2">
      <c r="A10366" s="79"/>
      <c r="B10366" s="156"/>
    </row>
    <row r="10367" spans="1:2">
      <c r="A10367" s="79"/>
      <c r="B10367" s="156"/>
    </row>
    <row r="10368" spans="1:2">
      <c r="A10368" s="79"/>
      <c r="B10368" s="156"/>
    </row>
    <row r="10369" spans="1:2">
      <c r="A10369" s="79"/>
      <c r="B10369" s="156"/>
    </row>
    <row r="10370" spans="1:2">
      <c r="A10370" s="79"/>
      <c r="B10370" s="156"/>
    </row>
    <row r="10371" spans="1:2">
      <c r="A10371" s="79"/>
      <c r="B10371" s="156"/>
    </row>
    <row r="10372" spans="1:2">
      <c r="A10372" s="79"/>
      <c r="B10372" s="156"/>
    </row>
    <row r="10373" spans="1:2">
      <c r="A10373" s="79"/>
      <c r="B10373" s="156"/>
    </row>
    <row r="10374" spans="1:2">
      <c r="A10374" s="79"/>
      <c r="B10374" s="156"/>
    </row>
    <row r="10375" spans="1:2">
      <c r="A10375" s="79"/>
      <c r="B10375" s="156"/>
    </row>
    <row r="10376" spans="1:2">
      <c r="A10376" s="79"/>
      <c r="B10376" s="156"/>
    </row>
    <row r="10377" spans="1:2">
      <c r="A10377" s="79"/>
      <c r="B10377" s="156"/>
    </row>
    <row r="10378" spans="1:2">
      <c r="A10378" s="79"/>
      <c r="B10378" s="156"/>
    </row>
    <row r="10379" spans="1:2">
      <c r="A10379" s="79"/>
      <c r="B10379" s="156"/>
    </row>
    <row r="10380" spans="1:2">
      <c r="A10380" s="79"/>
      <c r="B10380" s="156"/>
    </row>
    <row r="10381" spans="1:2">
      <c r="A10381" s="79"/>
      <c r="B10381" s="156"/>
    </row>
    <row r="10382" spans="1:2">
      <c r="A10382" s="79"/>
      <c r="B10382" s="156"/>
    </row>
    <row r="10383" spans="1:2">
      <c r="A10383" s="79"/>
      <c r="B10383" s="156"/>
    </row>
    <row r="10384" spans="1:2">
      <c r="A10384" s="79"/>
      <c r="B10384" s="156"/>
    </row>
    <row r="10385" spans="1:2">
      <c r="A10385" s="79"/>
      <c r="B10385" s="156"/>
    </row>
    <row r="10386" spans="1:2">
      <c r="A10386" s="79"/>
      <c r="B10386" s="156"/>
    </row>
    <row r="10387" spans="1:2">
      <c r="A10387" s="79"/>
      <c r="B10387" s="156"/>
    </row>
    <row r="10388" spans="1:2">
      <c r="A10388" s="79"/>
      <c r="B10388" s="156"/>
    </row>
    <row r="10389" spans="1:2">
      <c r="A10389" s="79"/>
      <c r="B10389" s="156"/>
    </row>
    <row r="10390" spans="1:2">
      <c r="A10390" s="79"/>
      <c r="B10390" s="156"/>
    </row>
    <row r="10391" spans="1:2">
      <c r="A10391" s="79"/>
      <c r="B10391" s="156"/>
    </row>
    <row r="10392" spans="1:2">
      <c r="A10392" s="79"/>
      <c r="B10392" s="156"/>
    </row>
    <row r="10393" spans="1:2">
      <c r="A10393" s="79"/>
      <c r="B10393" s="156"/>
    </row>
    <row r="10394" spans="1:2">
      <c r="A10394" s="79"/>
      <c r="B10394" s="156"/>
    </row>
    <row r="10395" spans="1:2">
      <c r="A10395" s="79"/>
      <c r="B10395" s="156"/>
    </row>
    <row r="10396" spans="1:2">
      <c r="A10396" s="79"/>
      <c r="B10396" s="156"/>
    </row>
    <row r="10397" spans="1:2">
      <c r="A10397" s="79"/>
      <c r="B10397" s="156"/>
    </row>
    <row r="10398" spans="1:2">
      <c r="A10398" s="79"/>
      <c r="B10398" s="156"/>
    </row>
    <row r="10399" spans="1:2">
      <c r="A10399" s="79"/>
      <c r="B10399" s="156"/>
    </row>
    <row r="10400" spans="1:2">
      <c r="A10400" s="79"/>
      <c r="B10400" s="156"/>
    </row>
    <row r="10401" spans="1:2">
      <c r="A10401" s="79"/>
      <c r="B10401" s="156"/>
    </row>
    <row r="10402" spans="1:2">
      <c r="A10402" s="79"/>
      <c r="B10402" s="156"/>
    </row>
    <row r="10403" spans="1:2">
      <c r="A10403" s="79"/>
      <c r="B10403" s="156"/>
    </row>
    <row r="10404" spans="1:2">
      <c r="A10404" s="79"/>
      <c r="B10404" s="156"/>
    </row>
    <row r="10405" spans="1:2">
      <c r="A10405" s="79"/>
      <c r="B10405" s="156"/>
    </row>
    <row r="10406" spans="1:2">
      <c r="A10406" s="79"/>
      <c r="B10406" s="156"/>
    </row>
    <row r="10407" spans="1:2">
      <c r="A10407" s="79"/>
      <c r="B10407" s="156"/>
    </row>
    <row r="10408" spans="1:2">
      <c r="A10408" s="79"/>
      <c r="B10408" s="156"/>
    </row>
    <row r="10409" spans="1:2">
      <c r="A10409" s="79"/>
      <c r="B10409" s="156"/>
    </row>
    <row r="10410" spans="1:2">
      <c r="A10410" s="79"/>
      <c r="B10410" s="156"/>
    </row>
    <row r="10411" spans="1:2">
      <c r="A10411" s="79"/>
      <c r="B10411" s="156"/>
    </row>
    <row r="10412" spans="1:2">
      <c r="A10412" s="79"/>
      <c r="B10412" s="156"/>
    </row>
    <row r="10413" spans="1:2">
      <c r="A10413" s="79"/>
      <c r="B10413" s="156"/>
    </row>
    <row r="10414" spans="1:2">
      <c r="A10414" s="79"/>
      <c r="B10414" s="156"/>
    </row>
    <row r="10415" spans="1:2">
      <c r="A10415" s="79"/>
      <c r="B10415" s="156"/>
    </row>
    <row r="10416" spans="1:2">
      <c r="A10416" s="79"/>
      <c r="B10416" s="156"/>
    </row>
    <row r="10417" spans="1:2">
      <c r="A10417" s="79"/>
      <c r="B10417" s="156"/>
    </row>
    <row r="10418" spans="1:2">
      <c r="A10418" s="79"/>
      <c r="B10418" s="156"/>
    </row>
    <row r="10419" spans="1:2">
      <c r="A10419" s="79"/>
      <c r="B10419" s="156"/>
    </row>
    <row r="10420" spans="1:2">
      <c r="A10420" s="79"/>
      <c r="B10420" s="156"/>
    </row>
    <row r="10421" spans="1:2">
      <c r="A10421" s="79"/>
      <c r="B10421" s="156"/>
    </row>
    <row r="10422" spans="1:2">
      <c r="A10422" s="79"/>
      <c r="B10422" s="156"/>
    </row>
    <row r="10423" spans="1:2">
      <c r="A10423" s="79"/>
      <c r="B10423" s="156"/>
    </row>
    <row r="10424" spans="1:2">
      <c r="A10424" s="79"/>
      <c r="B10424" s="156"/>
    </row>
    <row r="10425" spans="1:2">
      <c r="A10425" s="79"/>
      <c r="B10425" s="156"/>
    </row>
    <row r="10426" spans="1:2">
      <c r="A10426" s="79"/>
      <c r="B10426" s="156"/>
    </row>
    <row r="10427" spans="1:2">
      <c r="A10427" s="79"/>
      <c r="B10427" s="156"/>
    </row>
    <row r="10428" spans="1:2">
      <c r="A10428" s="79"/>
      <c r="B10428" s="156"/>
    </row>
    <row r="10429" spans="1:2">
      <c r="A10429" s="79"/>
      <c r="B10429" s="156"/>
    </row>
    <row r="10430" spans="1:2">
      <c r="A10430" s="79"/>
      <c r="B10430" s="156"/>
    </row>
    <row r="10431" spans="1:2">
      <c r="A10431" s="79"/>
      <c r="B10431" s="156"/>
    </row>
    <row r="10432" spans="1:2">
      <c r="A10432" s="79"/>
      <c r="B10432" s="156"/>
    </row>
    <row r="10433" spans="1:2">
      <c r="A10433" s="79"/>
      <c r="B10433" s="156"/>
    </row>
    <row r="10434" spans="1:2">
      <c r="A10434" s="79"/>
      <c r="B10434" s="156"/>
    </row>
    <row r="10435" spans="1:2">
      <c r="A10435" s="79"/>
      <c r="B10435" s="156"/>
    </row>
    <row r="10436" spans="1:2">
      <c r="A10436" s="79"/>
      <c r="B10436" s="156"/>
    </row>
    <row r="10437" spans="1:2">
      <c r="A10437" s="79"/>
      <c r="B10437" s="156"/>
    </row>
    <row r="10438" spans="1:2">
      <c r="A10438" s="79"/>
      <c r="B10438" s="156"/>
    </row>
    <row r="10439" spans="1:2">
      <c r="A10439" s="79"/>
      <c r="B10439" s="156"/>
    </row>
    <row r="10440" spans="1:2">
      <c r="A10440" s="79"/>
      <c r="B10440" s="156"/>
    </row>
    <row r="10441" spans="1:2">
      <c r="A10441" s="79"/>
      <c r="B10441" s="156"/>
    </row>
    <row r="10442" spans="1:2">
      <c r="A10442" s="79"/>
      <c r="B10442" s="156"/>
    </row>
    <row r="10443" spans="1:2">
      <c r="A10443" s="79"/>
      <c r="B10443" s="156"/>
    </row>
    <row r="10444" spans="1:2">
      <c r="A10444" s="79"/>
      <c r="B10444" s="156"/>
    </row>
    <row r="10445" spans="1:2">
      <c r="A10445" s="79"/>
      <c r="B10445" s="156"/>
    </row>
    <row r="10446" spans="1:2">
      <c r="A10446" s="79"/>
      <c r="B10446" s="156"/>
    </row>
    <row r="10447" spans="1:2">
      <c r="A10447" s="79"/>
      <c r="B10447" s="156"/>
    </row>
    <row r="10448" spans="1:2">
      <c r="A10448" s="79"/>
      <c r="B10448" s="156"/>
    </row>
    <row r="10449" spans="1:2">
      <c r="A10449" s="79"/>
      <c r="B10449" s="156"/>
    </row>
    <row r="10450" spans="1:2">
      <c r="A10450" s="79"/>
      <c r="B10450" s="156"/>
    </row>
    <row r="10451" spans="1:2">
      <c r="A10451" s="79"/>
      <c r="B10451" s="156"/>
    </row>
    <row r="10452" spans="1:2">
      <c r="A10452" s="79"/>
      <c r="B10452" s="156"/>
    </row>
    <row r="10453" spans="1:2">
      <c r="A10453" s="79"/>
      <c r="B10453" s="156"/>
    </row>
    <row r="10454" spans="1:2">
      <c r="A10454" s="79"/>
      <c r="B10454" s="156"/>
    </row>
    <row r="10455" spans="1:2">
      <c r="A10455" s="79"/>
      <c r="B10455" s="156"/>
    </row>
    <row r="10456" spans="1:2">
      <c r="A10456" s="79"/>
      <c r="B10456" s="156"/>
    </row>
    <row r="10457" spans="1:2">
      <c r="A10457" s="79"/>
      <c r="B10457" s="156"/>
    </row>
    <row r="10458" spans="1:2">
      <c r="A10458" s="79"/>
      <c r="B10458" s="156"/>
    </row>
    <row r="10459" spans="1:2">
      <c r="A10459" s="79"/>
      <c r="B10459" s="156"/>
    </row>
    <row r="10460" spans="1:2">
      <c r="A10460" s="79"/>
      <c r="B10460" s="156"/>
    </row>
    <row r="10461" spans="1:2">
      <c r="A10461" s="79"/>
      <c r="B10461" s="156"/>
    </row>
    <row r="10462" spans="1:2">
      <c r="A10462" s="79"/>
      <c r="B10462" s="156"/>
    </row>
    <row r="10463" spans="1:2">
      <c r="A10463" s="79"/>
      <c r="B10463" s="156"/>
    </row>
    <row r="10464" spans="1:2">
      <c r="A10464" s="79"/>
      <c r="B10464" s="156"/>
    </row>
    <row r="10465" spans="1:2">
      <c r="A10465" s="79"/>
      <c r="B10465" s="156"/>
    </row>
    <row r="10466" spans="1:2">
      <c r="A10466" s="79"/>
      <c r="B10466" s="156"/>
    </row>
    <row r="10467" spans="1:2">
      <c r="A10467" s="79"/>
      <c r="B10467" s="156"/>
    </row>
    <row r="10468" spans="1:2">
      <c r="A10468" s="79"/>
      <c r="B10468" s="156"/>
    </row>
    <row r="10469" spans="1:2">
      <c r="A10469" s="79"/>
      <c r="B10469" s="156"/>
    </row>
    <row r="10470" spans="1:2">
      <c r="A10470" s="79"/>
      <c r="B10470" s="156"/>
    </row>
    <row r="10471" spans="1:2">
      <c r="A10471" s="79"/>
      <c r="B10471" s="156"/>
    </row>
    <row r="10472" spans="1:2">
      <c r="A10472" s="79"/>
      <c r="B10472" s="156"/>
    </row>
    <row r="10473" spans="1:2">
      <c r="A10473" s="79"/>
      <c r="B10473" s="156"/>
    </row>
    <row r="10474" spans="1:2">
      <c r="A10474" s="79"/>
      <c r="B10474" s="156"/>
    </row>
    <row r="10475" spans="1:2">
      <c r="A10475" s="79"/>
      <c r="B10475" s="156"/>
    </row>
    <row r="10476" spans="1:2">
      <c r="A10476" s="79"/>
      <c r="B10476" s="156"/>
    </row>
    <row r="10477" spans="1:2">
      <c r="A10477" s="79"/>
      <c r="B10477" s="156"/>
    </row>
    <row r="10478" spans="1:2">
      <c r="A10478" s="79"/>
      <c r="B10478" s="156"/>
    </row>
    <row r="10479" spans="1:2">
      <c r="A10479" s="79"/>
      <c r="B10479" s="156"/>
    </row>
    <row r="10480" spans="1:2">
      <c r="A10480" s="79"/>
      <c r="B10480" s="156"/>
    </row>
    <row r="10481" spans="1:2">
      <c r="A10481" s="79"/>
      <c r="B10481" s="156"/>
    </row>
    <row r="10482" spans="1:2">
      <c r="A10482" s="79"/>
      <c r="B10482" s="156"/>
    </row>
    <row r="10483" spans="1:2">
      <c r="A10483" s="79"/>
      <c r="B10483" s="156"/>
    </row>
    <row r="10484" spans="1:2">
      <c r="A10484" s="79"/>
      <c r="B10484" s="156"/>
    </row>
    <row r="10485" spans="1:2">
      <c r="A10485" s="79"/>
      <c r="B10485" s="156"/>
    </row>
    <row r="10486" spans="1:2">
      <c r="A10486" s="79"/>
      <c r="B10486" s="156"/>
    </row>
    <row r="10487" spans="1:2">
      <c r="A10487" s="79"/>
      <c r="B10487" s="156"/>
    </row>
    <row r="10488" spans="1:2">
      <c r="A10488" s="79"/>
      <c r="B10488" s="156"/>
    </row>
    <row r="10489" spans="1:2">
      <c r="A10489" s="79"/>
      <c r="B10489" s="156"/>
    </row>
    <row r="10490" spans="1:2">
      <c r="A10490" s="79"/>
      <c r="B10490" s="156"/>
    </row>
    <row r="10491" spans="1:2">
      <c r="A10491" s="79"/>
      <c r="B10491" s="156"/>
    </row>
    <row r="10492" spans="1:2">
      <c r="A10492" s="79"/>
      <c r="B10492" s="156"/>
    </row>
    <row r="10493" spans="1:2">
      <c r="A10493" s="79"/>
      <c r="B10493" s="156"/>
    </row>
    <row r="10494" spans="1:2">
      <c r="A10494" s="79"/>
      <c r="B10494" s="156"/>
    </row>
    <row r="10495" spans="1:2">
      <c r="A10495" s="79"/>
      <c r="B10495" s="156"/>
    </row>
    <row r="10496" spans="1:2">
      <c r="A10496" s="79"/>
      <c r="B10496" s="156"/>
    </row>
    <row r="10497" spans="1:2">
      <c r="A10497" s="79"/>
      <c r="B10497" s="156"/>
    </row>
    <row r="10498" spans="1:2">
      <c r="A10498" s="79"/>
      <c r="B10498" s="156"/>
    </row>
    <row r="10499" spans="1:2">
      <c r="A10499" s="79"/>
      <c r="B10499" s="156"/>
    </row>
    <row r="10500" spans="1:2">
      <c r="A10500" s="79"/>
      <c r="B10500" s="156"/>
    </row>
    <row r="10501" spans="1:2">
      <c r="A10501" s="79"/>
      <c r="B10501" s="156"/>
    </row>
    <row r="10502" spans="1:2">
      <c r="A10502" s="79"/>
      <c r="B10502" s="156"/>
    </row>
    <row r="10503" spans="1:2">
      <c r="A10503" s="79"/>
      <c r="B10503" s="156"/>
    </row>
    <row r="10504" spans="1:2">
      <c r="A10504" s="79"/>
      <c r="B10504" s="156"/>
    </row>
    <row r="10505" spans="1:2">
      <c r="A10505" s="79"/>
      <c r="B10505" s="156"/>
    </row>
    <row r="10506" spans="1:2">
      <c r="A10506" s="79"/>
      <c r="B10506" s="156"/>
    </row>
    <row r="10507" spans="1:2">
      <c r="A10507" s="79"/>
      <c r="B10507" s="156"/>
    </row>
    <row r="10508" spans="1:2">
      <c r="A10508" s="79"/>
      <c r="B10508" s="156"/>
    </row>
    <row r="10509" spans="1:2">
      <c r="A10509" s="79"/>
      <c r="B10509" s="156"/>
    </row>
    <row r="10510" spans="1:2">
      <c r="A10510" s="79"/>
      <c r="B10510" s="156"/>
    </row>
    <row r="10511" spans="1:2">
      <c r="A10511" s="79"/>
      <c r="B10511" s="156"/>
    </row>
    <row r="10512" spans="1:2">
      <c r="A10512" s="79"/>
      <c r="B10512" s="156"/>
    </row>
    <row r="10513" spans="1:2">
      <c r="A10513" s="79"/>
      <c r="B10513" s="156"/>
    </row>
    <row r="10514" spans="1:2">
      <c r="A10514" s="79"/>
      <c r="B10514" s="156"/>
    </row>
    <row r="10515" spans="1:2">
      <c r="A10515" s="79"/>
      <c r="B10515" s="156"/>
    </row>
    <row r="10516" spans="1:2">
      <c r="A10516" s="79"/>
      <c r="B10516" s="156"/>
    </row>
    <row r="10517" spans="1:2">
      <c r="A10517" s="79"/>
      <c r="B10517" s="156"/>
    </row>
    <row r="10518" spans="1:2">
      <c r="A10518" s="79"/>
      <c r="B10518" s="156"/>
    </row>
    <row r="10519" spans="1:2">
      <c r="A10519" s="79"/>
      <c r="B10519" s="156"/>
    </row>
    <row r="10520" spans="1:2">
      <c r="A10520" s="79"/>
      <c r="B10520" s="156"/>
    </row>
    <row r="10521" spans="1:2">
      <c r="A10521" s="79"/>
      <c r="B10521" s="156"/>
    </row>
    <row r="10522" spans="1:2">
      <c r="A10522" s="79"/>
      <c r="B10522" s="156"/>
    </row>
    <row r="10523" spans="1:2">
      <c r="A10523" s="79"/>
      <c r="B10523" s="156"/>
    </row>
    <row r="10524" spans="1:2">
      <c r="A10524" s="79"/>
      <c r="B10524" s="156"/>
    </row>
    <row r="10525" spans="1:2">
      <c r="A10525" s="79"/>
      <c r="B10525" s="156"/>
    </row>
    <row r="10526" spans="1:2">
      <c r="A10526" s="79"/>
      <c r="B10526" s="156"/>
    </row>
    <row r="10527" spans="1:2">
      <c r="A10527" s="79"/>
      <c r="B10527" s="156"/>
    </row>
    <row r="10528" spans="1:2">
      <c r="A10528" s="79"/>
      <c r="B10528" s="156"/>
    </row>
    <row r="10529" spans="1:2">
      <c r="A10529" s="79"/>
      <c r="B10529" s="156"/>
    </row>
    <row r="10530" spans="1:2">
      <c r="A10530" s="79"/>
      <c r="B10530" s="156"/>
    </row>
    <row r="10531" spans="1:2">
      <c r="A10531" s="79"/>
      <c r="B10531" s="156"/>
    </row>
    <row r="10532" spans="1:2">
      <c r="A10532" s="79"/>
      <c r="B10532" s="156"/>
    </row>
    <row r="10533" spans="1:2">
      <c r="A10533" s="79"/>
      <c r="B10533" s="156"/>
    </row>
    <row r="10534" spans="1:2">
      <c r="A10534" s="79"/>
      <c r="B10534" s="156"/>
    </row>
    <row r="10535" spans="1:2">
      <c r="A10535" s="79"/>
      <c r="B10535" s="156"/>
    </row>
    <row r="10536" spans="1:2">
      <c r="A10536" s="79"/>
      <c r="B10536" s="156"/>
    </row>
    <row r="10537" spans="1:2">
      <c r="A10537" s="79"/>
      <c r="B10537" s="156"/>
    </row>
    <row r="10538" spans="1:2">
      <c r="A10538" s="79"/>
      <c r="B10538" s="156"/>
    </row>
    <row r="10539" spans="1:2">
      <c r="A10539" s="79"/>
      <c r="B10539" s="156"/>
    </row>
    <row r="10540" spans="1:2">
      <c r="A10540" s="79"/>
      <c r="B10540" s="156"/>
    </row>
    <row r="10541" spans="1:2">
      <c r="A10541" s="79"/>
      <c r="B10541" s="156"/>
    </row>
    <row r="10542" spans="1:2">
      <c r="A10542" s="79"/>
      <c r="B10542" s="156"/>
    </row>
    <row r="10543" spans="1:2">
      <c r="A10543" s="79"/>
      <c r="B10543" s="156"/>
    </row>
    <row r="10544" spans="1:2">
      <c r="A10544" s="79"/>
      <c r="B10544" s="156"/>
    </row>
    <row r="10545" spans="1:2">
      <c r="A10545" s="79"/>
      <c r="B10545" s="156"/>
    </row>
    <row r="10546" spans="1:2">
      <c r="A10546" s="79"/>
      <c r="B10546" s="156"/>
    </row>
    <row r="10547" spans="1:2">
      <c r="A10547" s="79"/>
      <c r="B10547" s="156"/>
    </row>
    <row r="10548" spans="1:2">
      <c r="A10548" s="79"/>
      <c r="B10548" s="156"/>
    </row>
    <row r="10549" spans="1:2">
      <c r="A10549" s="79"/>
      <c r="B10549" s="156"/>
    </row>
    <row r="10550" spans="1:2">
      <c r="A10550" s="79"/>
      <c r="B10550" s="156"/>
    </row>
    <row r="10551" spans="1:2">
      <c r="A10551" s="79"/>
      <c r="B10551" s="156"/>
    </row>
    <row r="10552" spans="1:2">
      <c r="A10552" s="79"/>
      <c r="B10552" s="156"/>
    </row>
    <row r="10553" spans="1:2">
      <c r="A10553" s="79"/>
      <c r="B10553" s="156"/>
    </row>
    <row r="10554" spans="1:2">
      <c r="A10554" s="79"/>
      <c r="B10554" s="156"/>
    </row>
    <row r="10555" spans="1:2">
      <c r="A10555" s="79"/>
      <c r="B10555" s="156"/>
    </row>
    <row r="10556" spans="1:2">
      <c r="A10556" s="79"/>
      <c r="B10556" s="156"/>
    </row>
    <row r="10557" spans="1:2">
      <c r="A10557" s="79"/>
      <c r="B10557" s="156"/>
    </row>
    <row r="10558" spans="1:2">
      <c r="A10558" s="79"/>
      <c r="B10558" s="156"/>
    </row>
    <row r="10559" spans="1:2">
      <c r="A10559" s="79"/>
      <c r="B10559" s="156"/>
    </row>
    <row r="10560" spans="1:2">
      <c r="A10560" s="79"/>
      <c r="B10560" s="156"/>
    </row>
    <row r="10561" spans="1:2">
      <c r="A10561" s="79"/>
      <c r="B10561" s="156"/>
    </row>
    <row r="10562" spans="1:2">
      <c r="A10562" s="79"/>
      <c r="B10562" s="156"/>
    </row>
    <row r="10563" spans="1:2">
      <c r="A10563" s="79"/>
      <c r="B10563" s="156"/>
    </row>
    <row r="10564" spans="1:2">
      <c r="A10564" s="79"/>
      <c r="B10564" s="156"/>
    </row>
    <row r="10565" spans="1:2">
      <c r="A10565" s="79"/>
      <c r="B10565" s="156"/>
    </row>
    <row r="10566" spans="1:2">
      <c r="A10566" s="79"/>
      <c r="B10566" s="156"/>
    </row>
    <row r="10567" spans="1:2">
      <c r="A10567" s="79"/>
      <c r="B10567" s="156"/>
    </row>
    <row r="10568" spans="1:2">
      <c r="A10568" s="79"/>
      <c r="B10568" s="156"/>
    </row>
    <row r="10569" spans="1:2">
      <c r="A10569" s="79"/>
      <c r="B10569" s="156"/>
    </row>
    <row r="10570" spans="1:2">
      <c r="A10570" s="79"/>
      <c r="B10570" s="156"/>
    </row>
    <row r="10571" spans="1:2">
      <c r="A10571" s="79"/>
      <c r="B10571" s="156"/>
    </row>
    <row r="10572" spans="1:2">
      <c r="A10572" s="79"/>
      <c r="B10572" s="156"/>
    </row>
    <row r="10573" spans="1:2">
      <c r="A10573" s="79"/>
      <c r="B10573" s="156"/>
    </row>
    <row r="10574" spans="1:2">
      <c r="A10574" s="79"/>
      <c r="B10574" s="156"/>
    </row>
    <row r="10575" spans="1:2">
      <c r="A10575" s="79"/>
      <c r="B10575" s="156"/>
    </row>
    <row r="10576" spans="1:2">
      <c r="A10576" s="79"/>
      <c r="B10576" s="156"/>
    </row>
    <row r="10577" spans="1:2">
      <c r="A10577" s="79"/>
      <c r="B10577" s="156"/>
    </row>
    <row r="10578" spans="1:2">
      <c r="A10578" s="79"/>
      <c r="B10578" s="156"/>
    </row>
    <row r="10579" spans="1:2">
      <c r="A10579" s="79"/>
      <c r="B10579" s="156"/>
    </row>
    <row r="10580" spans="1:2">
      <c r="A10580" s="79"/>
      <c r="B10580" s="156"/>
    </row>
    <row r="10581" spans="1:2">
      <c r="A10581" s="79"/>
      <c r="B10581" s="156"/>
    </row>
    <row r="10582" spans="1:2">
      <c r="A10582" s="79"/>
      <c r="B10582" s="156"/>
    </row>
    <row r="10583" spans="1:2">
      <c r="A10583" s="79"/>
      <c r="B10583" s="156"/>
    </row>
    <row r="10584" spans="1:2">
      <c r="A10584" s="79"/>
      <c r="B10584" s="156"/>
    </row>
    <row r="10585" spans="1:2">
      <c r="A10585" s="79"/>
      <c r="B10585" s="156"/>
    </row>
    <row r="10586" spans="1:2">
      <c r="A10586" s="79"/>
      <c r="B10586" s="156"/>
    </row>
    <row r="10587" spans="1:2">
      <c r="A10587" s="79"/>
      <c r="B10587" s="156"/>
    </row>
    <row r="10588" spans="1:2">
      <c r="A10588" s="79"/>
      <c r="B10588" s="156"/>
    </row>
    <row r="10589" spans="1:2">
      <c r="A10589" s="79"/>
      <c r="B10589" s="156"/>
    </row>
    <row r="10590" spans="1:2">
      <c r="A10590" s="79"/>
      <c r="B10590" s="156"/>
    </row>
    <row r="10591" spans="1:2">
      <c r="A10591" s="79"/>
      <c r="B10591" s="156"/>
    </row>
    <row r="10592" spans="1:2">
      <c r="A10592" s="79"/>
      <c r="B10592" s="156"/>
    </row>
    <row r="10593" spans="1:2">
      <c r="A10593" s="79"/>
      <c r="B10593" s="156"/>
    </row>
    <row r="10594" spans="1:2">
      <c r="A10594" s="79"/>
      <c r="B10594" s="156"/>
    </row>
    <row r="10595" spans="1:2">
      <c r="A10595" s="79"/>
      <c r="B10595" s="156"/>
    </row>
    <row r="10596" spans="1:2">
      <c r="A10596" s="79"/>
      <c r="B10596" s="156"/>
    </row>
    <row r="10597" spans="1:2">
      <c r="A10597" s="79"/>
      <c r="B10597" s="156"/>
    </row>
    <row r="10598" spans="1:2">
      <c r="A10598" s="79"/>
      <c r="B10598" s="156"/>
    </row>
    <row r="10599" spans="1:2">
      <c r="A10599" s="79"/>
      <c r="B10599" s="156"/>
    </row>
    <row r="10600" spans="1:2">
      <c r="A10600" s="79"/>
      <c r="B10600" s="156"/>
    </row>
    <row r="10601" spans="1:2">
      <c r="A10601" s="79"/>
      <c r="B10601" s="156"/>
    </row>
    <row r="10602" spans="1:2">
      <c r="A10602" s="79"/>
      <c r="B10602" s="156"/>
    </row>
    <row r="10603" spans="1:2">
      <c r="A10603" s="79"/>
      <c r="B10603" s="156"/>
    </row>
    <row r="10604" spans="1:2">
      <c r="A10604" s="79"/>
      <c r="B10604" s="156"/>
    </row>
    <row r="10605" spans="1:2">
      <c r="A10605" s="79"/>
      <c r="B10605" s="156"/>
    </row>
    <row r="10606" spans="1:2">
      <c r="A10606" s="79"/>
      <c r="B10606" s="156"/>
    </row>
    <row r="10607" spans="1:2">
      <c r="A10607" s="79"/>
      <c r="B10607" s="156"/>
    </row>
    <row r="10608" spans="1:2">
      <c r="A10608" s="79"/>
      <c r="B10608" s="156"/>
    </row>
    <row r="10609" spans="1:2">
      <c r="A10609" s="79"/>
      <c r="B10609" s="156"/>
    </row>
    <row r="10610" spans="1:2">
      <c r="A10610" s="79"/>
      <c r="B10610" s="156"/>
    </row>
    <row r="10611" spans="1:2">
      <c r="A10611" s="79"/>
      <c r="B10611" s="156"/>
    </row>
    <row r="10612" spans="1:2">
      <c r="A10612" s="79"/>
      <c r="B10612" s="156"/>
    </row>
    <row r="10613" spans="1:2">
      <c r="A10613" s="79"/>
      <c r="B10613" s="156"/>
    </row>
    <row r="10614" spans="1:2">
      <c r="A10614" s="79"/>
      <c r="B10614" s="156"/>
    </row>
    <row r="10615" spans="1:2">
      <c r="A10615" s="79"/>
      <c r="B10615" s="156"/>
    </row>
    <row r="10616" spans="1:2">
      <c r="A10616" s="79"/>
      <c r="B10616" s="156"/>
    </row>
    <row r="10617" spans="1:2">
      <c r="A10617" s="79"/>
      <c r="B10617" s="156"/>
    </row>
    <row r="10618" spans="1:2">
      <c r="A10618" s="79"/>
      <c r="B10618" s="156"/>
    </row>
    <row r="10619" spans="1:2">
      <c r="A10619" s="79"/>
      <c r="B10619" s="156"/>
    </row>
    <row r="10620" spans="1:2">
      <c r="A10620" s="79"/>
      <c r="B10620" s="156"/>
    </row>
    <row r="10621" spans="1:2">
      <c r="A10621" s="79"/>
      <c r="B10621" s="156"/>
    </row>
    <row r="10622" spans="1:2">
      <c r="A10622" s="79"/>
      <c r="B10622" s="156"/>
    </row>
    <row r="10623" spans="1:2">
      <c r="A10623" s="79"/>
      <c r="B10623" s="156"/>
    </row>
    <row r="10624" spans="1:2">
      <c r="A10624" s="79"/>
      <c r="B10624" s="156"/>
    </row>
    <row r="10625" spans="1:2">
      <c r="A10625" s="79"/>
      <c r="B10625" s="156"/>
    </row>
    <row r="10626" spans="1:2">
      <c r="A10626" s="79"/>
      <c r="B10626" s="156"/>
    </row>
    <row r="10627" spans="1:2">
      <c r="A10627" s="79"/>
      <c r="B10627" s="156"/>
    </row>
    <row r="10628" spans="1:2">
      <c r="A10628" s="79"/>
      <c r="B10628" s="156"/>
    </row>
    <row r="10629" spans="1:2">
      <c r="A10629" s="79"/>
      <c r="B10629" s="156"/>
    </row>
    <row r="10630" spans="1:2">
      <c r="A10630" s="79"/>
      <c r="B10630" s="156"/>
    </row>
    <row r="10631" spans="1:2">
      <c r="A10631" s="79"/>
      <c r="B10631" s="156"/>
    </row>
    <row r="10632" spans="1:2">
      <c r="A10632" s="79"/>
      <c r="B10632" s="156"/>
    </row>
    <row r="10633" spans="1:2">
      <c r="A10633" s="79"/>
      <c r="B10633" s="156"/>
    </row>
    <row r="10634" spans="1:2">
      <c r="A10634" s="79"/>
      <c r="B10634" s="156"/>
    </row>
    <row r="10635" spans="1:2">
      <c r="A10635" s="79"/>
      <c r="B10635" s="156"/>
    </row>
    <row r="10636" spans="1:2">
      <c r="A10636" s="79"/>
      <c r="B10636" s="156"/>
    </row>
    <row r="10637" spans="1:2">
      <c r="A10637" s="79"/>
      <c r="B10637" s="156"/>
    </row>
    <row r="10638" spans="1:2">
      <c r="A10638" s="79"/>
      <c r="B10638" s="156"/>
    </row>
    <row r="10639" spans="1:2">
      <c r="A10639" s="79"/>
      <c r="B10639" s="156"/>
    </row>
    <row r="10640" spans="1:2">
      <c r="A10640" s="79"/>
      <c r="B10640" s="156"/>
    </row>
    <row r="10641" spans="1:2">
      <c r="A10641" s="79"/>
      <c r="B10641" s="156"/>
    </row>
    <row r="10642" spans="1:2">
      <c r="A10642" s="79"/>
      <c r="B10642" s="156"/>
    </row>
    <row r="10643" spans="1:2">
      <c r="A10643" s="79"/>
      <c r="B10643" s="156"/>
    </row>
    <row r="10644" spans="1:2">
      <c r="A10644" s="79"/>
      <c r="B10644" s="156"/>
    </row>
    <row r="10645" spans="1:2">
      <c r="A10645" s="79"/>
      <c r="B10645" s="156"/>
    </row>
    <row r="10646" spans="1:2">
      <c r="A10646" s="79"/>
      <c r="B10646" s="156"/>
    </row>
    <row r="10647" spans="1:2">
      <c r="A10647" s="79"/>
      <c r="B10647" s="156"/>
    </row>
    <row r="10648" spans="1:2">
      <c r="A10648" s="79"/>
      <c r="B10648" s="156"/>
    </row>
    <row r="10649" spans="1:2">
      <c r="A10649" s="79"/>
      <c r="B10649" s="156"/>
    </row>
    <row r="10650" spans="1:2">
      <c r="A10650" s="79"/>
      <c r="B10650" s="156"/>
    </row>
    <row r="10651" spans="1:2">
      <c r="A10651" s="79"/>
      <c r="B10651" s="156"/>
    </row>
    <row r="10652" spans="1:2">
      <c r="A10652" s="79"/>
      <c r="B10652" s="156"/>
    </row>
    <row r="10653" spans="1:2">
      <c r="A10653" s="79"/>
      <c r="B10653" s="156"/>
    </row>
    <row r="10654" spans="1:2">
      <c r="A10654" s="79"/>
      <c r="B10654" s="156"/>
    </row>
    <row r="10655" spans="1:2">
      <c r="A10655" s="79"/>
      <c r="B10655" s="156"/>
    </row>
    <row r="10656" spans="1:2">
      <c r="A10656" s="79"/>
      <c r="B10656" s="156"/>
    </row>
    <row r="10657" spans="1:2">
      <c r="A10657" s="79"/>
      <c r="B10657" s="156"/>
    </row>
    <row r="10658" spans="1:2">
      <c r="A10658" s="79"/>
      <c r="B10658" s="156"/>
    </row>
    <row r="10659" spans="1:2">
      <c r="A10659" s="79"/>
      <c r="B10659" s="156"/>
    </row>
    <row r="10660" spans="1:2">
      <c r="A10660" s="79"/>
      <c r="B10660" s="156"/>
    </row>
    <row r="10661" spans="1:2">
      <c r="A10661" s="79"/>
      <c r="B10661" s="156"/>
    </row>
    <row r="10662" spans="1:2">
      <c r="A10662" s="79"/>
      <c r="B10662" s="156"/>
    </row>
    <row r="10663" spans="1:2">
      <c r="A10663" s="79"/>
      <c r="B10663" s="156"/>
    </row>
    <row r="10664" spans="1:2">
      <c r="A10664" s="79"/>
      <c r="B10664" s="156"/>
    </row>
    <row r="10665" spans="1:2">
      <c r="A10665" s="79"/>
      <c r="B10665" s="156"/>
    </row>
    <row r="10666" spans="1:2">
      <c r="A10666" s="79"/>
      <c r="B10666" s="156"/>
    </row>
    <row r="10667" spans="1:2">
      <c r="A10667" s="79"/>
      <c r="B10667" s="156"/>
    </row>
    <row r="10668" spans="1:2">
      <c r="A10668" s="79"/>
      <c r="B10668" s="156"/>
    </row>
    <row r="10669" spans="1:2">
      <c r="A10669" s="79"/>
      <c r="B10669" s="156"/>
    </row>
    <row r="10670" spans="1:2">
      <c r="A10670" s="79"/>
      <c r="B10670" s="156"/>
    </row>
    <row r="10671" spans="1:2">
      <c r="A10671" s="79"/>
      <c r="B10671" s="156"/>
    </row>
    <row r="10672" spans="1:2">
      <c r="A10672" s="79"/>
      <c r="B10672" s="156"/>
    </row>
    <row r="10673" spans="1:2">
      <c r="A10673" s="79"/>
      <c r="B10673" s="156"/>
    </row>
    <row r="10674" spans="1:2">
      <c r="A10674" s="79"/>
      <c r="B10674" s="156"/>
    </row>
    <row r="10675" spans="1:2">
      <c r="A10675" s="79"/>
      <c r="B10675" s="156"/>
    </row>
    <row r="10676" spans="1:2">
      <c r="A10676" s="79"/>
      <c r="B10676" s="156"/>
    </row>
    <row r="10677" spans="1:2">
      <c r="A10677" s="79"/>
      <c r="B10677" s="156"/>
    </row>
    <row r="10678" spans="1:2">
      <c r="A10678" s="79"/>
      <c r="B10678" s="156"/>
    </row>
    <row r="10679" spans="1:2">
      <c r="A10679" s="79"/>
      <c r="B10679" s="156"/>
    </row>
    <row r="10680" spans="1:2">
      <c r="A10680" s="79"/>
      <c r="B10680" s="156"/>
    </row>
    <row r="10681" spans="1:2">
      <c r="A10681" s="79"/>
      <c r="B10681" s="156"/>
    </row>
    <row r="10682" spans="1:2">
      <c r="A10682" s="79"/>
      <c r="B10682" s="156"/>
    </row>
    <row r="10683" spans="1:2">
      <c r="A10683" s="79"/>
      <c r="B10683" s="156"/>
    </row>
    <row r="10684" spans="1:2">
      <c r="A10684" s="79"/>
      <c r="B10684" s="156"/>
    </row>
    <row r="10685" spans="1:2">
      <c r="A10685" s="79"/>
      <c r="B10685" s="156"/>
    </row>
    <row r="10686" spans="1:2">
      <c r="A10686" s="79"/>
      <c r="B10686" s="156"/>
    </row>
    <row r="10687" spans="1:2">
      <c r="A10687" s="79"/>
      <c r="B10687" s="156"/>
    </row>
    <row r="10688" spans="1:2">
      <c r="A10688" s="79"/>
      <c r="B10688" s="156"/>
    </row>
    <row r="10689" spans="1:2">
      <c r="A10689" s="79"/>
      <c r="B10689" s="156"/>
    </row>
    <row r="10690" spans="1:2">
      <c r="A10690" s="79"/>
      <c r="B10690" s="156"/>
    </row>
    <row r="10691" spans="1:2">
      <c r="A10691" s="79"/>
      <c r="B10691" s="156"/>
    </row>
    <row r="10692" spans="1:2">
      <c r="A10692" s="79"/>
      <c r="B10692" s="156"/>
    </row>
    <row r="10693" spans="1:2">
      <c r="A10693" s="79"/>
      <c r="B10693" s="156"/>
    </row>
    <row r="10694" spans="1:2">
      <c r="A10694" s="79"/>
      <c r="B10694" s="156"/>
    </row>
    <row r="10695" spans="1:2">
      <c r="A10695" s="79"/>
      <c r="B10695" s="156"/>
    </row>
    <row r="10696" spans="1:2">
      <c r="A10696" s="79"/>
      <c r="B10696" s="156"/>
    </row>
    <row r="10697" spans="1:2">
      <c r="A10697" s="79"/>
      <c r="B10697" s="156"/>
    </row>
    <row r="10698" spans="1:2">
      <c r="A10698" s="79"/>
      <c r="B10698" s="156"/>
    </row>
    <row r="10699" spans="1:2">
      <c r="A10699" s="79"/>
      <c r="B10699" s="156"/>
    </row>
    <row r="10700" spans="1:2">
      <c r="A10700" s="79"/>
      <c r="B10700" s="156"/>
    </row>
    <row r="10701" spans="1:2">
      <c r="A10701" s="79"/>
      <c r="B10701" s="156"/>
    </row>
    <row r="10702" spans="1:2">
      <c r="A10702" s="79"/>
      <c r="B10702" s="156"/>
    </row>
    <row r="10703" spans="1:2">
      <c r="A10703" s="79"/>
      <c r="B10703" s="156"/>
    </row>
    <row r="10704" spans="1:2">
      <c r="A10704" s="79"/>
      <c r="B10704" s="156"/>
    </row>
    <row r="10705" spans="1:2">
      <c r="A10705" s="79"/>
      <c r="B10705" s="156"/>
    </row>
    <row r="10706" spans="1:2">
      <c r="A10706" s="79"/>
      <c r="B10706" s="156"/>
    </row>
    <row r="10707" spans="1:2">
      <c r="A10707" s="79"/>
      <c r="B10707" s="156"/>
    </row>
    <row r="10708" spans="1:2">
      <c r="A10708" s="79"/>
      <c r="B10708" s="156"/>
    </row>
    <row r="10709" spans="1:2">
      <c r="A10709" s="79"/>
      <c r="B10709" s="156"/>
    </row>
    <row r="10710" spans="1:2">
      <c r="A10710" s="79"/>
      <c r="B10710" s="156"/>
    </row>
    <row r="10711" spans="1:2">
      <c r="A10711" s="79"/>
      <c r="B10711" s="156"/>
    </row>
    <row r="10712" spans="1:2">
      <c r="A10712" s="79"/>
      <c r="B10712" s="156"/>
    </row>
    <row r="10713" spans="1:2">
      <c r="A10713" s="79"/>
      <c r="B10713" s="156"/>
    </row>
    <row r="10714" spans="1:2">
      <c r="A10714" s="79"/>
      <c r="B10714" s="156"/>
    </row>
    <row r="10715" spans="1:2">
      <c r="A10715" s="79"/>
      <c r="B10715" s="156"/>
    </row>
    <row r="10716" spans="1:2">
      <c r="A10716" s="79"/>
      <c r="B10716" s="156"/>
    </row>
    <row r="10717" spans="1:2">
      <c r="A10717" s="79"/>
      <c r="B10717" s="156"/>
    </row>
    <row r="10718" spans="1:2">
      <c r="A10718" s="79"/>
      <c r="B10718" s="156"/>
    </row>
    <row r="10719" spans="1:2">
      <c r="A10719" s="79"/>
      <c r="B10719" s="156"/>
    </row>
    <row r="10720" spans="1:2">
      <c r="A10720" s="79"/>
      <c r="B10720" s="156"/>
    </row>
    <row r="10721" spans="1:2">
      <c r="A10721" s="79"/>
      <c r="B10721" s="156"/>
    </row>
    <row r="10722" spans="1:2">
      <c r="A10722" s="79"/>
      <c r="B10722" s="156"/>
    </row>
    <row r="10723" spans="1:2">
      <c r="A10723" s="79"/>
      <c r="B10723" s="156"/>
    </row>
    <row r="10724" spans="1:2">
      <c r="A10724" s="79"/>
      <c r="B10724" s="156"/>
    </row>
    <row r="10725" spans="1:2">
      <c r="A10725" s="79"/>
      <c r="B10725" s="156"/>
    </row>
    <row r="10726" spans="1:2">
      <c r="A10726" s="79"/>
      <c r="B10726" s="156"/>
    </row>
    <row r="10727" spans="1:2">
      <c r="A10727" s="79"/>
      <c r="B10727" s="156"/>
    </row>
    <row r="10728" spans="1:2">
      <c r="A10728" s="79"/>
      <c r="B10728" s="156"/>
    </row>
    <row r="10729" spans="1:2">
      <c r="A10729" s="79"/>
      <c r="B10729" s="156"/>
    </row>
    <row r="10730" spans="1:2">
      <c r="A10730" s="79"/>
      <c r="B10730" s="156"/>
    </row>
    <row r="10731" spans="1:2">
      <c r="A10731" s="79"/>
      <c r="B10731" s="156"/>
    </row>
    <row r="10732" spans="1:2">
      <c r="A10732" s="79"/>
      <c r="B10732" s="156"/>
    </row>
    <row r="10733" spans="1:2">
      <c r="A10733" s="79"/>
      <c r="B10733" s="156"/>
    </row>
    <row r="10734" spans="1:2">
      <c r="A10734" s="79"/>
      <c r="B10734" s="156"/>
    </row>
    <row r="10735" spans="1:2">
      <c r="A10735" s="79"/>
      <c r="B10735" s="156"/>
    </row>
    <row r="10736" spans="1:2">
      <c r="A10736" s="79"/>
      <c r="B10736" s="156"/>
    </row>
    <row r="10737" spans="1:2">
      <c r="A10737" s="79"/>
      <c r="B10737" s="156"/>
    </row>
    <row r="10738" spans="1:2">
      <c r="A10738" s="79"/>
      <c r="B10738" s="156"/>
    </row>
    <row r="10739" spans="1:2">
      <c r="A10739" s="79"/>
      <c r="B10739" s="156"/>
    </row>
    <row r="10740" spans="1:2">
      <c r="A10740" s="79"/>
      <c r="B10740" s="156"/>
    </row>
    <row r="10741" spans="1:2">
      <c r="A10741" s="79"/>
      <c r="B10741" s="156"/>
    </row>
    <row r="10742" spans="1:2">
      <c r="A10742" s="79"/>
      <c r="B10742" s="156"/>
    </row>
    <row r="10743" spans="1:2">
      <c r="A10743" s="79"/>
      <c r="B10743" s="156"/>
    </row>
    <row r="10744" spans="1:2">
      <c r="A10744" s="79"/>
      <c r="B10744" s="156"/>
    </row>
    <row r="10745" spans="1:2">
      <c r="A10745" s="79"/>
      <c r="B10745" s="156"/>
    </row>
    <row r="10746" spans="1:2">
      <c r="A10746" s="79"/>
      <c r="B10746" s="156"/>
    </row>
    <row r="10747" spans="1:2">
      <c r="A10747" s="79"/>
      <c r="B10747" s="156"/>
    </row>
    <row r="10748" spans="1:2">
      <c r="A10748" s="79"/>
      <c r="B10748" s="156"/>
    </row>
    <row r="10749" spans="1:2">
      <c r="A10749" s="79"/>
      <c r="B10749" s="156"/>
    </row>
    <row r="10750" spans="1:2">
      <c r="A10750" s="79"/>
      <c r="B10750" s="156"/>
    </row>
    <row r="10751" spans="1:2">
      <c r="A10751" s="79"/>
      <c r="B10751" s="156"/>
    </row>
    <row r="10752" spans="1:2">
      <c r="A10752" s="79"/>
      <c r="B10752" s="156"/>
    </row>
    <row r="10753" spans="1:2">
      <c r="A10753" s="79"/>
      <c r="B10753" s="156"/>
    </row>
    <row r="10754" spans="1:2">
      <c r="A10754" s="79"/>
      <c r="B10754" s="156"/>
    </row>
    <row r="10755" spans="1:2">
      <c r="A10755" s="79"/>
      <c r="B10755" s="156"/>
    </row>
    <row r="10756" spans="1:2">
      <c r="A10756" s="79"/>
      <c r="B10756" s="156"/>
    </row>
    <row r="10757" spans="1:2">
      <c r="A10757" s="79"/>
      <c r="B10757" s="156"/>
    </row>
    <row r="10758" spans="1:2">
      <c r="A10758" s="79"/>
      <c r="B10758" s="156"/>
    </row>
    <row r="10759" spans="1:2">
      <c r="A10759" s="79"/>
      <c r="B10759" s="156"/>
    </row>
    <row r="10760" spans="1:2">
      <c r="A10760" s="79"/>
      <c r="B10760" s="156"/>
    </row>
    <row r="10761" spans="1:2">
      <c r="A10761" s="79"/>
      <c r="B10761" s="156"/>
    </row>
    <row r="10762" spans="1:2">
      <c r="A10762" s="79"/>
      <c r="B10762" s="156"/>
    </row>
    <row r="10763" spans="1:2">
      <c r="A10763" s="79"/>
      <c r="B10763" s="156"/>
    </row>
    <row r="10764" spans="1:2">
      <c r="A10764" s="79"/>
      <c r="B10764" s="156"/>
    </row>
    <row r="10765" spans="1:2">
      <c r="A10765" s="79"/>
      <c r="B10765" s="156"/>
    </row>
    <row r="10766" spans="1:2">
      <c r="A10766" s="79"/>
      <c r="B10766" s="156"/>
    </row>
    <row r="10767" spans="1:2">
      <c r="A10767" s="79"/>
      <c r="B10767" s="156"/>
    </row>
    <row r="10768" spans="1:2">
      <c r="A10768" s="79"/>
      <c r="B10768" s="156"/>
    </row>
    <row r="10769" spans="1:2">
      <c r="A10769" s="79"/>
      <c r="B10769" s="156"/>
    </row>
    <row r="10770" spans="1:2">
      <c r="A10770" s="79"/>
      <c r="B10770" s="156"/>
    </row>
    <row r="10771" spans="1:2">
      <c r="A10771" s="79"/>
      <c r="B10771" s="156"/>
    </row>
    <row r="10772" spans="1:2">
      <c r="A10772" s="79"/>
      <c r="B10772" s="156"/>
    </row>
    <row r="10773" spans="1:2">
      <c r="A10773" s="79"/>
      <c r="B10773" s="156"/>
    </row>
    <row r="10774" spans="1:2">
      <c r="A10774" s="79"/>
      <c r="B10774" s="156"/>
    </row>
    <row r="10775" spans="1:2">
      <c r="A10775" s="79"/>
      <c r="B10775" s="156"/>
    </row>
    <row r="10776" spans="1:2">
      <c r="A10776" s="79"/>
      <c r="B10776" s="156"/>
    </row>
    <row r="10777" spans="1:2">
      <c r="A10777" s="79"/>
      <c r="B10777" s="156"/>
    </row>
    <row r="10778" spans="1:2">
      <c r="A10778" s="79"/>
      <c r="B10778" s="156"/>
    </row>
    <row r="10779" spans="1:2">
      <c r="A10779" s="79"/>
      <c r="B10779" s="156"/>
    </row>
    <row r="10780" spans="1:2">
      <c r="A10780" s="79"/>
      <c r="B10780" s="156"/>
    </row>
    <row r="10781" spans="1:2">
      <c r="A10781" s="79"/>
      <c r="B10781" s="156"/>
    </row>
    <row r="10782" spans="1:2">
      <c r="A10782" s="79"/>
      <c r="B10782" s="156"/>
    </row>
    <row r="10783" spans="1:2">
      <c r="A10783" s="79"/>
      <c r="B10783" s="156"/>
    </row>
    <row r="10784" spans="1:2">
      <c r="A10784" s="79"/>
      <c r="B10784" s="156"/>
    </row>
    <row r="10785" spans="1:2">
      <c r="A10785" s="79"/>
      <c r="B10785" s="156"/>
    </row>
    <row r="10786" spans="1:2">
      <c r="A10786" s="79"/>
      <c r="B10786" s="156"/>
    </row>
    <row r="10787" spans="1:2">
      <c r="A10787" s="79"/>
      <c r="B10787" s="156"/>
    </row>
    <row r="10788" spans="1:2">
      <c r="A10788" s="79"/>
      <c r="B10788" s="156"/>
    </row>
    <row r="10789" spans="1:2">
      <c r="A10789" s="79"/>
      <c r="B10789" s="156"/>
    </row>
    <row r="10790" spans="1:2">
      <c r="A10790" s="79"/>
      <c r="B10790" s="156"/>
    </row>
    <row r="10791" spans="1:2">
      <c r="A10791" s="79"/>
      <c r="B10791" s="156"/>
    </row>
    <row r="10792" spans="1:2">
      <c r="A10792" s="79"/>
      <c r="B10792" s="156"/>
    </row>
    <row r="10793" spans="1:2">
      <c r="A10793" s="79"/>
      <c r="B10793" s="156"/>
    </row>
    <row r="10794" spans="1:2">
      <c r="A10794" s="79"/>
      <c r="B10794" s="156"/>
    </row>
    <row r="10795" spans="1:2">
      <c r="A10795" s="79"/>
      <c r="B10795" s="156"/>
    </row>
    <row r="10796" spans="1:2">
      <c r="A10796" s="79"/>
      <c r="B10796" s="156"/>
    </row>
    <row r="10797" spans="1:2">
      <c r="A10797" s="79"/>
      <c r="B10797" s="156"/>
    </row>
    <row r="10798" spans="1:2">
      <c r="A10798" s="79"/>
      <c r="B10798" s="156"/>
    </row>
    <row r="10799" spans="1:2">
      <c r="A10799" s="79"/>
      <c r="B10799" s="156"/>
    </row>
    <row r="10800" spans="1:2">
      <c r="A10800" s="79"/>
      <c r="B10800" s="156"/>
    </row>
    <row r="10801" spans="1:2">
      <c r="A10801" s="79"/>
      <c r="B10801" s="156"/>
    </row>
    <row r="10802" spans="1:2">
      <c r="A10802" s="79"/>
      <c r="B10802" s="156"/>
    </row>
    <row r="10803" spans="1:2">
      <c r="A10803" s="79"/>
      <c r="B10803" s="156"/>
    </row>
    <row r="10804" spans="1:2">
      <c r="A10804" s="79"/>
      <c r="B10804" s="156"/>
    </row>
    <row r="10805" spans="1:2">
      <c r="A10805" s="79"/>
      <c r="B10805" s="156"/>
    </row>
    <row r="10806" spans="1:2">
      <c r="A10806" s="79"/>
      <c r="B10806" s="156"/>
    </row>
    <row r="10807" spans="1:2">
      <c r="A10807" s="79"/>
      <c r="B10807" s="156"/>
    </row>
    <row r="10808" spans="1:2">
      <c r="A10808" s="79"/>
      <c r="B10808" s="156"/>
    </row>
    <row r="10809" spans="1:2">
      <c r="A10809" s="79"/>
      <c r="B10809" s="156"/>
    </row>
    <row r="10810" spans="1:2">
      <c r="A10810" s="79"/>
      <c r="B10810" s="156"/>
    </row>
    <row r="10811" spans="1:2">
      <c r="A10811" s="79"/>
      <c r="B10811" s="156"/>
    </row>
    <row r="10812" spans="1:2">
      <c r="A10812" s="79"/>
      <c r="B10812" s="156"/>
    </row>
    <row r="10813" spans="1:2">
      <c r="A10813" s="79"/>
      <c r="B10813" s="156"/>
    </row>
    <row r="10814" spans="1:2">
      <c r="A10814" s="79"/>
      <c r="B10814" s="156"/>
    </row>
    <row r="10815" spans="1:2">
      <c r="A10815" s="79"/>
      <c r="B10815" s="156"/>
    </row>
    <row r="10816" spans="1:2">
      <c r="A10816" s="79"/>
      <c r="B10816" s="156"/>
    </row>
    <row r="10817" spans="1:2">
      <c r="A10817" s="79"/>
      <c r="B10817" s="156"/>
    </row>
    <row r="10818" spans="1:2">
      <c r="A10818" s="79"/>
      <c r="B10818" s="156"/>
    </row>
    <row r="10819" spans="1:2">
      <c r="A10819" s="79"/>
      <c r="B10819" s="156"/>
    </row>
    <row r="10820" spans="1:2">
      <c r="A10820" s="79"/>
      <c r="B10820" s="156"/>
    </row>
    <row r="10821" spans="1:2">
      <c r="A10821" s="79"/>
      <c r="B10821" s="156"/>
    </row>
    <row r="10822" spans="1:2">
      <c r="A10822" s="79"/>
      <c r="B10822" s="156"/>
    </row>
    <row r="10823" spans="1:2">
      <c r="A10823" s="79"/>
      <c r="B10823" s="156"/>
    </row>
    <row r="10824" spans="1:2">
      <c r="A10824" s="79"/>
      <c r="B10824" s="156"/>
    </row>
    <row r="10825" spans="1:2">
      <c r="A10825" s="79"/>
      <c r="B10825" s="156"/>
    </row>
    <row r="10826" spans="1:2">
      <c r="A10826" s="79"/>
      <c r="B10826" s="156"/>
    </row>
    <row r="10827" spans="1:2">
      <c r="A10827" s="79"/>
      <c r="B10827" s="156"/>
    </row>
    <row r="10828" spans="1:2">
      <c r="A10828" s="79"/>
      <c r="B10828" s="156"/>
    </row>
    <row r="10829" spans="1:2">
      <c r="A10829" s="79"/>
      <c r="B10829" s="156"/>
    </row>
    <row r="10830" spans="1:2">
      <c r="A10830" s="79"/>
      <c r="B10830" s="156"/>
    </row>
    <row r="10831" spans="1:2">
      <c r="A10831" s="79"/>
      <c r="B10831" s="156"/>
    </row>
    <row r="10832" spans="1:2">
      <c r="A10832" s="79"/>
      <c r="B10832" s="156"/>
    </row>
    <row r="10833" spans="1:2">
      <c r="A10833" s="79"/>
      <c r="B10833" s="156"/>
    </row>
    <row r="10834" spans="1:2">
      <c r="A10834" s="79"/>
      <c r="B10834" s="156"/>
    </row>
    <row r="10835" spans="1:2">
      <c r="A10835" s="79"/>
      <c r="B10835" s="156"/>
    </row>
    <row r="10836" spans="1:2">
      <c r="A10836" s="79"/>
      <c r="B10836" s="156"/>
    </row>
    <row r="10837" spans="1:2">
      <c r="A10837" s="79"/>
      <c r="B10837" s="156"/>
    </row>
    <row r="10838" spans="1:2">
      <c r="A10838" s="79"/>
      <c r="B10838" s="156"/>
    </row>
    <row r="10839" spans="1:2">
      <c r="A10839" s="79"/>
      <c r="B10839" s="156"/>
    </row>
    <row r="10840" spans="1:2">
      <c r="A10840" s="79"/>
      <c r="B10840" s="156"/>
    </row>
    <row r="10841" spans="1:2">
      <c r="A10841" s="79"/>
      <c r="B10841" s="156"/>
    </row>
    <row r="10842" spans="1:2">
      <c r="A10842" s="79"/>
      <c r="B10842" s="156"/>
    </row>
    <row r="10843" spans="1:2">
      <c r="A10843" s="79"/>
      <c r="B10843" s="156"/>
    </row>
    <row r="10844" spans="1:2">
      <c r="A10844" s="79"/>
      <c r="B10844" s="156"/>
    </row>
    <row r="10845" spans="1:2">
      <c r="A10845" s="79"/>
      <c r="B10845" s="156"/>
    </row>
    <row r="10846" spans="1:2">
      <c r="A10846" s="79"/>
      <c r="B10846" s="156"/>
    </row>
    <row r="10847" spans="1:2">
      <c r="A10847" s="79"/>
      <c r="B10847" s="156"/>
    </row>
    <row r="10848" spans="1:2">
      <c r="A10848" s="79"/>
      <c r="B10848" s="156"/>
    </row>
    <row r="10849" spans="1:2">
      <c r="A10849" s="79"/>
      <c r="B10849" s="156"/>
    </row>
    <row r="10850" spans="1:2">
      <c r="A10850" s="79"/>
      <c r="B10850" s="156"/>
    </row>
    <row r="10851" spans="1:2">
      <c r="A10851" s="79"/>
      <c r="B10851" s="156"/>
    </row>
    <row r="10852" spans="1:2">
      <c r="A10852" s="79"/>
      <c r="B10852" s="156"/>
    </row>
    <row r="10853" spans="1:2">
      <c r="A10853" s="79"/>
      <c r="B10853" s="156"/>
    </row>
    <row r="10854" spans="1:2">
      <c r="A10854" s="79"/>
      <c r="B10854" s="156"/>
    </row>
    <row r="10855" spans="1:2">
      <c r="A10855" s="79"/>
      <c r="B10855" s="156"/>
    </row>
    <row r="10856" spans="1:2">
      <c r="A10856" s="79"/>
      <c r="B10856" s="156"/>
    </row>
    <row r="10857" spans="1:2">
      <c r="A10857" s="79"/>
      <c r="B10857" s="156"/>
    </row>
    <row r="10858" spans="1:2">
      <c r="A10858" s="79"/>
      <c r="B10858" s="156"/>
    </row>
    <row r="10859" spans="1:2">
      <c r="A10859" s="79"/>
      <c r="B10859" s="156"/>
    </row>
    <row r="10860" spans="1:2">
      <c r="A10860" s="79"/>
      <c r="B10860" s="156"/>
    </row>
    <row r="10861" spans="1:2">
      <c r="A10861" s="79"/>
      <c r="B10861" s="156"/>
    </row>
    <row r="10862" spans="1:2">
      <c r="A10862" s="79"/>
      <c r="B10862" s="156"/>
    </row>
    <row r="10863" spans="1:2">
      <c r="A10863" s="79"/>
      <c r="B10863" s="156"/>
    </row>
    <row r="10864" spans="1:2">
      <c r="A10864" s="79"/>
      <c r="B10864" s="156"/>
    </row>
    <row r="10865" spans="1:2">
      <c r="A10865" s="79"/>
      <c r="B10865" s="156"/>
    </row>
    <row r="10866" spans="1:2">
      <c r="A10866" s="79"/>
      <c r="B10866" s="156"/>
    </row>
    <row r="10867" spans="1:2">
      <c r="A10867" s="79"/>
      <c r="B10867" s="156"/>
    </row>
    <row r="10868" spans="1:2">
      <c r="A10868" s="79"/>
      <c r="B10868" s="156"/>
    </row>
    <row r="10869" spans="1:2">
      <c r="A10869" s="79"/>
      <c r="B10869" s="156"/>
    </row>
    <row r="10870" spans="1:2">
      <c r="A10870" s="79"/>
      <c r="B10870" s="156"/>
    </row>
    <row r="10871" spans="1:2">
      <c r="A10871" s="79"/>
      <c r="B10871" s="156"/>
    </row>
    <row r="10872" spans="1:2">
      <c r="A10872" s="79"/>
      <c r="B10872" s="156"/>
    </row>
    <row r="10873" spans="1:2">
      <c r="A10873" s="79"/>
      <c r="B10873" s="156"/>
    </row>
    <row r="10874" spans="1:2">
      <c r="A10874" s="79"/>
      <c r="B10874" s="156"/>
    </row>
    <row r="10875" spans="1:2">
      <c r="A10875" s="79"/>
      <c r="B10875" s="156"/>
    </row>
    <row r="10876" spans="1:2">
      <c r="A10876" s="79"/>
      <c r="B10876" s="156"/>
    </row>
    <row r="10877" spans="1:2">
      <c r="A10877" s="79"/>
      <c r="B10877" s="156"/>
    </row>
    <row r="10878" spans="1:2">
      <c r="A10878" s="79"/>
      <c r="B10878" s="156"/>
    </row>
    <row r="10879" spans="1:2">
      <c r="A10879" s="79"/>
      <c r="B10879" s="156"/>
    </row>
    <row r="10880" spans="1:2">
      <c r="A10880" s="79"/>
      <c r="B10880" s="156"/>
    </row>
    <row r="10881" spans="1:2">
      <c r="A10881" s="79"/>
      <c r="B10881" s="156"/>
    </row>
    <row r="10882" spans="1:2">
      <c r="A10882" s="79"/>
      <c r="B10882" s="156"/>
    </row>
    <row r="10883" spans="1:2">
      <c r="A10883" s="79"/>
      <c r="B10883" s="156"/>
    </row>
    <row r="10884" spans="1:2">
      <c r="A10884" s="79"/>
      <c r="B10884" s="156"/>
    </row>
    <row r="10885" spans="1:2">
      <c r="A10885" s="79"/>
      <c r="B10885" s="156"/>
    </row>
    <row r="10886" spans="1:2">
      <c r="A10886" s="79"/>
      <c r="B10886" s="156"/>
    </row>
    <row r="10887" spans="1:2">
      <c r="A10887" s="79"/>
      <c r="B10887" s="156"/>
    </row>
    <row r="10888" spans="1:2">
      <c r="A10888" s="79"/>
      <c r="B10888" s="156"/>
    </row>
    <row r="10889" spans="1:2">
      <c r="A10889" s="79"/>
      <c r="B10889" s="156"/>
    </row>
    <row r="10890" spans="1:2">
      <c r="A10890" s="79"/>
      <c r="B10890" s="156"/>
    </row>
    <row r="10891" spans="1:2">
      <c r="A10891" s="79"/>
      <c r="B10891" s="156"/>
    </row>
    <row r="10892" spans="1:2">
      <c r="A10892" s="79"/>
      <c r="B10892" s="156"/>
    </row>
    <row r="10893" spans="1:2">
      <c r="A10893" s="79"/>
      <c r="B10893" s="156"/>
    </row>
    <row r="10894" spans="1:2">
      <c r="A10894" s="79"/>
      <c r="B10894" s="156"/>
    </row>
    <row r="10895" spans="1:2">
      <c r="A10895" s="79"/>
      <c r="B10895" s="156"/>
    </row>
    <row r="10896" spans="1:2">
      <c r="A10896" s="79"/>
      <c r="B10896" s="156"/>
    </row>
    <row r="10897" spans="1:2">
      <c r="A10897" s="79"/>
      <c r="B10897" s="156"/>
    </row>
    <row r="10898" spans="1:2">
      <c r="A10898" s="79"/>
      <c r="B10898" s="156"/>
    </row>
    <row r="10899" spans="1:2">
      <c r="A10899" s="79"/>
      <c r="B10899" s="156"/>
    </row>
    <row r="10900" spans="1:2">
      <c r="A10900" s="79"/>
      <c r="B10900" s="156"/>
    </row>
    <row r="10901" spans="1:2">
      <c r="A10901" s="79"/>
      <c r="B10901" s="156"/>
    </row>
    <row r="10902" spans="1:2">
      <c r="A10902" s="79"/>
      <c r="B10902" s="156"/>
    </row>
    <row r="10903" spans="1:2">
      <c r="A10903" s="79"/>
      <c r="B10903" s="156"/>
    </row>
    <row r="10904" spans="1:2">
      <c r="A10904" s="79"/>
      <c r="B10904" s="156"/>
    </row>
    <row r="10905" spans="1:2">
      <c r="A10905" s="79"/>
      <c r="B10905" s="156"/>
    </row>
    <row r="10906" spans="1:2">
      <c r="A10906" s="79"/>
      <c r="B10906" s="156"/>
    </row>
    <row r="10907" spans="1:2">
      <c r="A10907" s="79"/>
      <c r="B10907" s="156"/>
    </row>
    <row r="10908" spans="1:2">
      <c r="A10908" s="79"/>
      <c r="B10908" s="156"/>
    </row>
    <row r="10909" spans="1:2">
      <c r="A10909" s="79"/>
      <c r="B10909" s="156"/>
    </row>
    <row r="10910" spans="1:2">
      <c r="A10910" s="79"/>
      <c r="B10910" s="156"/>
    </row>
    <row r="10911" spans="1:2">
      <c r="A10911" s="79"/>
      <c r="B10911" s="156"/>
    </row>
    <row r="10912" spans="1:2">
      <c r="A10912" s="79"/>
      <c r="B10912" s="156"/>
    </row>
    <row r="10913" spans="1:2">
      <c r="A10913" s="79"/>
      <c r="B10913" s="156"/>
    </row>
    <row r="10914" spans="1:2">
      <c r="A10914" s="79"/>
      <c r="B10914" s="156"/>
    </row>
    <row r="10915" spans="1:2">
      <c r="A10915" s="79"/>
      <c r="B10915" s="156"/>
    </row>
    <row r="10916" spans="1:2">
      <c r="A10916" s="79"/>
      <c r="B10916" s="156"/>
    </row>
    <row r="10917" spans="1:2">
      <c r="A10917" s="79"/>
      <c r="B10917" s="156"/>
    </row>
    <row r="10918" spans="1:2">
      <c r="A10918" s="79"/>
      <c r="B10918" s="156"/>
    </row>
    <row r="10919" spans="1:2">
      <c r="A10919" s="79"/>
      <c r="B10919" s="156"/>
    </row>
    <row r="10920" spans="1:2">
      <c r="A10920" s="79"/>
      <c r="B10920" s="156"/>
    </row>
    <row r="10921" spans="1:2">
      <c r="A10921" s="79"/>
      <c r="B10921" s="156"/>
    </row>
    <row r="10922" spans="1:2">
      <c r="A10922" s="79"/>
      <c r="B10922" s="156"/>
    </row>
    <row r="10923" spans="1:2">
      <c r="A10923" s="79"/>
      <c r="B10923" s="156"/>
    </row>
    <row r="10924" spans="1:2">
      <c r="A10924" s="79"/>
      <c r="B10924" s="156"/>
    </row>
    <row r="10925" spans="1:2">
      <c r="A10925" s="79"/>
      <c r="B10925" s="156"/>
    </row>
    <row r="10926" spans="1:2">
      <c r="A10926" s="79"/>
      <c r="B10926" s="156"/>
    </row>
    <row r="10927" spans="1:2">
      <c r="A10927" s="79"/>
      <c r="B10927" s="156"/>
    </row>
    <row r="10928" spans="1:2">
      <c r="A10928" s="79"/>
      <c r="B10928" s="156"/>
    </row>
    <row r="10929" spans="1:2">
      <c r="A10929" s="79"/>
      <c r="B10929" s="156"/>
    </row>
    <row r="10930" spans="1:2">
      <c r="A10930" s="79"/>
      <c r="B10930" s="156"/>
    </row>
    <row r="10931" spans="1:2">
      <c r="A10931" s="79"/>
      <c r="B10931" s="156"/>
    </row>
    <row r="10932" spans="1:2">
      <c r="A10932" s="79"/>
      <c r="B10932" s="156"/>
    </row>
    <row r="10933" spans="1:2">
      <c r="A10933" s="79"/>
      <c r="B10933" s="156"/>
    </row>
    <row r="10934" spans="1:2">
      <c r="A10934" s="79"/>
      <c r="B10934" s="156"/>
    </row>
    <row r="10935" spans="1:2">
      <c r="A10935" s="79"/>
      <c r="B10935" s="156"/>
    </row>
    <row r="10936" spans="1:2">
      <c r="A10936" s="79"/>
      <c r="B10936" s="156"/>
    </row>
    <row r="10937" spans="1:2">
      <c r="A10937" s="79"/>
      <c r="B10937" s="156"/>
    </row>
    <row r="10938" spans="1:2">
      <c r="A10938" s="79"/>
      <c r="B10938" s="156"/>
    </row>
    <row r="10939" spans="1:2">
      <c r="A10939" s="79"/>
      <c r="B10939" s="156"/>
    </row>
    <row r="10940" spans="1:2">
      <c r="A10940" s="79"/>
      <c r="B10940" s="156"/>
    </row>
    <row r="10941" spans="1:2">
      <c r="A10941" s="79"/>
      <c r="B10941" s="156"/>
    </row>
    <row r="10942" spans="1:2">
      <c r="A10942" s="79"/>
      <c r="B10942" s="156"/>
    </row>
    <row r="10943" spans="1:2">
      <c r="A10943" s="79"/>
      <c r="B10943" s="156"/>
    </row>
    <row r="10944" spans="1:2">
      <c r="A10944" s="79"/>
      <c r="B10944" s="156"/>
    </row>
    <row r="10945" spans="1:2">
      <c r="A10945" s="79"/>
      <c r="B10945" s="156"/>
    </row>
    <row r="10946" spans="1:2">
      <c r="A10946" s="79"/>
      <c r="B10946" s="156"/>
    </row>
    <row r="10947" spans="1:2">
      <c r="A10947" s="79"/>
      <c r="B10947" s="156"/>
    </row>
    <row r="10948" spans="1:2">
      <c r="A10948" s="79"/>
      <c r="B10948" s="156"/>
    </row>
    <row r="10949" spans="1:2">
      <c r="A10949" s="79"/>
      <c r="B10949" s="156"/>
    </row>
    <row r="10950" spans="1:2">
      <c r="A10950" s="79"/>
      <c r="B10950" s="156"/>
    </row>
    <row r="10951" spans="1:2">
      <c r="A10951" s="79"/>
      <c r="B10951" s="156"/>
    </row>
    <row r="10952" spans="1:2">
      <c r="A10952" s="79"/>
      <c r="B10952" s="156"/>
    </row>
    <row r="10953" spans="1:2">
      <c r="A10953" s="79"/>
      <c r="B10953" s="156"/>
    </row>
    <row r="10954" spans="1:2">
      <c r="A10954" s="79"/>
      <c r="B10954" s="156"/>
    </row>
    <row r="10955" spans="1:2">
      <c r="A10955" s="79"/>
      <c r="B10955" s="156"/>
    </row>
    <row r="10956" spans="1:2">
      <c r="A10956" s="79"/>
      <c r="B10956" s="156"/>
    </row>
    <row r="10957" spans="1:2">
      <c r="A10957" s="79"/>
      <c r="B10957" s="156"/>
    </row>
    <row r="10958" spans="1:2">
      <c r="A10958" s="79"/>
      <c r="B10958" s="156"/>
    </row>
    <row r="10959" spans="1:2">
      <c r="A10959" s="79"/>
      <c r="B10959" s="156"/>
    </row>
    <row r="10960" spans="1:2">
      <c r="A10960" s="79"/>
      <c r="B10960" s="156"/>
    </row>
    <row r="10961" spans="1:2">
      <c r="A10961" s="79"/>
      <c r="B10961" s="156"/>
    </row>
    <row r="10962" spans="1:2">
      <c r="A10962" s="79"/>
      <c r="B10962" s="156"/>
    </row>
    <row r="10963" spans="1:2">
      <c r="A10963" s="79"/>
      <c r="B10963" s="156"/>
    </row>
    <row r="10964" spans="1:2">
      <c r="A10964" s="79"/>
      <c r="B10964" s="156"/>
    </row>
    <row r="10965" spans="1:2">
      <c r="A10965" s="79"/>
      <c r="B10965" s="156"/>
    </row>
    <row r="10966" spans="1:2">
      <c r="A10966" s="79"/>
      <c r="B10966" s="156"/>
    </row>
    <row r="10967" spans="1:2">
      <c r="A10967" s="79"/>
      <c r="B10967" s="156"/>
    </row>
    <row r="10968" spans="1:2">
      <c r="A10968" s="79"/>
      <c r="B10968" s="156"/>
    </row>
    <row r="10969" spans="1:2">
      <c r="A10969" s="79"/>
      <c r="B10969" s="156"/>
    </row>
    <row r="10970" spans="1:2">
      <c r="A10970" s="79"/>
      <c r="B10970" s="156"/>
    </row>
    <row r="10971" spans="1:2">
      <c r="A10971" s="79"/>
      <c r="B10971" s="156"/>
    </row>
    <row r="10972" spans="1:2">
      <c r="A10972" s="79"/>
      <c r="B10972" s="156"/>
    </row>
    <row r="10973" spans="1:2">
      <c r="A10973" s="79"/>
      <c r="B10973" s="156"/>
    </row>
    <row r="10974" spans="1:2">
      <c r="A10974" s="79"/>
      <c r="B10974" s="156"/>
    </row>
    <row r="10975" spans="1:2">
      <c r="A10975" s="79"/>
      <c r="B10975" s="156"/>
    </row>
    <row r="10976" spans="1:2">
      <c r="A10976" s="79"/>
      <c r="B10976" s="156"/>
    </row>
    <row r="10977" spans="1:2">
      <c r="A10977" s="79"/>
      <c r="B10977" s="156"/>
    </row>
    <row r="10978" spans="1:2">
      <c r="A10978" s="79"/>
      <c r="B10978" s="156"/>
    </row>
    <row r="10979" spans="1:2">
      <c r="A10979" s="79"/>
      <c r="B10979" s="156"/>
    </row>
    <row r="10980" spans="1:2">
      <c r="A10980" s="79"/>
      <c r="B10980" s="156"/>
    </row>
    <row r="10981" spans="1:2">
      <c r="A10981" s="79"/>
      <c r="B10981" s="156"/>
    </row>
    <row r="10982" spans="1:2">
      <c r="A10982" s="79"/>
      <c r="B10982" s="156"/>
    </row>
    <row r="10983" spans="1:2">
      <c r="A10983" s="79"/>
      <c r="B10983" s="156"/>
    </row>
    <row r="10984" spans="1:2">
      <c r="A10984" s="79"/>
      <c r="B10984" s="156"/>
    </row>
    <row r="10985" spans="1:2">
      <c r="A10985" s="79"/>
      <c r="B10985" s="156"/>
    </row>
    <row r="10986" spans="1:2">
      <c r="A10986" s="79"/>
      <c r="B10986" s="156"/>
    </row>
    <row r="10987" spans="1:2">
      <c r="A10987" s="79"/>
      <c r="B10987" s="156"/>
    </row>
    <row r="10988" spans="1:2">
      <c r="A10988" s="79"/>
      <c r="B10988" s="156"/>
    </row>
    <row r="10989" spans="1:2">
      <c r="A10989" s="79"/>
      <c r="B10989" s="156"/>
    </row>
    <row r="10990" spans="1:2">
      <c r="A10990" s="79"/>
      <c r="B10990" s="156"/>
    </row>
    <row r="10991" spans="1:2">
      <c r="A10991" s="79"/>
      <c r="B10991" s="156"/>
    </row>
    <row r="10992" spans="1:2">
      <c r="A10992" s="79"/>
      <c r="B10992" s="156"/>
    </row>
    <row r="10993" spans="1:2">
      <c r="A10993" s="79"/>
      <c r="B10993" s="156"/>
    </row>
    <row r="10994" spans="1:2">
      <c r="A10994" s="79"/>
      <c r="B10994" s="156"/>
    </row>
    <row r="10995" spans="1:2">
      <c r="A10995" s="79"/>
      <c r="B10995" s="156"/>
    </row>
    <row r="10996" spans="1:2">
      <c r="A10996" s="79"/>
      <c r="B10996" s="156"/>
    </row>
    <row r="10997" spans="1:2">
      <c r="A10997" s="79"/>
      <c r="B10997" s="156"/>
    </row>
    <row r="10998" spans="1:2">
      <c r="A10998" s="79"/>
      <c r="B10998" s="156"/>
    </row>
    <row r="10999" spans="1:2">
      <c r="A10999" s="79"/>
      <c r="B10999" s="156"/>
    </row>
    <row r="11000" spans="1:2">
      <c r="A11000" s="79"/>
      <c r="B11000" s="156"/>
    </row>
    <row r="11001" spans="1:2">
      <c r="A11001" s="79"/>
      <c r="B11001" s="156"/>
    </row>
    <row r="11002" spans="1:2">
      <c r="A11002" s="79"/>
      <c r="B11002" s="156"/>
    </row>
    <row r="11003" spans="1:2">
      <c r="A11003" s="79"/>
      <c r="B11003" s="156"/>
    </row>
    <row r="11004" spans="1:2">
      <c r="A11004" s="79"/>
      <c r="B11004" s="156"/>
    </row>
    <row r="11005" spans="1:2">
      <c r="A11005" s="79"/>
      <c r="B11005" s="156"/>
    </row>
    <row r="11006" spans="1:2">
      <c r="A11006" s="79"/>
      <c r="B11006" s="156"/>
    </row>
    <row r="11007" spans="1:2">
      <c r="A11007" s="79"/>
      <c r="B11007" s="156"/>
    </row>
    <row r="11008" spans="1:2">
      <c r="A11008" s="79"/>
      <c r="B11008" s="156"/>
    </row>
    <row r="11009" spans="1:2">
      <c r="A11009" s="79"/>
      <c r="B11009" s="156"/>
    </row>
    <row r="11010" spans="1:2">
      <c r="A11010" s="79"/>
      <c r="B11010" s="156"/>
    </row>
    <row r="11011" spans="1:2">
      <c r="A11011" s="79"/>
      <c r="B11011" s="156"/>
    </row>
    <row r="11012" spans="1:2">
      <c r="A11012" s="79"/>
      <c r="B11012" s="156"/>
    </row>
    <row r="11013" spans="1:2">
      <c r="A11013" s="79"/>
      <c r="B11013" s="156"/>
    </row>
    <row r="11014" spans="1:2">
      <c r="A11014" s="79"/>
      <c r="B11014" s="156"/>
    </row>
    <row r="11015" spans="1:2">
      <c r="A11015" s="79"/>
      <c r="B11015" s="156"/>
    </row>
    <row r="11016" spans="1:2">
      <c r="A11016" s="79"/>
      <c r="B11016" s="156"/>
    </row>
    <row r="11017" spans="1:2">
      <c r="A11017" s="79"/>
      <c r="B11017" s="156"/>
    </row>
    <row r="11018" spans="1:2">
      <c r="A11018" s="79"/>
      <c r="B11018" s="156"/>
    </row>
    <row r="11019" spans="1:2">
      <c r="A11019" s="79"/>
      <c r="B11019" s="156"/>
    </row>
    <row r="11020" spans="1:2">
      <c r="A11020" s="79"/>
      <c r="B11020" s="156"/>
    </row>
    <row r="11021" spans="1:2">
      <c r="A11021" s="79"/>
      <c r="B11021" s="156"/>
    </row>
    <row r="11022" spans="1:2">
      <c r="A11022" s="79"/>
      <c r="B11022" s="156"/>
    </row>
    <row r="11023" spans="1:2">
      <c r="A11023" s="79"/>
      <c r="B11023" s="156"/>
    </row>
    <row r="11024" spans="1:2">
      <c r="A11024" s="79"/>
      <c r="B11024" s="156"/>
    </row>
    <row r="11025" spans="1:2">
      <c r="A11025" s="79"/>
      <c r="B11025" s="156"/>
    </row>
    <row r="11026" spans="1:2">
      <c r="A11026" s="79"/>
      <c r="B11026" s="156"/>
    </row>
    <row r="11027" spans="1:2">
      <c r="A11027" s="79"/>
      <c r="B11027" s="156"/>
    </row>
    <row r="11028" spans="1:2">
      <c r="A11028" s="79"/>
      <c r="B11028" s="156"/>
    </row>
    <row r="11029" spans="1:2">
      <c r="A11029" s="79"/>
      <c r="B11029" s="156"/>
    </row>
    <row r="11030" spans="1:2">
      <c r="A11030" s="79"/>
      <c r="B11030" s="156"/>
    </row>
    <row r="11031" spans="1:2">
      <c r="A11031" s="79"/>
      <c r="B11031" s="156"/>
    </row>
    <row r="11032" spans="1:2">
      <c r="A11032" s="79"/>
      <c r="B11032" s="156"/>
    </row>
    <row r="11033" spans="1:2">
      <c r="A11033" s="79"/>
      <c r="B11033" s="156"/>
    </row>
    <row r="11034" spans="1:2">
      <c r="A11034" s="79"/>
      <c r="B11034" s="156"/>
    </row>
    <row r="11035" spans="1:2">
      <c r="A11035" s="79"/>
      <c r="B11035" s="156"/>
    </row>
    <row r="11036" spans="1:2">
      <c r="A11036" s="79"/>
      <c r="B11036" s="156"/>
    </row>
    <row r="11037" spans="1:2">
      <c r="A11037" s="79"/>
      <c r="B11037" s="156"/>
    </row>
    <row r="11038" spans="1:2">
      <c r="A11038" s="79"/>
      <c r="B11038" s="156"/>
    </row>
    <row r="11039" spans="1:2">
      <c r="A11039" s="79"/>
      <c r="B11039" s="156"/>
    </row>
    <row r="11040" spans="1:2">
      <c r="A11040" s="79"/>
      <c r="B11040" s="156"/>
    </row>
    <row r="11041" spans="1:2">
      <c r="A11041" s="79"/>
      <c r="B11041" s="156"/>
    </row>
    <row r="11042" spans="1:2">
      <c r="A11042" s="79"/>
      <c r="B11042" s="156"/>
    </row>
    <row r="11043" spans="1:2">
      <c r="A11043" s="79"/>
      <c r="B11043" s="156"/>
    </row>
    <row r="11044" spans="1:2">
      <c r="A11044" s="79"/>
      <c r="B11044" s="156"/>
    </row>
    <row r="11045" spans="1:2">
      <c r="A11045" s="79"/>
      <c r="B11045" s="156"/>
    </row>
    <row r="11046" spans="1:2">
      <c r="A11046" s="79"/>
      <c r="B11046" s="156"/>
    </row>
    <row r="11047" spans="1:2">
      <c r="A11047" s="79"/>
      <c r="B11047" s="156"/>
    </row>
    <row r="11048" spans="1:2">
      <c r="A11048" s="79"/>
      <c r="B11048" s="156"/>
    </row>
    <row r="11049" spans="1:2">
      <c r="A11049" s="79"/>
      <c r="B11049" s="156"/>
    </row>
    <row r="11050" spans="1:2">
      <c r="A11050" s="79"/>
      <c r="B11050" s="156"/>
    </row>
    <row r="11051" spans="1:2">
      <c r="A11051" s="79"/>
      <c r="B11051" s="156"/>
    </row>
    <row r="11052" spans="1:2">
      <c r="A11052" s="79"/>
      <c r="B11052" s="156"/>
    </row>
    <row r="11053" spans="1:2">
      <c r="A11053" s="79"/>
      <c r="B11053" s="156"/>
    </row>
    <row r="11054" spans="1:2">
      <c r="A11054" s="79"/>
      <c r="B11054" s="156"/>
    </row>
    <row r="11055" spans="1:2">
      <c r="A11055" s="79"/>
      <c r="B11055" s="156"/>
    </row>
    <row r="11056" spans="1:2">
      <c r="A11056" s="79"/>
      <c r="B11056" s="156"/>
    </row>
    <row r="11057" spans="1:2">
      <c r="A11057" s="79"/>
      <c r="B11057" s="156"/>
    </row>
    <row r="11058" spans="1:2">
      <c r="A11058" s="79"/>
      <c r="B11058" s="156"/>
    </row>
    <row r="11059" spans="1:2">
      <c r="A11059" s="79"/>
      <c r="B11059" s="156"/>
    </row>
    <row r="11060" spans="1:2">
      <c r="A11060" s="79"/>
      <c r="B11060" s="156"/>
    </row>
    <row r="11061" spans="1:2">
      <c r="A11061" s="79"/>
      <c r="B11061" s="156"/>
    </row>
    <row r="11062" spans="1:2">
      <c r="A11062" s="79"/>
      <c r="B11062" s="156"/>
    </row>
    <row r="11063" spans="1:2">
      <c r="A11063" s="79"/>
      <c r="B11063" s="156"/>
    </row>
    <row r="11064" spans="1:2">
      <c r="A11064" s="79"/>
      <c r="B11064" s="156"/>
    </row>
    <row r="11065" spans="1:2">
      <c r="A11065" s="79"/>
      <c r="B11065" s="156"/>
    </row>
    <row r="11066" spans="1:2">
      <c r="A11066" s="79"/>
      <c r="B11066" s="156"/>
    </row>
    <row r="11067" spans="1:2">
      <c r="A11067" s="79"/>
      <c r="B11067" s="156"/>
    </row>
    <row r="11068" spans="1:2">
      <c r="A11068" s="79"/>
      <c r="B11068" s="156"/>
    </row>
    <row r="11069" spans="1:2">
      <c r="A11069" s="79"/>
      <c r="B11069" s="156"/>
    </row>
    <row r="11070" spans="1:2">
      <c r="A11070" s="79"/>
      <c r="B11070" s="156"/>
    </row>
    <row r="11071" spans="1:2">
      <c r="A11071" s="79"/>
      <c r="B11071" s="156"/>
    </row>
    <row r="11072" spans="1:2">
      <c r="A11072" s="79"/>
      <c r="B11072" s="156"/>
    </row>
    <row r="11073" spans="1:2">
      <c r="A11073" s="79"/>
      <c r="B11073" s="156"/>
    </row>
    <row r="11074" spans="1:2">
      <c r="A11074" s="79"/>
      <c r="B11074" s="156"/>
    </row>
    <row r="11075" spans="1:2">
      <c r="A11075" s="79"/>
      <c r="B11075" s="156"/>
    </row>
    <row r="11076" spans="1:2">
      <c r="A11076" s="79"/>
      <c r="B11076" s="156"/>
    </row>
    <row r="11077" spans="1:2">
      <c r="A11077" s="79"/>
      <c r="B11077" s="156"/>
    </row>
    <row r="11078" spans="1:2">
      <c r="A11078" s="79"/>
      <c r="B11078" s="156"/>
    </row>
    <row r="11079" spans="1:2">
      <c r="A11079" s="79"/>
      <c r="B11079" s="156"/>
    </row>
    <row r="11080" spans="1:2">
      <c r="A11080" s="79"/>
      <c r="B11080" s="156"/>
    </row>
    <row r="11081" spans="1:2">
      <c r="A11081" s="79"/>
      <c r="B11081" s="156"/>
    </row>
    <row r="11082" spans="1:2">
      <c r="A11082" s="79"/>
      <c r="B11082" s="156"/>
    </row>
    <row r="11083" spans="1:2">
      <c r="A11083" s="79"/>
      <c r="B11083" s="156"/>
    </row>
    <row r="11084" spans="1:2">
      <c r="A11084" s="79"/>
      <c r="B11084" s="156"/>
    </row>
    <row r="11085" spans="1:2">
      <c r="A11085" s="79"/>
      <c r="B11085" s="156"/>
    </row>
    <row r="11086" spans="1:2">
      <c r="A11086" s="79"/>
      <c r="B11086" s="156"/>
    </row>
    <row r="11087" spans="1:2">
      <c r="A11087" s="79"/>
      <c r="B11087" s="156"/>
    </row>
    <row r="11088" spans="1:2">
      <c r="A11088" s="79"/>
      <c r="B11088" s="156"/>
    </row>
    <row r="11089" spans="1:2">
      <c r="A11089" s="79"/>
      <c r="B11089" s="156"/>
    </row>
    <row r="11090" spans="1:2">
      <c r="A11090" s="79"/>
      <c r="B11090" s="156"/>
    </row>
    <row r="11091" spans="1:2">
      <c r="A11091" s="79"/>
      <c r="B11091" s="156"/>
    </row>
    <row r="11092" spans="1:2">
      <c r="A11092" s="79"/>
      <c r="B11092" s="156"/>
    </row>
    <row r="11093" spans="1:2">
      <c r="A11093" s="79"/>
      <c r="B11093" s="156"/>
    </row>
    <row r="11094" spans="1:2">
      <c r="A11094" s="79"/>
      <c r="B11094" s="156"/>
    </row>
    <row r="11095" spans="1:2">
      <c r="A11095" s="79"/>
      <c r="B11095" s="156"/>
    </row>
    <row r="11096" spans="1:2">
      <c r="A11096" s="79"/>
      <c r="B11096" s="156"/>
    </row>
    <row r="11097" spans="1:2">
      <c r="A11097" s="79"/>
      <c r="B11097" s="156"/>
    </row>
    <row r="11098" spans="1:2">
      <c r="A11098" s="79"/>
      <c r="B11098" s="156"/>
    </row>
    <row r="11099" spans="1:2">
      <c r="A11099" s="79"/>
      <c r="B11099" s="156"/>
    </row>
    <row r="11100" spans="1:2">
      <c r="A11100" s="79"/>
      <c r="B11100" s="156"/>
    </row>
    <row r="11101" spans="1:2">
      <c r="A11101" s="79"/>
      <c r="B11101" s="156"/>
    </row>
    <row r="11102" spans="1:2">
      <c r="A11102" s="79"/>
      <c r="B11102" s="156"/>
    </row>
    <row r="11103" spans="1:2">
      <c r="A11103" s="79"/>
      <c r="B11103" s="156"/>
    </row>
    <row r="11104" spans="1:2">
      <c r="A11104" s="79"/>
      <c r="B11104" s="156"/>
    </row>
    <row r="11105" spans="1:2">
      <c r="A11105" s="79"/>
      <c r="B11105" s="156"/>
    </row>
    <row r="11106" spans="1:2">
      <c r="A11106" s="79"/>
      <c r="B11106" s="156"/>
    </row>
    <row r="11107" spans="1:2">
      <c r="A11107" s="79"/>
      <c r="B11107" s="156"/>
    </row>
    <row r="11108" spans="1:2">
      <c r="A11108" s="79"/>
      <c r="B11108" s="156"/>
    </row>
    <row r="11109" spans="1:2">
      <c r="A11109" s="79"/>
      <c r="B11109" s="156"/>
    </row>
    <row r="11110" spans="1:2">
      <c r="A11110" s="79"/>
      <c r="B11110" s="156"/>
    </row>
    <row r="11111" spans="1:2">
      <c r="A11111" s="79"/>
      <c r="B11111" s="156"/>
    </row>
    <row r="11112" spans="1:2">
      <c r="A11112" s="79"/>
      <c r="B11112" s="156"/>
    </row>
    <row r="11113" spans="1:2">
      <c r="A11113" s="79"/>
      <c r="B11113" s="156"/>
    </row>
    <row r="11114" spans="1:2">
      <c r="A11114" s="79"/>
      <c r="B11114" s="156"/>
    </row>
    <row r="11115" spans="1:2">
      <c r="A11115" s="79"/>
      <c r="B11115" s="156"/>
    </row>
    <row r="11116" spans="1:2">
      <c r="A11116" s="79"/>
      <c r="B11116" s="156"/>
    </row>
    <row r="11117" spans="1:2">
      <c r="A11117" s="79"/>
      <c r="B11117" s="156"/>
    </row>
    <row r="11118" spans="1:2">
      <c r="A11118" s="79"/>
      <c r="B11118" s="156"/>
    </row>
    <row r="11119" spans="1:2">
      <c r="A11119" s="79"/>
      <c r="B11119" s="156"/>
    </row>
    <row r="11120" spans="1:2">
      <c r="A11120" s="79"/>
      <c r="B11120" s="156"/>
    </row>
    <row r="11121" spans="1:2">
      <c r="A11121" s="79"/>
      <c r="B11121" s="156"/>
    </row>
    <row r="11122" spans="1:2">
      <c r="A11122" s="79"/>
      <c r="B11122" s="156"/>
    </row>
    <row r="11123" spans="1:2">
      <c r="A11123" s="79"/>
      <c r="B11123" s="156"/>
    </row>
    <row r="11124" spans="1:2">
      <c r="A11124" s="79"/>
      <c r="B11124" s="156"/>
    </row>
    <row r="11125" spans="1:2">
      <c r="A11125" s="79"/>
      <c r="B11125" s="156"/>
    </row>
    <row r="11126" spans="1:2">
      <c r="A11126" s="79"/>
      <c r="B11126" s="156"/>
    </row>
    <row r="11127" spans="1:2">
      <c r="A11127" s="79"/>
      <c r="B11127" s="156"/>
    </row>
    <row r="11128" spans="1:2">
      <c r="A11128" s="79"/>
      <c r="B11128" s="156"/>
    </row>
    <row r="11129" spans="1:2">
      <c r="A11129" s="79"/>
      <c r="B11129" s="156"/>
    </row>
    <row r="11130" spans="1:2">
      <c r="A11130" s="79"/>
      <c r="B11130" s="156"/>
    </row>
    <row r="11131" spans="1:2">
      <c r="A11131" s="79"/>
      <c r="B11131" s="156"/>
    </row>
    <row r="11132" spans="1:2">
      <c r="A11132" s="79"/>
      <c r="B11132" s="156"/>
    </row>
    <row r="11133" spans="1:2">
      <c r="A11133" s="79"/>
      <c r="B11133" s="156"/>
    </row>
    <row r="11134" spans="1:2">
      <c r="A11134" s="79"/>
      <c r="B11134" s="156"/>
    </row>
    <row r="11135" spans="1:2">
      <c r="A11135" s="79"/>
      <c r="B11135" s="156"/>
    </row>
    <row r="11136" spans="1:2">
      <c r="A11136" s="79"/>
      <c r="B11136" s="156"/>
    </row>
    <row r="11137" spans="1:2">
      <c r="A11137" s="79"/>
      <c r="B11137" s="156"/>
    </row>
    <row r="11138" spans="1:2">
      <c r="A11138" s="79"/>
      <c r="B11138" s="156"/>
    </row>
    <row r="11139" spans="1:2">
      <c r="A11139" s="79"/>
      <c r="B11139" s="156"/>
    </row>
    <row r="11140" spans="1:2">
      <c r="A11140" s="79"/>
      <c r="B11140" s="156"/>
    </row>
    <row r="11141" spans="1:2">
      <c r="A11141" s="79"/>
      <c r="B11141" s="156"/>
    </row>
    <row r="11142" spans="1:2">
      <c r="A11142" s="79"/>
      <c r="B11142" s="156"/>
    </row>
    <row r="11143" spans="1:2">
      <c r="A11143" s="79"/>
      <c r="B11143" s="156"/>
    </row>
    <row r="11144" spans="1:2">
      <c r="A11144" s="79"/>
      <c r="B11144" s="156"/>
    </row>
    <row r="11145" spans="1:2">
      <c r="A11145" s="79"/>
      <c r="B11145" s="156"/>
    </row>
    <row r="11146" spans="1:2">
      <c r="A11146" s="79"/>
      <c r="B11146" s="156"/>
    </row>
    <row r="11147" spans="1:2">
      <c r="A11147" s="79"/>
      <c r="B11147" s="156"/>
    </row>
    <row r="11148" spans="1:2">
      <c r="A11148" s="79"/>
      <c r="B11148" s="156"/>
    </row>
    <row r="11149" spans="1:2">
      <c r="A11149" s="79"/>
      <c r="B11149" s="156"/>
    </row>
    <row r="11150" spans="1:2">
      <c r="A11150" s="79"/>
      <c r="B11150" s="156"/>
    </row>
    <row r="11151" spans="1:2">
      <c r="A11151" s="79"/>
      <c r="B11151" s="156"/>
    </row>
    <row r="11152" spans="1:2">
      <c r="A11152" s="79"/>
      <c r="B11152" s="156"/>
    </row>
    <row r="11153" spans="1:2">
      <c r="A11153" s="79"/>
      <c r="B11153" s="156"/>
    </row>
    <row r="11154" spans="1:2">
      <c r="A11154" s="79"/>
      <c r="B11154" s="156"/>
    </row>
    <row r="11155" spans="1:2">
      <c r="A11155" s="79"/>
      <c r="B11155" s="156"/>
    </row>
    <row r="11156" spans="1:2">
      <c r="A11156" s="79"/>
      <c r="B11156" s="156"/>
    </row>
    <row r="11157" spans="1:2">
      <c r="A11157" s="79"/>
      <c r="B11157" s="156"/>
    </row>
    <row r="11158" spans="1:2">
      <c r="A11158" s="79"/>
      <c r="B11158" s="156"/>
    </row>
    <row r="11159" spans="1:2">
      <c r="A11159" s="79"/>
      <c r="B11159" s="156"/>
    </row>
    <row r="11160" spans="1:2">
      <c r="A11160" s="79"/>
      <c r="B11160" s="156"/>
    </row>
    <row r="11161" spans="1:2">
      <c r="A11161" s="79"/>
      <c r="B11161" s="156"/>
    </row>
    <row r="11162" spans="1:2">
      <c r="A11162" s="79"/>
      <c r="B11162" s="156"/>
    </row>
    <row r="11163" spans="1:2">
      <c r="A11163" s="79"/>
      <c r="B11163" s="156"/>
    </row>
    <row r="11164" spans="1:2">
      <c r="A11164" s="79"/>
      <c r="B11164" s="156"/>
    </row>
    <row r="11165" spans="1:2">
      <c r="A11165" s="79"/>
      <c r="B11165" s="156"/>
    </row>
    <row r="11166" spans="1:2">
      <c r="A11166" s="79"/>
      <c r="B11166" s="156"/>
    </row>
    <row r="11167" spans="1:2">
      <c r="A11167" s="79"/>
      <c r="B11167" s="156"/>
    </row>
    <row r="11168" spans="1:2">
      <c r="A11168" s="79"/>
      <c r="B11168" s="156"/>
    </row>
    <row r="11169" spans="1:2">
      <c r="A11169" s="79"/>
      <c r="B11169" s="156"/>
    </row>
    <row r="11170" spans="1:2">
      <c r="A11170" s="79"/>
      <c r="B11170" s="156"/>
    </row>
    <row r="11171" spans="1:2">
      <c r="A11171" s="79"/>
      <c r="B11171" s="156"/>
    </row>
    <row r="11172" spans="1:2">
      <c r="A11172" s="79"/>
      <c r="B11172" s="156"/>
    </row>
    <row r="11173" spans="1:2">
      <c r="A11173" s="79"/>
      <c r="B11173" s="156"/>
    </row>
    <row r="11174" spans="1:2">
      <c r="A11174" s="79"/>
      <c r="B11174" s="156"/>
    </row>
    <row r="11175" spans="1:2">
      <c r="A11175" s="79"/>
      <c r="B11175" s="156"/>
    </row>
    <row r="11176" spans="1:2">
      <c r="A11176" s="79"/>
      <c r="B11176" s="156"/>
    </row>
    <row r="11177" spans="1:2">
      <c r="A11177" s="79"/>
      <c r="B11177" s="156"/>
    </row>
    <row r="11178" spans="1:2">
      <c r="A11178" s="79"/>
      <c r="B11178" s="156"/>
    </row>
    <row r="11179" spans="1:2">
      <c r="A11179" s="79"/>
      <c r="B11179" s="156"/>
    </row>
    <row r="11180" spans="1:2">
      <c r="A11180" s="79"/>
      <c r="B11180" s="156"/>
    </row>
    <row r="11181" spans="1:2">
      <c r="A11181" s="79"/>
      <c r="B11181" s="156"/>
    </row>
    <row r="11182" spans="1:2">
      <c r="A11182" s="79"/>
      <c r="B11182" s="156"/>
    </row>
    <row r="11183" spans="1:2">
      <c r="A11183" s="79"/>
      <c r="B11183" s="156"/>
    </row>
    <row r="11184" spans="1:2">
      <c r="A11184" s="79"/>
      <c r="B11184" s="156"/>
    </row>
    <row r="11185" spans="1:2">
      <c r="A11185" s="79"/>
      <c r="B11185" s="156"/>
    </row>
    <row r="11186" spans="1:2">
      <c r="A11186" s="79"/>
      <c r="B11186" s="156"/>
    </row>
    <row r="11187" spans="1:2">
      <c r="A11187" s="79"/>
      <c r="B11187" s="156"/>
    </row>
    <row r="11188" spans="1:2">
      <c r="A11188" s="79"/>
      <c r="B11188" s="156"/>
    </row>
    <row r="11189" spans="1:2">
      <c r="A11189" s="79"/>
      <c r="B11189" s="156"/>
    </row>
    <row r="11190" spans="1:2">
      <c r="A11190" s="79"/>
      <c r="B11190" s="156"/>
    </row>
    <row r="11191" spans="1:2">
      <c r="A11191" s="79"/>
      <c r="B11191" s="156"/>
    </row>
    <row r="11192" spans="1:2">
      <c r="A11192" s="79"/>
      <c r="B11192" s="156"/>
    </row>
    <row r="11193" spans="1:2">
      <c r="A11193" s="79"/>
      <c r="B11193" s="156"/>
    </row>
    <row r="11194" spans="1:2">
      <c r="A11194" s="79"/>
      <c r="B11194" s="156"/>
    </row>
    <row r="11195" spans="1:2">
      <c r="A11195" s="79"/>
      <c r="B11195" s="156"/>
    </row>
    <row r="11196" spans="1:2">
      <c r="A11196" s="79"/>
      <c r="B11196" s="156"/>
    </row>
    <row r="11197" spans="1:2">
      <c r="A11197" s="79"/>
      <c r="B11197" s="156"/>
    </row>
    <row r="11198" spans="1:2">
      <c r="A11198" s="79"/>
      <c r="B11198" s="156"/>
    </row>
    <row r="11199" spans="1:2">
      <c r="A11199" s="79"/>
      <c r="B11199" s="156"/>
    </row>
    <row r="11200" spans="1:2">
      <c r="A11200" s="79"/>
      <c r="B11200" s="156"/>
    </row>
    <row r="11201" spans="1:2">
      <c r="A11201" s="79"/>
      <c r="B11201" s="156"/>
    </row>
    <row r="11202" spans="1:2">
      <c r="A11202" s="79"/>
      <c r="B11202" s="156"/>
    </row>
    <row r="11203" spans="1:2">
      <c r="A11203" s="79"/>
      <c r="B11203" s="156"/>
    </row>
    <row r="11204" spans="1:2">
      <c r="A11204" s="79"/>
      <c r="B11204" s="156"/>
    </row>
    <row r="11205" spans="1:2">
      <c r="A11205" s="79"/>
      <c r="B11205" s="156"/>
    </row>
    <row r="11206" spans="1:2">
      <c r="A11206" s="79"/>
      <c r="B11206" s="156"/>
    </row>
    <row r="11207" spans="1:2">
      <c r="A11207" s="79"/>
      <c r="B11207" s="156"/>
    </row>
    <row r="11208" spans="1:2">
      <c r="A11208" s="79"/>
      <c r="B11208" s="156"/>
    </row>
    <row r="11209" spans="1:2">
      <c r="A11209" s="79"/>
      <c r="B11209" s="156"/>
    </row>
    <row r="11210" spans="1:2">
      <c r="A11210" s="79"/>
      <c r="B11210" s="156"/>
    </row>
    <row r="11211" spans="1:2">
      <c r="A11211" s="79"/>
      <c r="B11211" s="156"/>
    </row>
    <row r="11212" spans="1:2">
      <c r="A11212" s="79"/>
      <c r="B11212" s="156"/>
    </row>
    <row r="11213" spans="1:2">
      <c r="A11213" s="79"/>
      <c r="B11213" s="156"/>
    </row>
    <row r="11214" spans="1:2">
      <c r="A11214" s="79"/>
      <c r="B11214" s="156"/>
    </row>
    <row r="11215" spans="1:2">
      <c r="A11215" s="79"/>
      <c r="B11215" s="156"/>
    </row>
    <row r="11216" spans="1:2">
      <c r="A11216" s="79"/>
      <c r="B11216" s="156"/>
    </row>
    <row r="11217" spans="1:2">
      <c r="A11217" s="79"/>
      <c r="B11217" s="156"/>
    </row>
    <row r="11218" spans="1:2">
      <c r="A11218" s="79"/>
      <c r="B11218" s="156"/>
    </row>
    <row r="11219" spans="1:2">
      <c r="A11219" s="79"/>
      <c r="B11219" s="156"/>
    </row>
    <row r="11220" spans="1:2">
      <c r="A11220" s="79"/>
      <c r="B11220" s="156"/>
    </row>
    <row r="11221" spans="1:2">
      <c r="A11221" s="79"/>
      <c r="B11221" s="156"/>
    </row>
    <row r="11222" spans="1:2">
      <c r="A11222" s="79"/>
      <c r="B11222" s="156"/>
    </row>
    <row r="11223" spans="1:2">
      <c r="A11223" s="79"/>
      <c r="B11223" s="156"/>
    </row>
    <row r="11224" spans="1:2">
      <c r="A11224" s="79"/>
      <c r="B11224" s="156"/>
    </row>
    <row r="11225" spans="1:2">
      <c r="A11225" s="79"/>
      <c r="B11225" s="156"/>
    </row>
    <row r="11226" spans="1:2">
      <c r="A11226" s="79"/>
      <c r="B11226" s="156"/>
    </row>
    <row r="11227" spans="1:2">
      <c r="A11227" s="79"/>
      <c r="B11227" s="156"/>
    </row>
    <row r="11228" spans="1:2">
      <c r="A11228" s="79"/>
      <c r="B11228" s="156"/>
    </row>
    <row r="11229" spans="1:2">
      <c r="A11229" s="79"/>
      <c r="B11229" s="156"/>
    </row>
    <row r="11230" spans="1:2">
      <c r="A11230" s="79"/>
      <c r="B11230" s="156"/>
    </row>
    <row r="11231" spans="1:2">
      <c r="A11231" s="79"/>
      <c r="B11231" s="156"/>
    </row>
    <row r="11232" spans="1:2">
      <c r="A11232" s="79"/>
      <c r="B11232" s="156"/>
    </row>
    <row r="11233" spans="1:2">
      <c r="A11233" s="79"/>
      <c r="B11233" s="156"/>
    </row>
    <row r="11234" spans="1:2">
      <c r="A11234" s="79"/>
      <c r="B11234" s="156"/>
    </row>
    <row r="11235" spans="1:2">
      <c r="A11235" s="79"/>
      <c r="B11235" s="156"/>
    </row>
    <row r="11236" spans="1:2">
      <c r="A11236" s="79"/>
      <c r="B11236" s="156"/>
    </row>
    <row r="11237" spans="1:2">
      <c r="A11237" s="79"/>
      <c r="B11237" s="156"/>
    </row>
    <row r="11238" spans="1:2">
      <c r="A11238" s="79"/>
      <c r="B11238" s="156"/>
    </row>
    <row r="11239" spans="1:2">
      <c r="A11239" s="79"/>
      <c r="B11239" s="156"/>
    </row>
    <row r="11240" spans="1:2">
      <c r="A11240" s="79"/>
      <c r="B11240" s="156"/>
    </row>
    <row r="11241" spans="1:2">
      <c r="A11241" s="79"/>
      <c r="B11241" s="156"/>
    </row>
    <row r="11242" spans="1:2">
      <c r="A11242" s="79"/>
      <c r="B11242" s="156"/>
    </row>
    <row r="11243" spans="1:2">
      <c r="A11243" s="79"/>
      <c r="B11243" s="156"/>
    </row>
    <row r="11244" spans="1:2">
      <c r="A11244" s="79"/>
      <c r="B11244" s="156"/>
    </row>
    <row r="11245" spans="1:2">
      <c r="A11245" s="79"/>
      <c r="B11245" s="156"/>
    </row>
    <row r="11246" spans="1:2">
      <c r="A11246" s="79"/>
      <c r="B11246" s="156"/>
    </row>
    <row r="11247" spans="1:2">
      <c r="A11247" s="79"/>
      <c r="B11247" s="156"/>
    </row>
    <row r="11248" spans="1:2">
      <c r="A11248" s="79"/>
      <c r="B11248" s="156"/>
    </row>
    <row r="11249" spans="1:2">
      <c r="A11249" s="79"/>
      <c r="B11249" s="156"/>
    </row>
    <row r="11250" spans="1:2">
      <c r="A11250" s="79"/>
      <c r="B11250" s="156"/>
    </row>
    <row r="11251" spans="1:2">
      <c r="A11251" s="79"/>
      <c r="B11251" s="156"/>
    </row>
    <row r="11252" spans="1:2">
      <c r="A11252" s="79"/>
      <c r="B11252" s="156"/>
    </row>
    <row r="11253" spans="1:2">
      <c r="A11253" s="79"/>
      <c r="B11253" s="156"/>
    </row>
    <row r="11254" spans="1:2">
      <c r="A11254" s="79"/>
      <c r="B11254" s="156"/>
    </row>
    <row r="11255" spans="1:2">
      <c r="A11255" s="79"/>
      <c r="B11255" s="156"/>
    </row>
    <row r="11256" spans="1:2">
      <c r="A11256" s="79"/>
      <c r="B11256" s="156"/>
    </row>
    <row r="11257" spans="1:2">
      <c r="A11257" s="79"/>
      <c r="B11257" s="156"/>
    </row>
    <row r="11258" spans="1:2">
      <c r="A11258" s="79"/>
      <c r="B11258" s="156"/>
    </row>
    <row r="11259" spans="1:2">
      <c r="A11259" s="79"/>
      <c r="B11259" s="156"/>
    </row>
    <row r="11260" spans="1:2">
      <c r="A11260" s="79"/>
      <c r="B11260" s="156"/>
    </row>
    <row r="11261" spans="1:2">
      <c r="A11261" s="79"/>
      <c r="B11261" s="156"/>
    </row>
    <row r="11262" spans="1:2">
      <c r="A11262" s="79"/>
      <c r="B11262" s="156"/>
    </row>
    <row r="11263" spans="1:2">
      <c r="A11263" s="79"/>
      <c r="B11263" s="156"/>
    </row>
    <row r="11264" spans="1:2">
      <c r="A11264" s="79"/>
      <c r="B11264" s="156"/>
    </row>
    <row r="11265" spans="1:2">
      <c r="A11265" s="79"/>
      <c r="B11265" s="156"/>
    </row>
    <row r="11266" spans="1:2">
      <c r="A11266" s="79"/>
      <c r="B11266" s="156"/>
    </row>
    <row r="11267" spans="1:2">
      <c r="A11267" s="79"/>
      <c r="B11267" s="156"/>
    </row>
    <row r="11268" spans="1:2">
      <c r="A11268" s="79"/>
      <c r="B11268" s="156"/>
    </row>
    <row r="11269" spans="1:2">
      <c r="A11269" s="79"/>
      <c r="B11269" s="156"/>
    </row>
    <row r="11270" spans="1:2">
      <c r="A11270" s="79"/>
      <c r="B11270" s="156"/>
    </row>
    <row r="11271" spans="1:2">
      <c r="A11271" s="79"/>
      <c r="B11271" s="156"/>
    </row>
    <row r="11272" spans="1:2">
      <c r="A11272" s="79"/>
      <c r="B11272" s="156"/>
    </row>
    <row r="11273" spans="1:2">
      <c r="A11273" s="79"/>
      <c r="B11273" s="156"/>
    </row>
    <row r="11274" spans="1:2">
      <c r="A11274" s="79"/>
      <c r="B11274" s="156"/>
    </row>
    <row r="11275" spans="1:2">
      <c r="A11275" s="79"/>
      <c r="B11275" s="156"/>
    </row>
    <row r="11276" spans="1:2">
      <c r="A11276" s="79"/>
      <c r="B11276" s="156"/>
    </row>
    <row r="11277" spans="1:2">
      <c r="A11277" s="79"/>
      <c r="B11277" s="156"/>
    </row>
    <row r="11278" spans="1:2">
      <c r="A11278" s="79"/>
      <c r="B11278" s="156"/>
    </row>
    <row r="11279" spans="1:2">
      <c r="A11279" s="79"/>
      <c r="B11279" s="156"/>
    </row>
    <row r="11280" spans="1:2">
      <c r="A11280" s="79"/>
      <c r="B11280" s="156"/>
    </row>
    <row r="11281" spans="1:2">
      <c r="A11281" s="79"/>
      <c r="B11281" s="156"/>
    </row>
    <row r="11282" spans="1:2">
      <c r="A11282" s="79"/>
      <c r="B11282" s="156"/>
    </row>
    <row r="11283" spans="1:2">
      <c r="A11283" s="79"/>
      <c r="B11283" s="156"/>
    </row>
    <row r="11284" spans="1:2">
      <c r="A11284" s="79"/>
      <c r="B11284" s="156"/>
    </row>
    <row r="11285" spans="1:2">
      <c r="A11285" s="79"/>
      <c r="B11285" s="156"/>
    </row>
    <row r="11286" spans="1:2">
      <c r="A11286" s="79"/>
      <c r="B11286" s="156"/>
    </row>
    <row r="11287" spans="1:2">
      <c r="A11287" s="79"/>
      <c r="B11287" s="156"/>
    </row>
    <row r="11288" spans="1:2">
      <c r="A11288" s="79"/>
      <c r="B11288" s="156"/>
    </row>
    <row r="11289" spans="1:2">
      <c r="A11289" s="79"/>
      <c r="B11289" s="156"/>
    </row>
    <row r="11290" spans="1:2">
      <c r="A11290" s="79"/>
      <c r="B11290" s="156"/>
    </row>
    <row r="11291" spans="1:2">
      <c r="A11291" s="79"/>
      <c r="B11291" s="156"/>
    </row>
    <row r="11292" spans="1:2">
      <c r="A11292" s="79"/>
      <c r="B11292" s="156"/>
    </row>
    <row r="11293" spans="1:2">
      <c r="A11293" s="79"/>
      <c r="B11293" s="156"/>
    </row>
    <row r="11294" spans="1:2">
      <c r="A11294" s="79"/>
      <c r="B11294" s="156"/>
    </row>
    <row r="11295" spans="1:2">
      <c r="A11295" s="79"/>
      <c r="B11295" s="156"/>
    </row>
    <row r="11296" spans="1:2">
      <c r="A11296" s="79"/>
      <c r="B11296" s="156"/>
    </row>
    <row r="11297" spans="1:2">
      <c r="A11297" s="79"/>
      <c r="B11297" s="156"/>
    </row>
    <row r="11298" spans="1:2">
      <c r="A11298" s="79"/>
      <c r="B11298" s="156"/>
    </row>
    <row r="11299" spans="1:2">
      <c r="A11299" s="79"/>
      <c r="B11299" s="156"/>
    </row>
    <row r="11300" spans="1:2">
      <c r="A11300" s="79"/>
      <c r="B11300" s="156"/>
    </row>
    <row r="11301" spans="1:2">
      <c r="A11301" s="79"/>
      <c r="B11301" s="156"/>
    </row>
    <row r="11302" spans="1:2">
      <c r="A11302" s="79"/>
      <c r="B11302" s="156"/>
    </row>
    <row r="11303" spans="1:2">
      <c r="A11303" s="79"/>
      <c r="B11303" s="156"/>
    </row>
    <row r="11304" spans="1:2">
      <c r="A11304" s="79"/>
      <c r="B11304" s="156"/>
    </row>
    <row r="11305" spans="1:2">
      <c r="A11305" s="79"/>
      <c r="B11305" s="156"/>
    </row>
    <row r="11306" spans="1:2">
      <c r="A11306" s="79"/>
      <c r="B11306" s="156"/>
    </row>
    <row r="11307" spans="1:2">
      <c r="A11307" s="79"/>
      <c r="B11307" s="156"/>
    </row>
    <row r="11308" spans="1:2">
      <c r="A11308" s="79"/>
      <c r="B11308" s="156"/>
    </row>
    <row r="11309" spans="1:2">
      <c r="A11309" s="79"/>
      <c r="B11309" s="156"/>
    </row>
    <row r="11310" spans="1:2">
      <c r="A11310" s="79"/>
      <c r="B11310" s="156"/>
    </row>
    <row r="11311" spans="1:2">
      <c r="A11311" s="79"/>
      <c r="B11311" s="156"/>
    </row>
    <row r="11312" spans="1:2">
      <c r="A11312" s="79"/>
      <c r="B11312" s="156"/>
    </row>
    <row r="11313" spans="1:2">
      <c r="A11313" s="79"/>
      <c r="B11313" s="156"/>
    </row>
    <row r="11314" spans="1:2">
      <c r="A11314" s="79"/>
      <c r="B11314" s="156"/>
    </row>
    <row r="11315" spans="1:2">
      <c r="A11315" s="79"/>
      <c r="B11315" s="156"/>
    </row>
    <row r="11316" spans="1:2">
      <c r="A11316" s="79"/>
      <c r="B11316" s="156"/>
    </row>
    <row r="11317" spans="1:2">
      <c r="A11317" s="79"/>
      <c r="B11317" s="156"/>
    </row>
    <row r="11318" spans="1:2">
      <c r="A11318" s="79"/>
      <c r="B11318" s="156"/>
    </row>
    <row r="11319" spans="1:2">
      <c r="A11319" s="79"/>
      <c r="B11319" s="156"/>
    </row>
    <row r="11320" spans="1:2">
      <c r="A11320" s="79"/>
      <c r="B11320" s="156"/>
    </row>
    <row r="11321" spans="1:2">
      <c r="A11321" s="79"/>
      <c r="B11321" s="156"/>
    </row>
    <row r="11322" spans="1:2">
      <c r="A11322" s="79"/>
      <c r="B11322" s="156"/>
    </row>
    <row r="11323" spans="1:2">
      <c r="A11323" s="79"/>
      <c r="B11323" s="156"/>
    </row>
    <row r="11324" spans="1:2">
      <c r="A11324" s="79"/>
      <c r="B11324" s="156"/>
    </row>
    <row r="11325" spans="1:2">
      <c r="A11325" s="79"/>
      <c r="B11325" s="156"/>
    </row>
    <row r="11326" spans="1:2">
      <c r="A11326" s="79"/>
      <c r="B11326" s="156"/>
    </row>
    <row r="11327" spans="1:2">
      <c r="A11327" s="79"/>
      <c r="B11327" s="156"/>
    </row>
    <row r="11328" spans="1:2">
      <c r="A11328" s="79"/>
      <c r="B11328" s="156"/>
    </row>
    <row r="11329" spans="1:2">
      <c r="A11329" s="79"/>
      <c r="B11329" s="156"/>
    </row>
    <row r="11330" spans="1:2">
      <c r="A11330" s="79"/>
      <c r="B11330" s="156"/>
    </row>
    <row r="11331" spans="1:2">
      <c r="A11331" s="79"/>
      <c r="B11331" s="156"/>
    </row>
    <row r="11332" spans="1:2">
      <c r="A11332" s="79"/>
      <c r="B11332" s="156"/>
    </row>
    <row r="11333" spans="1:2">
      <c r="A11333" s="79"/>
      <c r="B11333" s="156"/>
    </row>
    <row r="11334" spans="1:2">
      <c r="A11334" s="79"/>
      <c r="B11334" s="156"/>
    </row>
    <row r="11335" spans="1:2">
      <c r="A11335" s="79"/>
      <c r="B11335" s="156"/>
    </row>
    <row r="11336" spans="1:2">
      <c r="A11336" s="79"/>
      <c r="B11336" s="156"/>
    </row>
    <row r="11337" spans="1:2">
      <c r="A11337" s="79"/>
      <c r="B11337" s="156"/>
    </row>
    <row r="11338" spans="1:2">
      <c r="A11338" s="79"/>
      <c r="B11338" s="156"/>
    </row>
    <row r="11339" spans="1:2">
      <c r="A11339" s="79"/>
      <c r="B11339" s="156"/>
    </row>
    <row r="11340" spans="1:2">
      <c r="A11340" s="79"/>
      <c r="B11340" s="156"/>
    </row>
    <row r="11341" spans="1:2">
      <c r="A11341" s="79"/>
      <c r="B11341" s="156"/>
    </row>
    <row r="11342" spans="1:2">
      <c r="A11342" s="79"/>
      <c r="B11342" s="156"/>
    </row>
    <row r="11343" spans="1:2">
      <c r="A11343" s="79"/>
      <c r="B11343" s="156"/>
    </row>
    <row r="11344" spans="1:2">
      <c r="A11344" s="79"/>
      <c r="B11344" s="156"/>
    </row>
    <row r="11345" spans="1:2">
      <c r="A11345" s="79"/>
      <c r="B11345" s="156"/>
    </row>
    <row r="11346" spans="1:2">
      <c r="A11346" s="79"/>
      <c r="B11346" s="156"/>
    </row>
    <row r="11347" spans="1:2">
      <c r="A11347" s="79"/>
      <c r="B11347" s="156"/>
    </row>
    <row r="11348" spans="1:2">
      <c r="A11348" s="79"/>
      <c r="B11348" s="156"/>
    </row>
    <row r="11349" spans="1:2">
      <c r="A11349" s="79"/>
      <c r="B11349" s="156"/>
    </row>
    <row r="11350" spans="1:2">
      <c r="A11350" s="79"/>
      <c r="B11350" s="156"/>
    </row>
    <row r="11351" spans="1:2">
      <c r="A11351" s="79"/>
      <c r="B11351" s="156"/>
    </row>
    <row r="11352" spans="1:2">
      <c r="A11352" s="79"/>
      <c r="B11352" s="156"/>
    </row>
    <row r="11353" spans="1:2">
      <c r="A11353" s="79"/>
      <c r="B11353" s="156"/>
    </row>
    <row r="11354" spans="1:2">
      <c r="A11354" s="79"/>
      <c r="B11354" s="156"/>
    </row>
    <row r="11355" spans="1:2">
      <c r="A11355" s="79"/>
      <c r="B11355" s="156"/>
    </row>
    <row r="11356" spans="1:2">
      <c r="A11356" s="79"/>
      <c r="B11356" s="156"/>
    </row>
    <row r="11357" spans="1:2">
      <c r="A11357" s="79"/>
      <c r="B11357" s="156"/>
    </row>
    <row r="11358" spans="1:2">
      <c r="A11358" s="79"/>
      <c r="B11358" s="156"/>
    </row>
    <row r="11359" spans="1:2">
      <c r="A11359" s="79"/>
      <c r="B11359" s="156"/>
    </row>
    <row r="11360" spans="1:2">
      <c r="A11360" s="79"/>
      <c r="B11360" s="156"/>
    </row>
    <row r="11361" spans="1:2">
      <c r="A11361" s="79"/>
      <c r="B11361" s="156"/>
    </row>
    <row r="11362" spans="1:2">
      <c r="A11362" s="79"/>
      <c r="B11362" s="156"/>
    </row>
    <row r="11363" spans="1:2">
      <c r="A11363" s="79"/>
      <c r="B11363" s="156"/>
    </row>
    <row r="11364" spans="1:2">
      <c r="A11364" s="79"/>
      <c r="B11364" s="156"/>
    </row>
    <row r="11365" spans="1:2">
      <c r="A11365" s="79"/>
      <c r="B11365" s="156"/>
    </row>
    <row r="11366" spans="1:2">
      <c r="A11366" s="79"/>
      <c r="B11366" s="156"/>
    </row>
    <row r="11367" spans="1:2">
      <c r="A11367" s="79"/>
      <c r="B11367" s="156"/>
    </row>
    <row r="11368" spans="1:2">
      <c r="A11368" s="79"/>
      <c r="B11368" s="156"/>
    </row>
    <row r="11369" spans="1:2">
      <c r="A11369" s="79"/>
      <c r="B11369" s="156"/>
    </row>
    <row r="11370" spans="1:2">
      <c r="A11370" s="79"/>
      <c r="B11370" s="156"/>
    </row>
    <row r="11371" spans="1:2">
      <c r="A11371" s="79"/>
      <c r="B11371" s="156"/>
    </row>
    <row r="11372" spans="1:2">
      <c r="A11372" s="79"/>
      <c r="B11372" s="156"/>
    </row>
    <row r="11373" spans="1:2">
      <c r="A11373" s="79"/>
      <c r="B11373" s="156"/>
    </row>
    <row r="11374" spans="1:2">
      <c r="A11374" s="79"/>
      <c r="B11374" s="156"/>
    </row>
    <row r="11375" spans="1:2">
      <c r="A11375" s="79"/>
      <c r="B11375" s="156"/>
    </row>
    <row r="11376" spans="1:2">
      <c r="A11376" s="79"/>
      <c r="B11376" s="156"/>
    </row>
    <row r="11377" spans="1:2">
      <c r="A11377" s="79"/>
      <c r="B11377" s="156"/>
    </row>
    <row r="11378" spans="1:2">
      <c r="A11378" s="79"/>
      <c r="B11378" s="156"/>
    </row>
    <row r="11379" spans="1:2">
      <c r="A11379" s="79"/>
      <c r="B11379" s="156"/>
    </row>
    <row r="11380" spans="1:2">
      <c r="A11380" s="79"/>
      <c r="B11380" s="156"/>
    </row>
    <row r="11381" spans="1:2">
      <c r="A11381" s="79"/>
      <c r="B11381" s="156"/>
    </row>
    <row r="11382" spans="1:2">
      <c r="A11382" s="79"/>
      <c r="B11382" s="156"/>
    </row>
    <row r="11383" spans="1:2">
      <c r="A11383" s="79"/>
      <c r="B11383" s="156"/>
    </row>
    <row r="11384" spans="1:2">
      <c r="A11384" s="79"/>
      <c r="B11384" s="156"/>
    </row>
    <row r="11385" spans="1:2">
      <c r="A11385" s="79"/>
      <c r="B11385" s="156"/>
    </row>
    <row r="11386" spans="1:2">
      <c r="A11386" s="79"/>
      <c r="B11386" s="156"/>
    </row>
    <row r="11387" spans="1:2">
      <c r="A11387" s="79"/>
      <c r="B11387" s="156"/>
    </row>
    <row r="11388" spans="1:2">
      <c r="A11388" s="79"/>
      <c r="B11388" s="156"/>
    </row>
    <row r="11389" spans="1:2">
      <c r="A11389" s="79"/>
      <c r="B11389" s="156"/>
    </row>
    <row r="11390" spans="1:2">
      <c r="A11390" s="79"/>
      <c r="B11390" s="156"/>
    </row>
    <row r="11391" spans="1:2">
      <c r="A11391" s="79"/>
      <c r="B11391" s="156"/>
    </row>
    <row r="11392" spans="1:2">
      <c r="A11392" s="79"/>
      <c r="B11392" s="156"/>
    </row>
    <row r="11393" spans="1:2">
      <c r="A11393" s="79"/>
      <c r="B11393" s="156"/>
    </row>
    <row r="11394" spans="1:2">
      <c r="A11394" s="79"/>
      <c r="B11394" s="156"/>
    </row>
    <row r="11395" spans="1:2">
      <c r="A11395" s="79"/>
      <c r="B11395" s="156"/>
    </row>
    <row r="11396" spans="1:2">
      <c r="A11396" s="79"/>
      <c r="B11396" s="156"/>
    </row>
    <row r="11397" spans="1:2">
      <c r="A11397" s="79"/>
      <c r="B11397" s="156"/>
    </row>
    <row r="11398" spans="1:2">
      <c r="A11398" s="79"/>
      <c r="B11398" s="156"/>
    </row>
    <row r="11399" spans="1:2">
      <c r="A11399" s="79"/>
      <c r="B11399" s="156"/>
    </row>
    <row r="11400" spans="1:2">
      <c r="A11400" s="79"/>
      <c r="B11400" s="156"/>
    </row>
    <row r="11401" spans="1:2">
      <c r="A11401" s="79"/>
      <c r="B11401" s="156"/>
    </row>
    <row r="11402" spans="1:2">
      <c r="A11402" s="79"/>
      <c r="B11402" s="156"/>
    </row>
    <row r="11403" spans="1:2">
      <c r="A11403" s="79"/>
      <c r="B11403" s="156"/>
    </row>
    <row r="11404" spans="1:2">
      <c r="A11404" s="79"/>
      <c r="B11404" s="156"/>
    </row>
    <row r="11405" spans="1:2">
      <c r="A11405" s="79"/>
      <c r="B11405" s="156"/>
    </row>
    <row r="11406" spans="1:2">
      <c r="A11406" s="79"/>
      <c r="B11406" s="156"/>
    </row>
    <row r="11407" spans="1:2">
      <c r="A11407" s="79"/>
      <c r="B11407" s="156"/>
    </row>
    <row r="11408" spans="1:2">
      <c r="A11408" s="79"/>
      <c r="B11408" s="156"/>
    </row>
    <row r="11409" spans="1:2">
      <c r="A11409" s="79"/>
      <c r="B11409" s="156"/>
    </row>
    <row r="11410" spans="1:2">
      <c r="A11410" s="79"/>
      <c r="B11410" s="156"/>
    </row>
    <row r="11411" spans="1:2">
      <c r="A11411" s="79"/>
      <c r="B11411" s="156"/>
    </row>
    <row r="11412" spans="1:2">
      <c r="A11412" s="79"/>
      <c r="B11412" s="156"/>
    </row>
    <row r="11413" spans="1:2">
      <c r="A11413" s="79"/>
      <c r="B11413" s="156"/>
    </row>
    <row r="11414" spans="1:2">
      <c r="A11414" s="79"/>
      <c r="B11414" s="156"/>
    </row>
    <row r="11415" spans="1:2">
      <c r="A11415" s="79"/>
      <c r="B11415" s="156"/>
    </row>
    <row r="11416" spans="1:2">
      <c r="A11416" s="79"/>
      <c r="B11416" s="156"/>
    </row>
    <row r="11417" spans="1:2">
      <c r="A11417" s="79"/>
      <c r="B11417" s="156"/>
    </row>
    <row r="11418" spans="1:2">
      <c r="A11418" s="79"/>
      <c r="B11418" s="156"/>
    </row>
    <row r="11419" spans="1:2">
      <c r="A11419" s="79"/>
      <c r="B11419" s="156"/>
    </row>
    <row r="11420" spans="1:2">
      <c r="A11420" s="79"/>
      <c r="B11420" s="156"/>
    </row>
    <row r="11421" spans="1:2">
      <c r="A11421" s="79"/>
      <c r="B11421" s="156"/>
    </row>
    <row r="11422" spans="1:2">
      <c r="A11422" s="79"/>
      <c r="B11422" s="156"/>
    </row>
    <row r="11423" spans="1:2">
      <c r="A11423" s="79"/>
      <c r="B11423" s="156"/>
    </row>
    <row r="11424" spans="1:2">
      <c r="A11424" s="79"/>
      <c r="B11424" s="156"/>
    </row>
    <row r="11425" spans="1:2">
      <c r="A11425" s="79"/>
      <c r="B11425" s="156"/>
    </row>
    <row r="11426" spans="1:2">
      <c r="A11426" s="79"/>
      <c r="B11426" s="156"/>
    </row>
    <row r="11427" spans="1:2">
      <c r="A11427" s="79"/>
      <c r="B11427" s="156"/>
    </row>
    <row r="11428" spans="1:2">
      <c r="A11428" s="79"/>
      <c r="B11428" s="156"/>
    </row>
    <row r="11429" spans="1:2">
      <c r="A11429" s="79"/>
      <c r="B11429" s="156"/>
    </row>
    <row r="11430" spans="1:2">
      <c r="A11430" s="79"/>
      <c r="B11430" s="156"/>
    </row>
    <row r="11431" spans="1:2">
      <c r="A11431" s="79"/>
      <c r="B11431" s="156"/>
    </row>
    <row r="11432" spans="1:2">
      <c r="A11432" s="79"/>
      <c r="B11432" s="156"/>
    </row>
    <row r="11433" spans="1:2">
      <c r="A11433" s="79"/>
      <c r="B11433" s="156"/>
    </row>
    <row r="11434" spans="1:2">
      <c r="A11434" s="79"/>
      <c r="B11434" s="156"/>
    </row>
    <row r="11435" spans="1:2">
      <c r="A11435" s="79"/>
      <c r="B11435" s="156"/>
    </row>
    <row r="11436" spans="1:2">
      <c r="A11436" s="79"/>
      <c r="B11436" s="156"/>
    </row>
    <row r="11437" spans="1:2">
      <c r="A11437" s="79"/>
      <c r="B11437" s="156"/>
    </row>
    <row r="11438" spans="1:2">
      <c r="A11438" s="79"/>
      <c r="B11438" s="156"/>
    </row>
    <row r="11439" spans="1:2">
      <c r="A11439" s="79"/>
      <c r="B11439" s="156"/>
    </row>
    <row r="11440" spans="1:2">
      <c r="A11440" s="79"/>
      <c r="B11440" s="156"/>
    </row>
    <row r="11441" spans="1:2">
      <c r="A11441" s="79"/>
      <c r="B11441" s="156"/>
    </row>
    <row r="11442" spans="1:2">
      <c r="A11442" s="79"/>
      <c r="B11442" s="156"/>
    </row>
    <row r="11443" spans="1:2">
      <c r="A11443" s="79"/>
      <c r="B11443" s="156"/>
    </row>
    <row r="11444" spans="1:2">
      <c r="A11444" s="79"/>
      <c r="B11444" s="156"/>
    </row>
    <row r="11445" spans="1:2">
      <c r="A11445" s="79"/>
      <c r="B11445" s="156"/>
    </row>
    <row r="11446" spans="1:2">
      <c r="A11446" s="79"/>
      <c r="B11446" s="156"/>
    </row>
    <row r="11447" spans="1:2">
      <c r="A11447" s="79"/>
      <c r="B11447" s="156"/>
    </row>
    <row r="11448" spans="1:2">
      <c r="A11448" s="79"/>
      <c r="B11448" s="156"/>
    </row>
    <row r="11449" spans="1:2">
      <c r="A11449" s="79"/>
      <c r="B11449" s="156"/>
    </row>
    <row r="11450" spans="1:2">
      <c r="A11450" s="79"/>
      <c r="B11450" s="156"/>
    </row>
    <row r="11451" spans="1:2">
      <c r="A11451" s="79"/>
      <c r="B11451" s="156"/>
    </row>
    <row r="11452" spans="1:2">
      <c r="A11452" s="79"/>
      <c r="B11452" s="156"/>
    </row>
    <row r="11453" spans="1:2">
      <c r="A11453" s="79"/>
      <c r="B11453" s="156"/>
    </row>
    <row r="11454" spans="1:2">
      <c r="A11454" s="79"/>
      <c r="B11454" s="156"/>
    </row>
    <row r="11455" spans="1:2">
      <c r="A11455" s="79"/>
      <c r="B11455" s="156"/>
    </row>
    <row r="11456" spans="1:2">
      <c r="A11456" s="79"/>
      <c r="B11456" s="156"/>
    </row>
    <row r="11457" spans="1:2">
      <c r="A11457" s="79"/>
      <c r="B11457" s="156"/>
    </row>
    <row r="11458" spans="1:2">
      <c r="A11458" s="79"/>
      <c r="B11458" s="156"/>
    </row>
    <row r="11459" spans="1:2">
      <c r="A11459" s="79"/>
      <c r="B11459" s="156"/>
    </row>
    <row r="11460" spans="1:2">
      <c r="A11460" s="79"/>
      <c r="B11460" s="156"/>
    </row>
    <row r="11461" spans="1:2">
      <c r="A11461" s="79"/>
      <c r="B11461" s="156"/>
    </row>
    <row r="11462" spans="1:2">
      <c r="A11462" s="79"/>
      <c r="B11462" s="156"/>
    </row>
    <row r="11463" spans="1:2">
      <c r="A11463" s="79"/>
      <c r="B11463" s="156"/>
    </row>
    <row r="11464" spans="1:2">
      <c r="A11464" s="79"/>
      <c r="B11464" s="156"/>
    </row>
    <row r="11465" spans="1:2">
      <c r="A11465" s="79"/>
      <c r="B11465" s="156"/>
    </row>
    <row r="11466" spans="1:2">
      <c r="A11466" s="79"/>
      <c r="B11466" s="156"/>
    </row>
    <row r="11467" spans="1:2">
      <c r="A11467" s="79"/>
      <c r="B11467" s="156"/>
    </row>
    <row r="11468" spans="1:2">
      <c r="A11468" s="79"/>
      <c r="B11468" s="156"/>
    </row>
    <row r="11469" spans="1:2">
      <c r="A11469" s="79"/>
      <c r="B11469" s="156"/>
    </row>
    <row r="11470" spans="1:2">
      <c r="A11470" s="79"/>
      <c r="B11470" s="156"/>
    </row>
    <row r="11471" spans="1:2">
      <c r="A11471" s="79"/>
      <c r="B11471" s="156"/>
    </row>
    <row r="11472" spans="1:2">
      <c r="A11472" s="79"/>
      <c r="B11472" s="156"/>
    </row>
    <row r="11473" spans="1:2">
      <c r="A11473" s="79"/>
      <c r="B11473" s="156"/>
    </row>
    <row r="11474" spans="1:2">
      <c r="A11474" s="79"/>
      <c r="B11474" s="156"/>
    </row>
    <row r="11475" spans="1:2">
      <c r="A11475" s="79"/>
      <c r="B11475" s="156"/>
    </row>
    <row r="11476" spans="1:2">
      <c r="A11476" s="79"/>
      <c r="B11476" s="156"/>
    </row>
    <row r="11477" spans="1:2">
      <c r="A11477" s="79"/>
      <c r="B11477" s="156"/>
    </row>
    <row r="11478" spans="1:2">
      <c r="A11478" s="79"/>
      <c r="B11478" s="156"/>
    </row>
    <row r="11479" spans="1:2">
      <c r="A11479" s="79"/>
      <c r="B11479" s="156"/>
    </row>
    <row r="11480" spans="1:2">
      <c r="A11480" s="79"/>
      <c r="B11480" s="156"/>
    </row>
    <row r="11481" spans="1:2">
      <c r="A11481" s="79"/>
      <c r="B11481" s="156"/>
    </row>
    <row r="11482" spans="1:2">
      <c r="A11482" s="79"/>
      <c r="B11482" s="156"/>
    </row>
    <row r="11483" spans="1:2">
      <c r="A11483" s="79"/>
      <c r="B11483" s="156"/>
    </row>
    <row r="11484" spans="1:2">
      <c r="A11484" s="79"/>
      <c r="B11484" s="156"/>
    </row>
    <row r="11485" spans="1:2">
      <c r="A11485" s="79"/>
      <c r="B11485" s="156"/>
    </row>
    <row r="11486" spans="1:2">
      <c r="A11486" s="79"/>
      <c r="B11486" s="156"/>
    </row>
    <row r="11487" spans="1:2">
      <c r="A11487" s="79"/>
      <c r="B11487" s="156"/>
    </row>
    <row r="11488" spans="1:2">
      <c r="A11488" s="79"/>
      <c r="B11488" s="156"/>
    </row>
    <row r="11489" spans="1:2">
      <c r="A11489" s="79"/>
      <c r="B11489" s="156"/>
    </row>
    <row r="11490" spans="1:2">
      <c r="A11490" s="79"/>
      <c r="B11490" s="156"/>
    </row>
    <row r="11491" spans="1:2">
      <c r="A11491" s="79"/>
      <c r="B11491" s="156"/>
    </row>
    <row r="11492" spans="1:2">
      <c r="A11492" s="79"/>
      <c r="B11492" s="156"/>
    </row>
    <row r="11493" spans="1:2">
      <c r="A11493" s="79"/>
      <c r="B11493" s="156"/>
    </row>
    <row r="11494" spans="1:2">
      <c r="A11494" s="79"/>
      <c r="B11494" s="156"/>
    </row>
    <row r="11495" spans="1:2">
      <c r="A11495" s="79"/>
      <c r="B11495" s="156"/>
    </row>
    <row r="11496" spans="1:2">
      <c r="A11496" s="79"/>
      <c r="B11496" s="156"/>
    </row>
    <row r="11497" spans="1:2">
      <c r="A11497" s="79"/>
      <c r="B11497" s="156"/>
    </row>
    <row r="11498" spans="1:2">
      <c r="A11498" s="79"/>
      <c r="B11498" s="156"/>
    </row>
    <row r="11499" spans="1:2">
      <c r="A11499" s="79"/>
      <c r="B11499" s="156"/>
    </row>
    <row r="11500" spans="1:2">
      <c r="A11500" s="79"/>
      <c r="B11500" s="156"/>
    </row>
    <row r="11501" spans="1:2">
      <c r="A11501" s="79"/>
      <c r="B11501" s="156"/>
    </row>
    <row r="11502" spans="1:2">
      <c r="A11502" s="79"/>
      <c r="B11502" s="156"/>
    </row>
    <row r="11503" spans="1:2">
      <c r="A11503" s="79"/>
      <c r="B11503" s="156"/>
    </row>
    <row r="11504" spans="1:2">
      <c r="A11504" s="79"/>
      <c r="B11504" s="156"/>
    </row>
    <row r="11505" spans="1:2">
      <c r="A11505" s="79"/>
      <c r="B11505" s="156"/>
    </row>
    <row r="11506" spans="1:2">
      <c r="A11506" s="79"/>
      <c r="B11506" s="156"/>
    </row>
    <row r="11507" spans="1:2">
      <c r="A11507" s="79"/>
      <c r="B11507" s="156"/>
    </row>
    <row r="11508" spans="1:2">
      <c r="A11508" s="79"/>
      <c r="B11508" s="156"/>
    </row>
    <row r="11509" spans="1:2">
      <c r="A11509" s="79"/>
      <c r="B11509" s="156"/>
    </row>
    <row r="11510" spans="1:2">
      <c r="A11510" s="79"/>
      <c r="B11510" s="156"/>
    </row>
    <row r="11511" spans="1:2">
      <c r="A11511" s="79"/>
      <c r="B11511" s="156"/>
    </row>
    <row r="11512" spans="1:2">
      <c r="A11512" s="79"/>
      <c r="B11512" s="156"/>
    </row>
    <row r="11513" spans="1:2">
      <c r="A11513" s="79"/>
      <c r="B11513" s="156"/>
    </row>
    <row r="11514" spans="1:2">
      <c r="A11514" s="79"/>
      <c r="B11514" s="156"/>
    </row>
    <row r="11515" spans="1:2">
      <c r="A11515" s="79"/>
      <c r="B11515" s="156"/>
    </row>
    <row r="11516" spans="1:2">
      <c r="A11516" s="79"/>
      <c r="B11516" s="156"/>
    </row>
    <row r="11517" spans="1:2">
      <c r="A11517" s="79"/>
      <c r="B11517" s="156"/>
    </row>
    <row r="11518" spans="1:2">
      <c r="A11518" s="79"/>
      <c r="B11518" s="156"/>
    </row>
    <row r="11519" spans="1:2">
      <c r="A11519" s="79"/>
      <c r="B11519" s="156"/>
    </row>
    <row r="11520" spans="1:2">
      <c r="A11520" s="79"/>
      <c r="B11520" s="156"/>
    </row>
    <row r="11521" spans="1:2">
      <c r="A11521" s="79"/>
      <c r="B11521" s="156"/>
    </row>
    <row r="11522" spans="1:2">
      <c r="A11522" s="79"/>
      <c r="B11522" s="156"/>
    </row>
    <row r="11523" spans="1:2">
      <c r="A11523" s="79"/>
      <c r="B11523" s="156"/>
    </row>
    <row r="11524" spans="1:2">
      <c r="A11524" s="79"/>
      <c r="B11524" s="156"/>
    </row>
    <row r="11525" spans="1:2">
      <c r="A11525" s="79"/>
      <c r="B11525" s="156"/>
    </row>
    <row r="11526" spans="1:2">
      <c r="A11526" s="79"/>
      <c r="B11526" s="156"/>
    </row>
    <row r="11527" spans="1:2">
      <c r="A11527" s="79"/>
      <c r="B11527" s="156"/>
    </row>
    <row r="11528" spans="1:2">
      <c r="A11528" s="79"/>
      <c r="B11528" s="156"/>
    </row>
    <row r="11529" spans="1:2">
      <c r="A11529" s="79"/>
      <c r="B11529" s="156"/>
    </row>
    <row r="11530" spans="1:2">
      <c r="A11530" s="79"/>
      <c r="B11530" s="156"/>
    </row>
    <row r="11531" spans="1:2">
      <c r="A11531" s="79"/>
      <c r="B11531" s="156"/>
    </row>
    <row r="11532" spans="1:2">
      <c r="A11532" s="79"/>
      <c r="B11532" s="156"/>
    </row>
    <row r="11533" spans="1:2">
      <c r="A11533" s="79"/>
      <c r="B11533" s="156"/>
    </row>
    <row r="11534" spans="1:2">
      <c r="A11534" s="79"/>
      <c r="B11534" s="156"/>
    </row>
    <row r="11535" spans="1:2">
      <c r="A11535" s="79"/>
      <c r="B11535" s="156"/>
    </row>
    <row r="11536" spans="1:2">
      <c r="A11536" s="79"/>
      <c r="B11536" s="156"/>
    </row>
    <row r="11537" spans="1:2">
      <c r="A11537" s="79"/>
      <c r="B11537" s="156"/>
    </row>
    <row r="11538" spans="1:2">
      <c r="A11538" s="79"/>
      <c r="B11538" s="156"/>
    </row>
    <row r="11539" spans="1:2">
      <c r="A11539" s="79"/>
      <c r="B11539" s="156"/>
    </row>
    <row r="11540" spans="1:2">
      <c r="A11540" s="79"/>
      <c r="B11540" s="156"/>
    </row>
    <row r="11541" spans="1:2">
      <c r="A11541" s="79"/>
      <c r="B11541" s="156"/>
    </row>
    <row r="11542" spans="1:2">
      <c r="A11542" s="79"/>
      <c r="B11542" s="156"/>
    </row>
    <row r="11543" spans="1:2">
      <c r="A11543" s="79"/>
      <c r="B11543" s="156"/>
    </row>
    <row r="11544" spans="1:2">
      <c r="A11544" s="79"/>
      <c r="B11544" s="156"/>
    </row>
    <row r="11545" spans="1:2">
      <c r="A11545" s="79"/>
      <c r="B11545" s="156"/>
    </row>
    <row r="11546" spans="1:2">
      <c r="A11546" s="79"/>
      <c r="B11546" s="156"/>
    </row>
    <row r="11547" spans="1:2">
      <c r="A11547" s="79"/>
      <c r="B11547" s="156"/>
    </row>
    <row r="11548" spans="1:2">
      <c r="A11548" s="79"/>
      <c r="B11548" s="156"/>
    </row>
    <row r="11549" spans="1:2">
      <c r="A11549" s="79"/>
      <c r="B11549" s="156"/>
    </row>
    <row r="11550" spans="1:2">
      <c r="A11550" s="79"/>
      <c r="B11550" s="156"/>
    </row>
    <row r="11551" spans="1:2">
      <c r="A11551" s="79"/>
      <c r="B11551" s="156"/>
    </row>
    <row r="11552" spans="1:2">
      <c r="A11552" s="79"/>
      <c r="B11552" s="156"/>
    </row>
    <row r="11553" spans="1:2">
      <c r="A11553" s="79"/>
      <c r="B11553" s="156"/>
    </row>
    <row r="11554" spans="1:2">
      <c r="A11554" s="79"/>
      <c r="B11554" s="156"/>
    </row>
    <row r="11555" spans="1:2">
      <c r="A11555" s="79"/>
      <c r="B11555" s="156"/>
    </row>
    <row r="11556" spans="1:2">
      <c r="A11556" s="79"/>
      <c r="B11556" s="156"/>
    </row>
    <row r="11557" spans="1:2">
      <c r="A11557" s="79"/>
      <c r="B11557" s="156"/>
    </row>
    <row r="11558" spans="1:2">
      <c r="A11558" s="79"/>
      <c r="B11558" s="156"/>
    </row>
    <row r="11559" spans="1:2">
      <c r="A11559" s="79"/>
      <c r="B11559" s="156"/>
    </row>
    <row r="11560" spans="1:2">
      <c r="A11560" s="79"/>
      <c r="B11560" s="156"/>
    </row>
    <row r="11561" spans="1:2">
      <c r="A11561" s="79"/>
      <c r="B11561" s="156"/>
    </row>
    <row r="11562" spans="1:2">
      <c r="A11562" s="79"/>
      <c r="B11562" s="156"/>
    </row>
    <row r="11563" spans="1:2">
      <c r="A11563" s="79"/>
      <c r="B11563" s="156"/>
    </row>
    <row r="11564" spans="1:2">
      <c r="A11564" s="79"/>
      <c r="B11564" s="156"/>
    </row>
    <row r="11565" spans="1:2">
      <c r="A11565" s="79"/>
      <c r="B11565" s="156"/>
    </row>
    <row r="11566" spans="1:2">
      <c r="A11566" s="79"/>
      <c r="B11566" s="156"/>
    </row>
    <row r="11567" spans="1:2">
      <c r="A11567" s="79"/>
      <c r="B11567" s="156"/>
    </row>
    <row r="11568" spans="1:2">
      <c r="A11568" s="79"/>
      <c r="B11568" s="156"/>
    </row>
    <row r="11569" spans="1:2">
      <c r="A11569" s="79"/>
      <c r="B11569" s="156"/>
    </row>
    <row r="11570" spans="1:2">
      <c r="A11570" s="79"/>
      <c r="B11570" s="156"/>
    </row>
    <row r="11571" spans="1:2">
      <c r="A11571" s="79"/>
      <c r="B11571" s="156"/>
    </row>
    <row r="11572" spans="1:2">
      <c r="A11572" s="79"/>
      <c r="B11572" s="156"/>
    </row>
    <row r="11573" spans="1:2">
      <c r="A11573" s="79"/>
      <c r="B11573" s="156"/>
    </row>
    <row r="11574" spans="1:2">
      <c r="A11574" s="79"/>
      <c r="B11574" s="156"/>
    </row>
    <row r="11575" spans="1:2">
      <c r="A11575" s="79"/>
      <c r="B11575" s="156"/>
    </row>
    <row r="11576" spans="1:2">
      <c r="A11576" s="79"/>
      <c r="B11576" s="156"/>
    </row>
    <row r="11577" spans="1:2">
      <c r="A11577" s="79"/>
      <c r="B11577" s="156"/>
    </row>
    <row r="11578" spans="1:2">
      <c r="A11578" s="79"/>
      <c r="B11578" s="156"/>
    </row>
    <row r="11579" spans="1:2">
      <c r="A11579" s="79"/>
      <c r="B11579" s="156"/>
    </row>
    <row r="11580" spans="1:2">
      <c r="A11580" s="79"/>
      <c r="B11580" s="156"/>
    </row>
    <row r="11581" spans="1:2">
      <c r="A11581" s="79"/>
      <c r="B11581" s="156"/>
    </row>
    <row r="11582" spans="1:2">
      <c r="A11582" s="79"/>
      <c r="B11582" s="156"/>
    </row>
    <row r="11583" spans="1:2">
      <c r="A11583" s="79"/>
      <c r="B11583" s="156"/>
    </row>
    <row r="11584" spans="1:2">
      <c r="A11584" s="79"/>
      <c r="B11584" s="156"/>
    </row>
    <row r="11585" spans="1:2">
      <c r="A11585" s="79"/>
      <c r="B11585" s="156"/>
    </row>
    <row r="11586" spans="1:2">
      <c r="A11586" s="79"/>
      <c r="B11586" s="156"/>
    </row>
    <row r="11587" spans="1:2">
      <c r="A11587" s="79"/>
      <c r="B11587" s="156"/>
    </row>
    <row r="11588" spans="1:2">
      <c r="A11588" s="79"/>
      <c r="B11588" s="156"/>
    </row>
    <row r="11589" spans="1:2">
      <c r="A11589" s="79"/>
      <c r="B11589" s="156"/>
    </row>
    <row r="11590" spans="1:2">
      <c r="A11590" s="79"/>
      <c r="B11590" s="156"/>
    </row>
    <row r="11591" spans="1:2">
      <c r="A11591" s="79"/>
      <c r="B11591" s="156"/>
    </row>
    <row r="11592" spans="1:2">
      <c r="A11592" s="79"/>
      <c r="B11592" s="156"/>
    </row>
    <row r="11593" spans="1:2">
      <c r="A11593" s="79"/>
      <c r="B11593" s="156"/>
    </row>
    <row r="11594" spans="1:2">
      <c r="A11594" s="79"/>
      <c r="B11594" s="156"/>
    </row>
    <row r="11595" spans="1:2">
      <c r="A11595" s="79"/>
      <c r="B11595" s="156"/>
    </row>
    <row r="11596" spans="1:2">
      <c r="A11596" s="79"/>
      <c r="B11596" s="156"/>
    </row>
    <row r="11597" spans="1:2">
      <c r="A11597" s="79"/>
      <c r="B11597" s="156"/>
    </row>
    <row r="11598" spans="1:2">
      <c r="A11598" s="79"/>
      <c r="B11598" s="156"/>
    </row>
    <row r="11599" spans="1:2">
      <c r="A11599" s="79"/>
      <c r="B11599" s="156"/>
    </row>
    <row r="11600" spans="1:2">
      <c r="A11600" s="79"/>
      <c r="B11600" s="156"/>
    </row>
    <row r="11601" spans="1:2">
      <c r="A11601" s="79"/>
      <c r="B11601" s="156"/>
    </row>
    <row r="11602" spans="1:2">
      <c r="A11602" s="79"/>
      <c r="B11602" s="156"/>
    </row>
    <row r="11603" spans="1:2">
      <c r="A11603" s="79"/>
      <c r="B11603" s="156"/>
    </row>
    <row r="11604" spans="1:2">
      <c r="A11604" s="79"/>
      <c r="B11604" s="156"/>
    </row>
    <row r="11605" spans="1:2">
      <c r="A11605" s="79"/>
      <c r="B11605" s="156"/>
    </row>
    <row r="11606" spans="1:2">
      <c r="A11606" s="79"/>
      <c r="B11606" s="156"/>
    </row>
    <row r="11607" spans="1:2">
      <c r="A11607" s="79"/>
      <c r="B11607" s="156"/>
    </row>
    <row r="11608" spans="1:2">
      <c r="A11608" s="79"/>
      <c r="B11608" s="156"/>
    </row>
    <row r="11609" spans="1:2">
      <c r="A11609" s="79"/>
      <c r="B11609" s="156"/>
    </row>
    <row r="11610" spans="1:2">
      <c r="A11610" s="79"/>
      <c r="B11610" s="156"/>
    </row>
    <row r="11611" spans="1:2">
      <c r="A11611" s="79"/>
      <c r="B11611" s="156"/>
    </row>
    <row r="11612" spans="1:2">
      <c r="A11612" s="79"/>
      <c r="B11612" s="156"/>
    </row>
    <row r="11613" spans="1:2">
      <c r="A11613" s="79"/>
      <c r="B11613" s="156"/>
    </row>
    <row r="11614" spans="1:2">
      <c r="A11614" s="79"/>
      <c r="B11614" s="156"/>
    </row>
    <row r="11615" spans="1:2">
      <c r="A11615" s="79"/>
      <c r="B11615" s="156"/>
    </row>
    <row r="11616" spans="1:2">
      <c r="A11616" s="79"/>
      <c r="B11616" s="156"/>
    </row>
    <row r="11617" spans="1:2">
      <c r="A11617" s="79"/>
      <c r="B11617" s="156"/>
    </row>
    <row r="11618" spans="1:2">
      <c r="A11618" s="79"/>
      <c r="B11618" s="156"/>
    </row>
    <row r="11619" spans="1:2">
      <c r="A11619" s="79"/>
      <c r="B11619" s="156"/>
    </row>
    <row r="11620" spans="1:2">
      <c r="A11620" s="79"/>
      <c r="B11620" s="156"/>
    </row>
    <row r="11621" spans="1:2">
      <c r="A11621" s="79"/>
      <c r="B11621" s="156"/>
    </row>
    <row r="11622" spans="1:2">
      <c r="A11622" s="79"/>
      <c r="B11622" s="156"/>
    </row>
    <row r="11623" spans="1:2">
      <c r="A11623" s="79"/>
      <c r="B11623" s="156"/>
    </row>
    <row r="11624" spans="1:2">
      <c r="A11624" s="79"/>
      <c r="B11624" s="156"/>
    </row>
    <row r="11625" spans="1:2">
      <c r="A11625" s="79"/>
      <c r="B11625" s="156"/>
    </row>
    <row r="11626" spans="1:2">
      <c r="A11626" s="79"/>
      <c r="B11626" s="156"/>
    </row>
    <row r="11627" spans="1:2">
      <c r="A11627" s="79"/>
      <c r="B11627" s="156"/>
    </row>
    <row r="11628" spans="1:2">
      <c r="A11628" s="79"/>
      <c r="B11628" s="156"/>
    </row>
    <row r="11629" spans="1:2">
      <c r="A11629" s="79"/>
      <c r="B11629" s="156"/>
    </row>
    <row r="11630" spans="1:2">
      <c r="A11630" s="79"/>
      <c r="B11630" s="156"/>
    </row>
    <row r="11631" spans="1:2">
      <c r="A11631" s="79"/>
      <c r="B11631" s="156"/>
    </row>
    <row r="11632" spans="1:2">
      <c r="A11632" s="79"/>
      <c r="B11632" s="156"/>
    </row>
    <row r="11633" spans="1:2">
      <c r="A11633" s="79"/>
      <c r="B11633" s="156"/>
    </row>
    <row r="11634" spans="1:2">
      <c r="A11634" s="79"/>
      <c r="B11634" s="156"/>
    </row>
    <row r="11635" spans="1:2">
      <c r="A11635" s="79"/>
      <c r="B11635" s="156"/>
    </row>
    <row r="11636" spans="1:2">
      <c r="A11636" s="79"/>
      <c r="B11636" s="156"/>
    </row>
    <row r="11637" spans="1:2">
      <c r="A11637" s="79"/>
      <c r="B11637" s="156"/>
    </row>
    <row r="11638" spans="1:2">
      <c r="A11638" s="79"/>
      <c r="B11638" s="156"/>
    </row>
    <row r="11639" spans="1:2">
      <c r="A11639" s="79"/>
      <c r="B11639" s="156"/>
    </row>
    <row r="11640" spans="1:2">
      <c r="A11640" s="79"/>
      <c r="B11640" s="156"/>
    </row>
    <row r="11641" spans="1:2">
      <c r="A11641" s="79"/>
      <c r="B11641" s="156"/>
    </row>
    <row r="11642" spans="1:2">
      <c r="A11642" s="79"/>
      <c r="B11642" s="156"/>
    </row>
    <row r="11643" spans="1:2">
      <c r="A11643" s="79"/>
      <c r="B11643" s="156"/>
    </row>
    <row r="11644" spans="1:2">
      <c r="A11644" s="79"/>
      <c r="B11644" s="156"/>
    </row>
    <row r="11645" spans="1:2">
      <c r="A11645" s="79"/>
      <c r="B11645" s="156"/>
    </row>
    <row r="11646" spans="1:2">
      <c r="A11646" s="79"/>
      <c r="B11646" s="156"/>
    </row>
    <row r="11647" spans="1:2">
      <c r="A11647" s="79"/>
      <c r="B11647" s="156"/>
    </row>
    <row r="11648" spans="1:2">
      <c r="A11648" s="79"/>
      <c r="B11648" s="156"/>
    </row>
    <row r="11649" spans="1:2">
      <c r="A11649" s="79"/>
      <c r="B11649" s="156"/>
    </row>
    <row r="11650" spans="1:2">
      <c r="A11650" s="79"/>
      <c r="B11650" s="156"/>
    </row>
    <row r="11651" spans="1:2">
      <c r="A11651" s="79"/>
      <c r="B11651" s="156"/>
    </row>
    <row r="11652" spans="1:2">
      <c r="A11652" s="79"/>
      <c r="B11652" s="156"/>
    </row>
    <row r="11653" spans="1:2">
      <c r="A11653" s="79"/>
      <c r="B11653" s="156"/>
    </row>
    <row r="11654" spans="1:2">
      <c r="A11654" s="79"/>
      <c r="B11654" s="156"/>
    </row>
    <row r="11655" spans="1:2">
      <c r="A11655" s="79"/>
      <c r="B11655" s="156"/>
    </row>
    <row r="11656" spans="1:2">
      <c r="A11656" s="79"/>
      <c r="B11656" s="156"/>
    </row>
    <row r="11657" spans="1:2">
      <c r="A11657" s="79"/>
      <c r="B11657" s="156"/>
    </row>
    <row r="11658" spans="1:2">
      <c r="A11658" s="79"/>
      <c r="B11658" s="156"/>
    </row>
    <row r="11659" spans="1:2">
      <c r="A11659" s="79"/>
      <c r="B11659" s="156"/>
    </row>
    <row r="11660" spans="1:2">
      <c r="A11660" s="79"/>
      <c r="B11660" s="156"/>
    </row>
    <row r="11661" spans="1:2">
      <c r="A11661" s="79"/>
      <c r="B11661" s="156"/>
    </row>
    <row r="11662" spans="1:2">
      <c r="A11662" s="79"/>
      <c r="B11662" s="156"/>
    </row>
    <row r="11663" spans="1:2">
      <c r="A11663" s="79"/>
      <c r="B11663" s="156"/>
    </row>
    <row r="11664" spans="1:2">
      <c r="A11664" s="79"/>
      <c r="B11664" s="156"/>
    </row>
    <row r="11665" spans="1:2">
      <c r="A11665" s="79"/>
      <c r="B11665" s="156"/>
    </row>
    <row r="11666" spans="1:2">
      <c r="A11666" s="79"/>
      <c r="B11666" s="156"/>
    </row>
    <row r="11667" spans="1:2">
      <c r="A11667" s="79"/>
      <c r="B11667" s="156"/>
    </row>
    <row r="11668" spans="1:2">
      <c r="A11668" s="79"/>
      <c r="B11668" s="156"/>
    </row>
    <row r="11669" spans="1:2">
      <c r="A11669" s="79"/>
      <c r="B11669" s="156"/>
    </row>
    <row r="11670" spans="1:2">
      <c r="A11670" s="79"/>
      <c r="B11670" s="156"/>
    </row>
    <row r="11671" spans="1:2">
      <c r="A11671" s="79"/>
      <c r="B11671" s="156"/>
    </row>
    <row r="11672" spans="1:2">
      <c r="A11672" s="79"/>
      <c r="B11672" s="156"/>
    </row>
    <row r="11673" spans="1:2">
      <c r="A11673" s="79"/>
      <c r="B11673" s="156"/>
    </row>
    <row r="11674" spans="1:2">
      <c r="A11674" s="79"/>
      <c r="B11674" s="156"/>
    </row>
    <row r="11675" spans="1:2">
      <c r="A11675" s="79"/>
      <c r="B11675" s="156"/>
    </row>
    <row r="11676" spans="1:2">
      <c r="A11676" s="79"/>
      <c r="B11676" s="156"/>
    </row>
    <row r="11677" spans="1:2">
      <c r="A11677" s="79"/>
      <c r="B11677" s="156"/>
    </row>
    <row r="11678" spans="1:2">
      <c r="A11678" s="79"/>
      <c r="B11678" s="156"/>
    </row>
    <row r="11679" spans="1:2">
      <c r="A11679" s="79"/>
      <c r="B11679" s="156"/>
    </row>
    <row r="11680" spans="1:2">
      <c r="A11680" s="79"/>
      <c r="B11680" s="156"/>
    </row>
    <row r="11681" spans="1:2">
      <c r="A11681" s="79"/>
      <c r="B11681" s="156"/>
    </row>
    <row r="11682" spans="1:2">
      <c r="A11682" s="79"/>
      <c r="B11682" s="156"/>
    </row>
    <row r="11683" spans="1:2">
      <c r="A11683" s="79"/>
      <c r="B11683" s="156"/>
    </row>
    <row r="11684" spans="1:2">
      <c r="A11684" s="79"/>
      <c r="B11684" s="156"/>
    </row>
    <row r="11685" spans="1:2">
      <c r="A11685" s="79"/>
      <c r="B11685" s="156"/>
    </row>
    <row r="11686" spans="1:2">
      <c r="A11686" s="79"/>
      <c r="B11686" s="156"/>
    </row>
    <row r="11687" spans="1:2">
      <c r="A11687" s="79"/>
      <c r="B11687" s="156"/>
    </row>
    <row r="11688" spans="1:2">
      <c r="A11688" s="79"/>
      <c r="B11688" s="156"/>
    </row>
    <row r="11689" spans="1:2">
      <c r="A11689" s="79"/>
      <c r="B11689" s="156"/>
    </row>
    <row r="11690" spans="1:2">
      <c r="A11690" s="79"/>
      <c r="B11690" s="156"/>
    </row>
    <row r="11691" spans="1:2">
      <c r="A11691" s="79"/>
      <c r="B11691" s="156"/>
    </row>
    <row r="11692" spans="1:2">
      <c r="A11692" s="79"/>
      <c r="B11692" s="156"/>
    </row>
    <row r="11693" spans="1:2">
      <c r="A11693" s="79"/>
      <c r="B11693" s="156"/>
    </row>
    <row r="11694" spans="1:2">
      <c r="A11694" s="79"/>
      <c r="B11694" s="156"/>
    </row>
    <row r="11695" spans="1:2">
      <c r="A11695" s="79"/>
      <c r="B11695" s="156"/>
    </row>
    <row r="11696" spans="1:2">
      <c r="A11696" s="79"/>
      <c r="B11696" s="156"/>
    </row>
    <row r="11697" spans="1:2">
      <c r="A11697" s="79"/>
      <c r="B11697" s="156"/>
    </row>
    <row r="11698" spans="1:2">
      <c r="A11698" s="79"/>
      <c r="B11698" s="156"/>
    </row>
    <row r="11699" spans="1:2">
      <c r="A11699" s="79"/>
      <c r="B11699" s="156"/>
    </row>
    <row r="11700" spans="1:2">
      <c r="A11700" s="79"/>
      <c r="B11700" s="156"/>
    </row>
    <row r="11701" spans="1:2">
      <c r="A11701" s="79"/>
      <c r="B11701" s="156"/>
    </row>
    <row r="11702" spans="1:2">
      <c r="A11702" s="79"/>
      <c r="B11702" s="156"/>
    </row>
    <row r="11703" spans="1:2">
      <c r="A11703" s="79"/>
      <c r="B11703" s="156"/>
    </row>
    <row r="11704" spans="1:2">
      <c r="A11704" s="79"/>
      <c r="B11704" s="156"/>
    </row>
    <row r="11705" spans="1:2">
      <c r="A11705" s="79"/>
      <c r="B11705" s="156"/>
    </row>
    <row r="11706" spans="1:2">
      <c r="A11706" s="79"/>
      <c r="B11706" s="156"/>
    </row>
    <row r="11707" spans="1:2">
      <c r="A11707" s="79"/>
      <c r="B11707" s="156"/>
    </row>
    <row r="11708" spans="1:2">
      <c r="A11708" s="79"/>
      <c r="B11708" s="156"/>
    </row>
    <row r="11709" spans="1:2">
      <c r="A11709" s="79"/>
      <c r="B11709" s="156"/>
    </row>
    <row r="11710" spans="1:2">
      <c r="A11710" s="79"/>
      <c r="B11710" s="156"/>
    </row>
    <row r="11711" spans="1:2">
      <c r="A11711" s="79"/>
      <c r="B11711" s="156"/>
    </row>
    <row r="11712" spans="1:2">
      <c r="A11712" s="79"/>
      <c r="B11712" s="156"/>
    </row>
    <row r="11713" spans="1:2">
      <c r="A11713" s="79"/>
      <c r="B11713" s="156"/>
    </row>
    <row r="11714" spans="1:2">
      <c r="A11714" s="79"/>
      <c r="B11714" s="156"/>
    </row>
    <row r="11715" spans="1:2">
      <c r="A11715" s="79"/>
      <c r="B11715" s="156"/>
    </row>
    <row r="11716" spans="1:2">
      <c r="A11716" s="79"/>
      <c r="B11716" s="156"/>
    </row>
    <row r="11717" spans="1:2">
      <c r="A11717" s="79"/>
      <c r="B11717" s="156"/>
    </row>
    <row r="11718" spans="1:2">
      <c r="A11718" s="79"/>
      <c r="B11718" s="156"/>
    </row>
    <row r="11719" spans="1:2">
      <c r="A11719" s="79"/>
      <c r="B11719" s="156"/>
    </row>
    <row r="11720" spans="1:2">
      <c r="A11720" s="79"/>
      <c r="B11720" s="156"/>
    </row>
    <row r="11721" spans="1:2">
      <c r="A11721" s="79"/>
      <c r="B11721" s="156"/>
    </row>
    <row r="11722" spans="1:2">
      <c r="A11722" s="79"/>
      <c r="B11722" s="156"/>
    </row>
    <row r="11723" spans="1:2">
      <c r="A11723" s="79"/>
      <c r="B11723" s="156"/>
    </row>
    <row r="11724" spans="1:2">
      <c r="A11724" s="79"/>
      <c r="B11724" s="156"/>
    </row>
    <row r="11725" spans="1:2">
      <c r="A11725" s="79"/>
      <c r="B11725" s="156"/>
    </row>
    <row r="11726" spans="1:2">
      <c r="A11726" s="79"/>
      <c r="B11726" s="156"/>
    </row>
    <row r="11727" spans="1:2">
      <c r="A11727" s="79"/>
      <c r="B11727" s="156"/>
    </row>
    <row r="11728" spans="1:2">
      <c r="A11728" s="79"/>
      <c r="B11728" s="156"/>
    </row>
    <row r="11729" spans="1:2">
      <c r="A11729" s="79"/>
      <c r="B11729" s="156"/>
    </row>
    <row r="11730" spans="1:2">
      <c r="A11730" s="79"/>
      <c r="B11730" s="156"/>
    </row>
    <row r="11731" spans="1:2">
      <c r="A11731" s="79"/>
      <c r="B11731" s="156"/>
    </row>
    <row r="11732" spans="1:2">
      <c r="A11732" s="79"/>
      <c r="B11732" s="156"/>
    </row>
    <row r="11733" spans="1:2">
      <c r="A11733" s="79"/>
      <c r="B11733" s="156"/>
    </row>
    <row r="11734" spans="1:2">
      <c r="A11734" s="79"/>
      <c r="B11734" s="156"/>
    </row>
    <row r="11735" spans="1:2">
      <c r="A11735" s="79"/>
      <c r="B11735" s="156"/>
    </row>
    <row r="11736" spans="1:2">
      <c r="A11736" s="79"/>
      <c r="B11736" s="156"/>
    </row>
    <row r="11737" spans="1:2">
      <c r="A11737" s="79"/>
      <c r="B11737" s="156"/>
    </row>
    <row r="11738" spans="1:2">
      <c r="A11738" s="79"/>
      <c r="B11738" s="156"/>
    </row>
    <row r="11739" spans="1:2">
      <c r="A11739" s="79"/>
      <c r="B11739" s="156"/>
    </row>
    <row r="11740" spans="1:2">
      <c r="A11740" s="79"/>
      <c r="B11740" s="156"/>
    </row>
    <row r="11741" spans="1:2">
      <c r="A11741" s="79"/>
      <c r="B11741" s="156"/>
    </row>
    <row r="11742" spans="1:2">
      <c r="A11742" s="79"/>
      <c r="B11742" s="156"/>
    </row>
    <row r="11743" spans="1:2">
      <c r="A11743" s="79"/>
      <c r="B11743" s="156"/>
    </row>
    <row r="11744" spans="1:2">
      <c r="A11744" s="79"/>
      <c r="B11744" s="156"/>
    </row>
    <row r="11745" spans="1:2">
      <c r="A11745" s="79"/>
      <c r="B11745" s="156"/>
    </row>
    <row r="11746" spans="1:2">
      <c r="A11746" s="79"/>
      <c r="B11746" s="156"/>
    </row>
    <row r="11747" spans="1:2">
      <c r="A11747" s="79"/>
      <c r="B11747" s="156"/>
    </row>
    <row r="11748" spans="1:2">
      <c r="A11748" s="79"/>
      <c r="B11748" s="156"/>
    </row>
    <row r="11749" spans="1:2">
      <c r="A11749" s="79"/>
      <c r="B11749" s="156"/>
    </row>
    <row r="11750" spans="1:2">
      <c r="A11750" s="79"/>
      <c r="B11750" s="156"/>
    </row>
    <row r="11751" spans="1:2">
      <c r="A11751" s="79"/>
      <c r="B11751" s="156"/>
    </row>
    <row r="11752" spans="1:2">
      <c r="A11752" s="79"/>
      <c r="B11752" s="156"/>
    </row>
    <row r="11753" spans="1:2">
      <c r="A11753" s="79"/>
      <c r="B11753" s="156"/>
    </row>
    <row r="11754" spans="1:2">
      <c r="A11754" s="79"/>
      <c r="B11754" s="156"/>
    </row>
    <row r="11755" spans="1:2">
      <c r="A11755" s="79"/>
      <c r="B11755" s="156"/>
    </row>
    <row r="11756" spans="1:2">
      <c r="A11756" s="79"/>
      <c r="B11756" s="156"/>
    </row>
    <row r="11757" spans="1:2">
      <c r="A11757" s="79"/>
      <c r="B11757" s="156"/>
    </row>
    <row r="11758" spans="1:2">
      <c r="A11758" s="79"/>
      <c r="B11758" s="156"/>
    </row>
    <row r="11759" spans="1:2">
      <c r="A11759" s="79"/>
      <c r="B11759" s="156"/>
    </row>
    <row r="11760" spans="1:2">
      <c r="A11760" s="79"/>
      <c r="B11760" s="156"/>
    </row>
    <row r="11761" spans="1:2">
      <c r="A11761" s="79"/>
      <c r="B11761" s="156"/>
    </row>
    <row r="11762" spans="1:2">
      <c r="A11762" s="79"/>
      <c r="B11762" s="156"/>
    </row>
    <row r="11763" spans="1:2">
      <c r="A11763" s="79"/>
      <c r="B11763" s="156"/>
    </row>
    <row r="11764" spans="1:2">
      <c r="A11764" s="79"/>
      <c r="B11764" s="156"/>
    </row>
    <row r="11765" spans="1:2">
      <c r="A11765" s="79"/>
      <c r="B11765" s="156"/>
    </row>
    <row r="11766" spans="1:2">
      <c r="A11766" s="79"/>
      <c r="B11766" s="156"/>
    </row>
    <row r="11767" spans="1:2">
      <c r="A11767" s="79"/>
      <c r="B11767" s="156"/>
    </row>
    <row r="11768" spans="1:2">
      <c r="A11768" s="79"/>
      <c r="B11768" s="156"/>
    </row>
    <row r="11769" spans="1:2">
      <c r="A11769" s="79"/>
      <c r="B11769" s="156"/>
    </row>
    <row r="11770" spans="1:2">
      <c r="A11770" s="79"/>
      <c r="B11770" s="156"/>
    </row>
    <row r="11771" spans="1:2">
      <c r="A11771" s="79"/>
      <c r="B11771" s="156"/>
    </row>
    <row r="11772" spans="1:2">
      <c r="A11772" s="79"/>
      <c r="B11772" s="156"/>
    </row>
    <row r="11773" spans="1:2">
      <c r="A11773" s="79"/>
      <c r="B11773" s="156"/>
    </row>
    <row r="11774" spans="1:2">
      <c r="A11774" s="79"/>
      <c r="B11774" s="156"/>
    </row>
    <row r="11775" spans="1:2">
      <c r="A11775" s="79"/>
      <c r="B11775" s="156"/>
    </row>
    <row r="11776" spans="1:2">
      <c r="A11776" s="79"/>
      <c r="B11776" s="156"/>
    </row>
    <row r="11777" spans="1:2">
      <c r="A11777" s="79"/>
      <c r="B11777" s="156"/>
    </row>
    <row r="11778" spans="1:2">
      <c r="A11778" s="79"/>
      <c r="B11778" s="156"/>
    </row>
    <row r="11779" spans="1:2">
      <c r="A11779" s="79"/>
      <c r="B11779" s="156"/>
    </row>
    <row r="11780" spans="1:2">
      <c r="A11780" s="79"/>
      <c r="B11780" s="156"/>
    </row>
    <row r="11781" spans="1:2">
      <c r="A11781" s="79"/>
      <c r="B11781" s="156"/>
    </row>
    <row r="11782" spans="1:2">
      <c r="A11782" s="79"/>
      <c r="B11782" s="156"/>
    </row>
    <row r="11783" spans="1:2">
      <c r="A11783" s="79"/>
      <c r="B11783" s="156"/>
    </row>
    <row r="11784" spans="1:2">
      <c r="A11784" s="79"/>
      <c r="B11784" s="156"/>
    </row>
    <row r="11785" spans="1:2">
      <c r="A11785" s="79"/>
      <c r="B11785" s="156"/>
    </row>
    <row r="11786" spans="1:2">
      <c r="A11786" s="79"/>
      <c r="B11786" s="156"/>
    </row>
    <row r="11787" spans="1:2">
      <c r="A11787" s="79"/>
      <c r="B11787" s="156"/>
    </row>
    <row r="11788" spans="1:2">
      <c r="A11788" s="79"/>
      <c r="B11788" s="156"/>
    </row>
    <row r="11789" spans="1:2">
      <c r="A11789" s="79"/>
      <c r="B11789" s="156"/>
    </row>
    <row r="11790" spans="1:2">
      <c r="A11790" s="79"/>
      <c r="B11790" s="156"/>
    </row>
    <row r="11791" spans="1:2">
      <c r="A11791" s="79"/>
      <c r="B11791" s="156"/>
    </row>
    <row r="11792" spans="1:2">
      <c r="A11792" s="79"/>
      <c r="B11792" s="156"/>
    </row>
    <row r="11793" spans="1:2">
      <c r="A11793" s="79"/>
      <c r="B11793" s="156"/>
    </row>
    <row r="11794" spans="1:2">
      <c r="A11794" s="79"/>
      <c r="B11794" s="156"/>
    </row>
    <row r="11795" spans="1:2">
      <c r="A11795" s="79"/>
      <c r="B11795" s="156"/>
    </row>
    <row r="11796" spans="1:2">
      <c r="A11796" s="79"/>
      <c r="B11796" s="156"/>
    </row>
    <row r="11797" spans="1:2">
      <c r="A11797" s="79"/>
      <c r="B11797" s="156"/>
    </row>
    <row r="11798" spans="1:2">
      <c r="A11798" s="79"/>
      <c r="B11798" s="156"/>
    </row>
    <row r="11799" spans="1:2">
      <c r="A11799" s="79"/>
      <c r="B11799" s="156"/>
    </row>
    <row r="11800" spans="1:2">
      <c r="A11800" s="79"/>
      <c r="B11800" s="156"/>
    </row>
    <row r="11801" spans="1:2">
      <c r="A11801" s="79"/>
      <c r="B11801" s="156"/>
    </row>
    <row r="11802" spans="1:2">
      <c r="A11802" s="79"/>
      <c r="B11802" s="156"/>
    </row>
    <row r="11803" spans="1:2">
      <c r="A11803" s="79"/>
      <c r="B11803" s="156"/>
    </row>
    <row r="11804" spans="1:2">
      <c r="A11804" s="79"/>
      <c r="B11804" s="156"/>
    </row>
    <row r="11805" spans="1:2">
      <c r="A11805" s="79"/>
      <c r="B11805" s="156"/>
    </row>
    <row r="11806" spans="1:2">
      <c r="A11806" s="79"/>
      <c r="B11806" s="156"/>
    </row>
    <row r="11807" spans="1:2">
      <c r="A11807" s="79"/>
      <c r="B11807" s="156"/>
    </row>
    <row r="11808" spans="1:2">
      <c r="A11808" s="79"/>
      <c r="B11808" s="156"/>
    </row>
    <row r="11809" spans="1:2">
      <c r="A11809" s="79"/>
      <c r="B11809" s="156"/>
    </row>
    <row r="11810" spans="1:2">
      <c r="A11810" s="79"/>
      <c r="B11810" s="156"/>
    </row>
    <row r="11811" spans="1:2">
      <c r="A11811" s="79"/>
      <c r="B11811" s="156"/>
    </row>
    <row r="11812" spans="1:2">
      <c r="A11812" s="79"/>
      <c r="B11812" s="156"/>
    </row>
    <row r="11813" spans="1:2">
      <c r="A11813" s="79"/>
      <c r="B11813" s="156"/>
    </row>
    <row r="11814" spans="1:2">
      <c r="A11814" s="79"/>
      <c r="B11814" s="156"/>
    </row>
    <row r="11815" spans="1:2">
      <c r="A11815" s="79"/>
      <c r="B11815" s="156"/>
    </row>
    <row r="11816" spans="1:2">
      <c r="A11816" s="79"/>
      <c r="B11816" s="156"/>
    </row>
    <row r="11817" spans="1:2">
      <c r="A11817" s="79"/>
      <c r="B11817" s="156"/>
    </row>
    <row r="11818" spans="1:2">
      <c r="A11818" s="79"/>
      <c r="B11818" s="156"/>
    </row>
    <row r="11819" spans="1:2">
      <c r="A11819" s="79"/>
      <c r="B11819" s="156"/>
    </row>
    <row r="11820" spans="1:2">
      <c r="A11820" s="79"/>
      <c r="B11820" s="156"/>
    </row>
    <row r="11821" spans="1:2">
      <c r="A11821" s="79"/>
      <c r="B11821" s="156"/>
    </row>
    <row r="11822" spans="1:2">
      <c r="A11822" s="79"/>
      <c r="B11822" s="156"/>
    </row>
    <row r="11823" spans="1:2">
      <c r="A11823" s="79"/>
      <c r="B11823" s="156"/>
    </row>
    <row r="11824" spans="1:2">
      <c r="A11824" s="79"/>
      <c r="B11824" s="156"/>
    </row>
    <row r="11825" spans="1:2">
      <c r="A11825" s="79"/>
      <c r="B11825" s="156"/>
    </row>
    <row r="11826" spans="1:2">
      <c r="A11826" s="79"/>
      <c r="B11826" s="156"/>
    </row>
    <row r="11827" spans="1:2">
      <c r="A11827" s="79"/>
      <c r="B11827" s="156"/>
    </row>
    <row r="11828" spans="1:2">
      <c r="A11828" s="79"/>
      <c r="B11828" s="156"/>
    </row>
    <row r="11829" spans="1:2">
      <c r="A11829" s="79"/>
      <c r="B11829" s="156"/>
    </row>
    <row r="11830" spans="1:2">
      <c r="A11830" s="79"/>
      <c r="B11830" s="156"/>
    </row>
    <row r="11831" spans="1:2">
      <c r="A11831" s="79"/>
      <c r="B11831" s="156"/>
    </row>
    <row r="11832" spans="1:2">
      <c r="A11832" s="79"/>
      <c r="B11832" s="156"/>
    </row>
    <row r="11833" spans="1:2">
      <c r="A11833" s="79"/>
      <c r="B11833" s="156"/>
    </row>
    <row r="11834" spans="1:2">
      <c r="A11834" s="79"/>
      <c r="B11834" s="156"/>
    </row>
    <row r="11835" spans="1:2">
      <c r="A11835" s="79"/>
      <c r="B11835" s="156"/>
    </row>
    <row r="11836" spans="1:2">
      <c r="A11836" s="79"/>
      <c r="B11836" s="156"/>
    </row>
    <row r="11837" spans="1:2">
      <c r="A11837" s="79"/>
      <c r="B11837" s="156"/>
    </row>
    <row r="11838" spans="1:2">
      <c r="A11838" s="79"/>
      <c r="B11838" s="156"/>
    </row>
    <row r="11839" spans="1:2">
      <c r="A11839" s="79"/>
      <c r="B11839" s="156"/>
    </row>
    <row r="11840" spans="1:2">
      <c r="A11840" s="79"/>
      <c r="B11840" s="156"/>
    </row>
    <row r="11841" spans="1:2">
      <c r="A11841" s="79"/>
      <c r="B11841" s="156"/>
    </row>
    <row r="11842" spans="1:2">
      <c r="A11842" s="79"/>
      <c r="B11842" s="156"/>
    </row>
    <row r="11843" spans="1:2">
      <c r="A11843" s="79"/>
      <c r="B11843" s="156"/>
    </row>
    <row r="11844" spans="1:2">
      <c r="A11844" s="79"/>
      <c r="B11844" s="156"/>
    </row>
    <row r="11845" spans="1:2">
      <c r="A11845" s="79"/>
      <c r="B11845" s="156"/>
    </row>
    <row r="11846" spans="1:2">
      <c r="A11846" s="79"/>
      <c r="B11846" s="156"/>
    </row>
    <row r="11847" spans="1:2">
      <c r="A11847" s="79"/>
      <c r="B11847" s="156"/>
    </row>
    <row r="11848" spans="1:2">
      <c r="A11848" s="79"/>
      <c r="B11848" s="156"/>
    </row>
    <row r="11849" spans="1:2">
      <c r="A11849" s="79"/>
      <c r="B11849" s="156"/>
    </row>
    <row r="11850" spans="1:2">
      <c r="A11850" s="79"/>
      <c r="B11850" s="156"/>
    </row>
    <row r="11851" spans="1:2">
      <c r="A11851" s="79"/>
      <c r="B11851" s="156"/>
    </row>
    <row r="11852" spans="1:2">
      <c r="A11852" s="79"/>
      <c r="B11852" s="156"/>
    </row>
    <row r="11853" spans="1:2">
      <c r="A11853" s="79"/>
      <c r="B11853" s="156"/>
    </row>
    <row r="11854" spans="1:2">
      <c r="A11854" s="79"/>
      <c r="B11854" s="156"/>
    </row>
    <row r="11855" spans="1:2">
      <c r="A11855" s="79"/>
      <c r="B11855" s="156"/>
    </row>
    <row r="11856" spans="1:2">
      <c r="A11856" s="79"/>
      <c r="B11856" s="156"/>
    </row>
    <row r="11857" spans="1:2">
      <c r="A11857" s="79"/>
      <c r="B11857" s="156"/>
    </row>
    <row r="11858" spans="1:2">
      <c r="A11858" s="79"/>
      <c r="B11858" s="156"/>
    </row>
    <row r="11859" spans="1:2">
      <c r="A11859" s="79"/>
      <c r="B11859" s="156"/>
    </row>
    <row r="11860" spans="1:2">
      <c r="A11860" s="79"/>
      <c r="B11860" s="156"/>
    </row>
    <row r="11861" spans="1:2">
      <c r="A11861" s="79"/>
      <c r="B11861" s="156"/>
    </row>
    <row r="11862" spans="1:2">
      <c r="A11862" s="79"/>
      <c r="B11862" s="156"/>
    </row>
    <row r="11863" spans="1:2">
      <c r="A11863" s="79"/>
      <c r="B11863" s="156"/>
    </row>
    <row r="11864" spans="1:2">
      <c r="A11864" s="79"/>
      <c r="B11864" s="156"/>
    </row>
    <row r="11865" spans="1:2">
      <c r="A11865" s="79"/>
      <c r="B11865" s="156"/>
    </row>
    <row r="11866" spans="1:2">
      <c r="A11866" s="79"/>
      <c r="B11866" s="156"/>
    </row>
    <row r="11867" spans="1:2">
      <c r="A11867" s="79"/>
      <c r="B11867" s="156"/>
    </row>
    <row r="11868" spans="1:2">
      <c r="A11868" s="79"/>
      <c r="B11868" s="156"/>
    </row>
    <row r="11869" spans="1:2">
      <c r="A11869" s="79"/>
      <c r="B11869" s="156"/>
    </row>
    <row r="11870" spans="1:2">
      <c r="A11870" s="79"/>
      <c r="B11870" s="156"/>
    </row>
    <row r="11871" spans="1:2">
      <c r="A11871" s="79"/>
      <c r="B11871" s="156"/>
    </row>
    <row r="11872" spans="1:2">
      <c r="A11872" s="79"/>
      <c r="B11872" s="156"/>
    </row>
    <row r="11873" spans="1:2">
      <c r="A11873" s="79"/>
      <c r="B11873" s="156"/>
    </row>
    <row r="11874" spans="1:2">
      <c r="A11874" s="79"/>
      <c r="B11874" s="156"/>
    </row>
    <row r="11875" spans="1:2">
      <c r="A11875" s="79"/>
      <c r="B11875" s="156"/>
    </row>
    <row r="11876" spans="1:2">
      <c r="A11876" s="79"/>
      <c r="B11876" s="156"/>
    </row>
    <row r="11877" spans="1:2">
      <c r="A11877" s="79"/>
      <c r="B11877" s="156"/>
    </row>
    <row r="11878" spans="1:2">
      <c r="A11878" s="79"/>
      <c r="B11878" s="156"/>
    </row>
    <row r="11879" spans="1:2">
      <c r="A11879" s="79"/>
      <c r="B11879" s="156"/>
    </row>
    <row r="11880" spans="1:2">
      <c r="A11880" s="79"/>
      <c r="B11880" s="156"/>
    </row>
    <row r="11881" spans="1:2">
      <c r="A11881" s="79"/>
      <c r="B11881" s="156"/>
    </row>
    <row r="11882" spans="1:2">
      <c r="A11882" s="79"/>
      <c r="B11882" s="156"/>
    </row>
    <row r="11883" spans="1:2">
      <c r="A11883" s="79"/>
      <c r="B11883" s="156"/>
    </row>
    <row r="11884" spans="1:2">
      <c r="A11884" s="79"/>
      <c r="B11884" s="156"/>
    </row>
    <row r="11885" spans="1:2">
      <c r="A11885" s="79"/>
      <c r="B11885" s="156"/>
    </row>
    <row r="11886" spans="1:2">
      <c r="A11886" s="79"/>
      <c r="B11886" s="156"/>
    </row>
    <row r="11887" spans="1:2">
      <c r="A11887" s="79"/>
      <c r="B11887" s="156"/>
    </row>
    <row r="11888" spans="1:2">
      <c r="A11888" s="79"/>
      <c r="B11888" s="156"/>
    </row>
    <row r="11889" spans="1:2">
      <c r="A11889" s="79"/>
      <c r="B11889" s="156"/>
    </row>
    <row r="11890" spans="1:2">
      <c r="A11890" s="79"/>
      <c r="B11890" s="156"/>
    </row>
    <row r="11891" spans="1:2">
      <c r="A11891" s="79"/>
      <c r="B11891" s="156"/>
    </row>
    <row r="11892" spans="1:2">
      <c r="A11892" s="79"/>
      <c r="B11892" s="156"/>
    </row>
    <row r="11893" spans="1:2">
      <c r="A11893" s="79"/>
      <c r="B11893" s="156"/>
    </row>
    <row r="11894" spans="1:2">
      <c r="A11894" s="79"/>
      <c r="B11894" s="156"/>
    </row>
    <row r="11895" spans="1:2">
      <c r="A11895" s="79"/>
      <c r="B11895" s="156"/>
    </row>
    <row r="11896" spans="1:2">
      <c r="A11896" s="79"/>
      <c r="B11896" s="156"/>
    </row>
    <row r="11897" spans="1:2">
      <c r="A11897" s="79"/>
      <c r="B11897" s="156"/>
    </row>
    <row r="11898" spans="1:2">
      <c r="A11898" s="79"/>
      <c r="B11898" s="156"/>
    </row>
    <row r="11899" spans="1:2">
      <c r="A11899" s="79"/>
      <c r="B11899" s="156"/>
    </row>
    <row r="11900" spans="1:2">
      <c r="A11900" s="79"/>
      <c r="B11900" s="156"/>
    </row>
    <row r="11901" spans="1:2">
      <c r="A11901" s="79"/>
      <c r="B11901" s="156"/>
    </row>
    <row r="11902" spans="1:2">
      <c r="A11902" s="79"/>
      <c r="B11902" s="156"/>
    </row>
    <row r="11903" spans="1:2">
      <c r="A11903" s="79"/>
      <c r="B11903" s="156"/>
    </row>
    <row r="11904" spans="1:2">
      <c r="A11904" s="79"/>
      <c r="B11904" s="156"/>
    </row>
    <row r="11905" spans="1:2">
      <c r="A11905" s="79"/>
      <c r="B11905" s="156"/>
    </row>
    <row r="11906" spans="1:2">
      <c r="A11906" s="79"/>
      <c r="B11906" s="156"/>
    </row>
    <row r="11907" spans="1:2">
      <c r="A11907" s="79"/>
      <c r="B11907" s="156"/>
    </row>
    <row r="11908" spans="1:2">
      <c r="A11908" s="79"/>
      <c r="B11908" s="156"/>
    </row>
    <row r="11909" spans="1:2">
      <c r="A11909" s="79"/>
      <c r="B11909" s="156"/>
    </row>
    <row r="11910" spans="1:2">
      <c r="A11910" s="79"/>
      <c r="B11910" s="156"/>
    </row>
    <row r="11911" spans="1:2">
      <c r="A11911" s="79"/>
      <c r="B11911" s="156"/>
    </row>
    <row r="11912" spans="1:2">
      <c r="A11912" s="79"/>
      <c r="B11912" s="156"/>
    </row>
    <row r="11913" spans="1:2">
      <c r="A11913" s="79"/>
      <c r="B11913" s="156"/>
    </row>
    <row r="11914" spans="1:2">
      <c r="A11914" s="79"/>
      <c r="B11914" s="156"/>
    </row>
    <row r="11915" spans="1:2">
      <c r="A11915" s="79"/>
      <c r="B11915" s="156"/>
    </row>
    <row r="11916" spans="1:2">
      <c r="A11916" s="79"/>
      <c r="B11916" s="156"/>
    </row>
    <row r="11917" spans="1:2">
      <c r="A11917" s="79"/>
      <c r="B11917" s="156"/>
    </row>
    <row r="11918" spans="1:2">
      <c r="A11918" s="79"/>
      <c r="B11918" s="156"/>
    </row>
    <row r="11919" spans="1:2">
      <c r="A11919" s="79"/>
      <c r="B11919" s="156"/>
    </row>
    <row r="11920" spans="1:2">
      <c r="A11920" s="79"/>
      <c r="B11920" s="156"/>
    </row>
    <row r="11921" spans="1:2">
      <c r="A11921" s="79"/>
      <c r="B11921" s="156"/>
    </row>
    <row r="11922" spans="1:2">
      <c r="A11922" s="79"/>
      <c r="B11922" s="156"/>
    </row>
    <row r="11923" spans="1:2">
      <c r="A11923" s="79"/>
      <c r="B11923" s="156"/>
    </row>
    <row r="11924" spans="1:2">
      <c r="A11924" s="79"/>
      <c r="B11924" s="156"/>
    </row>
    <row r="11925" spans="1:2">
      <c r="A11925" s="79"/>
      <c r="B11925" s="156"/>
    </row>
    <row r="11926" spans="1:2">
      <c r="A11926" s="79"/>
      <c r="B11926" s="156"/>
    </row>
    <row r="11927" spans="1:2">
      <c r="A11927" s="79"/>
      <c r="B11927" s="156"/>
    </row>
    <row r="11928" spans="1:2">
      <c r="A11928" s="79"/>
      <c r="B11928" s="156"/>
    </row>
    <row r="11929" spans="1:2">
      <c r="A11929" s="79"/>
      <c r="B11929" s="156"/>
    </row>
    <row r="11930" spans="1:2">
      <c r="A11930" s="79"/>
      <c r="B11930" s="156"/>
    </row>
    <row r="11931" spans="1:2">
      <c r="A11931" s="79"/>
      <c r="B11931" s="156"/>
    </row>
    <row r="11932" spans="1:2">
      <c r="A11932" s="79"/>
      <c r="B11932" s="156"/>
    </row>
    <row r="11933" spans="1:2">
      <c r="A11933" s="79"/>
      <c r="B11933" s="156"/>
    </row>
    <row r="11934" spans="1:2">
      <c r="A11934" s="79"/>
      <c r="B11934" s="156"/>
    </row>
    <row r="11935" spans="1:2">
      <c r="A11935" s="79"/>
      <c r="B11935" s="156"/>
    </row>
    <row r="11936" spans="1:2">
      <c r="A11936" s="79"/>
      <c r="B11936" s="156"/>
    </row>
    <row r="11937" spans="1:2">
      <c r="A11937" s="79"/>
      <c r="B11937" s="156"/>
    </row>
    <row r="11938" spans="1:2">
      <c r="A11938" s="79"/>
      <c r="B11938" s="156"/>
    </row>
    <row r="11939" spans="1:2">
      <c r="A11939" s="79"/>
      <c r="B11939" s="156"/>
    </row>
    <row r="11940" spans="1:2">
      <c r="A11940" s="79"/>
      <c r="B11940" s="156"/>
    </row>
    <row r="11941" spans="1:2">
      <c r="A11941" s="79"/>
      <c r="B11941" s="156"/>
    </row>
    <row r="11942" spans="1:2">
      <c r="A11942" s="79"/>
      <c r="B11942" s="156"/>
    </row>
    <row r="11943" spans="1:2">
      <c r="A11943" s="79"/>
      <c r="B11943" s="156"/>
    </row>
    <row r="11944" spans="1:2">
      <c r="A11944" s="79"/>
      <c r="B11944" s="156"/>
    </row>
    <row r="11945" spans="1:2">
      <c r="A11945" s="79"/>
      <c r="B11945" s="156"/>
    </row>
    <row r="11946" spans="1:2">
      <c r="A11946" s="79"/>
      <c r="B11946" s="156"/>
    </row>
    <row r="11947" spans="1:2">
      <c r="A11947" s="79"/>
      <c r="B11947" s="156"/>
    </row>
    <row r="11948" spans="1:2">
      <c r="A11948" s="79"/>
      <c r="B11948" s="156"/>
    </row>
    <row r="11949" spans="1:2">
      <c r="A11949" s="79"/>
      <c r="B11949" s="156"/>
    </row>
    <row r="11950" spans="1:2">
      <c r="A11950" s="79"/>
      <c r="B11950" s="156"/>
    </row>
    <row r="11951" spans="1:2">
      <c r="A11951" s="79"/>
      <c r="B11951" s="156"/>
    </row>
    <row r="11952" spans="1:2">
      <c r="A11952" s="79"/>
      <c r="B11952" s="156"/>
    </row>
    <row r="11953" spans="1:2">
      <c r="A11953" s="79"/>
      <c r="B11953" s="156"/>
    </row>
    <row r="11954" spans="1:2">
      <c r="A11954" s="79"/>
      <c r="B11954" s="156"/>
    </row>
    <row r="11955" spans="1:2">
      <c r="A11955" s="79"/>
      <c r="B11955" s="156"/>
    </row>
    <row r="11956" spans="1:2">
      <c r="A11956" s="79"/>
      <c r="B11956" s="156"/>
    </row>
    <row r="11957" spans="1:2">
      <c r="A11957" s="79"/>
      <c r="B11957" s="156"/>
    </row>
    <row r="11958" spans="1:2">
      <c r="A11958" s="79"/>
      <c r="B11958" s="156"/>
    </row>
    <row r="11959" spans="1:2">
      <c r="A11959" s="79"/>
      <c r="B11959" s="156"/>
    </row>
    <row r="11960" spans="1:2">
      <c r="A11960" s="79"/>
      <c r="B11960" s="156"/>
    </row>
    <row r="11961" spans="1:2">
      <c r="A11961" s="79"/>
      <c r="B11961" s="156"/>
    </row>
    <row r="11962" spans="1:2">
      <c r="A11962" s="79"/>
      <c r="B11962" s="156"/>
    </row>
    <row r="11963" spans="1:2">
      <c r="A11963" s="79"/>
      <c r="B11963" s="156"/>
    </row>
    <row r="11964" spans="1:2">
      <c r="A11964" s="79"/>
      <c r="B11964" s="156"/>
    </row>
    <row r="11965" spans="1:2">
      <c r="A11965" s="79"/>
      <c r="B11965" s="156"/>
    </row>
    <row r="11966" spans="1:2">
      <c r="A11966" s="79"/>
      <c r="B11966" s="156"/>
    </row>
    <row r="11967" spans="1:2">
      <c r="A11967" s="79"/>
      <c r="B11967" s="156"/>
    </row>
    <row r="11968" spans="1:2">
      <c r="A11968" s="79"/>
      <c r="B11968" s="156"/>
    </row>
    <row r="11969" spans="1:2">
      <c r="A11969" s="79"/>
      <c r="B11969" s="156"/>
    </row>
    <row r="11970" spans="1:2">
      <c r="A11970" s="79"/>
      <c r="B11970" s="156"/>
    </row>
    <row r="11971" spans="1:2">
      <c r="A11971" s="79"/>
      <c r="B11971" s="156"/>
    </row>
    <row r="11972" spans="1:2">
      <c r="A11972" s="79"/>
      <c r="B11972" s="156"/>
    </row>
    <row r="11973" spans="1:2">
      <c r="A11973" s="79"/>
      <c r="B11973" s="156"/>
    </row>
    <row r="11974" spans="1:2">
      <c r="A11974" s="79"/>
      <c r="B11974" s="156"/>
    </row>
    <row r="11975" spans="1:2">
      <c r="A11975" s="79"/>
      <c r="B11975" s="156"/>
    </row>
    <row r="11976" spans="1:2">
      <c r="A11976" s="79"/>
      <c r="B11976" s="156"/>
    </row>
    <row r="11977" spans="1:2">
      <c r="A11977" s="79"/>
      <c r="B11977" s="156"/>
    </row>
    <row r="11978" spans="1:2">
      <c r="A11978" s="79"/>
      <c r="B11978" s="156"/>
    </row>
    <row r="11979" spans="1:2">
      <c r="A11979" s="79"/>
      <c r="B11979" s="156"/>
    </row>
    <row r="11980" spans="1:2">
      <c r="A11980" s="79"/>
      <c r="B11980" s="156"/>
    </row>
    <row r="11981" spans="1:2">
      <c r="A11981" s="79"/>
      <c r="B11981" s="156"/>
    </row>
    <row r="11982" spans="1:2">
      <c r="A11982" s="79"/>
      <c r="B11982" s="156"/>
    </row>
    <row r="11983" spans="1:2">
      <c r="A11983" s="79"/>
      <c r="B11983" s="156"/>
    </row>
    <row r="11984" spans="1:2">
      <c r="A11984" s="79"/>
      <c r="B11984" s="156"/>
    </row>
    <row r="11985" spans="1:2">
      <c r="A11985" s="79"/>
      <c r="B11985" s="156"/>
    </row>
    <row r="11986" spans="1:2">
      <c r="A11986" s="79"/>
      <c r="B11986" s="156"/>
    </row>
    <row r="11987" spans="1:2">
      <c r="A11987" s="79"/>
      <c r="B11987" s="156"/>
    </row>
    <row r="11988" spans="1:2">
      <c r="A11988" s="79"/>
      <c r="B11988" s="156"/>
    </row>
    <row r="11989" spans="1:2">
      <c r="A11989" s="79"/>
      <c r="B11989" s="156"/>
    </row>
    <row r="11990" spans="1:2">
      <c r="A11990" s="79"/>
      <c r="B11990" s="156"/>
    </row>
    <row r="11991" spans="1:2">
      <c r="A11991" s="79"/>
      <c r="B11991" s="156"/>
    </row>
    <row r="11992" spans="1:2">
      <c r="A11992" s="79"/>
      <c r="B11992" s="156"/>
    </row>
    <row r="11993" spans="1:2">
      <c r="A11993" s="79"/>
      <c r="B11993" s="156"/>
    </row>
    <row r="11994" spans="1:2">
      <c r="A11994" s="79"/>
      <c r="B11994" s="156"/>
    </row>
    <row r="11995" spans="1:2">
      <c r="A11995" s="79"/>
      <c r="B11995" s="156"/>
    </row>
    <row r="11996" spans="1:2">
      <c r="A11996" s="79"/>
      <c r="B11996" s="156"/>
    </row>
    <row r="11997" spans="1:2">
      <c r="A11997" s="79"/>
      <c r="B11997" s="156"/>
    </row>
    <row r="11998" spans="1:2">
      <c r="A11998" s="79"/>
      <c r="B11998" s="156"/>
    </row>
    <row r="11999" spans="1:2">
      <c r="A11999" s="79"/>
      <c r="B11999" s="156"/>
    </row>
    <row r="12000" spans="1:2">
      <c r="A12000" s="79"/>
      <c r="B12000" s="156"/>
    </row>
    <row r="12001" spans="1:2">
      <c r="A12001" s="79"/>
      <c r="B12001" s="156"/>
    </row>
    <row r="12002" spans="1:2">
      <c r="A12002" s="79"/>
      <c r="B12002" s="156"/>
    </row>
    <row r="12003" spans="1:2">
      <c r="A12003" s="79"/>
      <c r="B12003" s="156"/>
    </row>
    <row r="12004" spans="1:2">
      <c r="A12004" s="79"/>
      <c r="B12004" s="156"/>
    </row>
    <row r="12005" spans="1:2">
      <c r="A12005" s="79"/>
      <c r="B12005" s="156"/>
    </row>
    <row r="12006" spans="1:2">
      <c r="A12006" s="79"/>
      <c r="B12006" s="156"/>
    </row>
    <row r="12007" spans="1:2">
      <c r="A12007" s="79"/>
      <c r="B12007" s="156"/>
    </row>
    <row r="12008" spans="1:2">
      <c r="A12008" s="79"/>
      <c r="B12008" s="156"/>
    </row>
    <row r="12009" spans="1:2">
      <c r="A12009" s="79"/>
      <c r="B12009" s="156"/>
    </row>
    <row r="12010" spans="1:2">
      <c r="A12010" s="79"/>
      <c r="B12010" s="156"/>
    </row>
    <row r="12011" spans="1:2">
      <c r="A12011" s="79"/>
      <c r="B12011" s="156"/>
    </row>
    <row r="12012" spans="1:2">
      <c r="A12012" s="79"/>
      <c r="B12012" s="156"/>
    </row>
    <row r="12013" spans="1:2">
      <c r="A12013" s="79"/>
      <c r="B12013" s="156"/>
    </row>
    <row r="12014" spans="1:2">
      <c r="A12014" s="79"/>
      <c r="B12014" s="156"/>
    </row>
    <row r="12015" spans="1:2">
      <c r="A12015" s="79"/>
      <c r="B12015" s="156"/>
    </row>
    <row r="12016" spans="1:2">
      <c r="A12016" s="79"/>
      <c r="B12016" s="156"/>
    </row>
    <row r="12017" spans="1:2">
      <c r="A12017" s="79"/>
      <c r="B12017" s="156"/>
    </row>
    <row r="12018" spans="1:2">
      <c r="A12018" s="79"/>
      <c r="B12018" s="156"/>
    </row>
    <row r="12019" spans="1:2">
      <c r="A12019" s="79"/>
      <c r="B12019" s="156"/>
    </row>
    <row r="12020" spans="1:2">
      <c r="A12020" s="79"/>
      <c r="B12020" s="156"/>
    </row>
    <row r="12021" spans="1:2">
      <c r="A12021" s="79"/>
      <c r="B12021" s="156"/>
    </row>
    <row r="12022" spans="1:2">
      <c r="A12022" s="79"/>
      <c r="B12022" s="156"/>
    </row>
    <row r="12023" spans="1:2">
      <c r="A12023" s="79"/>
      <c r="B12023" s="156"/>
    </row>
    <row r="12024" spans="1:2">
      <c r="A12024" s="79"/>
      <c r="B12024" s="156"/>
    </row>
    <row r="12025" spans="1:2">
      <c r="A12025" s="79"/>
      <c r="B12025" s="156"/>
    </row>
    <row r="12026" spans="1:2">
      <c r="A12026" s="79"/>
      <c r="B12026" s="156"/>
    </row>
    <row r="12027" spans="1:2">
      <c r="A12027" s="79"/>
      <c r="B12027" s="156"/>
    </row>
    <row r="12028" spans="1:2">
      <c r="A12028" s="79"/>
      <c r="B12028" s="156"/>
    </row>
    <row r="12029" spans="1:2">
      <c r="A12029" s="79"/>
      <c r="B12029" s="156"/>
    </row>
    <row r="12030" spans="1:2">
      <c r="A12030" s="79"/>
      <c r="B12030" s="156"/>
    </row>
    <row r="12031" spans="1:2">
      <c r="A12031" s="79"/>
      <c r="B12031" s="156"/>
    </row>
    <row r="12032" spans="1:2">
      <c r="A12032" s="79"/>
      <c r="B12032" s="156"/>
    </row>
    <row r="12033" spans="1:2">
      <c r="A12033" s="79"/>
      <c r="B12033" s="156"/>
    </row>
    <row r="12034" spans="1:2">
      <c r="A12034" s="79"/>
      <c r="B12034" s="156"/>
    </row>
    <row r="12035" spans="1:2">
      <c r="A12035" s="79"/>
      <c r="B12035" s="156"/>
    </row>
    <row r="12036" spans="1:2">
      <c r="A12036" s="79"/>
      <c r="B12036" s="156"/>
    </row>
    <row r="12037" spans="1:2">
      <c r="A12037" s="79"/>
      <c r="B12037" s="156"/>
    </row>
    <row r="12038" spans="1:2">
      <c r="A12038" s="79"/>
      <c r="B12038" s="156"/>
    </row>
    <row r="12039" spans="1:2">
      <c r="A12039" s="79"/>
      <c r="B12039" s="156"/>
    </row>
    <row r="12040" spans="1:2">
      <c r="A12040" s="79"/>
      <c r="B12040" s="156"/>
    </row>
    <row r="12041" spans="1:2">
      <c r="A12041" s="79"/>
      <c r="B12041" s="156"/>
    </row>
    <row r="12042" spans="1:2">
      <c r="A12042" s="79"/>
      <c r="B12042" s="156"/>
    </row>
    <row r="12043" spans="1:2">
      <c r="A12043" s="79"/>
      <c r="B12043" s="156"/>
    </row>
    <row r="12044" spans="1:2">
      <c r="A12044" s="79"/>
      <c r="B12044" s="156"/>
    </row>
    <row r="12045" spans="1:2">
      <c r="A12045" s="79"/>
      <c r="B12045" s="156"/>
    </row>
    <row r="12046" spans="1:2">
      <c r="A12046" s="79"/>
      <c r="B12046" s="156"/>
    </row>
    <row r="12047" spans="1:2">
      <c r="A12047" s="79"/>
      <c r="B12047" s="156"/>
    </row>
    <row r="12048" spans="1:2">
      <c r="A12048" s="79"/>
      <c r="B12048" s="156"/>
    </row>
    <row r="12049" spans="1:2">
      <c r="A12049" s="79"/>
      <c r="B12049" s="156"/>
    </row>
    <row r="12050" spans="1:2">
      <c r="A12050" s="79"/>
      <c r="B12050" s="156"/>
    </row>
    <row r="12051" spans="1:2">
      <c r="A12051" s="79"/>
      <c r="B12051" s="156"/>
    </row>
    <row r="12052" spans="1:2">
      <c r="A12052" s="79"/>
      <c r="B12052" s="156"/>
    </row>
    <row r="12053" spans="1:2">
      <c r="A12053" s="79"/>
      <c r="B12053" s="156"/>
    </row>
    <row r="12054" spans="1:2">
      <c r="A12054" s="79"/>
      <c r="B12054" s="156"/>
    </row>
    <row r="12055" spans="1:2">
      <c r="A12055" s="79"/>
      <c r="B12055" s="156"/>
    </row>
    <row r="12056" spans="1:2">
      <c r="A12056" s="79"/>
      <c r="B12056" s="156"/>
    </row>
    <row r="12057" spans="1:2">
      <c r="A12057" s="79"/>
      <c r="B12057" s="156"/>
    </row>
    <row r="12058" spans="1:2">
      <c r="A12058" s="79"/>
      <c r="B12058" s="156"/>
    </row>
    <row r="12059" spans="1:2">
      <c r="A12059" s="79"/>
      <c r="B12059" s="156"/>
    </row>
    <row r="12060" spans="1:2">
      <c r="A12060" s="79"/>
      <c r="B12060" s="156"/>
    </row>
    <row r="12061" spans="1:2">
      <c r="A12061" s="79"/>
      <c r="B12061" s="156"/>
    </row>
    <row r="12062" spans="1:2">
      <c r="A12062" s="79"/>
      <c r="B12062" s="156"/>
    </row>
    <row r="12063" spans="1:2">
      <c r="A12063" s="79"/>
      <c r="B12063" s="156"/>
    </row>
    <row r="12064" spans="1:2">
      <c r="A12064" s="79"/>
      <c r="B12064" s="156"/>
    </row>
    <row r="12065" spans="1:2">
      <c r="A12065" s="79"/>
      <c r="B12065" s="156"/>
    </row>
    <row r="12066" spans="1:2">
      <c r="A12066" s="79"/>
      <c r="B12066" s="156"/>
    </row>
    <row r="12067" spans="1:2">
      <c r="A12067" s="79"/>
      <c r="B12067" s="156"/>
    </row>
    <row r="12068" spans="1:2">
      <c r="A12068" s="79"/>
      <c r="B12068" s="156"/>
    </row>
    <row r="12069" spans="1:2">
      <c r="A12069" s="79"/>
      <c r="B12069" s="156"/>
    </row>
    <row r="12070" spans="1:2">
      <c r="A12070" s="79"/>
      <c r="B12070" s="156"/>
    </row>
    <row r="12071" spans="1:2">
      <c r="A12071" s="79"/>
      <c r="B12071" s="156"/>
    </row>
    <row r="12072" spans="1:2">
      <c r="A12072" s="79"/>
      <c r="B12072" s="156"/>
    </row>
    <row r="12073" spans="1:2">
      <c r="A12073" s="79"/>
      <c r="B12073" s="156"/>
    </row>
    <row r="12074" spans="1:2">
      <c r="A12074" s="79"/>
      <c r="B12074" s="156"/>
    </row>
    <row r="12075" spans="1:2">
      <c r="A12075" s="79"/>
      <c r="B12075" s="156"/>
    </row>
    <row r="12076" spans="1:2">
      <c r="A12076" s="79"/>
      <c r="B12076" s="156"/>
    </row>
    <row r="12077" spans="1:2">
      <c r="A12077" s="79"/>
      <c r="B12077" s="156"/>
    </row>
    <row r="12078" spans="1:2">
      <c r="A12078" s="79"/>
      <c r="B12078" s="156"/>
    </row>
    <row r="12079" spans="1:2">
      <c r="A12079" s="79"/>
      <c r="B12079" s="156"/>
    </row>
    <row r="12080" spans="1:2">
      <c r="A12080" s="79"/>
      <c r="B12080" s="156"/>
    </row>
    <row r="12081" spans="1:2">
      <c r="A12081" s="79"/>
      <c r="B12081" s="156"/>
    </row>
    <row r="12082" spans="1:2">
      <c r="A12082" s="79"/>
      <c r="B12082" s="156"/>
    </row>
    <row r="12083" spans="1:2">
      <c r="A12083" s="79"/>
      <c r="B12083" s="156"/>
    </row>
    <row r="12084" spans="1:2">
      <c r="A12084" s="79"/>
      <c r="B12084" s="156"/>
    </row>
    <row r="12085" spans="1:2">
      <c r="A12085" s="79"/>
      <c r="B12085" s="156"/>
    </row>
    <row r="12086" spans="1:2">
      <c r="A12086" s="79"/>
      <c r="B12086" s="156"/>
    </row>
    <row r="12087" spans="1:2">
      <c r="A12087" s="79"/>
      <c r="B12087" s="156"/>
    </row>
    <row r="12088" spans="1:2">
      <c r="A12088" s="79"/>
      <c r="B12088" s="156"/>
    </row>
    <row r="12089" spans="1:2">
      <c r="A12089" s="79"/>
      <c r="B12089" s="156"/>
    </row>
    <row r="12090" spans="1:2">
      <c r="A12090" s="79"/>
      <c r="B12090" s="156"/>
    </row>
    <row r="12091" spans="1:2">
      <c r="A12091" s="79"/>
      <c r="B12091" s="156"/>
    </row>
    <row r="12092" spans="1:2">
      <c r="A12092" s="79"/>
      <c r="B12092" s="156"/>
    </row>
    <row r="12093" spans="1:2">
      <c r="A12093" s="79"/>
      <c r="B12093" s="156"/>
    </row>
    <row r="12094" spans="1:2">
      <c r="A12094" s="79"/>
      <c r="B12094" s="156"/>
    </row>
    <row r="12095" spans="1:2">
      <c r="A12095" s="79"/>
      <c r="B12095" s="156"/>
    </row>
    <row r="12096" spans="1:2">
      <c r="A12096" s="79"/>
      <c r="B12096" s="156"/>
    </row>
    <row r="12097" spans="1:2">
      <c r="A12097" s="79"/>
      <c r="B12097" s="156"/>
    </row>
    <row r="12098" spans="1:2">
      <c r="A12098" s="79"/>
      <c r="B12098" s="156"/>
    </row>
    <row r="12099" spans="1:2">
      <c r="A12099" s="79"/>
      <c r="B12099" s="156"/>
    </row>
    <row r="12100" spans="1:2">
      <c r="A12100" s="79"/>
      <c r="B12100" s="156"/>
    </row>
    <row r="12101" spans="1:2">
      <c r="A12101" s="79"/>
      <c r="B12101" s="156"/>
    </row>
    <row r="12102" spans="1:2">
      <c r="A12102" s="79"/>
      <c r="B12102" s="156"/>
    </row>
    <row r="12103" spans="1:2">
      <c r="A12103" s="79"/>
      <c r="B12103" s="156"/>
    </row>
    <row r="12104" spans="1:2">
      <c r="A12104" s="79"/>
      <c r="B12104" s="156"/>
    </row>
    <row r="12105" spans="1:2">
      <c r="A12105" s="79"/>
      <c r="B12105" s="156"/>
    </row>
    <row r="12106" spans="1:2">
      <c r="A12106" s="79"/>
      <c r="B12106" s="156"/>
    </row>
    <row r="12107" spans="1:2">
      <c r="A12107" s="79"/>
      <c r="B12107" s="156"/>
    </row>
    <row r="12108" spans="1:2">
      <c r="A12108" s="79"/>
      <c r="B12108" s="156"/>
    </row>
    <row r="12109" spans="1:2">
      <c r="A12109" s="79"/>
      <c r="B12109" s="156"/>
    </row>
    <row r="12110" spans="1:2">
      <c r="A12110" s="79"/>
      <c r="B12110" s="156"/>
    </row>
    <row r="12111" spans="1:2">
      <c r="A12111" s="79"/>
      <c r="B12111" s="156"/>
    </row>
    <row r="12112" spans="1:2">
      <c r="A12112" s="79"/>
      <c r="B12112" s="156"/>
    </row>
    <row r="12113" spans="1:2">
      <c r="A12113" s="79"/>
      <c r="B12113" s="156"/>
    </row>
    <row r="12114" spans="1:2">
      <c r="A12114" s="79"/>
      <c r="B12114" s="156"/>
    </row>
    <row r="12115" spans="1:2">
      <c r="A12115" s="79"/>
      <c r="B12115" s="156"/>
    </row>
    <row r="12116" spans="1:2">
      <c r="A12116" s="79"/>
      <c r="B12116" s="156"/>
    </row>
    <row r="12117" spans="1:2">
      <c r="A12117" s="79"/>
      <c r="B12117" s="156"/>
    </row>
    <row r="12118" spans="1:2">
      <c r="A12118" s="79"/>
      <c r="B12118" s="156"/>
    </row>
    <row r="12119" spans="1:2">
      <c r="A12119" s="79"/>
      <c r="B12119" s="156"/>
    </row>
    <row r="12120" spans="1:2">
      <c r="A12120" s="79"/>
      <c r="B12120" s="156"/>
    </row>
    <row r="12121" spans="1:2">
      <c r="A12121" s="79"/>
      <c r="B12121" s="156"/>
    </row>
    <row r="12122" spans="1:2">
      <c r="A12122" s="79"/>
      <c r="B12122" s="156"/>
    </row>
    <row r="12123" spans="1:2">
      <c r="A12123" s="79"/>
      <c r="B12123" s="156"/>
    </row>
    <row r="12124" spans="1:2">
      <c r="A12124" s="79"/>
      <c r="B12124" s="156"/>
    </row>
    <row r="12125" spans="1:2">
      <c r="A12125" s="79"/>
      <c r="B12125" s="156"/>
    </row>
    <row r="12126" spans="1:2">
      <c r="A12126" s="79"/>
      <c r="B12126" s="156"/>
    </row>
    <row r="12127" spans="1:2">
      <c r="A12127" s="79"/>
      <c r="B12127" s="156"/>
    </row>
    <row r="12128" spans="1:2">
      <c r="A12128" s="79"/>
      <c r="B12128" s="156"/>
    </row>
    <row r="12129" spans="1:2">
      <c r="A12129" s="79"/>
      <c r="B12129" s="156"/>
    </row>
    <row r="12130" spans="1:2">
      <c r="A12130" s="79"/>
      <c r="B12130" s="156"/>
    </row>
    <row r="12131" spans="1:2">
      <c r="A12131" s="79"/>
      <c r="B12131" s="156"/>
    </row>
    <row r="12132" spans="1:2">
      <c r="A12132" s="79"/>
      <c r="B12132" s="156"/>
    </row>
    <row r="12133" spans="1:2">
      <c r="A12133" s="79"/>
      <c r="B12133" s="156"/>
    </row>
    <row r="12134" spans="1:2">
      <c r="A12134" s="79"/>
      <c r="B12134" s="156"/>
    </row>
    <row r="12135" spans="1:2">
      <c r="A12135" s="79"/>
      <c r="B12135" s="156"/>
    </row>
    <row r="12136" spans="1:2">
      <c r="A12136" s="79"/>
      <c r="B12136" s="156"/>
    </row>
    <row r="12137" spans="1:2">
      <c r="A12137" s="79"/>
      <c r="B12137" s="156"/>
    </row>
    <row r="12138" spans="1:2">
      <c r="A12138" s="79"/>
      <c r="B12138" s="156"/>
    </row>
    <row r="12139" spans="1:2">
      <c r="A12139" s="79"/>
      <c r="B12139" s="156"/>
    </row>
    <row r="12140" spans="1:2">
      <c r="A12140" s="79"/>
      <c r="B12140" s="156"/>
    </row>
    <row r="12141" spans="1:2">
      <c r="A12141" s="79"/>
      <c r="B12141" s="156"/>
    </row>
    <row r="12142" spans="1:2">
      <c r="A12142" s="79"/>
      <c r="B12142" s="156"/>
    </row>
    <row r="12143" spans="1:2">
      <c r="A12143" s="79"/>
      <c r="B12143" s="156"/>
    </row>
    <row r="12144" spans="1:2">
      <c r="A12144" s="79"/>
      <c r="B12144" s="156"/>
    </row>
    <row r="12145" spans="1:2">
      <c r="A12145" s="79"/>
      <c r="B12145" s="156"/>
    </row>
    <row r="12146" spans="1:2">
      <c r="A12146" s="79"/>
      <c r="B12146" s="156"/>
    </row>
    <row r="12147" spans="1:2">
      <c r="A12147" s="79"/>
      <c r="B12147" s="156"/>
    </row>
    <row r="12148" spans="1:2">
      <c r="A12148" s="79"/>
      <c r="B12148" s="156"/>
    </row>
    <row r="12149" spans="1:2">
      <c r="A12149" s="79"/>
      <c r="B12149" s="156"/>
    </row>
    <row r="12150" spans="1:2">
      <c r="A12150" s="79"/>
      <c r="B12150" s="156"/>
    </row>
    <row r="12151" spans="1:2">
      <c r="A12151" s="79"/>
      <c r="B12151" s="156"/>
    </row>
    <row r="12152" spans="1:2">
      <c r="A12152" s="79"/>
      <c r="B12152" s="156"/>
    </row>
    <row r="12153" spans="1:2">
      <c r="A12153" s="79"/>
      <c r="B12153" s="156"/>
    </row>
    <row r="12154" spans="1:2">
      <c r="A12154" s="79"/>
      <c r="B12154" s="156"/>
    </row>
    <row r="12155" spans="1:2">
      <c r="A12155" s="79"/>
      <c r="B12155" s="156"/>
    </row>
    <row r="12156" spans="1:2">
      <c r="A12156" s="79"/>
      <c r="B12156" s="156"/>
    </row>
    <row r="12157" spans="1:2">
      <c r="A12157" s="79"/>
      <c r="B12157" s="156"/>
    </row>
    <row r="12158" spans="1:2">
      <c r="A12158" s="79"/>
      <c r="B12158" s="156"/>
    </row>
    <row r="12159" spans="1:2">
      <c r="A12159" s="79"/>
      <c r="B12159" s="156"/>
    </row>
    <row r="12160" spans="1:2">
      <c r="A12160" s="79"/>
      <c r="B12160" s="156"/>
    </row>
    <row r="12161" spans="1:2">
      <c r="A12161" s="79"/>
      <c r="B12161" s="156"/>
    </row>
    <row r="12162" spans="1:2">
      <c r="A12162" s="79"/>
      <c r="B12162" s="156"/>
    </row>
    <row r="12163" spans="1:2">
      <c r="A12163" s="79"/>
      <c r="B12163" s="156"/>
    </row>
    <row r="12164" spans="1:2">
      <c r="A12164" s="79"/>
      <c r="B12164" s="156"/>
    </row>
    <row r="12165" spans="1:2">
      <c r="A12165" s="79"/>
      <c r="B12165" s="156"/>
    </row>
    <row r="12166" spans="1:2">
      <c r="A12166" s="79"/>
      <c r="B12166" s="156"/>
    </row>
    <row r="12167" spans="1:2">
      <c r="A12167" s="79"/>
      <c r="B12167" s="156"/>
    </row>
    <row r="12168" spans="1:2">
      <c r="A12168" s="79"/>
      <c r="B12168" s="156"/>
    </row>
    <row r="12169" spans="1:2">
      <c r="A12169" s="79"/>
      <c r="B12169" s="156"/>
    </row>
    <row r="12170" spans="1:2">
      <c r="A12170" s="79"/>
      <c r="B12170" s="156"/>
    </row>
    <row r="12171" spans="1:2">
      <c r="A12171" s="79"/>
      <c r="B12171" s="156"/>
    </row>
    <row r="12172" spans="1:2">
      <c r="A12172" s="79"/>
      <c r="B12172" s="156"/>
    </row>
    <row r="12173" spans="1:2">
      <c r="A12173" s="79"/>
      <c r="B12173" s="156"/>
    </row>
    <row r="12174" spans="1:2">
      <c r="A12174" s="79"/>
      <c r="B12174" s="156"/>
    </row>
    <row r="12175" spans="1:2">
      <c r="A12175" s="79"/>
      <c r="B12175" s="156"/>
    </row>
    <row r="12176" spans="1:2">
      <c r="A12176" s="79"/>
      <c r="B12176" s="156"/>
    </row>
    <row r="12177" spans="1:2">
      <c r="A12177" s="79"/>
      <c r="B12177" s="156"/>
    </row>
    <row r="12178" spans="1:2">
      <c r="A12178" s="79"/>
      <c r="B12178" s="156"/>
    </row>
    <row r="12179" spans="1:2">
      <c r="A12179" s="79"/>
      <c r="B12179" s="156"/>
    </row>
    <row r="12180" spans="1:2">
      <c r="A12180" s="79"/>
      <c r="B12180" s="156"/>
    </row>
    <row r="12181" spans="1:2">
      <c r="A12181" s="79"/>
      <c r="B12181" s="156"/>
    </row>
    <row r="12182" spans="1:2">
      <c r="A12182" s="79"/>
      <c r="B12182" s="156"/>
    </row>
    <row r="12183" spans="1:2">
      <c r="A12183" s="79"/>
      <c r="B12183" s="156"/>
    </row>
    <row r="12184" spans="1:2">
      <c r="A12184" s="79"/>
      <c r="B12184" s="156"/>
    </row>
    <row r="12185" spans="1:2">
      <c r="A12185" s="79"/>
      <c r="B12185" s="156"/>
    </row>
    <row r="12186" spans="1:2">
      <c r="A12186" s="79"/>
      <c r="B12186" s="156"/>
    </row>
    <row r="12187" spans="1:2">
      <c r="A12187" s="79"/>
      <c r="B12187" s="156"/>
    </row>
    <row r="12188" spans="1:2">
      <c r="A12188" s="79"/>
      <c r="B12188" s="156"/>
    </row>
    <row r="12189" spans="1:2">
      <c r="A12189" s="79"/>
      <c r="B12189" s="156"/>
    </row>
    <row r="12190" spans="1:2">
      <c r="A12190" s="79"/>
      <c r="B12190" s="156"/>
    </row>
    <row r="12191" spans="1:2">
      <c r="A12191" s="79"/>
      <c r="B12191" s="156"/>
    </row>
    <row r="12192" spans="1:2">
      <c r="A12192" s="79"/>
      <c r="B12192" s="156"/>
    </row>
    <row r="12193" spans="1:2">
      <c r="A12193" s="79"/>
      <c r="B12193" s="156"/>
    </row>
    <row r="12194" spans="1:2">
      <c r="A12194" s="79"/>
      <c r="B12194" s="156"/>
    </row>
    <row r="12195" spans="1:2">
      <c r="A12195" s="79"/>
      <c r="B12195" s="156"/>
    </row>
    <row r="12196" spans="1:2">
      <c r="A12196" s="79"/>
      <c r="B12196" s="156"/>
    </row>
    <row r="12197" spans="1:2">
      <c r="A12197" s="79"/>
      <c r="B12197" s="156"/>
    </row>
    <row r="12198" spans="1:2">
      <c r="A12198" s="79"/>
      <c r="B12198" s="156"/>
    </row>
    <row r="12199" spans="1:2">
      <c r="A12199" s="79"/>
      <c r="B12199" s="156"/>
    </row>
    <row r="12200" spans="1:2">
      <c r="A12200" s="79"/>
      <c r="B12200" s="156"/>
    </row>
    <row r="12201" spans="1:2">
      <c r="A12201" s="79"/>
      <c r="B12201" s="156"/>
    </row>
    <row r="12202" spans="1:2">
      <c r="A12202" s="79"/>
      <c r="B12202" s="156"/>
    </row>
    <row r="12203" spans="1:2">
      <c r="A12203" s="79"/>
      <c r="B12203" s="156"/>
    </row>
    <row r="12204" spans="1:2">
      <c r="A12204" s="79"/>
      <c r="B12204" s="156"/>
    </row>
    <row r="12205" spans="1:2">
      <c r="A12205" s="79"/>
      <c r="B12205" s="156"/>
    </row>
    <row r="12206" spans="1:2">
      <c r="A12206" s="79"/>
      <c r="B12206" s="156"/>
    </row>
    <row r="12207" spans="1:2">
      <c r="A12207" s="79"/>
      <c r="B12207" s="156"/>
    </row>
    <row r="12208" spans="1:2">
      <c r="A12208" s="79"/>
      <c r="B12208" s="156"/>
    </row>
    <row r="12209" spans="1:2">
      <c r="A12209" s="79"/>
      <c r="B12209" s="156"/>
    </row>
    <row r="12210" spans="1:2">
      <c r="A12210" s="79"/>
      <c r="B12210" s="156"/>
    </row>
    <row r="12211" spans="1:2">
      <c r="A12211" s="79"/>
      <c r="B12211" s="156"/>
    </row>
    <row r="12212" spans="1:2">
      <c r="A12212" s="79"/>
      <c r="B12212" s="156"/>
    </row>
    <row r="12213" spans="1:2">
      <c r="A12213" s="79"/>
      <c r="B12213" s="156"/>
    </row>
    <row r="12214" spans="1:2">
      <c r="A12214" s="79"/>
      <c r="B12214" s="156"/>
    </row>
    <row r="12215" spans="1:2">
      <c r="A12215" s="79"/>
      <c r="B12215" s="156"/>
    </row>
    <row r="12216" spans="1:2">
      <c r="A12216" s="79"/>
      <c r="B12216" s="156"/>
    </row>
    <row r="12217" spans="1:2">
      <c r="A12217" s="79"/>
      <c r="B12217" s="156"/>
    </row>
    <row r="12218" spans="1:2">
      <c r="A12218" s="79"/>
      <c r="B12218" s="156"/>
    </row>
    <row r="12219" spans="1:2">
      <c r="A12219" s="79"/>
      <c r="B12219" s="156"/>
    </row>
    <row r="12220" spans="1:2">
      <c r="A12220" s="79"/>
      <c r="B12220" s="156"/>
    </row>
    <row r="12221" spans="1:2">
      <c r="A12221" s="79"/>
      <c r="B12221" s="156"/>
    </row>
    <row r="12222" spans="1:2">
      <c r="A12222" s="79"/>
      <c r="B12222" s="156"/>
    </row>
    <row r="12223" spans="1:2">
      <c r="A12223" s="79"/>
      <c r="B12223" s="156"/>
    </row>
    <row r="12224" spans="1:2">
      <c r="A12224" s="79"/>
      <c r="B12224" s="156"/>
    </row>
    <row r="12225" spans="1:2">
      <c r="A12225" s="79"/>
      <c r="B12225" s="156"/>
    </row>
    <row r="12226" spans="1:2">
      <c r="A12226" s="79"/>
      <c r="B12226" s="156"/>
    </row>
    <row r="12227" spans="1:2">
      <c r="A12227" s="79"/>
      <c r="B12227" s="156"/>
    </row>
    <row r="12228" spans="1:2">
      <c r="A12228" s="79"/>
      <c r="B12228" s="156"/>
    </row>
    <row r="12229" spans="1:2">
      <c r="A12229" s="79"/>
      <c r="B12229" s="156"/>
    </row>
    <row r="12230" spans="1:2">
      <c r="A12230" s="79"/>
      <c r="B12230" s="156"/>
    </row>
    <row r="12231" spans="1:2">
      <c r="A12231" s="79"/>
      <c r="B12231" s="156"/>
    </row>
    <row r="12232" spans="1:2">
      <c r="A12232" s="79"/>
      <c r="B12232" s="156"/>
    </row>
    <row r="12233" spans="1:2">
      <c r="A12233" s="79"/>
      <c r="B12233" s="156"/>
    </row>
    <row r="12234" spans="1:2">
      <c r="A12234" s="79"/>
      <c r="B12234" s="156"/>
    </row>
    <row r="12235" spans="1:2">
      <c r="A12235" s="79"/>
      <c r="B12235" s="156"/>
    </row>
    <row r="12236" spans="1:2">
      <c r="A12236" s="79"/>
      <c r="B12236" s="156"/>
    </row>
    <row r="12237" spans="1:2">
      <c r="A12237" s="79"/>
      <c r="B12237" s="156"/>
    </row>
    <row r="12238" spans="1:2">
      <c r="A12238" s="79"/>
      <c r="B12238" s="156"/>
    </row>
    <row r="12239" spans="1:2">
      <c r="A12239" s="79"/>
      <c r="B12239" s="156"/>
    </row>
    <row r="12240" spans="1:2">
      <c r="A12240" s="79"/>
      <c r="B12240" s="156"/>
    </row>
    <row r="12241" spans="1:2">
      <c r="A12241" s="79"/>
      <c r="B12241" s="156"/>
    </row>
    <row r="12242" spans="1:2">
      <c r="A12242" s="79"/>
      <c r="B12242" s="156"/>
    </row>
    <row r="12243" spans="1:2">
      <c r="A12243" s="79"/>
      <c r="B12243" s="156"/>
    </row>
    <row r="12244" spans="1:2">
      <c r="A12244" s="79"/>
      <c r="B12244" s="156"/>
    </row>
    <row r="12245" spans="1:2">
      <c r="A12245" s="79"/>
      <c r="B12245" s="156"/>
    </row>
    <row r="12246" spans="1:2">
      <c r="A12246" s="79"/>
      <c r="B12246" s="156"/>
    </row>
    <row r="12247" spans="1:2">
      <c r="A12247" s="79"/>
      <c r="B12247" s="156"/>
    </row>
    <row r="12248" spans="1:2">
      <c r="A12248" s="79"/>
      <c r="B12248" s="156"/>
    </row>
    <row r="12249" spans="1:2">
      <c r="A12249" s="79"/>
      <c r="B12249" s="156"/>
    </row>
    <row r="12250" spans="1:2">
      <c r="A12250" s="79"/>
      <c r="B12250" s="156"/>
    </row>
    <row r="12251" spans="1:2">
      <c r="A12251" s="79"/>
      <c r="B12251" s="156"/>
    </row>
    <row r="12252" spans="1:2">
      <c r="A12252" s="79"/>
      <c r="B12252" s="156"/>
    </row>
    <row r="12253" spans="1:2">
      <c r="A12253" s="79"/>
      <c r="B12253" s="156"/>
    </row>
    <row r="12254" spans="1:2">
      <c r="A12254" s="79"/>
      <c r="B12254" s="156"/>
    </row>
    <row r="12255" spans="1:2">
      <c r="A12255" s="79"/>
      <c r="B12255" s="156"/>
    </row>
    <row r="12256" spans="1:2">
      <c r="A12256" s="79"/>
      <c r="B12256" s="156"/>
    </row>
    <row r="12257" spans="1:2">
      <c r="A12257" s="79"/>
      <c r="B12257" s="156"/>
    </row>
    <row r="12258" spans="1:2">
      <c r="A12258" s="79"/>
      <c r="B12258" s="156"/>
    </row>
    <row r="12259" spans="1:2">
      <c r="A12259" s="79"/>
      <c r="B12259" s="156"/>
    </row>
    <row r="12260" spans="1:2">
      <c r="A12260" s="79"/>
      <c r="B12260" s="156"/>
    </row>
    <row r="12261" spans="1:2">
      <c r="A12261" s="79"/>
      <c r="B12261" s="156"/>
    </row>
    <row r="12262" spans="1:2">
      <c r="A12262" s="79"/>
      <c r="B12262" s="156"/>
    </row>
    <row r="12263" spans="1:2">
      <c r="A12263" s="79"/>
      <c r="B12263" s="156"/>
    </row>
    <row r="12264" spans="1:2">
      <c r="A12264" s="79"/>
      <c r="B12264" s="156"/>
    </row>
    <row r="12265" spans="1:2">
      <c r="A12265" s="79"/>
      <c r="B12265" s="156"/>
    </row>
    <row r="12266" spans="1:2">
      <c r="A12266" s="79"/>
      <c r="B12266" s="156"/>
    </row>
    <row r="12267" spans="1:2">
      <c r="A12267" s="79"/>
      <c r="B12267" s="156"/>
    </row>
    <row r="12268" spans="1:2">
      <c r="A12268" s="79"/>
      <c r="B12268" s="156"/>
    </row>
    <row r="12269" spans="1:2">
      <c r="A12269" s="79"/>
      <c r="B12269" s="156"/>
    </row>
    <row r="12270" spans="1:2">
      <c r="A12270" s="79"/>
      <c r="B12270" s="156"/>
    </row>
    <row r="12271" spans="1:2">
      <c r="A12271" s="79"/>
      <c r="B12271" s="156"/>
    </row>
    <row r="12272" spans="1:2">
      <c r="A12272" s="79"/>
      <c r="B12272" s="156"/>
    </row>
    <row r="12273" spans="1:2">
      <c r="A12273" s="79"/>
      <c r="B12273" s="156"/>
    </row>
    <row r="12274" spans="1:2">
      <c r="A12274" s="79"/>
      <c r="B12274" s="156"/>
    </row>
    <row r="12275" spans="1:2">
      <c r="A12275" s="79"/>
      <c r="B12275" s="156"/>
    </row>
    <row r="12276" spans="1:2">
      <c r="A12276" s="79"/>
      <c r="B12276" s="156"/>
    </row>
    <row r="12277" spans="1:2">
      <c r="A12277" s="79"/>
      <c r="B12277" s="156"/>
    </row>
    <row r="12278" spans="1:2">
      <c r="A12278" s="79"/>
      <c r="B12278" s="156"/>
    </row>
    <row r="12279" spans="1:2">
      <c r="A12279" s="79"/>
      <c r="B12279" s="156"/>
    </row>
    <row r="12280" spans="1:2">
      <c r="A12280" s="79"/>
      <c r="B12280" s="156"/>
    </row>
    <row r="12281" spans="1:2">
      <c r="A12281" s="79"/>
      <c r="B12281" s="156"/>
    </row>
    <row r="12282" spans="1:2">
      <c r="A12282" s="79"/>
      <c r="B12282" s="156"/>
    </row>
    <row r="12283" spans="1:2">
      <c r="A12283" s="79"/>
      <c r="B12283" s="156"/>
    </row>
    <row r="12284" spans="1:2">
      <c r="A12284" s="79"/>
      <c r="B12284" s="156"/>
    </row>
    <row r="12285" spans="1:2">
      <c r="A12285" s="79"/>
      <c r="B12285" s="156"/>
    </row>
    <row r="12286" spans="1:2">
      <c r="A12286" s="79"/>
      <c r="B12286" s="156"/>
    </row>
    <row r="12287" spans="1:2">
      <c r="A12287" s="79"/>
      <c r="B12287" s="156"/>
    </row>
    <row r="12288" spans="1:2">
      <c r="A12288" s="79"/>
      <c r="B12288" s="156"/>
    </row>
    <row r="12289" spans="1:2">
      <c r="A12289" s="79"/>
      <c r="B12289" s="156"/>
    </row>
    <row r="12290" spans="1:2">
      <c r="A12290" s="79"/>
      <c r="B12290" s="156"/>
    </row>
    <row r="12291" spans="1:2">
      <c r="A12291" s="79"/>
      <c r="B12291" s="156"/>
    </row>
    <row r="12292" spans="1:2">
      <c r="A12292" s="79"/>
      <c r="B12292" s="156"/>
    </row>
    <row r="12293" spans="1:2">
      <c r="A12293" s="79"/>
      <c r="B12293" s="156"/>
    </row>
    <row r="12294" spans="1:2">
      <c r="A12294" s="79"/>
      <c r="B12294" s="156"/>
    </row>
    <row r="12295" spans="1:2">
      <c r="A12295" s="79"/>
      <c r="B12295" s="156"/>
    </row>
    <row r="12296" spans="1:2">
      <c r="A12296" s="79"/>
      <c r="B12296" s="156"/>
    </row>
    <row r="12297" spans="1:2">
      <c r="A12297" s="79"/>
      <c r="B12297" s="156"/>
    </row>
    <row r="12298" spans="1:2">
      <c r="A12298" s="79"/>
      <c r="B12298" s="156"/>
    </row>
    <row r="12299" spans="1:2">
      <c r="A12299" s="79"/>
      <c r="B12299" s="156"/>
    </row>
    <row r="12300" spans="1:2">
      <c r="A12300" s="79"/>
      <c r="B12300" s="156"/>
    </row>
    <row r="12301" spans="1:2">
      <c r="A12301" s="79"/>
      <c r="B12301" s="156"/>
    </row>
    <row r="12302" spans="1:2">
      <c r="A12302" s="79"/>
      <c r="B12302" s="156"/>
    </row>
    <row r="12303" spans="1:2">
      <c r="A12303" s="79"/>
      <c r="B12303" s="156"/>
    </row>
    <row r="12304" spans="1:2">
      <c r="A12304" s="79"/>
      <c r="B12304" s="156"/>
    </row>
    <row r="12305" spans="1:2">
      <c r="A12305" s="79"/>
      <c r="B12305" s="156"/>
    </row>
    <row r="12306" spans="1:2">
      <c r="A12306" s="79"/>
      <c r="B12306" s="156"/>
    </row>
    <row r="12307" spans="1:2">
      <c r="A12307" s="79"/>
      <c r="B12307" s="156"/>
    </row>
    <row r="12308" spans="1:2">
      <c r="A12308" s="79"/>
      <c r="B12308" s="156"/>
    </row>
    <row r="12309" spans="1:2">
      <c r="A12309" s="79"/>
      <c r="B12309" s="156"/>
    </row>
    <row r="12310" spans="1:2">
      <c r="A12310" s="79"/>
      <c r="B12310" s="156"/>
    </row>
    <row r="12311" spans="1:2">
      <c r="A12311" s="79"/>
      <c r="B12311" s="156"/>
    </row>
    <row r="12312" spans="1:2">
      <c r="A12312" s="79"/>
      <c r="B12312" s="156"/>
    </row>
    <row r="12313" spans="1:2">
      <c r="A12313" s="79"/>
      <c r="B12313" s="156"/>
    </row>
    <row r="12314" spans="1:2">
      <c r="A12314" s="79"/>
      <c r="B12314" s="156"/>
    </row>
    <row r="12315" spans="1:2">
      <c r="A12315" s="79"/>
      <c r="B12315" s="156"/>
    </row>
    <row r="12316" spans="1:2">
      <c r="A12316" s="79"/>
      <c r="B12316" s="156"/>
    </row>
    <row r="12317" spans="1:2">
      <c r="A12317" s="79"/>
      <c r="B12317" s="156"/>
    </row>
    <row r="12318" spans="1:2">
      <c r="A12318" s="79"/>
      <c r="B12318" s="156"/>
    </row>
    <row r="12319" spans="1:2">
      <c r="A12319" s="79"/>
      <c r="B12319" s="156"/>
    </row>
    <row r="12320" spans="1:2">
      <c r="A12320" s="79"/>
      <c r="B12320" s="156"/>
    </row>
    <row r="12321" spans="1:2">
      <c r="A12321" s="79"/>
      <c r="B12321" s="156"/>
    </row>
    <row r="12322" spans="1:2">
      <c r="A12322" s="79"/>
      <c r="B12322" s="156"/>
    </row>
    <row r="12323" spans="1:2">
      <c r="A12323" s="79"/>
      <c r="B12323" s="156"/>
    </row>
    <row r="12324" spans="1:2">
      <c r="A12324" s="79"/>
      <c r="B12324" s="156"/>
    </row>
    <row r="12325" spans="1:2">
      <c r="A12325" s="79"/>
      <c r="B12325" s="156"/>
    </row>
    <row r="12326" spans="1:2">
      <c r="A12326" s="79"/>
      <c r="B12326" s="156"/>
    </row>
    <row r="12327" spans="1:2">
      <c r="A12327" s="79"/>
      <c r="B12327" s="156"/>
    </row>
    <row r="12328" spans="1:2">
      <c r="A12328" s="79"/>
      <c r="B12328" s="156"/>
    </row>
    <row r="12329" spans="1:2">
      <c r="A12329" s="79"/>
      <c r="B12329" s="156"/>
    </row>
    <row r="12330" spans="1:2">
      <c r="A12330" s="79"/>
      <c r="B12330" s="156"/>
    </row>
    <row r="12331" spans="1:2">
      <c r="A12331" s="79"/>
      <c r="B12331" s="156"/>
    </row>
    <row r="12332" spans="1:2">
      <c r="A12332" s="79"/>
      <c r="B12332" s="156"/>
    </row>
    <row r="12333" spans="1:2">
      <c r="A12333" s="79"/>
      <c r="B12333" s="156"/>
    </row>
    <row r="12334" spans="1:2">
      <c r="A12334" s="79"/>
      <c r="B12334" s="156"/>
    </row>
    <row r="12335" spans="1:2">
      <c r="A12335" s="79"/>
      <c r="B12335" s="156"/>
    </row>
    <row r="12336" spans="1:2">
      <c r="A12336" s="79"/>
      <c r="B12336" s="156"/>
    </row>
    <row r="12337" spans="1:2">
      <c r="A12337" s="79"/>
      <c r="B12337" s="156"/>
    </row>
    <row r="12338" spans="1:2">
      <c r="A12338" s="79"/>
      <c r="B12338" s="156"/>
    </row>
    <row r="12339" spans="1:2">
      <c r="A12339" s="79"/>
      <c r="B12339" s="156"/>
    </row>
    <row r="12340" spans="1:2">
      <c r="A12340" s="79"/>
      <c r="B12340" s="156"/>
    </row>
    <row r="12341" spans="1:2">
      <c r="A12341" s="79"/>
      <c r="B12341" s="156"/>
    </row>
    <row r="12342" spans="1:2">
      <c r="A12342" s="79"/>
      <c r="B12342" s="156"/>
    </row>
    <row r="12343" spans="1:2">
      <c r="A12343" s="79"/>
      <c r="B12343" s="156"/>
    </row>
    <row r="12344" spans="1:2">
      <c r="A12344" s="79"/>
      <c r="B12344" s="156"/>
    </row>
    <row r="12345" spans="1:2">
      <c r="A12345" s="79"/>
      <c r="B12345" s="156"/>
    </row>
    <row r="12346" spans="1:2">
      <c r="A12346" s="79"/>
      <c r="B12346" s="156"/>
    </row>
    <row r="12347" spans="1:2">
      <c r="A12347" s="79"/>
      <c r="B12347" s="156"/>
    </row>
    <row r="12348" spans="1:2">
      <c r="A12348" s="79"/>
      <c r="B12348" s="156"/>
    </row>
    <row r="12349" spans="1:2">
      <c r="A12349" s="79"/>
      <c r="B12349" s="156"/>
    </row>
    <row r="12350" spans="1:2">
      <c r="A12350" s="79"/>
      <c r="B12350" s="156"/>
    </row>
    <row r="12351" spans="1:2">
      <c r="A12351" s="79"/>
      <c r="B12351" s="156"/>
    </row>
    <row r="12352" spans="1:2">
      <c r="A12352" s="79"/>
      <c r="B12352" s="156"/>
    </row>
    <row r="12353" spans="1:2">
      <c r="A12353" s="79"/>
      <c r="B12353" s="156"/>
    </row>
    <row r="12354" spans="1:2">
      <c r="A12354" s="79"/>
      <c r="B12354" s="156"/>
    </row>
    <row r="12355" spans="1:2">
      <c r="A12355" s="79"/>
      <c r="B12355" s="156"/>
    </row>
    <row r="12356" spans="1:2">
      <c r="A12356" s="79"/>
      <c r="B12356" s="156"/>
    </row>
    <row r="12357" spans="1:2">
      <c r="A12357" s="79"/>
      <c r="B12357" s="156"/>
    </row>
    <row r="12358" spans="1:2">
      <c r="A12358" s="79"/>
      <c r="B12358" s="156"/>
    </row>
    <row r="12359" spans="1:2">
      <c r="A12359" s="79"/>
      <c r="B12359" s="156"/>
    </row>
    <row r="12360" spans="1:2">
      <c r="A12360" s="79"/>
      <c r="B12360" s="156"/>
    </row>
    <row r="12361" spans="1:2">
      <c r="A12361" s="79"/>
      <c r="B12361" s="156"/>
    </row>
    <row r="12362" spans="1:2">
      <c r="A12362" s="79"/>
      <c r="B12362" s="156"/>
    </row>
    <row r="12363" spans="1:2">
      <c r="A12363" s="79"/>
      <c r="B12363" s="156"/>
    </row>
    <row r="12364" spans="1:2">
      <c r="A12364" s="79"/>
      <c r="B12364" s="156"/>
    </row>
    <row r="12365" spans="1:2">
      <c r="A12365" s="79"/>
      <c r="B12365" s="156"/>
    </row>
    <row r="12366" spans="1:2">
      <c r="A12366" s="79"/>
      <c r="B12366" s="156"/>
    </row>
    <row r="12367" spans="1:2">
      <c r="A12367" s="79"/>
      <c r="B12367" s="156"/>
    </row>
    <row r="12368" spans="1:2">
      <c r="A12368" s="79"/>
      <c r="B12368" s="156"/>
    </row>
    <row r="12369" spans="1:2">
      <c r="A12369" s="79"/>
      <c r="B12369" s="156"/>
    </row>
    <row r="12370" spans="1:2">
      <c r="A12370" s="79"/>
      <c r="B12370" s="156"/>
    </row>
    <row r="12371" spans="1:2">
      <c r="A12371" s="79"/>
      <c r="B12371" s="156"/>
    </row>
    <row r="12372" spans="1:2">
      <c r="A12372" s="79"/>
      <c r="B12372" s="156"/>
    </row>
    <row r="12373" spans="1:2">
      <c r="A12373" s="79"/>
      <c r="B12373" s="156"/>
    </row>
    <row r="12374" spans="1:2">
      <c r="A12374" s="79"/>
      <c r="B12374" s="156"/>
    </row>
    <row r="12375" spans="1:2">
      <c r="A12375" s="79"/>
      <c r="B12375" s="156"/>
    </row>
    <row r="12376" spans="1:2">
      <c r="A12376" s="79"/>
      <c r="B12376" s="156"/>
    </row>
    <row r="12377" spans="1:2">
      <c r="A12377" s="79"/>
      <c r="B12377" s="156"/>
    </row>
    <row r="12378" spans="1:2">
      <c r="A12378" s="79"/>
      <c r="B12378" s="156"/>
    </row>
    <row r="12379" spans="1:2">
      <c r="A12379" s="79"/>
      <c r="B12379" s="156"/>
    </row>
    <row r="12380" spans="1:2">
      <c r="A12380" s="79"/>
      <c r="B12380" s="156"/>
    </row>
    <row r="12381" spans="1:2">
      <c r="A12381" s="79"/>
      <c r="B12381" s="156"/>
    </row>
    <row r="12382" spans="1:2">
      <c r="A12382" s="79"/>
      <c r="B12382" s="156"/>
    </row>
    <row r="12383" spans="1:2">
      <c r="A12383" s="79"/>
      <c r="B12383" s="156"/>
    </row>
    <row r="12384" spans="1:2">
      <c r="A12384" s="79"/>
      <c r="B12384" s="156"/>
    </row>
    <row r="12385" spans="1:2">
      <c r="A12385" s="79"/>
      <c r="B12385" s="156"/>
    </row>
    <row r="12386" spans="1:2">
      <c r="A12386" s="79"/>
      <c r="B12386" s="156"/>
    </row>
    <row r="12387" spans="1:2">
      <c r="A12387" s="79"/>
      <c r="B12387" s="156"/>
    </row>
    <row r="12388" spans="1:2">
      <c r="A12388" s="79"/>
      <c r="B12388" s="156"/>
    </row>
    <row r="12389" spans="1:2">
      <c r="A12389" s="79"/>
      <c r="B12389" s="156"/>
    </row>
    <row r="12390" spans="1:2">
      <c r="A12390" s="79"/>
      <c r="B12390" s="156"/>
    </row>
    <row r="12391" spans="1:2">
      <c r="A12391" s="79"/>
      <c r="B12391" s="156"/>
    </row>
    <row r="12392" spans="1:2">
      <c r="A12392" s="79"/>
      <c r="B12392" s="156"/>
    </row>
    <row r="12393" spans="1:2">
      <c r="A12393" s="79"/>
      <c r="B12393" s="156"/>
    </row>
    <row r="12394" spans="1:2">
      <c r="A12394" s="79"/>
      <c r="B12394" s="156"/>
    </row>
    <row r="12395" spans="1:2">
      <c r="A12395" s="79"/>
      <c r="B12395" s="156"/>
    </row>
    <row r="12396" spans="1:2">
      <c r="A12396" s="79"/>
      <c r="B12396" s="156"/>
    </row>
    <row r="12397" spans="1:2">
      <c r="A12397" s="79"/>
      <c r="B12397" s="156"/>
    </row>
    <row r="12398" spans="1:2">
      <c r="A12398" s="79"/>
      <c r="B12398" s="156"/>
    </row>
    <row r="12399" spans="1:2">
      <c r="A12399" s="79"/>
      <c r="B12399" s="156"/>
    </row>
    <row r="12400" spans="1:2">
      <c r="A12400" s="79"/>
      <c r="B12400" s="156"/>
    </row>
    <row r="12401" spans="1:2">
      <c r="A12401" s="79"/>
      <c r="B12401" s="156"/>
    </row>
    <row r="12402" spans="1:2">
      <c r="A12402" s="79"/>
      <c r="B12402" s="156"/>
    </row>
    <row r="12403" spans="1:2">
      <c r="A12403" s="79"/>
      <c r="B12403" s="156"/>
    </row>
    <row r="12404" spans="1:2">
      <c r="A12404" s="79"/>
      <c r="B12404" s="156"/>
    </row>
    <row r="12405" spans="1:2">
      <c r="A12405" s="79"/>
      <c r="B12405" s="156"/>
    </row>
    <row r="12406" spans="1:2">
      <c r="A12406" s="79"/>
      <c r="B12406" s="156"/>
    </row>
    <row r="12407" spans="1:2">
      <c r="A12407" s="79"/>
      <c r="B12407" s="156"/>
    </row>
    <row r="12408" spans="1:2">
      <c r="A12408" s="79"/>
      <c r="B12408" s="156"/>
    </row>
    <row r="12409" spans="1:2">
      <c r="A12409" s="79"/>
      <c r="B12409" s="156"/>
    </row>
    <row r="12410" spans="1:2">
      <c r="A12410" s="79"/>
      <c r="B12410" s="156"/>
    </row>
    <row r="12411" spans="1:2">
      <c r="A12411" s="79"/>
      <c r="B12411" s="156"/>
    </row>
    <row r="12412" spans="1:2">
      <c r="A12412" s="79"/>
      <c r="B12412" s="156"/>
    </row>
    <row r="12413" spans="1:2">
      <c r="A12413" s="79"/>
      <c r="B12413" s="156"/>
    </row>
    <row r="12414" spans="1:2">
      <c r="A12414" s="79"/>
      <c r="B12414" s="156"/>
    </row>
    <row r="12415" spans="1:2">
      <c r="A12415" s="79"/>
      <c r="B12415" s="156"/>
    </row>
    <row r="12416" spans="1:2">
      <c r="A12416" s="79"/>
      <c r="B12416" s="156"/>
    </row>
    <row r="12417" spans="1:2">
      <c r="A12417" s="79"/>
      <c r="B12417" s="156"/>
    </row>
    <row r="12418" spans="1:2">
      <c r="A12418" s="79"/>
      <c r="B12418" s="156"/>
    </row>
    <row r="12419" spans="1:2">
      <c r="A12419" s="79"/>
      <c r="B12419" s="156"/>
    </row>
    <row r="12420" spans="1:2">
      <c r="A12420" s="79"/>
      <c r="B12420" s="156"/>
    </row>
    <row r="12421" spans="1:2">
      <c r="A12421" s="79"/>
      <c r="B12421" s="156"/>
    </row>
    <row r="12422" spans="1:2">
      <c r="A12422" s="79"/>
      <c r="B12422" s="156"/>
    </row>
    <row r="12423" spans="1:2">
      <c r="A12423" s="79"/>
      <c r="B12423" s="156"/>
    </row>
    <row r="12424" spans="1:2">
      <c r="A12424" s="79"/>
      <c r="B12424" s="156"/>
    </row>
    <row r="12425" spans="1:2">
      <c r="A12425" s="79"/>
      <c r="B12425" s="156"/>
    </row>
    <row r="12426" spans="1:2">
      <c r="A12426" s="79"/>
      <c r="B12426" s="156"/>
    </row>
    <row r="12427" spans="1:2">
      <c r="A12427" s="79"/>
      <c r="B12427" s="156"/>
    </row>
    <row r="12428" spans="1:2">
      <c r="A12428" s="79"/>
      <c r="B12428" s="156"/>
    </row>
    <row r="12429" spans="1:2">
      <c r="A12429" s="79"/>
      <c r="B12429" s="156"/>
    </row>
    <row r="12430" spans="1:2">
      <c r="A12430" s="79"/>
      <c r="B12430" s="156"/>
    </row>
    <row r="12431" spans="1:2">
      <c r="A12431" s="79"/>
      <c r="B12431" s="156"/>
    </row>
    <row r="12432" spans="1:2">
      <c r="A12432" s="79"/>
      <c r="B12432" s="156"/>
    </row>
    <row r="12433" spans="1:2">
      <c r="A12433" s="79"/>
      <c r="B12433" s="156"/>
    </row>
    <row r="12434" spans="1:2">
      <c r="A12434" s="79"/>
      <c r="B12434" s="156"/>
    </row>
    <row r="12435" spans="1:2">
      <c r="A12435" s="79"/>
      <c r="B12435" s="156"/>
    </row>
    <row r="12436" spans="1:2">
      <c r="A12436" s="79"/>
      <c r="B12436" s="156"/>
    </row>
    <row r="12437" spans="1:2">
      <c r="A12437" s="79"/>
      <c r="B12437" s="156"/>
    </row>
    <row r="12438" spans="1:2">
      <c r="A12438" s="79"/>
      <c r="B12438" s="156"/>
    </row>
    <row r="12439" spans="1:2">
      <c r="A12439" s="79"/>
      <c r="B12439" s="156"/>
    </row>
    <row r="12440" spans="1:2">
      <c r="A12440" s="79"/>
      <c r="B12440" s="156"/>
    </row>
    <row r="12441" spans="1:2">
      <c r="A12441" s="79"/>
      <c r="B12441" s="156"/>
    </row>
    <row r="12442" spans="1:2">
      <c r="A12442" s="79"/>
      <c r="B12442" s="156"/>
    </row>
    <row r="12443" spans="1:2">
      <c r="A12443" s="79"/>
      <c r="B12443" s="156"/>
    </row>
    <row r="12444" spans="1:2">
      <c r="A12444" s="79"/>
      <c r="B12444" s="156"/>
    </row>
    <row r="12445" spans="1:2">
      <c r="A12445" s="79"/>
      <c r="B12445" s="156"/>
    </row>
    <row r="12446" spans="1:2">
      <c r="A12446" s="79"/>
      <c r="B12446" s="156"/>
    </row>
    <row r="12447" spans="1:2">
      <c r="A12447" s="79"/>
      <c r="B12447" s="156"/>
    </row>
    <row r="12448" spans="1:2">
      <c r="A12448" s="79"/>
      <c r="B12448" s="156"/>
    </row>
    <row r="12449" spans="1:2">
      <c r="A12449" s="79"/>
      <c r="B12449" s="156"/>
    </row>
    <row r="12450" spans="1:2">
      <c r="A12450" s="79"/>
      <c r="B12450" s="156"/>
    </row>
    <row r="12451" spans="1:2">
      <c r="A12451" s="79"/>
      <c r="B12451" s="156"/>
    </row>
    <row r="12452" spans="1:2">
      <c r="A12452" s="79"/>
      <c r="B12452" s="156"/>
    </row>
    <row r="12453" spans="1:2">
      <c r="A12453" s="79"/>
      <c r="B12453" s="156"/>
    </row>
    <row r="12454" spans="1:2">
      <c r="A12454" s="79"/>
      <c r="B12454" s="156"/>
    </row>
    <row r="12455" spans="1:2">
      <c r="A12455" s="79"/>
      <c r="B12455" s="156"/>
    </row>
    <row r="12456" spans="1:2">
      <c r="A12456" s="79"/>
      <c r="B12456" s="156"/>
    </row>
    <row r="12457" spans="1:2">
      <c r="A12457" s="79"/>
      <c r="B12457" s="156"/>
    </row>
    <row r="12458" spans="1:2">
      <c r="A12458" s="79"/>
      <c r="B12458" s="156"/>
    </row>
    <row r="12459" spans="1:2">
      <c r="A12459" s="79"/>
      <c r="B12459" s="156"/>
    </row>
    <row r="12460" spans="1:2">
      <c r="A12460" s="79"/>
      <c r="B12460" s="156"/>
    </row>
    <row r="12461" spans="1:2">
      <c r="A12461" s="79"/>
      <c r="B12461" s="156"/>
    </row>
    <row r="12462" spans="1:2">
      <c r="A12462" s="79"/>
      <c r="B12462" s="156"/>
    </row>
    <row r="12463" spans="1:2">
      <c r="A12463" s="79"/>
      <c r="B12463" s="156"/>
    </row>
    <row r="12464" spans="1:2">
      <c r="A12464" s="79"/>
      <c r="B12464" s="156"/>
    </row>
    <row r="12465" spans="1:2">
      <c r="A12465" s="79"/>
      <c r="B12465" s="156"/>
    </row>
    <row r="12466" spans="1:2">
      <c r="A12466" s="79"/>
      <c r="B12466" s="156"/>
    </row>
    <row r="12467" spans="1:2">
      <c r="A12467" s="79"/>
      <c r="B12467" s="156"/>
    </row>
    <row r="12468" spans="1:2">
      <c r="A12468" s="79"/>
      <c r="B12468" s="156"/>
    </row>
    <row r="12469" spans="1:2">
      <c r="A12469" s="79"/>
      <c r="B12469" s="156"/>
    </row>
    <row r="12470" spans="1:2">
      <c r="A12470" s="79"/>
      <c r="B12470" s="156"/>
    </row>
    <row r="12471" spans="1:2">
      <c r="A12471" s="79"/>
      <c r="B12471" s="156"/>
    </row>
    <row r="12472" spans="1:2">
      <c r="A12472" s="79"/>
      <c r="B12472" s="156"/>
    </row>
    <row r="12473" spans="1:2">
      <c r="A12473" s="79"/>
      <c r="B12473" s="156"/>
    </row>
    <row r="12474" spans="1:2">
      <c r="A12474" s="79"/>
      <c r="B12474" s="156"/>
    </row>
    <row r="12475" spans="1:2">
      <c r="A12475" s="79"/>
      <c r="B12475" s="156"/>
    </row>
    <row r="12476" spans="1:2">
      <c r="A12476" s="79"/>
      <c r="B12476" s="156"/>
    </row>
    <row r="12477" spans="1:2">
      <c r="A12477" s="79"/>
      <c r="B12477" s="156"/>
    </row>
    <row r="12478" spans="1:2">
      <c r="A12478" s="79"/>
      <c r="B12478" s="156"/>
    </row>
    <row r="12479" spans="1:2">
      <c r="A12479" s="79"/>
      <c r="B12479" s="156"/>
    </row>
    <row r="12480" spans="1:2">
      <c r="A12480" s="79"/>
      <c r="B12480" s="156"/>
    </row>
    <row r="12481" spans="1:2">
      <c r="A12481" s="79"/>
      <c r="B12481" s="156"/>
    </row>
    <row r="12482" spans="1:2">
      <c r="A12482" s="79"/>
      <c r="B12482" s="156"/>
    </row>
    <row r="12483" spans="1:2">
      <c r="A12483" s="79"/>
      <c r="B12483" s="156"/>
    </row>
    <row r="12484" spans="1:2">
      <c r="A12484" s="79"/>
      <c r="B12484" s="156"/>
    </row>
    <row r="12485" spans="1:2">
      <c r="A12485" s="79"/>
      <c r="B12485" s="156"/>
    </row>
    <row r="12486" spans="1:2">
      <c r="A12486" s="79"/>
      <c r="B12486" s="156"/>
    </row>
    <row r="12487" spans="1:2">
      <c r="A12487" s="79"/>
      <c r="B12487" s="156"/>
    </row>
    <row r="12488" spans="1:2">
      <c r="A12488" s="79"/>
      <c r="B12488" s="156"/>
    </row>
    <row r="12489" spans="1:2">
      <c r="A12489" s="79"/>
      <c r="B12489" s="156"/>
    </row>
    <row r="12490" spans="1:2">
      <c r="A12490" s="79"/>
      <c r="B12490" s="156"/>
    </row>
    <row r="12491" spans="1:2">
      <c r="A12491" s="79"/>
      <c r="B12491" s="156"/>
    </row>
    <row r="12492" spans="1:2">
      <c r="A12492" s="79"/>
      <c r="B12492" s="156"/>
    </row>
    <row r="12493" spans="1:2">
      <c r="A12493" s="79"/>
      <c r="B12493" s="156"/>
    </row>
    <row r="12494" spans="1:2">
      <c r="A12494" s="79"/>
      <c r="B12494" s="156"/>
    </row>
    <row r="12495" spans="1:2">
      <c r="A12495" s="79"/>
      <c r="B12495" s="156"/>
    </row>
    <row r="12496" spans="1:2">
      <c r="A12496" s="79"/>
      <c r="B12496" s="156"/>
    </row>
    <row r="12497" spans="1:2">
      <c r="A12497" s="79"/>
      <c r="B12497" s="156"/>
    </row>
    <row r="12498" spans="1:2">
      <c r="A12498" s="79"/>
      <c r="B12498" s="156"/>
    </row>
    <row r="12499" spans="1:2">
      <c r="A12499" s="79"/>
      <c r="B12499" s="156"/>
    </row>
    <row r="12500" spans="1:2">
      <c r="A12500" s="79"/>
      <c r="B12500" s="156"/>
    </row>
    <row r="12501" spans="1:2">
      <c r="A12501" s="79"/>
      <c r="B12501" s="156"/>
    </row>
    <row r="12502" spans="1:2">
      <c r="A12502" s="79"/>
      <c r="B12502" s="156"/>
    </row>
    <row r="12503" spans="1:2">
      <c r="A12503" s="79"/>
      <c r="B12503" s="156"/>
    </row>
    <row r="12504" spans="1:2">
      <c r="A12504" s="79"/>
      <c r="B12504" s="156"/>
    </row>
    <row r="12505" spans="1:2">
      <c r="A12505" s="79"/>
      <c r="B12505" s="156"/>
    </row>
    <row r="12506" spans="1:2">
      <c r="A12506" s="79"/>
      <c r="B12506" s="156"/>
    </row>
    <row r="12507" spans="1:2">
      <c r="A12507" s="79"/>
      <c r="B12507" s="156"/>
    </row>
    <row r="12508" spans="1:2">
      <c r="A12508" s="79"/>
      <c r="B12508" s="156"/>
    </row>
    <row r="12509" spans="1:2">
      <c r="A12509" s="79"/>
      <c r="B12509" s="156"/>
    </row>
    <row r="12510" spans="1:2">
      <c r="A12510" s="79"/>
      <c r="B12510" s="156"/>
    </row>
    <row r="12511" spans="1:2">
      <c r="A12511" s="79"/>
      <c r="B12511" s="156"/>
    </row>
    <row r="12512" spans="1:2">
      <c r="A12512" s="79"/>
      <c r="B12512" s="156"/>
    </row>
    <row r="12513" spans="1:2">
      <c r="A12513" s="79"/>
      <c r="B12513" s="156"/>
    </row>
    <row r="12514" spans="1:2">
      <c r="A12514" s="79"/>
      <c r="B12514" s="156"/>
    </row>
    <row r="12515" spans="1:2">
      <c r="A12515" s="79"/>
      <c r="B12515" s="156"/>
    </row>
    <row r="12516" spans="1:2">
      <c r="A12516" s="79"/>
      <c r="B12516" s="156"/>
    </row>
    <row r="12517" spans="1:2">
      <c r="A12517" s="79"/>
      <c r="B12517" s="156"/>
    </row>
    <row r="12518" spans="1:2">
      <c r="A12518" s="79"/>
      <c r="B12518" s="156"/>
    </row>
    <row r="12519" spans="1:2">
      <c r="A12519" s="79"/>
      <c r="B12519" s="156"/>
    </row>
    <row r="12520" spans="1:2">
      <c r="A12520" s="79"/>
      <c r="B12520" s="156"/>
    </row>
    <row r="12521" spans="1:2">
      <c r="A12521" s="79"/>
      <c r="B12521" s="156"/>
    </row>
    <row r="12522" spans="1:2">
      <c r="A12522" s="79"/>
      <c r="B12522" s="156"/>
    </row>
    <row r="12523" spans="1:2">
      <c r="A12523" s="79"/>
      <c r="B12523" s="156"/>
    </row>
    <row r="12524" spans="1:2">
      <c r="A12524" s="79"/>
      <c r="B12524" s="156"/>
    </row>
    <row r="12525" spans="1:2">
      <c r="A12525" s="79"/>
      <c r="B12525" s="156"/>
    </row>
    <row r="12526" spans="1:2">
      <c r="A12526" s="79"/>
      <c r="B12526" s="156"/>
    </row>
    <row r="12527" spans="1:2">
      <c r="A12527" s="79"/>
      <c r="B12527" s="156"/>
    </row>
    <row r="12528" spans="1:2">
      <c r="A12528" s="79"/>
      <c r="B12528" s="156"/>
    </row>
    <row r="12529" spans="1:2">
      <c r="A12529" s="79"/>
      <c r="B12529" s="156"/>
    </row>
    <row r="12530" spans="1:2">
      <c r="A12530" s="79"/>
      <c r="B12530" s="156"/>
    </row>
    <row r="12531" spans="1:2">
      <c r="A12531" s="79"/>
      <c r="B12531" s="156"/>
    </row>
    <row r="12532" spans="1:2">
      <c r="A12532" s="79"/>
      <c r="B12532" s="156"/>
    </row>
    <row r="12533" spans="1:2">
      <c r="A12533" s="79"/>
      <c r="B12533" s="156"/>
    </row>
    <row r="12534" spans="1:2">
      <c r="A12534" s="79"/>
      <c r="B12534" s="156"/>
    </row>
    <row r="12535" spans="1:2">
      <c r="A12535" s="79"/>
      <c r="B12535" s="156"/>
    </row>
    <row r="12536" spans="1:2">
      <c r="A12536" s="79"/>
      <c r="B12536" s="156"/>
    </row>
    <row r="12537" spans="1:2">
      <c r="A12537" s="79"/>
      <c r="B12537" s="156"/>
    </row>
    <row r="12538" spans="1:2">
      <c r="A12538" s="79"/>
      <c r="B12538" s="156"/>
    </row>
    <row r="12539" spans="1:2">
      <c r="A12539" s="79"/>
      <c r="B12539" s="156"/>
    </row>
    <row r="12540" spans="1:2">
      <c r="A12540" s="79"/>
      <c r="B12540" s="156"/>
    </row>
    <row r="12541" spans="1:2">
      <c r="A12541" s="79"/>
      <c r="B12541" s="156"/>
    </row>
    <row r="12542" spans="1:2">
      <c r="A12542" s="79"/>
      <c r="B12542" s="156"/>
    </row>
    <row r="12543" spans="1:2">
      <c r="A12543" s="79"/>
      <c r="B12543" s="156"/>
    </row>
    <row r="12544" spans="1:2">
      <c r="A12544" s="79"/>
      <c r="B12544" s="156"/>
    </row>
    <row r="12545" spans="1:2">
      <c r="A12545" s="79"/>
      <c r="B12545" s="156"/>
    </row>
    <row r="12546" spans="1:2">
      <c r="A12546" s="79"/>
      <c r="B12546" s="156"/>
    </row>
    <row r="12547" spans="1:2">
      <c r="A12547" s="79"/>
      <c r="B12547" s="156"/>
    </row>
    <row r="12548" spans="1:2">
      <c r="A12548" s="79"/>
      <c r="B12548" s="156"/>
    </row>
    <row r="12549" spans="1:2">
      <c r="A12549" s="79"/>
      <c r="B12549" s="156"/>
    </row>
    <row r="12550" spans="1:2">
      <c r="A12550" s="79"/>
      <c r="B12550" s="156"/>
    </row>
    <row r="12551" spans="1:2">
      <c r="A12551" s="79"/>
      <c r="B12551" s="156"/>
    </row>
    <row r="12552" spans="1:2">
      <c r="A12552" s="79"/>
      <c r="B12552" s="156"/>
    </row>
    <row r="12553" spans="1:2">
      <c r="A12553" s="79"/>
      <c r="B12553" s="156"/>
    </row>
    <row r="12554" spans="1:2">
      <c r="A12554" s="79"/>
      <c r="B12554" s="156"/>
    </row>
    <row r="12555" spans="1:2">
      <c r="A12555" s="79"/>
      <c r="B12555" s="156"/>
    </row>
    <row r="12556" spans="1:2">
      <c r="A12556" s="79"/>
      <c r="B12556" s="156"/>
    </row>
    <row r="12557" spans="1:2">
      <c r="A12557" s="79"/>
      <c r="B12557" s="156"/>
    </row>
    <row r="12558" spans="1:2">
      <c r="A12558" s="79"/>
      <c r="B12558" s="156"/>
    </row>
    <row r="12559" spans="1:2">
      <c r="A12559" s="79"/>
      <c r="B12559" s="156"/>
    </row>
    <row r="12560" spans="1:2">
      <c r="A12560" s="79"/>
      <c r="B12560" s="156"/>
    </row>
    <row r="12561" spans="1:2">
      <c r="A12561" s="79"/>
      <c r="B12561" s="156"/>
    </row>
    <row r="12562" spans="1:2">
      <c r="A12562" s="79"/>
      <c r="B12562" s="156"/>
    </row>
    <row r="12563" spans="1:2">
      <c r="A12563" s="79"/>
      <c r="B12563" s="156"/>
    </row>
    <row r="12564" spans="1:2">
      <c r="A12564" s="79"/>
      <c r="B12564" s="156"/>
    </row>
    <row r="12565" spans="1:2">
      <c r="A12565" s="79"/>
      <c r="B12565" s="156"/>
    </row>
    <row r="12566" spans="1:2">
      <c r="A12566" s="79"/>
      <c r="B12566" s="156"/>
    </row>
    <row r="12567" spans="1:2">
      <c r="A12567" s="79"/>
      <c r="B12567" s="156"/>
    </row>
    <row r="12568" spans="1:2">
      <c r="A12568" s="79"/>
      <c r="B12568" s="156"/>
    </row>
    <row r="12569" spans="1:2">
      <c r="A12569" s="79"/>
      <c r="B12569" s="156"/>
    </row>
    <row r="12570" spans="1:2">
      <c r="A12570" s="79"/>
      <c r="B12570" s="156"/>
    </row>
    <row r="12571" spans="1:2">
      <c r="A12571" s="79"/>
      <c r="B12571" s="156"/>
    </row>
    <row r="12572" spans="1:2">
      <c r="A12572" s="79"/>
      <c r="B12572" s="156"/>
    </row>
    <row r="12573" spans="1:2">
      <c r="A12573" s="79"/>
      <c r="B12573" s="156"/>
    </row>
    <row r="12574" spans="1:2">
      <c r="A12574" s="79"/>
      <c r="B12574" s="156"/>
    </row>
    <row r="12575" spans="1:2">
      <c r="A12575" s="79"/>
      <c r="B12575" s="156"/>
    </row>
    <row r="12576" spans="1:2">
      <c r="A12576" s="79"/>
      <c r="B12576" s="156"/>
    </row>
    <row r="12577" spans="1:2">
      <c r="A12577" s="79"/>
      <c r="B12577" s="156"/>
    </row>
    <row r="12578" spans="1:2">
      <c r="A12578" s="79"/>
      <c r="B12578" s="156"/>
    </row>
    <row r="12579" spans="1:2">
      <c r="A12579" s="79"/>
      <c r="B12579" s="156"/>
    </row>
    <row r="12580" spans="1:2">
      <c r="A12580" s="79"/>
      <c r="B12580" s="156"/>
    </row>
    <row r="12581" spans="1:2">
      <c r="A12581" s="79"/>
      <c r="B12581" s="156"/>
    </row>
    <row r="12582" spans="1:2">
      <c r="A12582" s="79"/>
      <c r="B12582" s="156"/>
    </row>
    <row r="12583" spans="1:2">
      <c r="A12583" s="79"/>
      <c r="B12583" s="156"/>
    </row>
    <row r="12584" spans="1:2">
      <c r="A12584" s="79"/>
      <c r="B12584" s="156"/>
    </row>
    <row r="12585" spans="1:2">
      <c r="A12585" s="79"/>
      <c r="B12585" s="156"/>
    </row>
    <row r="12586" spans="1:2">
      <c r="A12586" s="79"/>
      <c r="B12586" s="156"/>
    </row>
    <row r="12587" spans="1:2">
      <c r="A12587" s="79"/>
      <c r="B12587" s="156"/>
    </row>
    <row r="12588" spans="1:2">
      <c r="A12588" s="79"/>
      <c r="B12588" s="156"/>
    </row>
    <row r="12589" spans="1:2">
      <c r="A12589" s="79"/>
      <c r="B12589" s="156"/>
    </row>
    <row r="12590" spans="1:2">
      <c r="A12590" s="79"/>
      <c r="B12590" s="156"/>
    </row>
    <row r="12591" spans="1:2">
      <c r="A12591" s="79"/>
      <c r="B12591" s="156"/>
    </row>
    <row r="12592" spans="1:2">
      <c r="A12592" s="79"/>
      <c r="B12592" s="156"/>
    </row>
    <row r="12593" spans="1:2">
      <c r="A12593" s="79"/>
      <c r="B12593" s="156"/>
    </row>
    <row r="12594" spans="1:2">
      <c r="A12594" s="79"/>
      <c r="B12594" s="156"/>
    </row>
    <row r="12595" spans="1:2">
      <c r="A12595" s="79"/>
      <c r="B12595" s="156"/>
    </row>
    <row r="12596" spans="1:2">
      <c r="A12596" s="79"/>
      <c r="B12596" s="156"/>
    </row>
    <row r="12597" spans="1:2">
      <c r="A12597" s="79"/>
      <c r="B12597" s="156"/>
    </row>
    <row r="12598" spans="1:2">
      <c r="A12598" s="79"/>
      <c r="B12598" s="156"/>
    </row>
    <row r="12599" spans="1:2">
      <c r="A12599" s="79"/>
      <c r="B12599" s="156"/>
    </row>
    <row r="12600" spans="1:2">
      <c r="A12600" s="79"/>
      <c r="B12600" s="156"/>
    </row>
    <row r="12601" spans="1:2">
      <c r="A12601" s="79"/>
      <c r="B12601" s="156"/>
    </row>
    <row r="12602" spans="1:2">
      <c r="A12602" s="79"/>
      <c r="B12602" s="156"/>
    </row>
    <row r="12603" spans="1:2">
      <c r="A12603" s="79"/>
      <c r="B12603" s="156"/>
    </row>
    <row r="12604" spans="1:2">
      <c r="A12604" s="79"/>
      <c r="B12604" s="156"/>
    </row>
    <row r="12605" spans="1:2">
      <c r="A12605" s="79"/>
      <c r="B12605" s="156"/>
    </row>
    <row r="12606" spans="1:2">
      <c r="A12606" s="79"/>
      <c r="B12606" s="156"/>
    </row>
    <row r="12607" spans="1:2">
      <c r="A12607" s="79"/>
      <c r="B12607" s="156"/>
    </row>
    <row r="12608" spans="1:2">
      <c r="A12608" s="79"/>
      <c r="B12608" s="156"/>
    </row>
    <row r="12609" spans="1:2">
      <c r="A12609" s="79"/>
      <c r="B12609" s="156"/>
    </row>
    <row r="12610" spans="1:2">
      <c r="A12610" s="79"/>
      <c r="B12610" s="156"/>
    </row>
    <row r="12611" spans="1:2">
      <c r="A12611" s="79"/>
      <c r="B12611" s="156"/>
    </row>
    <row r="12612" spans="1:2">
      <c r="A12612" s="79"/>
      <c r="B12612" s="156"/>
    </row>
    <row r="12613" spans="1:2">
      <c r="A12613" s="79"/>
      <c r="B12613" s="156"/>
    </row>
    <row r="12614" spans="1:2">
      <c r="A12614" s="79"/>
      <c r="B12614" s="156"/>
    </row>
    <row r="12615" spans="1:2">
      <c r="A12615" s="79"/>
      <c r="B12615" s="156"/>
    </row>
    <row r="12616" spans="1:2">
      <c r="A12616" s="79"/>
      <c r="B12616" s="156"/>
    </row>
    <row r="12617" spans="1:2">
      <c r="A12617" s="79"/>
      <c r="B12617" s="156"/>
    </row>
    <row r="12618" spans="1:2">
      <c r="A12618" s="79"/>
      <c r="B12618" s="156"/>
    </row>
    <row r="12619" spans="1:2">
      <c r="A12619" s="79"/>
      <c r="B12619" s="156"/>
    </row>
    <row r="12620" spans="1:2">
      <c r="A12620" s="79"/>
      <c r="B12620" s="156"/>
    </row>
    <row r="12621" spans="1:2">
      <c r="A12621" s="79"/>
      <c r="B12621" s="156"/>
    </row>
    <row r="12622" spans="1:2">
      <c r="A12622" s="79"/>
      <c r="B12622" s="156"/>
    </row>
    <row r="12623" spans="1:2">
      <c r="A12623" s="79"/>
      <c r="B12623" s="156"/>
    </row>
    <row r="12624" spans="1:2">
      <c r="A12624" s="79"/>
      <c r="B12624" s="156"/>
    </row>
    <row r="12625" spans="1:2">
      <c r="A12625" s="79"/>
      <c r="B12625" s="156"/>
    </row>
    <row r="12626" spans="1:2">
      <c r="A12626" s="79"/>
      <c r="B12626" s="156"/>
    </row>
    <row r="12627" spans="1:2">
      <c r="A12627" s="79"/>
      <c r="B12627" s="156"/>
    </row>
    <row r="12628" spans="1:2">
      <c r="A12628" s="79"/>
      <c r="B12628" s="156"/>
    </row>
    <row r="12629" spans="1:2">
      <c r="A12629" s="79"/>
      <c r="B12629" s="156"/>
    </row>
    <row r="12630" spans="1:2">
      <c r="A12630" s="79"/>
      <c r="B12630" s="156"/>
    </row>
    <row r="12631" spans="1:2">
      <c r="A12631" s="79"/>
      <c r="B12631" s="156"/>
    </row>
    <row r="12632" spans="1:2">
      <c r="A12632" s="79"/>
      <c r="B12632" s="156"/>
    </row>
    <row r="12633" spans="1:2">
      <c r="A12633" s="79"/>
      <c r="B12633" s="156"/>
    </row>
    <row r="12634" spans="1:2">
      <c r="A12634" s="79"/>
      <c r="B12634" s="156"/>
    </row>
    <row r="12635" spans="1:2">
      <c r="A12635" s="79"/>
      <c r="B12635" s="156"/>
    </row>
    <row r="12636" spans="1:2">
      <c r="A12636" s="79"/>
      <c r="B12636" s="156"/>
    </row>
    <row r="12637" spans="1:2">
      <c r="A12637" s="79"/>
      <c r="B12637" s="156"/>
    </row>
    <row r="12638" spans="1:2">
      <c r="A12638" s="79"/>
      <c r="B12638" s="156"/>
    </row>
    <row r="12639" spans="1:2">
      <c r="A12639" s="79"/>
      <c r="B12639" s="156"/>
    </row>
    <row r="12640" spans="1:2">
      <c r="A12640" s="79"/>
      <c r="B12640" s="156"/>
    </row>
    <row r="12641" spans="1:2">
      <c r="A12641" s="79"/>
      <c r="B12641" s="156"/>
    </row>
    <row r="12642" spans="1:2">
      <c r="A12642" s="79"/>
      <c r="B12642" s="156"/>
    </row>
    <row r="12643" spans="1:2">
      <c r="A12643" s="79"/>
      <c r="B12643" s="156"/>
    </row>
    <row r="12644" spans="1:2">
      <c r="A12644" s="79"/>
      <c r="B12644" s="156"/>
    </row>
    <row r="12645" spans="1:2">
      <c r="A12645" s="79"/>
      <c r="B12645" s="156"/>
    </row>
    <row r="12646" spans="1:2">
      <c r="A12646" s="79"/>
      <c r="B12646" s="156"/>
    </row>
    <row r="12647" spans="1:2">
      <c r="A12647" s="79"/>
      <c r="B12647" s="156"/>
    </row>
    <row r="12648" spans="1:2">
      <c r="A12648" s="79"/>
      <c r="B12648" s="156"/>
    </row>
    <row r="12649" spans="1:2">
      <c r="A12649" s="79"/>
      <c r="B12649" s="156"/>
    </row>
    <row r="12650" spans="1:2">
      <c r="A12650" s="79"/>
      <c r="B12650" s="156"/>
    </row>
    <row r="12651" spans="1:2">
      <c r="A12651" s="79"/>
      <c r="B12651" s="156"/>
    </row>
    <row r="12652" spans="1:2">
      <c r="A12652" s="79"/>
      <c r="B12652" s="156"/>
    </row>
    <row r="12653" spans="1:2">
      <c r="A12653" s="79"/>
      <c r="B12653" s="156"/>
    </row>
    <row r="12654" spans="1:2">
      <c r="A12654" s="79"/>
      <c r="B12654" s="156"/>
    </row>
    <row r="12655" spans="1:2">
      <c r="A12655" s="79"/>
      <c r="B12655" s="156"/>
    </row>
    <row r="12656" spans="1:2">
      <c r="A12656" s="79"/>
      <c r="B12656" s="156"/>
    </row>
    <row r="12657" spans="1:2">
      <c r="A12657" s="79"/>
      <c r="B12657" s="156"/>
    </row>
    <row r="12658" spans="1:2">
      <c r="A12658" s="79"/>
      <c r="B12658" s="156"/>
    </row>
    <row r="12659" spans="1:2">
      <c r="A12659" s="79"/>
      <c r="B12659" s="156"/>
    </row>
    <row r="12660" spans="1:2">
      <c r="A12660" s="79"/>
      <c r="B12660" s="156"/>
    </row>
    <row r="12661" spans="1:2">
      <c r="A12661" s="79"/>
      <c r="B12661" s="156"/>
    </row>
    <row r="12662" spans="1:2">
      <c r="A12662" s="79"/>
      <c r="B12662" s="156"/>
    </row>
    <row r="12663" spans="1:2">
      <c r="A12663" s="79"/>
      <c r="B12663" s="156"/>
    </row>
    <row r="12664" spans="1:2">
      <c r="A12664" s="79"/>
      <c r="B12664" s="156"/>
    </row>
    <row r="12665" spans="1:2">
      <c r="A12665" s="79"/>
      <c r="B12665" s="156"/>
    </row>
    <row r="12666" spans="1:2">
      <c r="A12666" s="79"/>
      <c r="B12666" s="156"/>
    </row>
    <row r="12667" spans="1:2">
      <c r="A12667" s="79"/>
      <c r="B12667" s="156"/>
    </row>
    <row r="12668" spans="1:2">
      <c r="A12668" s="79"/>
      <c r="B12668" s="156"/>
    </row>
    <row r="12669" spans="1:2">
      <c r="A12669" s="79"/>
      <c r="B12669" s="156"/>
    </row>
    <row r="12670" spans="1:2">
      <c r="A12670" s="79"/>
      <c r="B12670" s="156"/>
    </row>
    <row r="12671" spans="1:2">
      <c r="A12671" s="79"/>
      <c r="B12671" s="156"/>
    </row>
    <row r="12672" spans="1:2">
      <c r="A12672" s="79"/>
      <c r="B12672" s="156"/>
    </row>
    <row r="12673" spans="1:2">
      <c r="A12673" s="79"/>
      <c r="B12673" s="156"/>
    </row>
    <row r="12674" spans="1:2">
      <c r="A12674" s="79"/>
      <c r="B12674" s="156"/>
    </row>
    <row r="12675" spans="1:2">
      <c r="A12675" s="79"/>
      <c r="B12675" s="156"/>
    </row>
    <row r="12676" spans="1:2">
      <c r="A12676" s="79"/>
      <c r="B12676" s="156"/>
    </row>
    <row r="12677" spans="1:2">
      <c r="A12677" s="79"/>
      <c r="B12677" s="156"/>
    </row>
    <row r="12678" spans="1:2">
      <c r="A12678" s="79"/>
      <c r="B12678" s="156"/>
    </row>
    <row r="12679" spans="1:2">
      <c r="A12679" s="79"/>
      <c r="B12679" s="156"/>
    </row>
    <row r="12680" spans="1:2">
      <c r="A12680" s="79"/>
      <c r="B12680" s="156"/>
    </row>
    <row r="12681" spans="1:2">
      <c r="A12681" s="79"/>
      <c r="B12681" s="156"/>
    </row>
    <row r="12682" spans="1:2">
      <c r="A12682" s="79"/>
      <c r="B12682" s="156"/>
    </row>
    <row r="12683" spans="1:2">
      <c r="A12683" s="79"/>
      <c r="B12683" s="156"/>
    </row>
    <row r="12684" spans="1:2">
      <c r="A12684" s="79"/>
      <c r="B12684" s="156"/>
    </row>
    <row r="12685" spans="1:2">
      <c r="A12685" s="79"/>
      <c r="B12685" s="156"/>
    </row>
    <row r="12686" spans="1:2">
      <c r="A12686" s="79"/>
      <c r="B12686" s="156"/>
    </row>
    <row r="12687" spans="1:2">
      <c r="A12687" s="79"/>
      <c r="B12687" s="156"/>
    </row>
    <row r="12688" spans="1:2">
      <c r="A12688" s="79"/>
      <c r="B12688" s="156"/>
    </row>
    <row r="12689" spans="1:2">
      <c r="A12689" s="79"/>
      <c r="B12689" s="156"/>
    </row>
    <row r="12690" spans="1:2">
      <c r="A12690" s="79"/>
      <c r="B12690" s="156"/>
    </row>
    <row r="12691" spans="1:2">
      <c r="A12691" s="79"/>
      <c r="B12691" s="156"/>
    </row>
    <row r="12692" spans="1:2">
      <c r="A12692" s="79"/>
      <c r="B12692" s="156"/>
    </row>
    <row r="12693" spans="1:2">
      <c r="A12693" s="79"/>
      <c r="B12693" s="156"/>
    </row>
    <row r="12694" spans="1:2">
      <c r="A12694" s="79"/>
      <c r="B12694" s="156"/>
    </row>
    <row r="12695" spans="1:2">
      <c r="A12695" s="79"/>
      <c r="B12695" s="156"/>
    </row>
    <row r="12696" spans="1:2">
      <c r="A12696" s="79"/>
      <c r="B12696" s="156"/>
    </row>
    <row r="12697" spans="1:2">
      <c r="A12697" s="79"/>
      <c r="B12697" s="156"/>
    </row>
    <row r="12698" spans="1:2">
      <c r="A12698" s="79"/>
      <c r="B12698" s="156"/>
    </row>
    <row r="12699" spans="1:2">
      <c r="A12699" s="79"/>
      <c r="B12699" s="156"/>
    </row>
    <row r="12700" spans="1:2">
      <c r="A12700" s="79"/>
      <c r="B12700" s="156"/>
    </row>
    <row r="12701" spans="1:2">
      <c r="A12701" s="79"/>
      <c r="B12701" s="156"/>
    </row>
    <row r="12702" spans="1:2">
      <c r="A12702" s="79"/>
      <c r="B12702" s="156"/>
    </row>
    <row r="12703" spans="1:2">
      <c r="A12703" s="79"/>
      <c r="B12703" s="156"/>
    </row>
    <row r="12704" spans="1:2">
      <c r="A12704" s="79"/>
      <c r="B12704" s="156"/>
    </row>
    <row r="12705" spans="1:2">
      <c r="A12705" s="79"/>
      <c r="B12705" s="156"/>
    </row>
    <row r="12706" spans="1:2">
      <c r="A12706" s="79"/>
      <c r="B12706" s="156"/>
    </row>
    <row r="12707" spans="1:2">
      <c r="A12707" s="79"/>
      <c r="B12707" s="156"/>
    </row>
    <row r="12708" spans="1:2">
      <c r="A12708" s="79"/>
      <c r="B12708" s="156"/>
    </row>
    <row r="12709" spans="1:2">
      <c r="A12709" s="79"/>
      <c r="B12709" s="156"/>
    </row>
    <row r="12710" spans="1:2">
      <c r="A12710" s="79"/>
      <c r="B12710" s="156"/>
    </row>
    <row r="12711" spans="1:2">
      <c r="A12711" s="79"/>
      <c r="B12711" s="156"/>
    </row>
    <row r="12712" spans="1:2">
      <c r="A12712" s="79"/>
      <c r="B12712" s="156"/>
    </row>
    <row r="12713" spans="1:2">
      <c r="A12713" s="79"/>
      <c r="B12713" s="156"/>
    </row>
    <row r="12714" spans="1:2">
      <c r="A12714" s="79"/>
      <c r="B12714" s="156"/>
    </row>
    <row r="12715" spans="1:2">
      <c r="A12715" s="79"/>
      <c r="B12715" s="156"/>
    </row>
    <row r="12716" spans="1:2">
      <c r="A12716" s="79"/>
      <c r="B12716" s="156"/>
    </row>
    <row r="12717" spans="1:2">
      <c r="A12717" s="79"/>
      <c r="B12717" s="156"/>
    </row>
    <row r="12718" spans="1:2">
      <c r="A12718" s="79"/>
      <c r="B12718" s="156"/>
    </row>
    <row r="12719" spans="1:2">
      <c r="A12719" s="79"/>
      <c r="B12719" s="156"/>
    </row>
    <row r="12720" spans="1:2">
      <c r="A12720" s="79"/>
      <c r="B12720" s="156"/>
    </row>
    <row r="12721" spans="1:2">
      <c r="A12721" s="79"/>
      <c r="B12721" s="156"/>
    </row>
    <row r="12722" spans="1:2">
      <c r="A12722" s="79"/>
      <c r="B12722" s="156"/>
    </row>
    <row r="12723" spans="1:2">
      <c r="A12723" s="79"/>
      <c r="B12723" s="156"/>
    </row>
    <row r="12724" spans="1:2">
      <c r="A12724" s="79"/>
      <c r="B12724" s="156"/>
    </row>
    <row r="12725" spans="1:2">
      <c r="A12725" s="79"/>
      <c r="B12725" s="156"/>
    </row>
    <row r="12726" spans="1:2">
      <c r="A12726" s="79"/>
      <c r="B12726" s="156"/>
    </row>
    <row r="12727" spans="1:2">
      <c r="A12727" s="79"/>
      <c r="B12727" s="156"/>
    </row>
    <row r="12728" spans="1:2">
      <c r="A12728" s="79"/>
      <c r="B12728" s="156"/>
    </row>
    <row r="12729" spans="1:2">
      <c r="A12729" s="79"/>
      <c r="B12729" s="156"/>
    </row>
    <row r="12730" spans="1:2">
      <c r="A12730" s="79"/>
      <c r="B12730" s="156"/>
    </row>
    <row r="12731" spans="1:2">
      <c r="A12731" s="79"/>
      <c r="B12731" s="156"/>
    </row>
    <row r="12732" spans="1:2">
      <c r="A12732" s="79"/>
      <c r="B12732" s="156"/>
    </row>
    <row r="12733" spans="1:2">
      <c r="A12733" s="79"/>
      <c r="B12733" s="156"/>
    </row>
    <row r="12734" spans="1:2">
      <c r="A12734" s="79"/>
      <c r="B12734" s="156"/>
    </row>
    <row r="12735" spans="1:2">
      <c r="A12735" s="79"/>
      <c r="B12735" s="156"/>
    </row>
    <row r="12736" spans="1:2">
      <c r="A12736" s="79"/>
      <c r="B12736" s="156"/>
    </row>
    <row r="12737" spans="1:2">
      <c r="A12737" s="79"/>
      <c r="B12737" s="156"/>
    </row>
    <row r="12738" spans="1:2">
      <c r="A12738" s="79"/>
      <c r="B12738" s="156"/>
    </row>
    <row r="12739" spans="1:2">
      <c r="A12739" s="79"/>
      <c r="B12739" s="156"/>
    </row>
    <row r="12740" spans="1:2">
      <c r="A12740" s="79"/>
      <c r="B12740" s="156"/>
    </row>
    <row r="12741" spans="1:2">
      <c r="A12741" s="79"/>
      <c r="B12741" s="156"/>
    </row>
    <row r="12742" spans="1:2">
      <c r="A12742" s="79"/>
      <c r="B12742" s="156"/>
    </row>
    <row r="12743" spans="1:2">
      <c r="A12743" s="79"/>
      <c r="B12743" s="156"/>
    </row>
    <row r="12744" spans="1:2">
      <c r="A12744" s="79"/>
      <c r="B12744" s="156"/>
    </row>
    <row r="12745" spans="1:2">
      <c r="A12745" s="79"/>
      <c r="B12745" s="156"/>
    </row>
    <row r="12746" spans="1:2">
      <c r="A12746" s="79"/>
      <c r="B12746" s="156"/>
    </row>
    <row r="12747" spans="1:2">
      <c r="A12747" s="79"/>
      <c r="B12747" s="156"/>
    </row>
    <row r="12748" spans="1:2">
      <c r="A12748" s="79"/>
      <c r="B12748" s="156"/>
    </row>
    <row r="12749" spans="1:2">
      <c r="A12749" s="79"/>
      <c r="B12749" s="156"/>
    </row>
    <row r="12750" spans="1:2">
      <c r="A12750" s="79"/>
      <c r="B12750" s="156"/>
    </row>
    <row r="12751" spans="1:2">
      <c r="A12751" s="79"/>
      <c r="B12751" s="156"/>
    </row>
    <row r="12752" spans="1:2">
      <c r="A12752" s="79"/>
      <c r="B12752" s="156"/>
    </row>
    <row r="12753" spans="1:2">
      <c r="A12753" s="79"/>
      <c r="B12753" s="156"/>
    </row>
    <row r="12754" spans="1:2">
      <c r="A12754" s="79"/>
      <c r="B12754" s="156"/>
    </row>
    <row r="12755" spans="1:2">
      <c r="A12755" s="79"/>
      <c r="B12755" s="156"/>
    </row>
    <row r="12756" spans="1:2">
      <c r="A12756" s="79"/>
      <c r="B12756" s="156"/>
    </row>
    <row r="12757" spans="1:2">
      <c r="A12757" s="79"/>
      <c r="B12757" s="156"/>
    </row>
    <row r="12758" spans="1:2">
      <c r="A12758" s="79"/>
      <c r="B12758" s="156"/>
    </row>
    <row r="12759" spans="1:2">
      <c r="A12759" s="79"/>
      <c r="B12759" s="156"/>
    </row>
    <row r="12760" spans="1:2">
      <c r="A12760" s="79"/>
      <c r="B12760" s="156"/>
    </row>
    <row r="12761" spans="1:2">
      <c r="A12761" s="79"/>
      <c r="B12761" s="156"/>
    </row>
    <row r="12762" spans="1:2">
      <c r="A12762" s="79"/>
      <c r="B12762" s="156"/>
    </row>
    <row r="12763" spans="1:2">
      <c r="A12763" s="79"/>
      <c r="B12763" s="156"/>
    </row>
    <row r="12764" spans="1:2">
      <c r="A12764" s="79"/>
      <c r="B12764" s="156"/>
    </row>
    <row r="12765" spans="1:2">
      <c r="A12765" s="79"/>
      <c r="B12765" s="156"/>
    </row>
    <row r="12766" spans="1:2">
      <c r="A12766" s="79"/>
      <c r="B12766" s="156"/>
    </row>
    <row r="12767" spans="1:2">
      <c r="A12767" s="79"/>
      <c r="B12767" s="156"/>
    </row>
    <row r="12768" spans="1:2">
      <c r="A12768" s="79"/>
      <c r="B12768" s="156"/>
    </row>
    <row r="12769" spans="1:2">
      <c r="A12769" s="79"/>
      <c r="B12769" s="156"/>
    </row>
    <row r="12770" spans="1:2">
      <c r="A12770" s="79"/>
      <c r="B12770" s="156"/>
    </row>
    <row r="12771" spans="1:2">
      <c r="A12771" s="79"/>
      <c r="B12771" s="156"/>
    </row>
    <row r="12772" spans="1:2">
      <c r="A12772" s="79"/>
      <c r="B12772" s="156"/>
    </row>
    <row r="12773" spans="1:2">
      <c r="A12773" s="79"/>
      <c r="B12773" s="156"/>
    </row>
    <row r="12774" spans="1:2">
      <c r="A12774" s="79"/>
      <c r="B12774" s="156"/>
    </row>
    <row r="12775" spans="1:2">
      <c r="A12775" s="79"/>
      <c r="B12775" s="156"/>
    </row>
    <row r="12776" spans="1:2">
      <c r="A12776" s="79"/>
      <c r="B12776" s="156"/>
    </row>
    <row r="12777" spans="1:2">
      <c r="A12777" s="79"/>
      <c r="B12777" s="156"/>
    </row>
    <row r="12778" spans="1:2">
      <c r="A12778" s="79"/>
      <c r="B12778" s="156"/>
    </row>
    <row r="12779" spans="1:2">
      <c r="A12779" s="79"/>
      <c r="B12779" s="156"/>
    </row>
    <row r="12780" spans="1:2">
      <c r="A12780" s="79"/>
      <c r="B12780" s="156"/>
    </row>
    <row r="12781" spans="1:2">
      <c r="A12781" s="79"/>
      <c r="B12781" s="156"/>
    </row>
    <row r="12782" spans="1:2">
      <c r="A12782" s="79"/>
      <c r="B12782" s="156"/>
    </row>
    <row r="12783" spans="1:2">
      <c r="A12783" s="79"/>
      <c r="B12783" s="156"/>
    </row>
    <row r="12784" spans="1:2">
      <c r="A12784" s="79"/>
      <c r="B12784" s="156"/>
    </row>
    <row r="12785" spans="1:2">
      <c r="A12785" s="79"/>
      <c r="B12785" s="156"/>
    </row>
    <row r="12786" spans="1:2">
      <c r="A12786" s="79"/>
      <c r="B12786" s="156"/>
    </row>
    <row r="12787" spans="1:2">
      <c r="A12787" s="79"/>
      <c r="B12787" s="156"/>
    </row>
    <row r="12788" spans="1:2">
      <c r="A12788" s="79"/>
      <c r="B12788" s="156"/>
    </row>
    <row r="12789" spans="1:2">
      <c r="A12789" s="79"/>
      <c r="B12789" s="156"/>
    </row>
    <row r="12790" spans="1:2">
      <c r="A12790" s="79"/>
      <c r="B12790" s="156"/>
    </row>
    <row r="12791" spans="1:2">
      <c r="A12791" s="79"/>
      <c r="B12791" s="156"/>
    </row>
    <row r="12792" spans="1:2">
      <c r="A12792" s="79"/>
      <c r="B12792" s="156"/>
    </row>
    <row r="12793" spans="1:2">
      <c r="A12793" s="79"/>
      <c r="B12793" s="156"/>
    </row>
    <row r="12794" spans="1:2">
      <c r="A12794" s="79"/>
      <c r="B12794" s="156"/>
    </row>
    <row r="12795" spans="1:2">
      <c r="A12795" s="79"/>
      <c r="B12795" s="156"/>
    </row>
    <row r="12796" spans="1:2">
      <c r="A12796" s="79"/>
      <c r="B12796" s="156"/>
    </row>
    <row r="12797" spans="1:2">
      <c r="A12797" s="79"/>
      <c r="B12797" s="156"/>
    </row>
    <row r="12798" spans="1:2">
      <c r="A12798" s="79"/>
      <c r="B12798" s="156"/>
    </row>
    <row r="12799" spans="1:2">
      <c r="A12799" s="79"/>
      <c r="B12799" s="156"/>
    </row>
    <row r="12800" spans="1:2">
      <c r="A12800" s="79"/>
      <c r="B12800" s="156"/>
    </row>
    <row r="12801" spans="1:2">
      <c r="A12801" s="79"/>
      <c r="B12801" s="156"/>
    </row>
    <row r="12802" spans="1:2">
      <c r="A12802" s="79"/>
      <c r="B12802" s="156"/>
    </row>
    <row r="12803" spans="1:2">
      <c r="A12803" s="79"/>
      <c r="B12803" s="156"/>
    </row>
    <row r="12804" spans="1:2">
      <c r="A12804" s="79"/>
      <c r="B12804" s="156"/>
    </row>
    <row r="12805" spans="1:2">
      <c r="A12805" s="79"/>
      <c r="B12805" s="156"/>
    </row>
    <row r="12806" spans="1:2">
      <c r="A12806" s="79"/>
      <c r="B12806" s="156"/>
    </row>
    <row r="12807" spans="1:2">
      <c r="A12807" s="79"/>
      <c r="B12807" s="156"/>
    </row>
    <row r="12808" spans="1:2">
      <c r="A12808" s="79"/>
      <c r="B12808" s="156"/>
    </row>
    <row r="12809" spans="1:2">
      <c r="A12809" s="79"/>
      <c r="B12809" s="156"/>
    </row>
    <row r="12810" spans="1:2">
      <c r="A12810" s="79"/>
      <c r="B12810" s="156"/>
    </row>
    <row r="12811" spans="1:2">
      <c r="A12811" s="79"/>
      <c r="B12811" s="156"/>
    </row>
    <row r="12812" spans="1:2">
      <c r="A12812" s="79"/>
      <c r="B12812" s="156"/>
    </row>
    <row r="12813" spans="1:2">
      <c r="A12813" s="79"/>
      <c r="B12813" s="156"/>
    </row>
    <row r="12814" spans="1:2">
      <c r="A12814" s="79"/>
      <c r="B12814" s="156"/>
    </row>
    <row r="12815" spans="1:2">
      <c r="A12815" s="79"/>
      <c r="B12815" s="156"/>
    </row>
    <row r="12816" spans="1:2">
      <c r="A12816" s="79"/>
      <c r="B12816" s="156"/>
    </row>
    <row r="12817" spans="1:2">
      <c r="A12817" s="79"/>
      <c r="B12817" s="156"/>
    </row>
    <row r="12818" spans="1:2">
      <c r="A12818" s="79"/>
      <c r="B12818" s="156"/>
    </row>
    <row r="12819" spans="1:2">
      <c r="A12819" s="79"/>
      <c r="B12819" s="156"/>
    </row>
    <row r="12820" spans="1:2">
      <c r="A12820" s="79"/>
      <c r="B12820" s="156"/>
    </row>
    <row r="12821" spans="1:2">
      <c r="A12821" s="79"/>
      <c r="B12821" s="156"/>
    </row>
    <row r="12822" spans="1:2">
      <c r="A12822" s="79"/>
      <c r="B12822" s="156"/>
    </row>
    <row r="12823" spans="1:2">
      <c r="A12823" s="79"/>
      <c r="B12823" s="156"/>
    </row>
    <row r="12824" spans="1:2">
      <c r="A12824" s="79"/>
      <c r="B12824" s="156"/>
    </row>
    <row r="12825" spans="1:2">
      <c r="A12825" s="79"/>
      <c r="B12825" s="156"/>
    </row>
    <row r="12826" spans="1:2">
      <c r="A12826" s="79"/>
      <c r="B12826" s="156"/>
    </row>
    <row r="12827" spans="1:2">
      <c r="A12827" s="79"/>
      <c r="B12827" s="156"/>
    </row>
    <row r="12828" spans="1:2">
      <c r="A12828" s="79"/>
      <c r="B12828" s="156"/>
    </row>
    <row r="12829" spans="1:2">
      <c r="A12829" s="79"/>
      <c r="B12829" s="156"/>
    </row>
    <row r="12830" spans="1:2">
      <c r="A12830" s="79"/>
      <c r="B12830" s="156"/>
    </row>
    <row r="12831" spans="1:2">
      <c r="A12831" s="79"/>
      <c r="B12831" s="156"/>
    </row>
    <row r="12832" spans="1:2">
      <c r="A12832" s="79"/>
      <c r="B12832" s="156"/>
    </row>
    <row r="12833" spans="1:2">
      <c r="A12833" s="79"/>
      <c r="B12833" s="156"/>
    </row>
    <row r="12834" spans="1:2">
      <c r="A12834" s="79"/>
      <c r="B12834" s="156"/>
    </row>
    <row r="12835" spans="1:2">
      <c r="A12835" s="79"/>
      <c r="B12835" s="156"/>
    </row>
    <row r="12836" spans="1:2">
      <c r="A12836" s="79"/>
      <c r="B12836" s="156"/>
    </row>
    <row r="12837" spans="1:2">
      <c r="A12837" s="79"/>
      <c r="B12837" s="156"/>
    </row>
    <row r="12838" spans="1:2">
      <c r="A12838" s="79"/>
      <c r="B12838" s="156"/>
    </row>
    <row r="12839" spans="1:2">
      <c r="A12839" s="79"/>
      <c r="B12839" s="156"/>
    </row>
    <row r="12840" spans="1:2">
      <c r="A12840" s="79"/>
      <c r="B12840" s="156"/>
    </row>
    <row r="12841" spans="1:2">
      <c r="A12841" s="79"/>
      <c r="B12841" s="156"/>
    </row>
    <row r="12842" spans="1:2">
      <c r="A12842" s="79"/>
      <c r="B12842" s="156"/>
    </row>
    <row r="12843" spans="1:2">
      <c r="A12843" s="79"/>
      <c r="B12843" s="156"/>
    </row>
    <row r="12844" spans="1:2">
      <c r="A12844" s="79"/>
      <c r="B12844" s="156"/>
    </row>
    <row r="12845" spans="1:2">
      <c r="A12845" s="79"/>
      <c r="B12845" s="156"/>
    </row>
    <row r="12846" spans="1:2">
      <c r="A12846" s="79"/>
      <c r="B12846" s="156"/>
    </row>
    <row r="12847" spans="1:2">
      <c r="A12847" s="79"/>
      <c r="B12847" s="156"/>
    </row>
    <row r="12848" spans="1:2">
      <c r="A12848" s="79"/>
      <c r="B12848" s="156"/>
    </row>
    <row r="12849" spans="1:2">
      <c r="A12849" s="79"/>
      <c r="B12849" s="156"/>
    </row>
    <row r="12850" spans="1:2">
      <c r="A12850" s="79"/>
      <c r="B12850" s="156"/>
    </row>
    <row r="12851" spans="1:2">
      <c r="A12851" s="79"/>
      <c r="B12851" s="156"/>
    </row>
    <row r="12852" spans="1:2">
      <c r="A12852" s="79"/>
      <c r="B12852" s="156"/>
    </row>
    <row r="12853" spans="1:2">
      <c r="A12853" s="79"/>
      <c r="B12853" s="156"/>
    </row>
    <row r="12854" spans="1:2">
      <c r="A12854" s="79"/>
      <c r="B12854" s="156"/>
    </row>
    <row r="12855" spans="1:2">
      <c r="A12855" s="79"/>
      <c r="B12855" s="156"/>
    </row>
    <row r="12856" spans="1:2">
      <c r="A12856" s="79"/>
      <c r="B12856" s="156"/>
    </row>
    <row r="12857" spans="1:2">
      <c r="A12857" s="79"/>
      <c r="B12857" s="156"/>
    </row>
    <row r="12858" spans="1:2">
      <c r="A12858" s="79"/>
      <c r="B12858" s="156"/>
    </row>
    <row r="12859" spans="1:2">
      <c r="A12859" s="79"/>
      <c r="B12859" s="156"/>
    </row>
    <row r="12860" spans="1:2">
      <c r="A12860" s="79"/>
      <c r="B12860" s="156"/>
    </row>
    <row r="12861" spans="1:2">
      <c r="A12861" s="79"/>
      <c r="B12861" s="156"/>
    </row>
    <row r="12862" spans="1:2">
      <c r="A12862" s="79"/>
      <c r="B12862" s="156"/>
    </row>
    <row r="12863" spans="1:2">
      <c r="A12863" s="79"/>
      <c r="B12863" s="156"/>
    </row>
    <row r="12864" spans="1:2">
      <c r="A12864" s="79"/>
      <c r="B12864" s="156"/>
    </row>
    <row r="12865" spans="1:2">
      <c r="A12865" s="79"/>
      <c r="B12865" s="156"/>
    </row>
    <row r="12866" spans="1:2">
      <c r="A12866" s="79"/>
      <c r="B12866" s="156"/>
    </row>
    <row r="12867" spans="1:2">
      <c r="A12867" s="79"/>
      <c r="B12867" s="156"/>
    </row>
    <row r="12868" spans="1:2">
      <c r="A12868" s="79"/>
      <c r="B12868" s="156"/>
    </row>
    <row r="12869" spans="1:2">
      <c r="A12869" s="79"/>
      <c r="B12869" s="156"/>
    </row>
    <row r="12870" spans="1:2">
      <c r="A12870" s="79"/>
      <c r="B12870" s="156"/>
    </row>
    <row r="12871" spans="1:2">
      <c r="A12871" s="79"/>
      <c r="B12871" s="156"/>
    </row>
    <row r="12872" spans="1:2">
      <c r="A12872" s="79"/>
      <c r="B12872" s="156"/>
    </row>
    <row r="12873" spans="1:2">
      <c r="A12873" s="79"/>
      <c r="B12873" s="156"/>
    </row>
    <row r="12874" spans="1:2">
      <c r="A12874" s="79"/>
      <c r="B12874" s="156"/>
    </row>
    <row r="12875" spans="1:2">
      <c r="A12875" s="79"/>
      <c r="B12875" s="156"/>
    </row>
    <row r="12876" spans="1:2">
      <c r="A12876" s="79"/>
      <c r="B12876" s="156"/>
    </row>
    <row r="12877" spans="1:2">
      <c r="A12877" s="79"/>
      <c r="B12877" s="156"/>
    </row>
    <row r="12878" spans="1:2">
      <c r="A12878" s="79"/>
      <c r="B12878" s="156"/>
    </row>
    <row r="12879" spans="1:2">
      <c r="A12879" s="79"/>
      <c r="B12879" s="156"/>
    </row>
    <row r="12880" spans="1:2">
      <c r="A12880" s="79"/>
      <c r="B12880" s="156"/>
    </row>
    <row r="12881" spans="1:2">
      <c r="A12881" s="79"/>
      <c r="B12881" s="156"/>
    </row>
    <row r="12882" spans="1:2">
      <c r="A12882" s="79"/>
      <c r="B12882" s="156"/>
    </row>
    <row r="12883" spans="1:2">
      <c r="A12883" s="79"/>
      <c r="B12883" s="156"/>
    </row>
    <row r="12884" spans="1:2">
      <c r="A12884" s="79"/>
      <c r="B12884" s="156"/>
    </row>
    <row r="12885" spans="1:2">
      <c r="A12885" s="79"/>
      <c r="B12885" s="156"/>
    </row>
    <row r="12886" spans="1:2">
      <c r="A12886" s="79"/>
      <c r="B12886" s="156"/>
    </row>
    <row r="12887" spans="1:2">
      <c r="A12887" s="79"/>
      <c r="B12887" s="156"/>
    </row>
    <row r="12888" spans="1:2">
      <c r="A12888" s="79"/>
      <c r="B12888" s="156"/>
    </row>
    <row r="12889" spans="1:2">
      <c r="A12889" s="79"/>
      <c r="B12889" s="156"/>
    </row>
    <row r="12890" spans="1:2">
      <c r="A12890" s="79"/>
      <c r="B12890" s="156"/>
    </row>
    <row r="12891" spans="1:2">
      <c r="A12891" s="79"/>
      <c r="B12891" s="156"/>
    </row>
    <row r="12892" spans="1:2">
      <c r="A12892" s="79"/>
      <c r="B12892" s="156"/>
    </row>
    <row r="12893" spans="1:2">
      <c r="A12893" s="79"/>
      <c r="B12893" s="156"/>
    </row>
    <row r="12894" spans="1:2">
      <c r="A12894" s="79"/>
      <c r="B12894" s="156"/>
    </row>
    <row r="12895" spans="1:2">
      <c r="A12895" s="79"/>
      <c r="B12895" s="156"/>
    </row>
    <row r="12896" spans="1:2">
      <c r="A12896" s="79"/>
      <c r="B12896" s="156"/>
    </row>
    <row r="12897" spans="1:2">
      <c r="A12897" s="79"/>
      <c r="B12897" s="156"/>
    </row>
    <row r="12898" spans="1:2">
      <c r="A12898" s="79"/>
      <c r="B12898" s="156"/>
    </row>
    <row r="12899" spans="1:2">
      <c r="A12899" s="79"/>
      <c r="B12899" s="156"/>
    </row>
    <row r="12900" spans="1:2">
      <c r="A12900" s="79"/>
      <c r="B12900" s="156"/>
    </row>
    <row r="12901" spans="1:2">
      <c r="A12901" s="79"/>
      <c r="B12901" s="156"/>
    </row>
    <row r="12902" spans="1:2">
      <c r="A12902" s="79"/>
      <c r="B12902" s="156"/>
    </row>
    <row r="12903" spans="1:2">
      <c r="A12903" s="79"/>
      <c r="B12903" s="156"/>
    </row>
    <row r="12904" spans="1:2">
      <c r="A12904" s="79"/>
      <c r="B12904" s="156"/>
    </row>
    <row r="12905" spans="1:2">
      <c r="A12905" s="79"/>
      <c r="B12905" s="156"/>
    </row>
    <row r="12906" spans="1:2">
      <c r="A12906" s="79"/>
      <c r="B12906" s="156"/>
    </row>
    <row r="12907" spans="1:2">
      <c r="A12907" s="79"/>
      <c r="B12907" s="156"/>
    </row>
    <row r="12908" spans="1:2">
      <c r="A12908" s="79"/>
      <c r="B12908" s="156"/>
    </row>
    <row r="12909" spans="1:2">
      <c r="A12909" s="79"/>
      <c r="B12909" s="156"/>
    </row>
    <row r="12910" spans="1:2">
      <c r="A12910" s="79"/>
      <c r="B12910" s="156"/>
    </row>
    <row r="12911" spans="1:2">
      <c r="A12911" s="79"/>
      <c r="B12911" s="156"/>
    </row>
    <row r="12912" spans="1:2">
      <c r="A12912" s="79"/>
      <c r="B12912" s="156"/>
    </row>
    <row r="12913" spans="1:2">
      <c r="A12913" s="79"/>
      <c r="B12913" s="156"/>
    </row>
    <row r="12914" spans="1:2">
      <c r="A12914" s="79"/>
      <c r="B12914" s="156"/>
    </row>
    <row r="12915" spans="1:2">
      <c r="A12915" s="79"/>
      <c r="B12915" s="156"/>
    </row>
    <row r="12916" spans="1:2">
      <c r="A12916" s="79"/>
      <c r="B12916" s="156"/>
    </row>
    <row r="12917" spans="1:2">
      <c r="A12917" s="79"/>
      <c r="B12917" s="156"/>
    </row>
    <row r="12918" spans="1:2">
      <c r="A12918" s="79"/>
      <c r="B12918" s="156"/>
    </row>
    <row r="12919" spans="1:2">
      <c r="A12919" s="79"/>
      <c r="B12919" s="156"/>
    </row>
    <row r="12920" spans="1:2">
      <c r="A12920" s="79"/>
      <c r="B12920" s="156"/>
    </row>
    <row r="12921" spans="1:2">
      <c r="A12921" s="79"/>
      <c r="B12921" s="156"/>
    </row>
    <row r="12922" spans="1:2">
      <c r="A12922" s="79"/>
      <c r="B12922" s="156"/>
    </row>
    <row r="12923" spans="1:2">
      <c r="A12923" s="79"/>
      <c r="B12923" s="156"/>
    </row>
    <row r="12924" spans="1:2">
      <c r="A12924" s="79"/>
      <c r="B12924" s="156"/>
    </row>
    <row r="12925" spans="1:2">
      <c r="A12925" s="79"/>
      <c r="B12925" s="156"/>
    </row>
    <row r="12926" spans="1:2">
      <c r="A12926" s="79"/>
      <c r="B12926" s="156"/>
    </row>
    <row r="12927" spans="1:2">
      <c r="A12927" s="79"/>
      <c r="B12927" s="156"/>
    </row>
    <row r="12928" spans="1:2">
      <c r="A12928" s="79"/>
      <c r="B12928" s="156"/>
    </row>
    <row r="12929" spans="1:2">
      <c r="A12929" s="79"/>
      <c r="B12929" s="156"/>
    </row>
    <row r="12930" spans="1:2">
      <c r="A12930" s="79"/>
      <c r="B12930" s="156"/>
    </row>
    <row r="12931" spans="1:2">
      <c r="A12931" s="79"/>
      <c r="B12931" s="156"/>
    </row>
    <row r="12932" spans="1:2">
      <c r="A12932" s="79"/>
      <c r="B12932" s="156"/>
    </row>
    <row r="12933" spans="1:2">
      <c r="A12933" s="79"/>
      <c r="B12933" s="156"/>
    </row>
    <row r="12934" spans="1:2">
      <c r="A12934" s="79"/>
      <c r="B12934" s="156"/>
    </row>
    <row r="12935" spans="1:2">
      <c r="A12935" s="79"/>
      <c r="B12935" s="156"/>
    </row>
    <row r="12936" spans="1:2">
      <c r="A12936" s="79"/>
      <c r="B12936" s="156"/>
    </row>
    <row r="12937" spans="1:2">
      <c r="A12937" s="79"/>
      <c r="B12937" s="156"/>
    </row>
    <row r="12938" spans="1:2">
      <c r="A12938" s="79"/>
      <c r="B12938" s="156"/>
    </row>
    <row r="12939" spans="1:2">
      <c r="A12939" s="79"/>
      <c r="B12939" s="156"/>
    </row>
    <row r="12940" spans="1:2">
      <c r="A12940" s="79"/>
      <c r="B12940" s="156"/>
    </row>
    <row r="12941" spans="1:2">
      <c r="A12941" s="79"/>
      <c r="B12941" s="156"/>
    </row>
    <row r="12942" spans="1:2">
      <c r="A12942" s="79"/>
      <c r="B12942" s="156"/>
    </row>
    <row r="12943" spans="1:2">
      <c r="A12943" s="79"/>
      <c r="B12943" s="156"/>
    </row>
    <row r="12944" spans="1:2">
      <c r="A12944" s="79"/>
      <c r="B12944" s="156"/>
    </row>
    <row r="12945" spans="1:2">
      <c r="A12945" s="79"/>
      <c r="B12945" s="156"/>
    </row>
    <row r="12946" spans="1:2">
      <c r="A12946" s="79"/>
      <c r="B12946" s="156"/>
    </row>
    <row r="12947" spans="1:2">
      <c r="A12947" s="79"/>
      <c r="B12947" s="156"/>
    </row>
    <row r="12948" spans="1:2">
      <c r="A12948" s="79"/>
      <c r="B12948" s="156"/>
    </row>
    <row r="12949" spans="1:2">
      <c r="A12949" s="79"/>
      <c r="B12949" s="156"/>
    </row>
    <row r="12950" spans="1:2">
      <c r="A12950" s="79"/>
      <c r="B12950" s="156"/>
    </row>
    <row r="12951" spans="1:2">
      <c r="A12951" s="79"/>
      <c r="B12951" s="156"/>
    </row>
    <row r="12952" spans="1:2">
      <c r="A12952" s="79"/>
      <c r="B12952" s="156"/>
    </row>
    <row r="12953" spans="1:2">
      <c r="A12953" s="79"/>
      <c r="B12953" s="156"/>
    </row>
    <row r="12954" spans="1:2">
      <c r="A12954" s="79"/>
      <c r="B12954" s="156"/>
    </row>
    <row r="12955" spans="1:2">
      <c r="A12955" s="79"/>
      <c r="B12955" s="156"/>
    </row>
    <row r="12956" spans="1:2">
      <c r="A12956" s="79"/>
      <c r="B12956" s="156"/>
    </row>
    <row r="12957" spans="1:2">
      <c r="A12957" s="79"/>
      <c r="B12957" s="156"/>
    </row>
    <row r="12958" spans="1:2">
      <c r="A12958" s="79"/>
      <c r="B12958" s="156"/>
    </row>
    <row r="12959" spans="1:2">
      <c r="A12959" s="79"/>
      <c r="B12959" s="156"/>
    </row>
    <row r="12960" spans="1:2">
      <c r="A12960" s="79"/>
      <c r="B12960" s="156"/>
    </row>
    <row r="12961" spans="1:2">
      <c r="A12961" s="79"/>
      <c r="B12961" s="156"/>
    </row>
    <row r="12962" spans="1:2">
      <c r="A12962" s="79"/>
      <c r="B12962" s="156"/>
    </row>
    <row r="12963" spans="1:2">
      <c r="A12963" s="79"/>
      <c r="B12963" s="156"/>
    </row>
    <row r="12964" spans="1:2">
      <c r="A12964" s="79"/>
      <c r="B12964" s="156"/>
    </row>
    <row r="12965" spans="1:2">
      <c r="A12965" s="79"/>
      <c r="B12965" s="156"/>
    </row>
    <row r="12966" spans="1:2">
      <c r="A12966" s="79"/>
      <c r="B12966" s="156"/>
    </row>
    <row r="12967" spans="1:2">
      <c r="A12967" s="79"/>
      <c r="B12967" s="156"/>
    </row>
    <row r="12968" spans="1:2">
      <c r="A12968" s="79"/>
      <c r="B12968" s="156"/>
    </row>
    <row r="12969" spans="1:2">
      <c r="A12969" s="79"/>
      <c r="B12969" s="156"/>
    </row>
    <row r="12970" spans="1:2">
      <c r="A12970" s="79"/>
      <c r="B12970" s="156"/>
    </row>
    <row r="12971" spans="1:2">
      <c r="A12971" s="79"/>
      <c r="B12971" s="156"/>
    </row>
    <row r="12972" spans="1:2">
      <c r="A12972" s="79"/>
      <c r="B12972" s="156"/>
    </row>
    <row r="12973" spans="1:2">
      <c r="A12973" s="79"/>
      <c r="B12973" s="156"/>
    </row>
    <row r="12974" spans="1:2">
      <c r="A12974" s="79"/>
      <c r="B12974" s="156"/>
    </row>
    <row r="12975" spans="1:2">
      <c r="A12975" s="79"/>
      <c r="B12975" s="156"/>
    </row>
    <row r="12976" spans="1:2">
      <c r="A12976" s="79"/>
      <c r="B12976" s="156"/>
    </row>
    <row r="12977" spans="1:2">
      <c r="A12977" s="79"/>
      <c r="B12977" s="156"/>
    </row>
    <row r="12978" spans="1:2">
      <c r="A12978" s="79"/>
      <c r="B12978" s="156"/>
    </row>
    <row r="12979" spans="1:2">
      <c r="A12979" s="79"/>
      <c r="B12979" s="156"/>
    </row>
    <row r="12980" spans="1:2">
      <c r="A12980" s="79"/>
      <c r="B12980" s="156"/>
    </row>
    <row r="12981" spans="1:2">
      <c r="A12981" s="79"/>
      <c r="B12981" s="156"/>
    </row>
    <row r="12982" spans="1:2">
      <c r="A12982" s="79"/>
      <c r="B12982" s="156"/>
    </row>
    <row r="12983" spans="1:2">
      <c r="A12983" s="79"/>
      <c r="B12983" s="156"/>
    </row>
    <row r="12984" spans="1:2">
      <c r="A12984" s="79"/>
      <c r="B12984" s="156"/>
    </row>
    <row r="12985" spans="1:2">
      <c r="A12985" s="79"/>
      <c r="B12985" s="156"/>
    </row>
    <row r="12986" spans="1:2">
      <c r="A12986" s="79"/>
      <c r="B12986" s="156"/>
    </row>
    <row r="12987" spans="1:2">
      <c r="A12987" s="79"/>
      <c r="B12987" s="156"/>
    </row>
    <row r="12988" spans="1:2">
      <c r="A12988" s="79"/>
      <c r="B12988" s="156"/>
    </row>
    <row r="12989" spans="1:2">
      <c r="A12989" s="79"/>
      <c r="B12989" s="156"/>
    </row>
    <row r="12990" spans="1:2">
      <c r="A12990" s="79"/>
      <c r="B12990" s="156"/>
    </row>
    <row r="12991" spans="1:2">
      <c r="A12991" s="79"/>
      <c r="B12991" s="156"/>
    </row>
    <row r="12992" spans="1:2">
      <c r="A12992" s="79"/>
      <c r="B12992" s="156"/>
    </row>
    <row r="12993" spans="1:2">
      <c r="A12993" s="79"/>
      <c r="B12993" s="156"/>
    </row>
    <row r="12994" spans="1:2">
      <c r="A12994" s="79"/>
      <c r="B12994" s="156"/>
    </row>
    <row r="12995" spans="1:2">
      <c r="A12995" s="79"/>
      <c r="B12995" s="156"/>
    </row>
    <row r="12996" spans="1:2">
      <c r="A12996" s="79"/>
      <c r="B12996" s="156"/>
    </row>
    <row r="12997" spans="1:2">
      <c r="A12997" s="79"/>
      <c r="B12997" s="156"/>
    </row>
    <row r="12998" spans="1:2">
      <c r="A12998" s="79"/>
      <c r="B12998" s="156"/>
    </row>
    <row r="12999" spans="1:2">
      <c r="A12999" s="79"/>
      <c r="B12999" s="156"/>
    </row>
    <row r="13000" spans="1:2">
      <c r="A13000" s="79"/>
      <c r="B13000" s="156"/>
    </row>
    <row r="13001" spans="1:2">
      <c r="A13001" s="79"/>
      <c r="B13001" s="156"/>
    </row>
    <row r="13002" spans="1:2">
      <c r="A13002" s="79"/>
      <c r="B13002" s="156"/>
    </row>
    <row r="13003" spans="1:2">
      <c r="A13003" s="79"/>
      <c r="B13003" s="156"/>
    </row>
    <row r="13004" spans="1:2">
      <c r="A13004" s="79"/>
      <c r="B13004" s="156"/>
    </row>
    <row r="13005" spans="1:2">
      <c r="A13005" s="79"/>
      <c r="B13005" s="156"/>
    </row>
    <row r="13006" spans="1:2">
      <c r="A13006" s="79"/>
      <c r="B13006" s="156"/>
    </row>
    <row r="13007" spans="1:2">
      <c r="A13007" s="79"/>
      <c r="B13007" s="156"/>
    </row>
    <row r="13008" spans="1:2">
      <c r="A13008" s="79"/>
      <c r="B13008" s="156"/>
    </row>
    <row r="13009" spans="1:2">
      <c r="A13009" s="79"/>
      <c r="B13009" s="156"/>
    </row>
    <row r="13010" spans="1:2">
      <c r="A13010" s="79"/>
      <c r="B13010" s="156"/>
    </row>
    <row r="13011" spans="1:2">
      <c r="A13011" s="79"/>
      <c r="B13011" s="156"/>
    </row>
    <row r="13012" spans="1:2">
      <c r="A13012" s="79"/>
      <c r="B13012" s="156"/>
    </row>
    <row r="13013" spans="1:2">
      <c r="A13013" s="79"/>
      <c r="B13013" s="156"/>
    </row>
    <row r="13014" spans="1:2">
      <c r="A13014" s="79"/>
      <c r="B13014" s="156"/>
    </row>
    <row r="13015" spans="1:2">
      <c r="A13015" s="79"/>
      <c r="B13015" s="156"/>
    </row>
    <row r="13016" spans="1:2">
      <c r="A13016" s="79"/>
      <c r="B13016" s="156"/>
    </row>
    <row r="13017" spans="1:2">
      <c r="A13017" s="79"/>
      <c r="B13017" s="156"/>
    </row>
    <row r="13018" spans="1:2">
      <c r="A13018" s="79"/>
      <c r="B13018" s="156"/>
    </row>
    <row r="13019" spans="1:2">
      <c r="A13019" s="79"/>
      <c r="B13019" s="156"/>
    </row>
    <row r="13020" spans="1:2">
      <c r="A13020" s="79"/>
      <c r="B13020" s="156"/>
    </row>
    <row r="13021" spans="1:2">
      <c r="A13021" s="79"/>
      <c r="B13021" s="156"/>
    </row>
    <row r="13022" spans="1:2">
      <c r="A13022" s="79"/>
      <c r="B13022" s="156"/>
    </row>
    <row r="13023" spans="1:2">
      <c r="A13023" s="79"/>
      <c r="B13023" s="156"/>
    </row>
    <row r="13024" spans="1:2">
      <c r="A13024" s="79"/>
      <c r="B13024" s="156"/>
    </row>
    <row r="13025" spans="1:2">
      <c r="A13025" s="79"/>
      <c r="B13025" s="156"/>
    </row>
    <row r="13026" spans="1:2">
      <c r="A13026" s="79"/>
      <c r="B13026" s="156"/>
    </row>
    <row r="13027" spans="1:2">
      <c r="A13027" s="79"/>
      <c r="B13027" s="156"/>
    </row>
    <row r="13028" spans="1:2">
      <c r="A13028" s="79"/>
      <c r="B13028" s="156"/>
    </row>
    <row r="13029" spans="1:2">
      <c r="A13029" s="79"/>
      <c r="B13029" s="156"/>
    </row>
    <row r="13030" spans="1:2">
      <c r="A13030" s="79"/>
      <c r="B13030" s="156"/>
    </row>
    <row r="13031" spans="1:2">
      <c r="A13031" s="79"/>
      <c r="B13031" s="156"/>
    </row>
    <row r="13032" spans="1:2">
      <c r="A13032" s="79"/>
      <c r="B13032" s="156"/>
    </row>
    <row r="13033" spans="1:2">
      <c r="A13033" s="79"/>
      <c r="B13033" s="156"/>
    </row>
    <row r="13034" spans="1:2">
      <c r="A13034" s="79"/>
      <c r="B13034" s="156"/>
    </row>
    <row r="13035" spans="1:2">
      <c r="A13035" s="79"/>
      <c r="B13035" s="156"/>
    </row>
    <row r="13036" spans="1:2">
      <c r="A13036" s="79"/>
      <c r="B13036" s="156"/>
    </row>
    <row r="13037" spans="1:2">
      <c r="A13037" s="79"/>
      <c r="B13037" s="156"/>
    </row>
    <row r="13038" spans="1:2">
      <c r="A13038" s="79"/>
      <c r="B13038" s="156"/>
    </row>
    <row r="13039" spans="1:2">
      <c r="A13039" s="79"/>
      <c r="B13039" s="156"/>
    </row>
    <row r="13040" spans="1:2">
      <c r="A13040" s="79"/>
      <c r="B13040" s="156"/>
    </row>
    <row r="13041" spans="1:2">
      <c r="A13041" s="79"/>
      <c r="B13041" s="156"/>
    </row>
    <row r="13042" spans="1:2">
      <c r="A13042" s="79"/>
      <c r="B13042" s="156"/>
    </row>
    <row r="13043" spans="1:2">
      <c r="A13043" s="79"/>
      <c r="B13043" s="156"/>
    </row>
    <row r="13044" spans="1:2">
      <c r="A13044" s="79"/>
      <c r="B13044" s="156"/>
    </row>
    <row r="13045" spans="1:2">
      <c r="A13045" s="79"/>
      <c r="B13045" s="156"/>
    </row>
    <row r="13046" spans="1:2">
      <c r="A13046" s="79"/>
      <c r="B13046" s="156"/>
    </row>
    <row r="13047" spans="1:2">
      <c r="A13047" s="79"/>
      <c r="B13047" s="156"/>
    </row>
    <row r="13048" spans="1:2">
      <c r="A13048" s="79"/>
      <c r="B13048" s="156"/>
    </row>
    <row r="13049" spans="1:2">
      <c r="A13049" s="79"/>
      <c r="B13049" s="156"/>
    </row>
    <row r="13050" spans="1:2">
      <c r="A13050" s="79"/>
      <c r="B13050" s="156"/>
    </row>
    <row r="13051" spans="1:2">
      <c r="A13051" s="79"/>
      <c r="B13051" s="156"/>
    </row>
    <row r="13052" spans="1:2">
      <c r="A13052" s="79"/>
      <c r="B13052" s="156"/>
    </row>
    <row r="13053" spans="1:2">
      <c r="A13053" s="79"/>
      <c r="B13053" s="156"/>
    </row>
    <row r="13054" spans="1:2">
      <c r="A13054" s="79"/>
      <c r="B13054" s="156"/>
    </row>
    <row r="13055" spans="1:2">
      <c r="A13055" s="79"/>
      <c r="B13055" s="156"/>
    </row>
    <row r="13056" spans="1:2">
      <c r="A13056" s="79"/>
      <c r="B13056" s="156"/>
    </row>
    <row r="13057" spans="1:2">
      <c r="A13057" s="79"/>
      <c r="B13057" s="156"/>
    </row>
    <row r="13058" spans="1:2">
      <c r="A13058" s="79"/>
      <c r="B13058" s="156"/>
    </row>
    <row r="13059" spans="1:2">
      <c r="A13059" s="79"/>
      <c r="B13059" s="156"/>
    </row>
    <row r="13060" spans="1:2">
      <c r="A13060" s="79"/>
      <c r="B13060" s="156"/>
    </row>
    <row r="13061" spans="1:2">
      <c r="A13061" s="79"/>
      <c r="B13061" s="156"/>
    </row>
    <row r="13062" spans="1:2">
      <c r="A13062" s="79"/>
      <c r="B13062" s="156"/>
    </row>
    <row r="13063" spans="1:2">
      <c r="A13063" s="79"/>
      <c r="B13063" s="156"/>
    </row>
    <row r="13064" spans="1:2">
      <c r="A13064" s="79"/>
      <c r="B13064" s="156"/>
    </row>
    <row r="13065" spans="1:2">
      <c r="A13065" s="79"/>
      <c r="B13065" s="156"/>
    </row>
    <row r="13066" spans="1:2">
      <c r="A13066" s="79"/>
      <c r="B13066" s="156"/>
    </row>
    <row r="13067" spans="1:2">
      <c r="A13067" s="79"/>
      <c r="B13067" s="156"/>
    </row>
    <row r="13068" spans="1:2">
      <c r="A13068" s="79"/>
      <c r="B13068" s="156"/>
    </row>
    <row r="13069" spans="1:2">
      <c r="A13069" s="79"/>
      <c r="B13069" s="156"/>
    </row>
    <row r="13070" spans="1:2">
      <c r="A13070" s="79"/>
      <c r="B13070" s="156"/>
    </row>
    <row r="13071" spans="1:2">
      <c r="A13071" s="79"/>
      <c r="B13071" s="156"/>
    </row>
    <row r="13072" spans="1:2">
      <c r="A13072" s="79"/>
      <c r="B13072" s="156"/>
    </row>
    <row r="13073" spans="1:2">
      <c r="A13073" s="79"/>
      <c r="B13073" s="156"/>
    </row>
    <row r="13074" spans="1:2">
      <c r="A13074" s="79"/>
      <c r="B13074" s="156"/>
    </row>
    <row r="13075" spans="1:2">
      <c r="A13075" s="79"/>
      <c r="B13075" s="156"/>
    </row>
    <row r="13076" spans="1:2">
      <c r="A13076" s="79"/>
      <c r="B13076" s="156"/>
    </row>
    <row r="13077" spans="1:2">
      <c r="A13077" s="79"/>
      <c r="B13077" s="156"/>
    </row>
    <row r="13078" spans="1:2">
      <c r="A13078" s="79"/>
      <c r="B13078" s="156"/>
    </row>
    <row r="13079" spans="1:2">
      <c r="A13079" s="79"/>
      <c r="B13079" s="156"/>
    </row>
    <row r="13080" spans="1:2">
      <c r="A13080" s="79"/>
      <c r="B13080" s="156"/>
    </row>
    <row r="13081" spans="1:2">
      <c r="A13081" s="79"/>
      <c r="B13081" s="156"/>
    </row>
    <row r="13082" spans="1:2">
      <c r="A13082" s="79"/>
      <c r="B13082" s="156"/>
    </row>
    <row r="13083" spans="1:2">
      <c r="A13083" s="79"/>
      <c r="B13083" s="156"/>
    </row>
    <row r="13084" spans="1:2">
      <c r="A13084" s="79"/>
      <c r="B13084" s="156"/>
    </row>
    <row r="13085" spans="1:2">
      <c r="A13085" s="79"/>
      <c r="B13085" s="156"/>
    </row>
    <row r="13086" spans="1:2">
      <c r="A13086" s="79"/>
      <c r="B13086" s="156"/>
    </row>
    <row r="13087" spans="1:2">
      <c r="A13087" s="79"/>
      <c r="B13087" s="156"/>
    </row>
    <row r="13088" spans="1:2">
      <c r="A13088" s="79"/>
      <c r="B13088" s="156"/>
    </row>
    <row r="13089" spans="1:2">
      <c r="A13089" s="79"/>
      <c r="B13089" s="156"/>
    </row>
    <row r="13090" spans="1:2">
      <c r="A13090" s="79"/>
      <c r="B13090" s="156"/>
    </row>
    <row r="13091" spans="1:2">
      <c r="A13091" s="79"/>
      <c r="B13091" s="156"/>
    </row>
    <row r="13092" spans="1:2">
      <c r="A13092" s="79"/>
      <c r="B13092" s="156"/>
    </row>
    <row r="13093" spans="1:2">
      <c r="A13093" s="79"/>
      <c r="B13093" s="156"/>
    </row>
    <row r="13094" spans="1:2">
      <c r="A13094" s="79"/>
      <c r="B13094" s="156"/>
    </row>
    <row r="13095" spans="1:2">
      <c r="A13095" s="79"/>
      <c r="B13095" s="156"/>
    </row>
    <row r="13096" spans="1:2">
      <c r="A13096" s="79"/>
      <c r="B13096" s="156"/>
    </row>
    <row r="13097" spans="1:2">
      <c r="A13097" s="79"/>
      <c r="B13097" s="156"/>
    </row>
    <row r="13098" spans="1:2">
      <c r="A13098" s="79"/>
      <c r="B13098" s="156"/>
    </row>
    <row r="13099" spans="1:2">
      <c r="A13099" s="79"/>
      <c r="B13099" s="156"/>
    </row>
    <row r="13100" spans="1:2">
      <c r="A13100" s="79"/>
      <c r="B13100" s="156"/>
    </row>
    <row r="13101" spans="1:2">
      <c r="A13101" s="79"/>
      <c r="B13101" s="156"/>
    </row>
    <row r="13102" spans="1:2">
      <c r="A13102" s="79"/>
      <c r="B13102" s="156"/>
    </row>
    <row r="13103" spans="1:2">
      <c r="A13103" s="79"/>
      <c r="B13103" s="156"/>
    </row>
    <row r="13104" spans="1:2">
      <c r="A13104" s="79"/>
      <c r="B13104" s="156"/>
    </row>
    <row r="13105" spans="1:2">
      <c r="A13105" s="79"/>
      <c r="B13105" s="156"/>
    </row>
    <row r="13106" spans="1:2">
      <c r="A13106" s="79"/>
      <c r="B13106" s="156"/>
    </row>
    <row r="13107" spans="1:2">
      <c r="A13107" s="79"/>
      <c r="B13107" s="156"/>
    </row>
    <row r="13108" spans="1:2">
      <c r="A13108" s="79"/>
      <c r="B13108" s="156"/>
    </row>
    <row r="13109" spans="1:2">
      <c r="A13109" s="79"/>
      <c r="B13109" s="156"/>
    </row>
    <row r="13110" spans="1:2">
      <c r="A13110" s="79"/>
      <c r="B13110" s="156"/>
    </row>
    <row r="13111" spans="1:2">
      <c r="A13111" s="79"/>
      <c r="B13111" s="156"/>
    </row>
    <row r="13112" spans="1:2">
      <c r="A13112" s="79"/>
      <c r="B13112" s="156"/>
    </row>
    <row r="13113" spans="1:2">
      <c r="A13113" s="79"/>
      <c r="B13113" s="156"/>
    </row>
    <row r="13114" spans="1:2">
      <c r="A13114" s="79"/>
      <c r="B13114" s="156"/>
    </row>
    <row r="13115" spans="1:2">
      <c r="A13115" s="79"/>
      <c r="B13115" s="156"/>
    </row>
    <row r="13116" spans="1:2">
      <c r="A13116" s="79"/>
      <c r="B13116" s="156"/>
    </row>
    <row r="13117" spans="1:2">
      <c r="A13117" s="79"/>
      <c r="B13117" s="156"/>
    </row>
    <row r="13118" spans="1:2">
      <c r="A13118" s="79"/>
      <c r="B13118" s="156"/>
    </row>
    <row r="13119" spans="1:2">
      <c r="A13119" s="79"/>
      <c r="B13119" s="156"/>
    </row>
    <row r="13120" spans="1:2">
      <c r="A13120" s="79"/>
      <c r="B13120" s="156"/>
    </row>
    <row r="13121" spans="1:2">
      <c r="A13121" s="79"/>
      <c r="B13121" s="156"/>
    </row>
    <row r="13122" spans="1:2">
      <c r="A13122" s="79"/>
      <c r="B13122" s="156"/>
    </row>
    <row r="13123" spans="1:2">
      <c r="A13123" s="79"/>
      <c r="B13123" s="156"/>
    </row>
    <row r="13124" spans="1:2">
      <c r="A13124" s="79"/>
      <c r="B13124" s="156"/>
    </row>
    <row r="13125" spans="1:2">
      <c r="A13125" s="79"/>
      <c r="B13125" s="156"/>
    </row>
    <row r="13126" spans="1:2">
      <c r="A13126" s="79"/>
      <c r="B13126" s="156"/>
    </row>
    <row r="13127" spans="1:2">
      <c r="A13127" s="79"/>
      <c r="B13127" s="156"/>
    </row>
    <row r="13128" spans="1:2">
      <c r="A13128" s="79"/>
      <c r="B13128" s="156"/>
    </row>
    <row r="13129" spans="1:2">
      <c r="A13129" s="79"/>
      <c r="B13129" s="156"/>
    </row>
    <row r="13130" spans="1:2">
      <c r="A13130" s="79"/>
      <c r="B13130" s="156"/>
    </row>
    <row r="13131" spans="1:2">
      <c r="A13131" s="79"/>
      <c r="B13131" s="156"/>
    </row>
    <row r="13132" spans="1:2">
      <c r="A13132" s="79"/>
      <c r="B13132" s="156"/>
    </row>
    <row r="13133" spans="1:2">
      <c r="A13133" s="79"/>
      <c r="B13133" s="156"/>
    </row>
    <row r="13134" spans="1:2">
      <c r="A13134" s="79"/>
      <c r="B13134" s="156"/>
    </row>
    <row r="13135" spans="1:2">
      <c r="A13135" s="79"/>
      <c r="B13135" s="156"/>
    </row>
    <row r="13136" spans="1:2">
      <c r="A13136" s="79"/>
      <c r="B13136" s="156"/>
    </row>
    <row r="13137" spans="1:2">
      <c r="A13137" s="79"/>
      <c r="B13137" s="156"/>
    </row>
    <row r="13138" spans="1:2">
      <c r="A13138" s="79"/>
      <c r="B13138" s="156"/>
    </row>
    <row r="13139" spans="1:2">
      <c r="A13139" s="79"/>
      <c r="B13139" s="156"/>
    </row>
    <row r="13140" spans="1:2">
      <c r="A13140" s="79"/>
      <c r="B13140" s="156"/>
    </row>
    <row r="13141" spans="1:2">
      <c r="A13141" s="79"/>
      <c r="B13141" s="156"/>
    </row>
    <row r="13142" spans="1:2">
      <c r="A13142" s="79"/>
      <c r="B13142" s="156"/>
    </row>
    <row r="13143" spans="1:2">
      <c r="A13143" s="79"/>
      <c r="B13143" s="156"/>
    </row>
    <row r="13144" spans="1:2">
      <c r="A13144" s="79"/>
      <c r="B13144" s="156"/>
    </row>
    <row r="13145" spans="1:2">
      <c r="A13145" s="79"/>
      <c r="B13145" s="156"/>
    </row>
    <row r="13146" spans="1:2">
      <c r="A13146" s="79"/>
      <c r="B13146" s="156"/>
    </row>
    <row r="13147" spans="1:2">
      <c r="A13147" s="79"/>
      <c r="B13147" s="156"/>
    </row>
    <row r="13148" spans="1:2">
      <c r="A13148" s="79"/>
      <c r="B13148" s="156"/>
    </row>
    <row r="13149" spans="1:2">
      <c r="A13149" s="79"/>
      <c r="B13149" s="156"/>
    </row>
    <row r="13150" spans="1:2">
      <c r="A13150" s="79"/>
      <c r="B13150" s="156"/>
    </row>
    <row r="13151" spans="1:2">
      <c r="A13151" s="79"/>
      <c r="B13151" s="156"/>
    </row>
    <row r="13152" spans="1:2">
      <c r="A13152" s="79"/>
      <c r="B13152" s="156"/>
    </row>
    <row r="13153" spans="1:2">
      <c r="A13153" s="79"/>
      <c r="B13153" s="156"/>
    </row>
    <row r="13154" spans="1:2">
      <c r="A13154" s="79"/>
      <c r="B13154" s="156"/>
    </row>
    <row r="13155" spans="1:2">
      <c r="A13155" s="79"/>
      <c r="B13155" s="156"/>
    </row>
    <row r="13156" spans="1:2">
      <c r="A13156" s="79"/>
      <c r="B13156" s="156"/>
    </row>
    <row r="13157" spans="1:2">
      <c r="A13157" s="79"/>
      <c r="B13157" s="156"/>
    </row>
    <row r="13158" spans="1:2">
      <c r="A13158" s="79"/>
      <c r="B13158" s="156"/>
    </row>
    <row r="13159" spans="1:2">
      <c r="A13159" s="79"/>
      <c r="B13159" s="156"/>
    </row>
    <row r="13160" spans="1:2">
      <c r="A13160" s="79"/>
      <c r="B13160" s="156"/>
    </row>
    <row r="13161" spans="1:2">
      <c r="A13161" s="79"/>
      <c r="B13161" s="156"/>
    </row>
    <row r="13162" spans="1:2">
      <c r="A13162" s="79"/>
      <c r="B13162" s="156"/>
    </row>
    <row r="13163" spans="1:2">
      <c r="A13163" s="79"/>
      <c r="B13163" s="156"/>
    </row>
    <row r="13164" spans="1:2">
      <c r="A13164" s="79"/>
      <c r="B13164" s="156"/>
    </row>
    <row r="13165" spans="1:2">
      <c r="A13165" s="79"/>
      <c r="B13165" s="156"/>
    </row>
    <row r="13166" spans="1:2">
      <c r="A13166" s="79"/>
      <c r="B13166" s="156"/>
    </row>
    <row r="13167" spans="1:2">
      <c r="A13167" s="79"/>
      <c r="B13167" s="156"/>
    </row>
    <row r="13168" spans="1:2">
      <c r="A13168" s="79"/>
      <c r="B13168" s="156"/>
    </row>
    <row r="13169" spans="1:2">
      <c r="A13169" s="79"/>
      <c r="B13169" s="156"/>
    </row>
    <row r="13170" spans="1:2">
      <c r="A13170" s="79"/>
      <c r="B13170" s="156"/>
    </row>
    <row r="13171" spans="1:2">
      <c r="A13171" s="79"/>
      <c r="B13171" s="156"/>
    </row>
    <row r="13172" spans="1:2">
      <c r="A13172" s="79"/>
      <c r="B13172" s="156"/>
    </row>
    <row r="13173" spans="1:2">
      <c r="A13173" s="79"/>
      <c r="B13173" s="156"/>
    </row>
    <row r="13174" spans="1:2">
      <c r="A13174" s="79"/>
      <c r="B13174" s="156"/>
    </row>
    <row r="13175" spans="1:2">
      <c r="A13175" s="79"/>
      <c r="B13175" s="156"/>
    </row>
    <row r="13176" spans="1:2">
      <c r="A13176" s="79"/>
      <c r="B13176" s="156"/>
    </row>
    <row r="13177" spans="1:2">
      <c r="A13177" s="79"/>
      <c r="B13177" s="156"/>
    </row>
    <row r="13178" spans="1:2">
      <c r="A13178" s="79"/>
      <c r="B13178" s="156"/>
    </row>
    <row r="13179" spans="1:2">
      <c r="A13179" s="79"/>
      <c r="B13179" s="156"/>
    </row>
    <row r="13180" spans="1:2">
      <c r="A13180" s="79"/>
      <c r="B13180" s="156"/>
    </row>
    <row r="13181" spans="1:2">
      <c r="A13181" s="79"/>
      <c r="B13181" s="156"/>
    </row>
    <row r="13182" spans="1:2">
      <c r="A13182" s="79"/>
      <c r="B13182" s="156"/>
    </row>
    <row r="13183" spans="1:2">
      <c r="A13183" s="79"/>
      <c r="B13183" s="156"/>
    </row>
    <row r="13184" spans="1:2">
      <c r="A13184" s="79"/>
      <c r="B13184" s="156"/>
    </row>
    <row r="13185" spans="1:2">
      <c r="A13185" s="79"/>
      <c r="B13185" s="156"/>
    </row>
    <row r="13186" spans="1:2">
      <c r="A13186" s="79"/>
      <c r="B13186" s="156"/>
    </row>
    <row r="13187" spans="1:2">
      <c r="A13187" s="79"/>
      <c r="B13187" s="156"/>
    </row>
    <row r="13188" spans="1:2">
      <c r="A13188" s="79"/>
      <c r="B13188" s="156"/>
    </row>
    <row r="13189" spans="1:2">
      <c r="A13189" s="79"/>
      <c r="B13189" s="156"/>
    </row>
    <row r="13190" spans="1:2">
      <c r="A13190" s="79"/>
      <c r="B13190" s="156"/>
    </row>
    <row r="13191" spans="1:2">
      <c r="A13191" s="79"/>
      <c r="B13191" s="156"/>
    </row>
    <row r="13192" spans="1:2">
      <c r="A13192" s="79"/>
      <c r="B13192" s="156"/>
    </row>
    <row r="13193" spans="1:2">
      <c r="A13193" s="79"/>
      <c r="B13193" s="156"/>
    </row>
    <row r="13194" spans="1:2">
      <c r="A13194" s="79"/>
      <c r="B13194" s="156"/>
    </row>
    <row r="13195" spans="1:2">
      <c r="A13195" s="79"/>
      <c r="B13195" s="156"/>
    </row>
    <row r="13196" spans="1:2">
      <c r="A13196" s="79"/>
      <c r="B13196" s="156"/>
    </row>
    <row r="13197" spans="1:2">
      <c r="A13197" s="79"/>
      <c r="B13197" s="156"/>
    </row>
    <row r="13198" spans="1:2">
      <c r="A13198" s="79"/>
      <c r="B13198" s="156"/>
    </row>
    <row r="13199" spans="1:2">
      <c r="A13199" s="79"/>
      <c r="B13199" s="156"/>
    </row>
    <row r="13200" spans="1:2">
      <c r="A13200" s="79"/>
      <c r="B13200" s="156"/>
    </row>
    <row r="13201" spans="1:2">
      <c r="A13201" s="79"/>
      <c r="B13201" s="156"/>
    </row>
    <row r="13202" spans="1:2">
      <c r="A13202" s="79"/>
      <c r="B13202" s="156"/>
    </row>
    <row r="13203" spans="1:2">
      <c r="A13203" s="79"/>
      <c r="B13203" s="156"/>
    </row>
    <row r="13204" spans="1:2">
      <c r="A13204" s="79"/>
      <c r="B13204" s="156"/>
    </row>
    <row r="13205" spans="1:2">
      <c r="A13205" s="79"/>
      <c r="B13205" s="156"/>
    </row>
    <row r="13206" spans="1:2">
      <c r="A13206" s="79"/>
      <c r="B13206" s="156"/>
    </row>
    <row r="13207" spans="1:2">
      <c r="A13207" s="79"/>
      <c r="B13207" s="156"/>
    </row>
    <row r="13208" spans="1:2">
      <c r="A13208" s="79"/>
      <c r="B13208" s="156"/>
    </row>
    <row r="13209" spans="1:2">
      <c r="A13209" s="79"/>
      <c r="B13209" s="156"/>
    </row>
    <row r="13210" spans="1:2">
      <c r="A13210" s="79"/>
      <c r="B13210" s="156"/>
    </row>
    <row r="13211" spans="1:2">
      <c r="A13211" s="79"/>
      <c r="B13211" s="156"/>
    </row>
    <row r="13212" spans="1:2">
      <c r="A13212" s="79"/>
      <c r="B13212" s="156"/>
    </row>
    <row r="13213" spans="1:2">
      <c r="A13213" s="79"/>
      <c r="B13213" s="156"/>
    </row>
    <row r="13214" spans="1:2">
      <c r="A13214" s="79"/>
      <c r="B13214" s="156"/>
    </row>
    <row r="13215" spans="1:2">
      <c r="A13215" s="79"/>
      <c r="B13215" s="156"/>
    </row>
    <row r="13216" spans="1:2">
      <c r="A13216" s="79"/>
      <c r="B13216" s="156"/>
    </row>
    <row r="13217" spans="1:2">
      <c r="A13217" s="79"/>
      <c r="B13217" s="156"/>
    </row>
    <row r="13218" spans="1:2">
      <c r="A13218" s="79"/>
      <c r="B13218" s="156"/>
    </row>
    <row r="13219" spans="1:2">
      <c r="A13219" s="79"/>
      <c r="B13219" s="156"/>
    </row>
    <row r="13220" spans="1:2">
      <c r="A13220" s="79"/>
      <c r="B13220" s="156"/>
    </row>
    <row r="13221" spans="1:2">
      <c r="A13221" s="79"/>
      <c r="B13221" s="156"/>
    </row>
    <row r="13222" spans="1:2">
      <c r="A13222" s="79"/>
      <c r="B13222" s="156"/>
    </row>
    <row r="13223" spans="1:2">
      <c r="A13223" s="79"/>
      <c r="B13223" s="156"/>
    </row>
    <row r="13224" spans="1:2">
      <c r="A13224" s="79"/>
      <c r="B13224" s="156"/>
    </row>
    <row r="13225" spans="1:2">
      <c r="A13225" s="79"/>
      <c r="B13225" s="156"/>
    </row>
    <row r="13226" spans="1:2">
      <c r="A13226" s="79"/>
      <c r="B13226" s="156"/>
    </row>
    <row r="13227" spans="1:2">
      <c r="A13227" s="79"/>
      <c r="B13227" s="156"/>
    </row>
    <row r="13228" spans="1:2">
      <c r="A13228" s="79"/>
      <c r="B13228" s="156"/>
    </row>
    <row r="13229" spans="1:2">
      <c r="A13229" s="79"/>
      <c r="B13229" s="156"/>
    </row>
    <row r="13230" spans="1:2">
      <c r="A13230" s="79"/>
      <c r="B13230" s="156"/>
    </row>
    <row r="13231" spans="1:2">
      <c r="A13231" s="79"/>
      <c r="B13231" s="156"/>
    </row>
    <row r="13232" spans="1:2">
      <c r="A13232" s="79"/>
      <c r="B13232" s="156"/>
    </row>
    <row r="13233" spans="1:2">
      <c r="A13233" s="79"/>
      <c r="B13233" s="156"/>
    </row>
    <row r="13234" spans="1:2">
      <c r="A13234" s="79"/>
      <c r="B13234" s="156"/>
    </row>
    <row r="13235" spans="1:2">
      <c r="A13235" s="79"/>
      <c r="B13235" s="156"/>
    </row>
    <row r="13236" spans="1:2">
      <c r="A13236" s="79"/>
      <c r="B13236" s="156"/>
    </row>
    <row r="13237" spans="1:2">
      <c r="A13237" s="79"/>
      <c r="B13237" s="156"/>
    </row>
    <row r="13238" spans="1:2">
      <c r="A13238" s="79"/>
      <c r="B13238" s="156"/>
    </row>
    <row r="13239" spans="1:2">
      <c r="A13239" s="79"/>
      <c r="B13239" s="156"/>
    </row>
    <row r="13240" spans="1:2">
      <c r="A13240" s="79"/>
      <c r="B13240" s="156"/>
    </row>
    <row r="13241" spans="1:2">
      <c r="A13241" s="79"/>
      <c r="B13241" s="156"/>
    </row>
    <row r="13242" spans="1:2">
      <c r="A13242" s="79"/>
      <c r="B13242" s="156"/>
    </row>
    <row r="13243" spans="1:2">
      <c r="A13243" s="79"/>
      <c r="B13243" s="156"/>
    </row>
    <row r="13244" spans="1:2">
      <c r="A13244" s="79"/>
      <c r="B13244" s="156"/>
    </row>
    <row r="13245" spans="1:2">
      <c r="A13245" s="79"/>
      <c r="B13245" s="156"/>
    </row>
    <row r="13246" spans="1:2">
      <c r="A13246" s="79"/>
      <c r="B13246" s="156"/>
    </row>
    <row r="13247" spans="1:2">
      <c r="A13247" s="79"/>
      <c r="B13247" s="156"/>
    </row>
    <row r="13248" spans="1:2">
      <c r="A13248" s="79"/>
      <c r="B13248" s="156"/>
    </row>
    <row r="13249" spans="1:2">
      <c r="A13249" s="79"/>
      <c r="B13249" s="156"/>
    </row>
    <row r="13250" spans="1:2">
      <c r="A13250" s="79"/>
      <c r="B13250" s="156"/>
    </row>
    <row r="13251" spans="1:2">
      <c r="A13251" s="79"/>
      <c r="B13251" s="156"/>
    </row>
    <row r="13252" spans="1:2">
      <c r="A13252" s="79"/>
      <c r="B13252" s="156"/>
    </row>
    <row r="13253" spans="1:2">
      <c r="A13253" s="79"/>
      <c r="B13253" s="156"/>
    </row>
    <row r="13254" spans="1:2">
      <c r="A13254" s="79"/>
      <c r="B13254" s="156"/>
    </row>
    <row r="13255" spans="1:2">
      <c r="A13255" s="79"/>
      <c r="B13255" s="156"/>
    </row>
    <row r="13256" spans="1:2">
      <c r="A13256" s="79"/>
      <c r="B13256" s="156"/>
    </row>
    <row r="13257" spans="1:2">
      <c r="A13257" s="79"/>
      <c r="B13257" s="156"/>
    </row>
    <row r="13258" spans="1:2">
      <c r="A13258" s="79"/>
      <c r="B13258" s="156"/>
    </row>
    <row r="13259" spans="1:2">
      <c r="A13259" s="79"/>
      <c r="B13259" s="156"/>
    </row>
    <row r="13260" spans="1:2">
      <c r="A13260" s="79"/>
      <c r="B13260" s="156"/>
    </row>
    <row r="13261" spans="1:2">
      <c r="A13261" s="79"/>
      <c r="B13261" s="156"/>
    </row>
    <row r="13262" spans="1:2">
      <c r="A13262" s="79"/>
      <c r="B13262" s="156"/>
    </row>
    <row r="13263" spans="1:2">
      <c r="A13263" s="79"/>
      <c r="B13263" s="156"/>
    </row>
    <row r="13264" spans="1:2">
      <c r="A13264" s="79"/>
      <c r="B13264" s="156"/>
    </row>
    <row r="13265" spans="1:2">
      <c r="A13265" s="79"/>
      <c r="B13265" s="156"/>
    </row>
    <row r="13266" spans="1:2">
      <c r="A13266" s="79"/>
      <c r="B13266" s="156"/>
    </row>
    <row r="13267" spans="1:2">
      <c r="A13267" s="79"/>
      <c r="B13267" s="156"/>
    </row>
    <row r="13268" spans="1:2">
      <c r="A13268" s="79"/>
      <c r="B13268" s="156"/>
    </row>
    <row r="13269" spans="1:2">
      <c r="A13269" s="79"/>
      <c r="B13269" s="156"/>
    </row>
    <row r="13270" spans="1:2">
      <c r="A13270" s="79"/>
      <c r="B13270" s="156"/>
    </row>
    <row r="13271" spans="1:2">
      <c r="A13271" s="79"/>
      <c r="B13271" s="156"/>
    </row>
    <row r="13272" spans="1:2">
      <c r="A13272" s="79"/>
      <c r="B13272" s="156"/>
    </row>
    <row r="13273" spans="1:2">
      <c r="A13273" s="79"/>
      <c r="B13273" s="156"/>
    </row>
    <row r="13274" spans="1:2">
      <c r="A13274" s="79"/>
      <c r="B13274" s="156"/>
    </row>
    <row r="13275" spans="1:2">
      <c r="A13275" s="79"/>
      <c r="B13275" s="156"/>
    </row>
    <row r="13276" spans="1:2">
      <c r="A13276" s="79"/>
      <c r="B13276" s="156"/>
    </row>
    <row r="13277" spans="1:2">
      <c r="A13277" s="79"/>
      <c r="B13277" s="156"/>
    </row>
    <row r="13278" spans="1:2">
      <c r="A13278" s="79"/>
      <c r="B13278" s="156"/>
    </row>
    <row r="13279" spans="1:2">
      <c r="A13279" s="79"/>
      <c r="B13279" s="156"/>
    </row>
    <row r="13280" spans="1:2">
      <c r="A13280" s="79"/>
      <c r="B13280" s="156"/>
    </row>
    <row r="13281" spans="1:2">
      <c r="A13281" s="79"/>
      <c r="B13281" s="156"/>
    </row>
    <row r="13282" spans="1:2">
      <c r="A13282" s="79"/>
      <c r="B13282" s="156"/>
    </row>
    <row r="13283" spans="1:2">
      <c r="A13283" s="79"/>
      <c r="B13283" s="156"/>
    </row>
    <row r="13284" spans="1:2">
      <c r="A13284" s="79"/>
      <c r="B13284" s="156"/>
    </row>
    <row r="13285" spans="1:2">
      <c r="A13285" s="79"/>
      <c r="B13285" s="156"/>
    </row>
    <row r="13286" spans="1:2">
      <c r="A13286" s="79"/>
      <c r="B13286" s="156"/>
    </row>
    <row r="13287" spans="1:2">
      <c r="A13287" s="79"/>
      <c r="B13287" s="156"/>
    </row>
    <row r="13288" spans="1:2">
      <c r="A13288" s="79"/>
      <c r="B13288" s="156"/>
    </row>
    <row r="13289" spans="1:2">
      <c r="A13289" s="79"/>
      <c r="B13289" s="156"/>
    </row>
    <row r="13290" spans="1:2">
      <c r="A13290" s="79"/>
      <c r="B13290" s="156"/>
    </row>
    <row r="13291" spans="1:2">
      <c r="A13291" s="79"/>
      <c r="B13291" s="156"/>
    </row>
    <row r="13292" spans="1:2">
      <c r="A13292" s="79"/>
      <c r="B13292" s="156"/>
    </row>
    <row r="13293" spans="1:2">
      <c r="A13293" s="79"/>
      <c r="B13293" s="156"/>
    </row>
    <row r="13294" spans="1:2">
      <c r="A13294" s="79"/>
      <c r="B13294" s="156"/>
    </row>
    <row r="13295" spans="1:2">
      <c r="A13295" s="79"/>
      <c r="B13295" s="156"/>
    </row>
    <row r="13296" spans="1:2">
      <c r="A13296" s="79"/>
      <c r="B13296" s="156"/>
    </row>
    <row r="13297" spans="1:2">
      <c r="A13297" s="79"/>
      <c r="B13297" s="156"/>
    </row>
    <row r="13298" spans="1:2">
      <c r="A13298" s="79"/>
      <c r="B13298" s="156"/>
    </row>
    <row r="13299" spans="1:2">
      <c r="A13299" s="79"/>
      <c r="B13299" s="156"/>
    </row>
    <row r="13300" spans="1:2">
      <c r="A13300" s="79"/>
      <c r="B13300" s="156"/>
    </row>
    <row r="13301" spans="1:2">
      <c r="A13301" s="79"/>
      <c r="B13301" s="156"/>
    </row>
    <row r="13302" spans="1:2">
      <c r="A13302" s="79"/>
      <c r="B13302" s="156"/>
    </row>
    <row r="13303" spans="1:2">
      <c r="A13303" s="79"/>
      <c r="B13303" s="156"/>
    </row>
    <row r="13304" spans="1:2">
      <c r="A13304" s="79"/>
      <c r="B13304" s="156"/>
    </row>
    <row r="13305" spans="1:2">
      <c r="A13305" s="79"/>
      <c r="B13305" s="156"/>
    </row>
    <row r="13306" spans="1:2">
      <c r="A13306" s="79"/>
      <c r="B13306" s="156"/>
    </row>
    <row r="13307" spans="1:2">
      <c r="A13307" s="79"/>
      <c r="B13307" s="156"/>
    </row>
    <row r="13308" spans="1:2">
      <c r="A13308" s="79"/>
      <c r="B13308" s="156"/>
    </row>
    <row r="13309" spans="1:2">
      <c r="A13309" s="79"/>
      <c r="B13309" s="156"/>
    </row>
    <row r="13310" spans="1:2">
      <c r="A13310" s="79"/>
      <c r="B13310" s="156"/>
    </row>
    <row r="13311" spans="1:2">
      <c r="A13311" s="79"/>
      <c r="B13311" s="156"/>
    </row>
    <row r="13312" spans="1:2">
      <c r="A13312" s="79"/>
      <c r="B13312" s="156"/>
    </row>
    <row r="13313" spans="1:2">
      <c r="A13313" s="79"/>
      <c r="B13313" s="156"/>
    </row>
    <row r="13314" spans="1:2">
      <c r="A13314" s="79"/>
      <c r="B13314" s="156"/>
    </row>
    <row r="13315" spans="1:2">
      <c r="A13315" s="79"/>
      <c r="B13315" s="156"/>
    </row>
    <row r="13316" spans="1:2">
      <c r="A13316" s="79"/>
      <c r="B13316" s="156"/>
    </row>
    <row r="13317" spans="1:2">
      <c r="A13317" s="79"/>
      <c r="B13317" s="156"/>
    </row>
    <row r="13318" spans="1:2">
      <c r="A13318" s="79"/>
      <c r="B13318" s="156"/>
    </row>
    <row r="13319" spans="1:2">
      <c r="A13319" s="79"/>
      <c r="B13319" s="156"/>
    </row>
    <row r="13320" spans="1:2">
      <c r="A13320" s="79"/>
      <c r="B13320" s="156"/>
    </row>
    <row r="13321" spans="1:2">
      <c r="A13321" s="79"/>
      <c r="B13321" s="156"/>
    </row>
    <row r="13322" spans="1:2">
      <c r="A13322" s="79"/>
      <c r="B13322" s="156"/>
    </row>
    <row r="13323" spans="1:2">
      <c r="A13323" s="79"/>
      <c r="B13323" s="156"/>
    </row>
    <row r="13324" spans="1:2">
      <c r="A13324" s="79"/>
      <c r="B13324" s="156"/>
    </row>
    <row r="13325" spans="1:2">
      <c r="A13325" s="79"/>
      <c r="B13325" s="156"/>
    </row>
    <row r="13326" spans="1:2">
      <c r="A13326" s="79"/>
      <c r="B13326" s="156"/>
    </row>
    <row r="13327" spans="1:2">
      <c r="A13327" s="79"/>
      <c r="B13327" s="156"/>
    </row>
    <row r="13328" spans="1:2">
      <c r="A13328" s="79"/>
      <c r="B13328" s="156"/>
    </row>
    <row r="13329" spans="1:2">
      <c r="A13329" s="79"/>
      <c r="B13329" s="156"/>
    </row>
    <row r="13330" spans="1:2">
      <c r="A13330" s="79"/>
      <c r="B13330" s="156"/>
    </row>
    <row r="13331" spans="1:2">
      <c r="A13331" s="79"/>
      <c r="B13331" s="156"/>
    </row>
    <row r="13332" spans="1:2">
      <c r="A13332" s="79"/>
      <c r="B13332" s="156"/>
    </row>
    <row r="13333" spans="1:2">
      <c r="A13333" s="79"/>
      <c r="B13333" s="156"/>
    </row>
    <row r="13334" spans="1:2">
      <c r="A13334" s="79"/>
      <c r="B13334" s="156"/>
    </row>
    <row r="13335" spans="1:2">
      <c r="A13335" s="79"/>
      <c r="B13335" s="156"/>
    </row>
    <row r="13336" spans="1:2">
      <c r="A13336" s="79"/>
      <c r="B13336" s="156"/>
    </row>
    <row r="13337" spans="1:2">
      <c r="A13337" s="79"/>
      <c r="B13337" s="156"/>
    </row>
    <row r="13338" spans="1:2">
      <c r="A13338" s="79"/>
      <c r="B13338" s="156"/>
    </row>
    <row r="13339" spans="1:2">
      <c r="A13339" s="79"/>
      <c r="B13339" s="156"/>
    </row>
    <row r="13340" spans="1:2">
      <c r="A13340" s="79"/>
      <c r="B13340" s="156"/>
    </row>
    <row r="13341" spans="1:2">
      <c r="A13341" s="79"/>
      <c r="B13341" s="156"/>
    </row>
    <row r="13342" spans="1:2">
      <c r="A13342" s="79"/>
      <c r="B13342" s="156"/>
    </row>
    <row r="13343" spans="1:2">
      <c r="A13343" s="79"/>
      <c r="B13343" s="156"/>
    </row>
    <row r="13344" spans="1:2">
      <c r="A13344" s="79"/>
      <c r="B13344" s="156"/>
    </row>
    <row r="13345" spans="1:2">
      <c r="A13345" s="79"/>
      <c r="B13345" s="156"/>
    </row>
    <row r="13346" spans="1:2">
      <c r="A13346" s="79"/>
      <c r="B13346" s="156"/>
    </row>
    <row r="13347" spans="1:2">
      <c r="A13347" s="79"/>
      <c r="B13347" s="156"/>
    </row>
    <row r="13348" spans="1:2">
      <c r="A13348" s="79"/>
      <c r="B13348" s="156"/>
    </row>
    <row r="13349" spans="1:2">
      <c r="A13349" s="79"/>
      <c r="B13349" s="156"/>
    </row>
    <row r="13350" spans="1:2">
      <c r="A13350" s="79"/>
      <c r="B13350" s="156"/>
    </row>
    <row r="13351" spans="1:2">
      <c r="A13351" s="79"/>
      <c r="B13351" s="156"/>
    </row>
    <row r="13352" spans="1:2">
      <c r="A13352" s="79"/>
      <c r="B13352" s="156"/>
    </row>
    <row r="13353" spans="1:2">
      <c r="A13353" s="79"/>
      <c r="B13353" s="156"/>
    </row>
    <row r="13354" spans="1:2">
      <c r="A13354" s="79"/>
      <c r="B13354" s="156"/>
    </row>
    <row r="13355" spans="1:2">
      <c r="A13355" s="79"/>
      <c r="B13355" s="156"/>
    </row>
    <row r="13356" spans="1:2">
      <c r="A13356" s="79"/>
      <c r="B13356" s="156"/>
    </row>
    <row r="13357" spans="1:2">
      <c r="A13357" s="79"/>
      <c r="B13357" s="156"/>
    </row>
    <row r="13358" spans="1:2">
      <c r="A13358" s="79"/>
      <c r="B13358" s="156"/>
    </row>
    <row r="13359" spans="1:2">
      <c r="A13359" s="79"/>
      <c r="B13359" s="156"/>
    </row>
    <row r="13360" spans="1:2">
      <c r="A13360" s="79"/>
      <c r="B13360" s="156"/>
    </row>
    <row r="13361" spans="1:2">
      <c r="A13361" s="79"/>
      <c r="B13361" s="156"/>
    </row>
    <row r="13362" spans="1:2">
      <c r="A13362" s="79"/>
      <c r="B13362" s="156"/>
    </row>
    <row r="13363" spans="1:2">
      <c r="A13363" s="79"/>
      <c r="B13363" s="156"/>
    </row>
    <row r="13364" spans="1:2">
      <c r="A13364" s="79"/>
      <c r="B13364" s="156"/>
    </row>
    <row r="13365" spans="1:2">
      <c r="A13365" s="79"/>
      <c r="B13365" s="156"/>
    </row>
    <row r="13366" spans="1:2">
      <c r="A13366" s="79"/>
      <c r="B13366" s="156"/>
    </row>
    <row r="13367" spans="1:2">
      <c r="A13367" s="79"/>
      <c r="B13367" s="156"/>
    </row>
    <row r="13368" spans="1:2">
      <c r="A13368" s="79"/>
      <c r="B13368" s="156"/>
    </row>
    <row r="13369" spans="1:2">
      <c r="A13369" s="79"/>
      <c r="B13369" s="156"/>
    </row>
    <row r="13370" spans="1:2">
      <c r="A13370" s="79"/>
      <c r="B13370" s="156"/>
    </row>
    <row r="13371" spans="1:2">
      <c r="A13371" s="79"/>
      <c r="B13371" s="156"/>
    </row>
    <row r="13372" spans="1:2">
      <c r="A13372" s="79"/>
      <c r="B13372" s="156"/>
    </row>
    <row r="13373" spans="1:2">
      <c r="A13373" s="79"/>
      <c r="B13373" s="156"/>
    </row>
    <row r="13374" spans="1:2">
      <c r="A13374" s="79"/>
      <c r="B13374" s="156"/>
    </row>
    <row r="13375" spans="1:2">
      <c r="A13375" s="79"/>
      <c r="B13375" s="156"/>
    </row>
    <row r="13376" spans="1:2">
      <c r="A13376" s="79"/>
      <c r="B13376" s="156"/>
    </row>
    <row r="13377" spans="1:2">
      <c r="A13377" s="79"/>
      <c r="B13377" s="156"/>
    </row>
    <row r="13378" spans="1:2">
      <c r="A13378" s="79"/>
      <c r="B13378" s="156"/>
    </row>
    <row r="13379" spans="1:2">
      <c r="A13379" s="79"/>
      <c r="B13379" s="156"/>
    </row>
    <row r="13380" spans="1:2">
      <c r="A13380" s="79"/>
      <c r="B13380" s="156"/>
    </row>
    <row r="13381" spans="1:2">
      <c r="A13381" s="79"/>
      <c r="B13381" s="156"/>
    </row>
    <row r="13382" spans="1:2">
      <c r="A13382" s="79"/>
      <c r="B13382" s="156"/>
    </row>
    <row r="13383" spans="1:2">
      <c r="A13383" s="79"/>
      <c r="B13383" s="156"/>
    </row>
    <row r="13384" spans="1:2">
      <c r="A13384" s="79"/>
      <c r="B13384" s="156"/>
    </row>
    <row r="13385" spans="1:2">
      <c r="A13385" s="79"/>
      <c r="B13385" s="156"/>
    </row>
    <row r="13386" spans="1:2">
      <c r="A13386" s="79"/>
      <c r="B13386" s="156"/>
    </row>
    <row r="13387" spans="1:2">
      <c r="A13387" s="79"/>
      <c r="B13387" s="156"/>
    </row>
    <row r="13388" spans="1:2">
      <c r="A13388" s="79"/>
      <c r="B13388" s="156"/>
    </row>
    <row r="13389" spans="1:2">
      <c r="A13389" s="79"/>
      <c r="B13389" s="156"/>
    </row>
    <row r="13390" spans="1:2">
      <c r="A13390" s="79"/>
      <c r="B13390" s="156"/>
    </row>
    <row r="13391" spans="1:2">
      <c r="A13391" s="79"/>
      <c r="B13391" s="156"/>
    </row>
    <row r="13392" spans="1:2">
      <c r="A13392" s="79"/>
      <c r="B13392" s="156"/>
    </row>
    <row r="13393" spans="1:2">
      <c r="A13393" s="79"/>
      <c r="B13393" s="156"/>
    </row>
    <row r="13394" spans="1:2">
      <c r="A13394" s="79"/>
      <c r="B13394" s="156"/>
    </row>
    <row r="13395" spans="1:2">
      <c r="A13395" s="79"/>
      <c r="B13395" s="156"/>
    </row>
    <row r="13396" spans="1:2">
      <c r="A13396" s="79"/>
      <c r="B13396" s="156"/>
    </row>
    <row r="13397" spans="1:2">
      <c r="A13397" s="79"/>
      <c r="B13397" s="156"/>
    </row>
    <row r="13398" spans="1:2">
      <c r="A13398" s="79"/>
      <c r="B13398" s="156"/>
    </row>
    <row r="13399" spans="1:2">
      <c r="A13399" s="79"/>
      <c r="B13399" s="156"/>
    </row>
    <row r="13400" spans="1:2">
      <c r="A13400" s="79"/>
      <c r="B13400" s="156"/>
    </row>
    <row r="13401" spans="1:2">
      <c r="A13401" s="79"/>
      <c r="B13401" s="156"/>
    </row>
    <row r="13402" spans="1:2">
      <c r="A13402" s="79"/>
      <c r="B13402" s="156"/>
    </row>
    <row r="13403" spans="1:2">
      <c r="A13403" s="79"/>
      <c r="B13403" s="156"/>
    </row>
    <row r="13404" spans="1:2">
      <c r="A13404" s="79"/>
      <c r="B13404" s="156"/>
    </row>
    <row r="13405" spans="1:2">
      <c r="A13405" s="79"/>
      <c r="B13405" s="156"/>
    </row>
    <row r="13406" spans="1:2">
      <c r="A13406" s="79"/>
      <c r="B13406" s="156"/>
    </row>
    <row r="13407" spans="1:2">
      <c r="A13407" s="79"/>
      <c r="B13407" s="156"/>
    </row>
    <row r="13408" spans="1:2">
      <c r="A13408" s="79"/>
      <c r="B13408" s="156"/>
    </row>
    <row r="13409" spans="1:2">
      <c r="A13409" s="79"/>
      <c r="B13409" s="156"/>
    </row>
    <row r="13410" spans="1:2">
      <c r="A13410" s="79"/>
      <c r="B13410" s="156"/>
    </row>
    <row r="13411" spans="1:2">
      <c r="A13411" s="79"/>
      <c r="B13411" s="156"/>
    </row>
    <row r="13412" spans="1:2">
      <c r="A13412" s="79"/>
      <c r="B13412" s="156"/>
    </row>
    <row r="13413" spans="1:2">
      <c r="A13413" s="79"/>
      <c r="B13413" s="156"/>
    </row>
    <row r="13414" spans="1:2">
      <c r="A13414" s="79"/>
      <c r="B13414" s="156"/>
    </row>
    <row r="13415" spans="1:2">
      <c r="A13415" s="79"/>
      <c r="B13415" s="156"/>
    </row>
    <row r="13416" spans="1:2">
      <c r="A13416" s="79"/>
      <c r="B13416" s="156"/>
    </row>
    <row r="13417" spans="1:2">
      <c r="A13417" s="79"/>
      <c r="B13417" s="156"/>
    </row>
    <row r="13418" spans="1:2">
      <c r="A13418" s="79"/>
      <c r="B13418" s="156"/>
    </row>
    <row r="13419" spans="1:2">
      <c r="A13419" s="79"/>
      <c r="B13419" s="156"/>
    </row>
    <row r="13420" spans="1:2">
      <c r="A13420" s="79"/>
      <c r="B13420" s="156"/>
    </row>
    <row r="13421" spans="1:2">
      <c r="A13421" s="79"/>
      <c r="B13421" s="156"/>
    </row>
    <row r="13422" spans="1:2">
      <c r="A13422" s="79"/>
      <c r="B13422" s="156"/>
    </row>
    <row r="13423" spans="1:2">
      <c r="A13423" s="79"/>
      <c r="B13423" s="156"/>
    </row>
    <row r="13424" spans="1:2">
      <c r="A13424" s="79"/>
      <c r="B13424" s="156"/>
    </row>
    <row r="13425" spans="1:2">
      <c r="A13425" s="79"/>
      <c r="B13425" s="156"/>
    </row>
    <row r="13426" spans="1:2">
      <c r="A13426" s="79"/>
      <c r="B13426" s="156"/>
    </row>
    <row r="13427" spans="1:2">
      <c r="A13427" s="79"/>
      <c r="B13427" s="156"/>
    </row>
    <row r="13428" spans="1:2">
      <c r="A13428" s="79"/>
      <c r="B13428" s="156"/>
    </row>
    <row r="13429" spans="1:2">
      <c r="A13429" s="79"/>
      <c r="B13429" s="156"/>
    </row>
    <row r="13430" spans="1:2">
      <c r="A13430" s="79"/>
      <c r="B13430" s="156"/>
    </row>
    <row r="13431" spans="1:2">
      <c r="A13431" s="79"/>
      <c r="B13431" s="156"/>
    </row>
    <row r="13432" spans="1:2">
      <c r="A13432" s="79"/>
      <c r="B13432" s="156"/>
    </row>
    <row r="13433" spans="1:2">
      <c r="A13433" s="79"/>
      <c r="B13433" s="156"/>
    </row>
    <row r="13434" spans="1:2">
      <c r="A13434" s="79"/>
      <c r="B13434" s="156"/>
    </row>
    <row r="13435" spans="1:2">
      <c r="A13435" s="79"/>
      <c r="B13435" s="156"/>
    </row>
    <row r="13436" spans="1:2">
      <c r="A13436" s="79"/>
      <c r="B13436" s="156"/>
    </row>
    <row r="13437" spans="1:2">
      <c r="A13437" s="79"/>
      <c r="B13437" s="156"/>
    </row>
    <row r="13438" spans="1:2">
      <c r="A13438" s="79"/>
      <c r="B13438" s="156"/>
    </row>
    <row r="13439" spans="1:2">
      <c r="A13439" s="79"/>
      <c r="B13439" s="156"/>
    </row>
    <row r="13440" spans="1:2">
      <c r="A13440" s="79"/>
      <c r="B13440" s="156"/>
    </row>
    <row r="13441" spans="1:2">
      <c r="A13441" s="79"/>
      <c r="B13441" s="156"/>
    </row>
    <row r="13442" spans="1:2">
      <c r="A13442" s="79"/>
      <c r="B13442" s="156"/>
    </row>
    <row r="13443" spans="1:2">
      <c r="A13443" s="79"/>
      <c r="B13443" s="156"/>
    </row>
    <row r="13444" spans="1:2">
      <c r="A13444" s="79"/>
      <c r="B13444" s="156"/>
    </row>
    <row r="13445" spans="1:2">
      <c r="A13445" s="79"/>
      <c r="B13445" s="156"/>
    </row>
    <row r="13446" spans="1:2">
      <c r="A13446" s="79"/>
      <c r="B13446" s="156"/>
    </row>
    <row r="13447" spans="1:2">
      <c r="A13447" s="79"/>
      <c r="B13447" s="156"/>
    </row>
    <row r="13448" spans="1:2">
      <c r="A13448" s="79"/>
      <c r="B13448" s="156"/>
    </row>
    <row r="13449" spans="1:2">
      <c r="A13449" s="79"/>
      <c r="B13449" s="156"/>
    </row>
    <row r="13450" spans="1:2">
      <c r="A13450" s="79"/>
      <c r="B13450" s="156"/>
    </row>
    <row r="13451" spans="1:2">
      <c r="A13451" s="79"/>
      <c r="B13451" s="156"/>
    </row>
    <row r="13452" spans="1:2">
      <c r="A13452" s="79"/>
      <c r="B13452" s="156"/>
    </row>
    <row r="13453" spans="1:2">
      <c r="A13453" s="79"/>
      <c r="B13453" s="156"/>
    </row>
    <row r="13454" spans="1:2">
      <c r="A13454" s="79"/>
      <c r="B13454" s="156"/>
    </row>
    <row r="13455" spans="1:2">
      <c r="A13455" s="79"/>
      <c r="B13455" s="156"/>
    </row>
    <row r="13456" spans="1:2">
      <c r="A13456" s="79"/>
      <c r="B13456" s="156"/>
    </row>
    <row r="13457" spans="1:2">
      <c r="A13457" s="79"/>
      <c r="B13457" s="156"/>
    </row>
    <row r="13458" spans="1:2">
      <c r="A13458" s="79"/>
      <c r="B13458" s="156"/>
    </row>
    <row r="13459" spans="1:2">
      <c r="A13459" s="79"/>
      <c r="B13459" s="156"/>
    </row>
    <row r="13460" spans="1:2">
      <c r="A13460" s="79"/>
      <c r="B13460" s="156"/>
    </row>
    <row r="13461" spans="1:2">
      <c r="A13461" s="79"/>
      <c r="B13461" s="156"/>
    </row>
    <row r="13462" spans="1:2">
      <c r="A13462" s="79"/>
      <c r="B13462" s="156"/>
    </row>
    <row r="13463" spans="1:2">
      <c r="A13463" s="79"/>
      <c r="B13463" s="156"/>
    </row>
    <row r="13464" spans="1:2">
      <c r="A13464" s="79"/>
      <c r="B13464" s="156"/>
    </row>
    <row r="13465" spans="1:2">
      <c r="A13465" s="79"/>
      <c r="B13465" s="156"/>
    </row>
    <row r="13466" spans="1:2">
      <c r="A13466" s="79"/>
      <c r="B13466" s="156"/>
    </row>
    <row r="13467" spans="1:2">
      <c r="A13467" s="79"/>
      <c r="B13467" s="156"/>
    </row>
    <row r="13468" spans="1:2">
      <c r="A13468" s="79"/>
      <c r="B13468" s="156"/>
    </row>
    <row r="13469" spans="1:2">
      <c r="A13469" s="79"/>
      <c r="B13469" s="156"/>
    </row>
    <row r="13470" spans="1:2">
      <c r="A13470" s="79"/>
      <c r="B13470" s="156"/>
    </row>
    <row r="13471" spans="1:2">
      <c r="A13471" s="79"/>
      <c r="B13471" s="156"/>
    </row>
    <row r="13472" spans="1:2">
      <c r="A13472" s="79"/>
      <c r="B13472" s="156"/>
    </row>
    <row r="13473" spans="1:2">
      <c r="A13473" s="79"/>
      <c r="B13473" s="156"/>
    </row>
    <row r="13474" spans="1:2">
      <c r="A13474" s="79"/>
      <c r="B13474" s="156"/>
    </row>
    <row r="13475" spans="1:2">
      <c r="A13475" s="79"/>
      <c r="B13475" s="156"/>
    </row>
    <row r="13476" spans="1:2">
      <c r="A13476" s="79"/>
      <c r="B13476" s="156"/>
    </row>
    <row r="13477" spans="1:2">
      <c r="A13477" s="79"/>
      <c r="B13477" s="156"/>
    </row>
    <row r="13478" spans="1:2">
      <c r="A13478" s="79"/>
      <c r="B13478" s="156"/>
    </row>
    <row r="13479" spans="1:2">
      <c r="A13479" s="79"/>
      <c r="B13479" s="156"/>
    </row>
    <row r="13480" spans="1:2">
      <c r="A13480" s="79"/>
      <c r="B13480" s="156"/>
    </row>
    <row r="13481" spans="1:2">
      <c r="A13481" s="79"/>
      <c r="B13481" s="156"/>
    </row>
    <row r="13482" spans="1:2">
      <c r="A13482" s="79"/>
      <c r="B13482" s="156"/>
    </row>
    <row r="13483" spans="1:2">
      <c r="A13483" s="79"/>
      <c r="B13483" s="156"/>
    </row>
    <row r="13484" spans="1:2">
      <c r="A13484" s="79"/>
      <c r="B13484" s="156"/>
    </row>
    <row r="13485" spans="1:2">
      <c r="A13485" s="79"/>
      <c r="B13485" s="156"/>
    </row>
    <row r="13486" spans="1:2">
      <c r="A13486" s="79"/>
      <c r="B13486" s="156"/>
    </row>
    <row r="13487" spans="1:2">
      <c r="A13487" s="79"/>
      <c r="B13487" s="156"/>
    </row>
    <row r="13488" spans="1:2">
      <c r="A13488" s="79"/>
      <c r="B13488" s="156"/>
    </row>
    <row r="13489" spans="1:2">
      <c r="A13489" s="79"/>
      <c r="B13489" s="156"/>
    </row>
    <row r="13490" spans="1:2">
      <c r="A13490" s="79"/>
      <c r="B13490" s="156"/>
    </row>
    <row r="13491" spans="1:2">
      <c r="A13491" s="79"/>
      <c r="B13491" s="156"/>
    </row>
    <row r="13492" spans="1:2">
      <c r="A13492" s="79"/>
      <c r="B13492" s="156"/>
    </row>
    <row r="13493" spans="1:2">
      <c r="A13493" s="79"/>
      <c r="B13493" s="156"/>
    </row>
    <row r="13494" spans="1:2">
      <c r="A13494" s="79"/>
      <c r="B13494" s="156"/>
    </row>
    <row r="13495" spans="1:2">
      <c r="A13495" s="79"/>
      <c r="B13495" s="156"/>
    </row>
    <row r="13496" spans="1:2">
      <c r="A13496" s="79"/>
      <c r="B13496" s="156"/>
    </row>
    <row r="13497" spans="1:2">
      <c r="A13497" s="79"/>
      <c r="B13497" s="156"/>
    </row>
    <row r="13498" spans="1:2">
      <c r="A13498" s="79"/>
      <c r="B13498" s="156"/>
    </row>
    <row r="13499" spans="1:2">
      <c r="A13499" s="79"/>
      <c r="B13499" s="156"/>
    </row>
    <row r="13500" spans="1:2">
      <c r="A13500" s="79"/>
      <c r="B13500" s="156"/>
    </row>
    <row r="13501" spans="1:2">
      <c r="A13501" s="79"/>
      <c r="B13501" s="156"/>
    </row>
    <row r="13502" spans="1:2">
      <c r="A13502" s="79"/>
      <c r="B13502" s="156"/>
    </row>
    <row r="13503" spans="1:2">
      <c r="A13503" s="79"/>
      <c r="B13503" s="156"/>
    </row>
    <row r="13504" spans="1:2">
      <c r="A13504" s="79"/>
      <c r="B13504" s="156"/>
    </row>
    <row r="13505" spans="1:2">
      <c r="A13505" s="79"/>
      <c r="B13505" s="156"/>
    </row>
    <row r="13506" spans="1:2">
      <c r="A13506" s="79"/>
      <c r="B13506" s="156"/>
    </row>
    <row r="13507" spans="1:2">
      <c r="A13507" s="79"/>
      <c r="B13507" s="156"/>
    </row>
    <row r="13508" spans="1:2">
      <c r="A13508" s="79"/>
      <c r="B13508" s="156"/>
    </row>
    <row r="13509" spans="1:2">
      <c r="A13509" s="79"/>
      <c r="B13509" s="156"/>
    </row>
    <row r="13510" spans="1:2">
      <c r="A13510" s="79"/>
      <c r="B13510" s="156"/>
    </row>
    <row r="13511" spans="1:2">
      <c r="A13511" s="79"/>
      <c r="B13511" s="156"/>
    </row>
    <row r="13512" spans="1:2">
      <c r="A13512" s="79"/>
      <c r="B13512" s="156"/>
    </row>
    <row r="13513" spans="1:2">
      <c r="A13513" s="79"/>
      <c r="B13513" s="156"/>
    </row>
    <row r="13514" spans="1:2">
      <c r="A13514" s="79"/>
      <c r="B13514" s="156"/>
    </row>
    <row r="13515" spans="1:2">
      <c r="A13515" s="79"/>
      <c r="B13515" s="156"/>
    </row>
    <row r="13516" spans="1:2">
      <c r="A13516" s="79"/>
      <c r="B13516" s="156"/>
    </row>
    <row r="13517" spans="1:2">
      <c r="A13517" s="79"/>
      <c r="B13517" s="156"/>
    </row>
    <row r="13518" spans="1:2">
      <c r="A13518" s="79"/>
      <c r="B13518" s="156"/>
    </row>
    <row r="13519" spans="1:2">
      <c r="A13519" s="79"/>
      <c r="B13519" s="156"/>
    </row>
    <row r="13520" spans="1:2">
      <c r="A13520" s="79"/>
      <c r="B13520" s="156"/>
    </row>
    <row r="13521" spans="1:2">
      <c r="A13521" s="79"/>
      <c r="B13521" s="156"/>
    </row>
    <row r="13522" spans="1:2">
      <c r="A13522" s="79"/>
      <c r="B13522" s="156"/>
    </row>
    <row r="13523" spans="1:2">
      <c r="A13523" s="79"/>
      <c r="B13523" s="156"/>
    </row>
    <row r="13524" spans="1:2">
      <c r="A13524" s="79"/>
      <c r="B13524" s="156"/>
    </row>
    <row r="13525" spans="1:2">
      <c r="A13525" s="79"/>
      <c r="B13525" s="156"/>
    </row>
    <row r="13526" spans="1:2">
      <c r="A13526" s="79"/>
      <c r="B13526" s="156"/>
    </row>
    <row r="13527" spans="1:2">
      <c r="A13527" s="79"/>
      <c r="B13527" s="156"/>
    </row>
    <row r="13528" spans="1:2">
      <c r="A13528" s="79"/>
      <c r="B13528" s="156"/>
    </row>
    <row r="13529" spans="1:2">
      <c r="A13529" s="79"/>
      <c r="B13529" s="156"/>
    </row>
    <row r="13530" spans="1:2">
      <c r="A13530" s="79"/>
      <c r="B13530" s="156"/>
    </row>
    <row r="13531" spans="1:2">
      <c r="A13531" s="79"/>
      <c r="B13531" s="156"/>
    </row>
    <row r="13532" spans="1:2">
      <c r="A13532" s="79"/>
      <c r="B13532" s="156"/>
    </row>
    <row r="13533" spans="1:2">
      <c r="A13533" s="79"/>
      <c r="B13533" s="156"/>
    </row>
    <row r="13534" spans="1:2">
      <c r="A13534" s="79"/>
      <c r="B13534" s="156"/>
    </row>
    <row r="13535" spans="1:2">
      <c r="A13535" s="79"/>
      <c r="B13535" s="156"/>
    </row>
    <row r="13536" spans="1:2">
      <c r="A13536" s="79"/>
      <c r="B13536" s="156"/>
    </row>
    <row r="13537" spans="1:2">
      <c r="A13537" s="79"/>
      <c r="B13537" s="156"/>
    </row>
    <row r="13538" spans="1:2">
      <c r="A13538" s="79"/>
      <c r="B13538" s="156"/>
    </row>
    <row r="13539" spans="1:2">
      <c r="A13539" s="79"/>
      <c r="B13539" s="156"/>
    </row>
    <row r="13540" spans="1:2">
      <c r="A13540" s="79"/>
      <c r="B13540" s="156"/>
    </row>
    <row r="13541" spans="1:2">
      <c r="A13541" s="79"/>
      <c r="B13541" s="156"/>
    </row>
    <row r="13542" spans="1:2">
      <c r="A13542" s="79"/>
      <c r="B13542" s="156"/>
    </row>
    <row r="13543" spans="1:2">
      <c r="A13543" s="79"/>
      <c r="B13543" s="156"/>
    </row>
    <row r="13544" spans="1:2">
      <c r="A13544" s="79"/>
      <c r="B13544" s="156"/>
    </row>
    <row r="13545" spans="1:2">
      <c r="A13545" s="79"/>
      <c r="B13545" s="156"/>
    </row>
    <row r="13546" spans="1:2">
      <c r="A13546" s="79"/>
      <c r="B13546" s="156"/>
    </row>
    <row r="13547" spans="1:2">
      <c r="A13547" s="79"/>
      <c r="B13547" s="156"/>
    </row>
    <row r="13548" spans="1:2">
      <c r="A13548" s="79"/>
      <c r="B13548" s="156"/>
    </row>
    <row r="13549" spans="1:2">
      <c r="A13549" s="79"/>
      <c r="B13549" s="156"/>
    </row>
    <row r="13550" spans="1:2">
      <c r="A13550" s="79"/>
      <c r="B13550" s="156"/>
    </row>
    <row r="13551" spans="1:2">
      <c r="A13551" s="79"/>
      <c r="B13551" s="156"/>
    </row>
    <row r="13552" spans="1:2">
      <c r="A13552" s="79"/>
      <c r="B13552" s="156"/>
    </row>
    <row r="13553" spans="1:2">
      <c r="A13553" s="79"/>
      <c r="B13553" s="156"/>
    </row>
    <row r="13554" spans="1:2">
      <c r="A13554" s="79"/>
      <c r="B13554" s="156"/>
    </row>
    <row r="13555" spans="1:2">
      <c r="A13555" s="79"/>
      <c r="B13555" s="156"/>
    </row>
    <row r="13556" spans="1:2">
      <c r="A13556" s="79"/>
      <c r="B13556" s="156"/>
    </row>
    <row r="13557" spans="1:2">
      <c r="A13557" s="79"/>
      <c r="B13557" s="156"/>
    </row>
    <row r="13558" spans="1:2">
      <c r="A13558" s="79"/>
      <c r="B13558" s="156"/>
    </row>
    <row r="13559" spans="1:2">
      <c r="A13559" s="79"/>
      <c r="B13559" s="156"/>
    </row>
    <row r="13560" spans="1:2">
      <c r="A13560" s="79"/>
      <c r="B13560" s="156"/>
    </row>
    <row r="13561" spans="1:2">
      <c r="A13561" s="79"/>
      <c r="B13561" s="156"/>
    </row>
    <row r="13562" spans="1:2">
      <c r="A13562" s="79"/>
      <c r="B13562" s="156"/>
    </row>
    <row r="13563" spans="1:2">
      <c r="A13563" s="79"/>
      <c r="B13563" s="156"/>
    </row>
    <row r="13564" spans="1:2">
      <c r="A13564" s="79"/>
      <c r="B13564" s="156"/>
    </row>
    <row r="13565" spans="1:2">
      <c r="A13565" s="79"/>
      <c r="B13565" s="156"/>
    </row>
    <row r="13566" spans="1:2">
      <c r="A13566" s="79"/>
      <c r="B13566" s="156"/>
    </row>
    <row r="13567" spans="1:2">
      <c r="A13567" s="79"/>
      <c r="B13567" s="156"/>
    </row>
    <row r="13568" spans="1:2">
      <c r="A13568" s="79"/>
      <c r="B13568" s="156"/>
    </row>
    <row r="13569" spans="1:2">
      <c r="A13569" s="79"/>
      <c r="B13569" s="156"/>
    </row>
    <row r="13570" spans="1:2">
      <c r="A13570" s="79"/>
      <c r="B13570" s="156"/>
    </row>
    <row r="13571" spans="1:2">
      <c r="A13571" s="79"/>
      <c r="B13571" s="156"/>
    </row>
    <row r="13572" spans="1:2">
      <c r="A13572" s="79"/>
      <c r="B13572" s="156"/>
    </row>
    <row r="13573" spans="1:2">
      <c r="A13573" s="79"/>
      <c r="B13573" s="156"/>
    </row>
    <row r="13574" spans="1:2">
      <c r="A13574" s="79"/>
      <c r="B13574" s="156"/>
    </row>
    <row r="13575" spans="1:2">
      <c r="A13575" s="79"/>
      <c r="B13575" s="156"/>
    </row>
    <row r="13576" spans="1:2">
      <c r="A13576" s="79"/>
      <c r="B13576" s="156"/>
    </row>
    <row r="13577" spans="1:2">
      <c r="A13577" s="79"/>
      <c r="B13577" s="156"/>
    </row>
    <row r="13578" spans="1:2">
      <c r="A13578" s="79"/>
      <c r="B13578" s="156"/>
    </row>
    <row r="13579" spans="1:2">
      <c r="A13579" s="79"/>
      <c r="B13579" s="156"/>
    </row>
    <row r="13580" spans="1:2">
      <c r="A13580" s="79"/>
      <c r="B13580" s="156"/>
    </row>
    <row r="13581" spans="1:2">
      <c r="A13581" s="79"/>
      <c r="B13581" s="156"/>
    </row>
    <row r="13582" spans="1:2">
      <c r="A13582" s="79"/>
      <c r="B13582" s="156"/>
    </row>
    <row r="13583" spans="1:2">
      <c r="A13583" s="79"/>
      <c r="B13583" s="156"/>
    </row>
    <row r="13584" spans="1:2">
      <c r="A13584" s="79"/>
      <c r="B13584" s="156"/>
    </row>
    <row r="13585" spans="1:2">
      <c r="A13585" s="79"/>
      <c r="B13585" s="156"/>
    </row>
    <row r="13586" spans="1:2">
      <c r="A13586" s="79"/>
      <c r="B13586" s="156"/>
    </row>
    <row r="13587" spans="1:2">
      <c r="A13587" s="79"/>
      <c r="B13587" s="156"/>
    </row>
    <row r="13588" spans="1:2">
      <c r="A13588" s="79"/>
      <c r="B13588" s="156"/>
    </row>
    <row r="13589" spans="1:2">
      <c r="A13589" s="79"/>
      <c r="B13589" s="156"/>
    </row>
    <row r="13590" spans="1:2">
      <c r="A13590" s="79"/>
      <c r="B13590" s="156"/>
    </row>
    <row r="13591" spans="1:2">
      <c r="A13591" s="79"/>
      <c r="B13591" s="156"/>
    </row>
    <row r="13592" spans="1:2">
      <c r="A13592" s="79"/>
      <c r="B13592" s="156"/>
    </row>
    <row r="13593" spans="1:2">
      <c r="A13593" s="79"/>
      <c r="B13593" s="156"/>
    </row>
    <row r="13594" spans="1:2">
      <c r="A13594" s="79"/>
      <c r="B13594" s="156"/>
    </row>
    <row r="13595" spans="1:2">
      <c r="A13595" s="79"/>
      <c r="B13595" s="156"/>
    </row>
    <row r="13596" spans="1:2">
      <c r="A13596" s="79"/>
      <c r="B13596" s="156"/>
    </row>
    <row r="13597" spans="1:2">
      <c r="A13597" s="79"/>
      <c r="B13597" s="156"/>
    </row>
    <row r="13598" spans="1:2">
      <c r="A13598" s="79"/>
      <c r="B13598" s="156"/>
    </row>
    <row r="13599" spans="1:2">
      <c r="A13599" s="79"/>
      <c r="B13599" s="156"/>
    </row>
    <row r="13600" spans="1:2">
      <c r="A13600" s="79"/>
      <c r="B13600" s="156"/>
    </row>
    <row r="13601" spans="1:2">
      <c r="A13601" s="79"/>
      <c r="B13601" s="156"/>
    </row>
    <row r="13602" spans="1:2">
      <c r="A13602" s="79"/>
      <c r="B13602" s="156"/>
    </row>
    <row r="13603" spans="1:2">
      <c r="A13603" s="79"/>
      <c r="B13603" s="156"/>
    </row>
    <row r="13604" spans="1:2">
      <c r="A13604" s="79"/>
      <c r="B13604" s="156"/>
    </row>
    <row r="13605" spans="1:2">
      <c r="A13605" s="79"/>
      <c r="B13605" s="156"/>
    </row>
    <row r="13606" spans="1:2">
      <c r="A13606" s="79"/>
      <c r="B13606" s="156"/>
    </row>
    <row r="13607" spans="1:2">
      <c r="A13607" s="79"/>
      <c r="B13607" s="156"/>
    </row>
    <row r="13608" spans="1:2">
      <c r="A13608" s="79"/>
      <c r="B13608" s="156"/>
    </row>
    <row r="13609" spans="1:2">
      <c r="A13609" s="79"/>
      <c r="B13609" s="156"/>
    </row>
    <row r="13610" spans="1:2">
      <c r="A13610" s="79"/>
      <c r="B13610" s="156"/>
    </row>
    <row r="13611" spans="1:2">
      <c r="A13611" s="79"/>
      <c r="B13611" s="156"/>
    </row>
    <row r="13612" spans="1:2">
      <c r="A13612" s="79"/>
      <c r="B13612" s="156"/>
    </row>
    <row r="13613" spans="1:2">
      <c r="A13613" s="79"/>
      <c r="B13613" s="156"/>
    </row>
    <row r="13614" spans="1:2">
      <c r="A13614" s="79"/>
      <c r="B13614" s="156"/>
    </row>
    <row r="13615" spans="1:2">
      <c r="A13615" s="79"/>
      <c r="B13615" s="156"/>
    </row>
    <row r="13616" spans="1:2">
      <c r="A13616" s="79"/>
      <c r="B13616" s="156"/>
    </row>
    <row r="13617" spans="1:2">
      <c r="A13617" s="79"/>
      <c r="B13617" s="156"/>
    </row>
    <row r="13618" spans="1:2">
      <c r="A13618" s="79"/>
      <c r="B13618" s="156"/>
    </row>
    <row r="13619" spans="1:2">
      <c r="A13619" s="79"/>
      <c r="B13619" s="156"/>
    </row>
    <row r="13620" spans="1:2">
      <c r="A13620" s="79"/>
      <c r="B13620" s="156"/>
    </row>
    <row r="13621" spans="1:2">
      <c r="A13621" s="79"/>
      <c r="B13621" s="156"/>
    </row>
    <row r="13622" spans="1:2">
      <c r="A13622" s="79"/>
      <c r="B13622" s="156"/>
    </row>
    <row r="13623" spans="1:2">
      <c r="A13623" s="79"/>
      <c r="B13623" s="156"/>
    </row>
    <row r="13624" spans="1:2">
      <c r="A13624" s="79"/>
      <c r="B13624" s="156"/>
    </row>
    <row r="13625" spans="1:2">
      <c r="A13625" s="79"/>
      <c r="B13625" s="156"/>
    </row>
    <row r="13626" spans="1:2">
      <c r="A13626" s="79"/>
      <c r="B13626" s="156"/>
    </row>
    <row r="13627" spans="1:2">
      <c r="A13627" s="79"/>
      <c r="B13627" s="156"/>
    </row>
    <row r="13628" spans="1:2">
      <c r="A13628" s="79"/>
      <c r="B13628" s="156"/>
    </row>
    <row r="13629" spans="1:2">
      <c r="A13629" s="79"/>
      <c r="B13629" s="156"/>
    </row>
    <row r="13630" spans="1:2">
      <c r="A13630" s="79"/>
      <c r="B13630" s="156"/>
    </row>
    <row r="13631" spans="1:2">
      <c r="A13631" s="79"/>
      <c r="B13631" s="156"/>
    </row>
    <row r="13632" spans="1:2">
      <c r="A13632" s="79"/>
      <c r="B13632" s="156"/>
    </row>
    <row r="13633" spans="1:2">
      <c r="A13633" s="79"/>
      <c r="B13633" s="156"/>
    </row>
    <row r="13634" spans="1:2">
      <c r="A13634" s="79"/>
      <c r="B13634" s="156"/>
    </row>
    <row r="13635" spans="1:2">
      <c r="A13635" s="79"/>
      <c r="B13635" s="156"/>
    </row>
    <row r="13636" spans="1:2">
      <c r="A13636" s="79"/>
      <c r="B13636" s="156"/>
    </row>
    <row r="13637" spans="1:2">
      <c r="A13637" s="79"/>
      <c r="B13637" s="156"/>
    </row>
    <row r="13638" spans="1:2">
      <c r="A13638" s="79"/>
      <c r="B13638" s="156"/>
    </row>
    <row r="13639" spans="1:2">
      <c r="A13639" s="79"/>
      <c r="B13639" s="156"/>
    </row>
    <row r="13640" spans="1:2">
      <c r="A13640" s="79"/>
      <c r="B13640" s="156"/>
    </row>
    <row r="13641" spans="1:2">
      <c r="A13641" s="79"/>
      <c r="B13641" s="156"/>
    </row>
    <row r="13642" spans="1:2">
      <c r="A13642" s="79"/>
      <c r="B13642" s="156"/>
    </row>
    <row r="13643" spans="1:2">
      <c r="A13643" s="79"/>
      <c r="B13643" s="156"/>
    </row>
    <row r="13644" spans="1:2">
      <c r="A13644" s="79"/>
      <c r="B13644" s="156"/>
    </row>
    <row r="13645" spans="1:2">
      <c r="A13645" s="79"/>
      <c r="B13645" s="156"/>
    </row>
    <row r="13646" spans="1:2">
      <c r="A13646" s="79"/>
      <c r="B13646" s="156"/>
    </row>
    <row r="13647" spans="1:2">
      <c r="A13647" s="79"/>
      <c r="B13647" s="156"/>
    </row>
    <row r="13648" spans="1:2">
      <c r="A13648" s="79"/>
      <c r="B13648" s="156"/>
    </row>
    <row r="13649" spans="1:2">
      <c r="A13649" s="79"/>
      <c r="B13649" s="156"/>
    </row>
    <row r="13650" spans="1:2">
      <c r="A13650" s="79"/>
      <c r="B13650" s="156"/>
    </row>
    <row r="13651" spans="1:2">
      <c r="A13651" s="79"/>
      <c r="B13651" s="156"/>
    </row>
    <row r="13652" spans="1:2">
      <c r="A13652" s="79"/>
      <c r="B13652" s="156"/>
    </row>
    <row r="13653" spans="1:2">
      <c r="A13653" s="79"/>
      <c r="B13653" s="156"/>
    </row>
    <row r="13654" spans="1:2">
      <c r="A13654" s="79"/>
      <c r="B13654" s="156"/>
    </row>
    <row r="13655" spans="1:2">
      <c r="A13655" s="79"/>
      <c r="B13655" s="156"/>
    </row>
    <row r="13656" spans="1:2">
      <c r="A13656" s="79"/>
      <c r="B13656" s="156"/>
    </row>
    <row r="13657" spans="1:2">
      <c r="A13657" s="79"/>
      <c r="B13657" s="156"/>
    </row>
    <row r="13658" spans="1:2">
      <c r="A13658" s="79"/>
      <c r="B13658" s="156"/>
    </row>
    <row r="13659" spans="1:2">
      <c r="A13659" s="79"/>
      <c r="B13659" s="156"/>
    </row>
    <row r="13660" spans="1:2">
      <c r="A13660" s="79"/>
      <c r="B13660" s="156"/>
    </row>
    <row r="13661" spans="1:2">
      <c r="A13661" s="79"/>
      <c r="B13661" s="156"/>
    </row>
    <row r="13662" spans="1:2">
      <c r="A13662" s="79"/>
      <c r="B13662" s="156"/>
    </row>
    <row r="13663" spans="1:2">
      <c r="A13663" s="79"/>
      <c r="B13663" s="156"/>
    </row>
    <row r="13664" spans="1:2">
      <c r="A13664" s="79"/>
      <c r="B13664" s="156"/>
    </row>
    <row r="13665" spans="1:2">
      <c r="A13665" s="79"/>
      <c r="B13665" s="156"/>
    </row>
    <row r="13666" spans="1:2">
      <c r="A13666" s="79"/>
      <c r="B13666" s="156"/>
    </row>
    <row r="13667" spans="1:2">
      <c r="A13667" s="79"/>
      <c r="B13667" s="156"/>
    </row>
    <row r="13668" spans="1:2">
      <c r="A13668" s="79"/>
      <c r="B13668" s="156"/>
    </row>
    <row r="13669" spans="1:2">
      <c r="A13669" s="79"/>
      <c r="B13669" s="156"/>
    </row>
    <row r="13670" spans="1:2">
      <c r="A13670" s="79"/>
      <c r="B13670" s="156"/>
    </row>
    <row r="13671" spans="1:2">
      <c r="A13671" s="79"/>
      <c r="B13671" s="156"/>
    </row>
    <row r="13672" spans="1:2">
      <c r="A13672" s="79"/>
      <c r="B13672" s="156"/>
    </row>
    <row r="13673" spans="1:2">
      <c r="A13673" s="79"/>
      <c r="B13673" s="156"/>
    </row>
    <row r="13674" spans="1:2">
      <c r="A13674" s="79"/>
      <c r="B13674" s="156"/>
    </row>
    <row r="13675" spans="1:2">
      <c r="A13675" s="79"/>
      <c r="B13675" s="156"/>
    </row>
    <row r="13676" spans="1:2">
      <c r="A13676" s="79"/>
      <c r="B13676" s="156"/>
    </row>
    <row r="13677" spans="1:2">
      <c r="A13677" s="79"/>
      <c r="B13677" s="156"/>
    </row>
    <row r="13678" spans="1:2">
      <c r="A13678" s="79"/>
      <c r="B13678" s="156"/>
    </row>
    <row r="13679" spans="1:2">
      <c r="A13679" s="79"/>
      <c r="B13679" s="156"/>
    </row>
    <row r="13680" spans="1:2">
      <c r="A13680" s="79"/>
      <c r="B13680" s="156"/>
    </row>
    <row r="13681" spans="1:2">
      <c r="A13681" s="79"/>
      <c r="B13681" s="156"/>
    </row>
    <row r="13682" spans="1:2">
      <c r="A13682" s="79"/>
      <c r="B13682" s="156"/>
    </row>
    <row r="13683" spans="1:2">
      <c r="A13683" s="79"/>
      <c r="B13683" s="156"/>
    </row>
    <row r="13684" spans="1:2">
      <c r="A13684" s="79"/>
      <c r="B13684" s="156"/>
    </row>
    <row r="13685" spans="1:2">
      <c r="A13685" s="79"/>
      <c r="B13685" s="156"/>
    </row>
    <row r="13686" spans="1:2">
      <c r="A13686" s="79"/>
      <c r="B13686" s="156"/>
    </row>
    <row r="13687" spans="1:2">
      <c r="A13687" s="79"/>
      <c r="B13687" s="156"/>
    </row>
    <row r="13688" spans="1:2">
      <c r="A13688" s="79"/>
      <c r="B13688" s="156"/>
    </row>
    <row r="13689" spans="1:2">
      <c r="A13689" s="79"/>
      <c r="B13689" s="156"/>
    </row>
    <row r="13690" spans="1:2">
      <c r="A13690" s="79"/>
      <c r="B13690" s="156"/>
    </row>
    <row r="13691" spans="1:2">
      <c r="A13691" s="79"/>
      <c r="B13691" s="156"/>
    </row>
    <row r="13692" spans="1:2">
      <c r="A13692" s="79"/>
      <c r="B13692" s="156"/>
    </row>
    <row r="13693" spans="1:2">
      <c r="A13693" s="79"/>
      <c r="B13693" s="156"/>
    </row>
    <row r="13694" spans="1:2">
      <c r="A13694" s="79"/>
      <c r="B13694" s="156"/>
    </row>
    <row r="13695" spans="1:2">
      <c r="A13695" s="79"/>
      <c r="B13695" s="156"/>
    </row>
    <row r="13696" spans="1:2">
      <c r="A13696" s="79"/>
      <c r="B13696" s="156"/>
    </row>
    <row r="13697" spans="1:2">
      <c r="A13697" s="79"/>
      <c r="B13697" s="156"/>
    </row>
    <row r="13698" spans="1:2">
      <c r="A13698" s="79"/>
      <c r="B13698" s="156"/>
    </row>
    <row r="13699" spans="1:2">
      <c r="A13699" s="79"/>
      <c r="B13699" s="156"/>
    </row>
    <row r="13700" spans="1:2">
      <c r="A13700" s="79"/>
      <c r="B13700" s="156"/>
    </row>
    <row r="13701" spans="1:2">
      <c r="A13701" s="79"/>
      <c r="B13701" s="156"/>
    </row>
    <row r="13702" spans="1:2">
      <c r="A13702" s="79"/>
      <c r="B13702" s="156"/>
    </row>
    <row r="13703" spans="1:2">
      <c r="A13703" s="79"/>
      <c r="B13703" s="156"/>
    </row>
    <row r="13704" spans="1:2">
      <c r="A13704" s="79"/>
      <c r="B13704" s="156"/>
    </row>
    <row r="13705" spans="1:2">
      <c r="A13705" s="79"/>
      <c r="B13705" s="156"/>
    </row>
    <row r="13706" spans="1:2">
      <c r="A13706" s="79"/>
      <c r="B13706" s="156"/>
    </row>
    <row r="13707" spans="1:2">
      <c r="A13707" s="79"/>
      <c r="B13707" s="156"/>
    </row>
    <row r="13708" spans="1:2">
      <c r="A13708" s="79"/>
      <c r="B13708" s="156"/>
    </row>
    <row r="13709" spans="1:2">
      <c r="A13709" s="79"/>
      <c r="B13709" s="156"/>
    </row>
    <row r="13710" spans="1:2">
      <c r="A13710" s="79"/>
      <c r="B13710" s="156"/>
    </row>
    <row r="13711" spans="1:2">
      <c r="A13711" s="79"/>
      <c r="B13711" s="156"/>
    </row>
    <row r="13712" spans="1:2">
      <c r="A13712" s="79"/>
      <c r="B13712" s="156"/>
    </row>
    <row r="13713" spans="1:2">
      <c r="A13713" s="79"/>
      <c r="B13713" s="156"/>
    </row>
    <row r="13714" spans="1:2">
      <c r="A13714" s="79"/>
      <c r="B13714" s="156"/>
    </row>
    <row r="13715" spans="1:2">
      <c r="A13715" s="79"/>
      <c r="B13715" s="156"/>
    </row>
    <row r="13716" spans="1:2">
      <c r="A13716" s="79"/>
      <c r="B13716" s="156"/>
    </row>
    <row r="13717" spans="1:2">
      <c r="A13717" s="79"/>
      <c r="B13717" s="156"/>
    </row>
    <row r="13718" spans="1:2">
      <c r="A13718" s="79"/>
      <c r="B13718" s="156"/>
    </row>
    <row r="13719" spans="1:2">
      <c r="A13719" s="79"/>
      <c r="B13719" s="156"/>
    </row>
    <row r="13720" spans="1:2">
      <c r="A13720" s="79"/>
      <c r="B13720" s="156"/>
    </row>
    <row r="13721" spans="1:2">
      <c r="A13721" s="79"/>
      <c r="B13721" s="156"/>
    </row>
    <row r="13722" spans="1:2">
      <c r="A13722" s="79"/>
      <c r="B13722" s="156"/>
    </row>
    <row r="13723" spans="1:2">
      <c r="A13723" s="79"/>
      <c r="B13723" s="156"/>
    </row>
    <row r="13724" spans="1:2">
      <c r="A13724" s="79"/>
      <c r="B13724" s="156"/>
    </row>
    <row r="13725" spans="1:2">
      <c r="A13725" s="79"/>
      <c r="B13725" s="156"/>
    </row>
    <row r="13726" spans="1:2">
      <c r="A13726" s="79"/>
      <c r="B13726" s="156"/>
    </row>
    <row r="13727" spans="1:2">
      <c r="A13727" s="79"/>
      <c r="B13727" s="156"/>
    </row>
    <row r="13728" spans="1:2">
      <c r="A13728" s="79"/>
      <c r="B13728" s="156"/>
    </row>
    <row r="13729" spans="1:2">
      <c r="A13729" s="79"/>
      <c r="B13729" s="156"/>
    </row>
    <row r="13730" spans="1:2">
      <c r="A13730" s="79"/>
      <c r="B13730" s="156"/>
    </row>
    <row r="13731" spans="1:2">
      <c r="A13731" s="79"/>
      <c r="B13731" s="156"/>
    </row>
    <row r="13732" spans="1:2">
      <c r="A13732" s="79"/>
      <c r="B13732" s="156"/>
    </row>
    <row r="13733" spans="1:2">
      <c r="A13733" s="79"/>
      <c r="B13733" s="156"/>
    </row>
    <row r="13734" spans="1:2">
      <c r="A13734" s="79"/>
      <c r="B13734" s="156"/>
    </row>
    <row r="13735" spans="1:2">
      <c r="A13735" s="79"/>
      <c r="B13735" s="156"/>
    </row>
    <row r="13736" spans="1:2">
      <c r="A13736" s="79"/>
      <c r="B13736" s="156"/>
    </row>
    <row r="13737" spans="1:2">
      <c r="A13737" s="79"/>
      <c r="B13737" s="156"/>
    </row>
    <row r="13738" spans="1:2">
      <c r="A13738" s="79"/>
      <c r="B13738" s="156"/>
    </row>
    <row r="13739" spans="1:2">
      <c r="A13739" s="79"/>
      <c r="B13739" s="156"/>
    </row>
    <row r="13740" spans="1:2">
      <c r="A13740" s="79"/>
      <c r="B13740" s="156"/>
    </row>
    <row r="13741" spans="1:2">
      <c r="A13741" s="79"/>
      <c r="B13741" s="156"/>
    </row>
    <row r="13742" spans="1:2">
      <c r="A13742" s="79"/>
      <c r="B13742" s="156"/>
    </row>
    <row r="13743" spans="1:2">
      <c r="A13743" s="79"/>
      <c r="B13743" s="156"/>
    </row>
    <row r="13744" spans="1:2">
      <c r="A13744" s="79"/>
      <c r="B13744" s="156"/>
    </row>
    <row r="13745" spans="1:2">
      <c r="A13745" s="79"/>
      <c r="B13745" s="156"/>
    </row>
    <row r="13746" spans="1:2">
      <c r="A13746" s="79"/>
      <c r="B13746" s="156"/>
    </row>
    <row r="13747" spans="1:2">
      <c r="A13747" s="79"/>
      <c r="B13747" s="156"/>
    </row>
    <row r="13748" spans="1:2">
      <c r="A13748" s="79"/>
      <c r="B13748" s="156"/>
    </row>
    <row r="13749" spans="1:2">
      <c r="A13749" s="79"/>
      <c r="B13749" s="156"/>
    </row>
    <row r="13750" spans="1:2">
      <c r="A13750" s="79"/>
      <c r="B13750" s="156"/>
    </row>
    <row r="13751" spans="1:2">
      <c r="A13751" s="79"/>
      <c r="B13751" s="156"/>
    </row>
    <row r="13752" spans="1:2">
      <c r="A13752" s="79"/>
      <c r="B13752" s="156"/>
    </row>
    <row r="13753" spans="1:2">
      <c r="A13753" s="79"/>
      <c r="B13753" s="156"/>
    </row>
    <row r="13754" spans="1:2">
      <c r="A13754" s="79"/>
      <c r="B13754" s="156"/>
    </row>
    <row r="13755" spans="1:2">
      <c r="A13755" s="79"/>
      <c r="B13755" s="156"/>
    </row>
    <row r="13756" spans="1:2">
      <c r="A13756" s="79"/>
      <c r="B13756" s="156"/>
    </row>
    <row r="13757" spans="1:2">
      <c r="A13757" s="79"/>
      <c r="B13757" s="156"/>
    </row>
    <row r="13758" spans="1:2">
      <c r="A13758" s="79"/>
      <c r="B13758" s="156"/>
    </row>
    <row r="13759" spans="1:2">
      <c r="A13759" s="79"/>
      <c r="B13759" s="156"/>
    </row>
    <row r="13760" spans="1:2">
      <c r="A13760" s="79"/>
      <c r="B13760" s="156"/>
    </row>
    <row r="13761" spans="1:2">
      <c r="A13761" s="79"/>
      <c r="B13761" s="156"/>
    </row>
    <row r="13762" spans="1:2">
      <c r="A13762" s="79"/>
      <c r="B13762" s="156"/>
    </row>
    <row r="13763" spans="1:2">
      <c r="A13763" s="79"/>
      <c r="B13763" s="156"/>
    </row>
    <row r="13764" spans="1:2">
      <c r="A13764" s="79"/>
      <c r="B13764" s="156"/>
    </row>
    <row r="13765" spans="1:2">
      <c r="A13765" s="79"/>
      <c r="B13765" s="156"/>
    </row>
    <row r="13766" spans="1:2">
      <c r="A13766" s="79"/>
      <c r="B13766" s="156"/>
    </row>
    <row r="13767" spans="1:2">
      <c r="A13767" s="79"/>
      <c r="B13767" s="156"/>
    </row>
    <row r="13768" spans="1:2">
      <c r="A13768" s="79"/>
      <c r="B13768" s="156"/>
    </row>
    <row r="13769" spans="1:2">
      <c r="A13769" s="79"/>
      <c r="B13769" s="156"/>
    </row>
    <row r="13770" spans="1:2">
      <c r="A13770" s="79"/>
      <c r="B13770" s="156"/>
    </row>
    <row r="13771" spans="1:2">
      <c r="A13771" s="79"/>
      <c r="B13771" s="156"/>
    </row>
    <row r="13772" spans="1:2">
      <c r="A13772" s="79"/>
      <c r="B13772" s="156"/>
    </row>
    <row r="13773" spans="1:2">
      <c r="A13773" s="79"/>
      <c r="B13773" s="156"/>
    </row>
    <row r="13774" spans="1:2">
      <c r="A13774" s="79"/>
      <c r="B13774" s="156"/>
    </row>
    <row r="13775" spans="1:2">
      <c r="A13775" s="79"/>
      <c r="B13775" s="156"/>
    </row>
    <row r="13776" spans="1:2">
      <c r="A13776" s="79"/>
      <c r="B13776" s="156"/>
    </row>
    <row r="13777" spans="1:2">
      <c r="A13777" s="79"/>
      <c r="B13777" s="156"/>
    </row>
    <row r="13778" spans="1:2">
      <c r="A13778" s="79"/>
      <c r="B13778" s="156"/>
    </row>
    <row r="13779" spans="1:2">
      <c r="A13779" s="79"/>
      <c r="B13779" s="156"/>
    </row>
    <row r="13780" spans="1:2">
      <c r="A13780" s="79"/>
      <c r="B13780" s="156"/>
    </row>
    <row r="13781" spans="1:2">
      <c r="A13781" s="79"/>
      <c r="B13781" s="156"/>
    </row>
    <row r="13782" spans="1:2">
      <c r="A13782" s="79"/>
      <c r="B13782" s="156"/>
    </row>
    <row r="13783" spans="1:2">
      <c r="A13783" s="79"/>
      <c r="B13783" s="156"/>
    </row>
    <row r="13784" spans="1:2">
      <c r="A13784" s="79"/>
      <c r="B13784" s="156"/>
    </row>
    <row r="13785" spans="1:2">
      <c r="A13785" s="79"/>
      <c r="B13785" s="156"/>
    </row>
    <row r="13786" spans="1:2">
      <c r="A13786" s="79"/>
      <c r="B13786" s="156"/>
    </row>
    <row r="13787" spans="1:2">
      <c r="A13787" s="79"/>
      <c r="B13787" s="156"/>
    </row>
    <row r="13788" spans="1:2">
      <c r="A13788" s="79"/>
      <c r="B13788" s="156"/>
    </row>
    <row r="13789" spans="1:2">
      <c r="A13789" s="79"/>
      <c r="B13789" s="156"/>
    </row>
    <row r="13790" spans="1:2">
      <c r="A13790" s="79"/>
      <c r="B13790" s="156"/>
    </row>
    <row r="13791" spans="1:2">
      <c r="A13791" s="79"/>
      <c r="B13791" s="156"/>
    </row>
    <row r="13792" spans="1:2">
      <c r="A13792" s="79"/>
      <c r="B13792" s="156"/>
    </row>
    <row r="13793" spans="1:2">
      <c r="A13793" s="79"/>
      <c r="B13793" s="156"/>
    </row>
    <row r="13794" spans="1:2">
      <c r="A13794" s="79"/>
      <c r="B13794" s="156"/>
    </row>
    <row r="13795" spans="1:2">
      <c r="A13795" s="79"/>
      <c r="B13795" s="156"/>
    </row>
    <row r="13796" spans="1:2">
      <c r="A13796" s="79"/>
      <c r="B13796" s="156"/>
    </row>
    <row r="13797" spans="1:2">
      <c r="A13797" s="79"/>
      <c r="B13797" s="156"/>
    </row>
    <row r="13798" spans="1:2">
      <c r="A13798" s="79"/>
      <c r="B13798" s="156"/>
    </row>
    <row r="13799" spans="1:2">
      <c r="A13799" s="79"/>
      <c r="B13799" s="156"/>
    </row>
    <row r="13800" spans="1:2">
      <c r="A13800" s="79"/>
      <c r="B13800" s="156"/>
    </row>
    <row r="13801" spans="1:2">
      <c r="A13801" s="79"/>
      <c r="B13801" s="156"/>
    </row>
    <row r="13802" spans="1:2">
      <c r="A13802" s="79"/>
      <c r="B13802" s="156"/>
    </row>
    <row r="13803" spans="1:2">
      <c r="A13803" s="79"/>
      <c r="B13803" s="156"/>
    </row>
    <row r="13804" spans="1:2">
      <c r="A13804" s="79"/>
      <c r="B13804" s="156"/>
    </row>
    <row r="13805" spans="1:2">
      <c r="A13805" s="79"/>
      <c r="B13805" s="156"/>
    </row>
    <row r="13806" spans="1:2">
      <c r="A13806" s="79"/>
      <c r="B13806" s="156"/>
    </row>
    <row r="13807" spans="1:2">
      <c r="A13807" s="79"/>
      <c r="B13807" s="156"/>
    </row>
    <row r="13808" spans="1:2">
      <c r="A13808" s="79"/>
      <c r="B13808" s="156"/>
    </row>
    <row r="13809" spans="1:2">
      <c r="A13809" s="79"/>
      <c r="B13809" s="156"/>
    </row>
    <row r="13810" spans="1:2">
      <c r="A13810" s="79"/>
      <c r="B13810" s="156"/>
    </row>
    <row r="13811" spans="1:2">
      <c r="A13811" s="79"/>
      <c r="B13811" s="156"/>
    </row>
    <row r="13812" spans="1:2">
      <c r="A13812" s="79"/>
      <c r="B13812" s="156"/>
    </row>
    <row r="13813" spans="1:2">
      <c r="A13813" s="79"/>
      <c r="B13813" s="156"/>
    </row>
    <row r="13814" spans="1:2">
      <c r="A13814" s="79"/>
      <c r="B13814" s="156"/>
    </row>
    <row r="13815" spans="1:2">
      <c r="A13815" s="79"/>
      <c r="B13815" s="156"/>
    </row>
    <row r="13816" spans="1:2">
      <c r="A13816" s="79"/>
      <c r="B13816" s="156"/>
    </row>
    <row r="13817" spans="1:2">
      <c r="A13817" s="79"/>
      <c r="B13817" s="156"/>
    </row>
    <row r="13818" spans="1:2">
      <c r="A13818" s="79"/>
      <c r="B13818" s="156"/>
    </row>
    <row r="13819" spans="1:2">
      <c r="A13819" s="79"/>
      <c r="B13819" s="156"/>
    </row>
    <row r="13820" spans="1:2">
      <c r="A13820" s="79"/>
      <c r="B13820" s="156"/>
    </row>
    <row r="13821" spans="1:2">
      <c r="A13821" s="79"/>
      <c r="B13821" s="156"/>
    </row>
    <row r="13822" spans="1:2">
      <c r="A13822" s="79"/>
      <c r="B13822" s="156"/>
    </row>
    <row r="13823" spans="1:2">
      <c r="A13823" s="79"/>
      <c r="B13823" s="156"/>
    </row>
    <row r="13824" spans="1:2">
      <c r="A13824" s="79"/>
      <c r="B13824" s="156"/>
    </row>
    <row r="13825" spans="1:2">
      <c r="A13825" s="79"/>
      <c r="B13825" s="156"/>
    </row>
    <row r="13826" spans="1:2">
      <c r="A13826" s="79"/>
      <c r="B13826" s="156"/>
    </row>
    <row r="13827" spans="1:2">
      <c r="A13827" s="79"/>
      <c r="B13827" s="156"/>
    </row>
    <row r="13828" spans="1:2">
      <c r="A13828" s="79"/>
      <c r="B13828" s="156"/>
    </row>
    <row r="13829" spans="1:2">
      <c r="A13829" s="79"/>
      <c r="B13829" s="156"/>
    </row>
    <row r="13830" spans="1:2">
      <c r="A13830" s="79"/>
      <c r="B13830" s="156"/>
    </row>
    <row r="13831" spans="1:2">
      <c r="A13831" s="79"/>
      <c r="B13831" s="156"/>
    </row>
    <row r="13832" spans="1:2">
      <c r="A13832" s="79"/>
      <c r="B13832" s="156"/>
    </row>
    <row r="13833" spans="1:2">
      <c r="A13833" s="79"/>
      <c r="B13833" s="156"/>
    </row>
    <row r="13834" spans="1:2">
      <c r="A13834" s="79"/>
      <c r="B13834" s="156"/>
    </row>
    <row r="13835" spans="1:2">
      <c r="A13835" s="79"/>
      <c r="B13835" s="156"/>
    </row>
    <row r="13836" spans="1:2">
      <c r="A13836" s="79"/>
      <c r="B13836" s="156"/>
    </row>
    <row r="13837" spans="1:2">
      <c r="A13837" s="79"/>
      <c r="B13837" s="156"/>
    </row>
    <row r="13838" spans="1:2">
      <c r="A13838" s="79"/>
      <c r="B13838" s="156"/>
    </row>
    <row r="13839" spans="1:2">
      <c r="A13839" s="79"/>
      <c r="B13839" s="156"/>
    </row>
    <row r="13840" spans="1:2">
      <c r="A13840" s="79"/>
      <c r="B13840" s="156"/>
    </row>
    <row r="13841" spans="1:2">
      <c r="A13841" s="79"/>
      <c r="B13841" s="156"/>
    </row>
    <row r="13842" spans="1:2">
      <c r="A13842" s="79"/>
      <c r="B13842" s="156"/>
    </row>
    <row r="13843" spans="1:2">
      <c r="A13843" s="79"/>
      <c r="B13843" s="156"/>
    </row>
    <row r="13844" spans="1:2">
      <c r="A13844" s="79"/>
      <c r="B13844" s="156"/>
    </row>
    <row r="13845" spans="1:2">
      <c r="A13845" s="79"/>
      <c r="B13845" s="156"/>
    </row>
    <row r="13846" spans="1:2">
      <c r="A13846" s="79"/>
      <c r="B13846" s="156"/>
    </row>
    <row r="13847" spans="1:2">
      <c r="A13847" s="79"/>
      <c r="B13847" s="156"/>
    </row>
    <row r="13848" spans="1:2">
      <c r="A13848" s="79"/>
      <c r="B13848" s="156"/>
    </row>
    <row r="13849" spans="1:2">
      <c r="A13849" s="79"/>
      <c r="B13849" s="156"/>
    </row>
    <row r="13850" spans="1:2">
      <c r="A13850" s="79"/>
      <c r="B13850" s="156"/>
    </row>
    <row r="13851" spans="1:2">
      <c r="A13851" s="79"/>
      <c r="B13851" s="156"/>
    </row>
    <row r="13852" spans="1:2">
      <c r="A13852" s="79"/>
      <c r="B13852" s="156"/>
    </row>
    <row r="13853" spans="1:2">
      <c r="A13853" s="79"/>
      <c r="B13853" s="156"/>
    </row>
    <row r="13854" spans="1:2">
      <c r="A13854" s="79"/>
      <c r="B13854" s="156"/>
    </row>
    <row r="13855" spans="1:2">
      <c r="A13855" s="79"/>
      <c r="B13855" s="156"/>
    </row>
    <row r="13856" spans="1:2">
      <c r="A13856" s="79"/>
      <c r="B13856" s="156"/>
    </row>
    <row r="13857" spans="1:2">
      <c r="A13857" s="79"/>
      <c r="B13857" s="156"/>
    </row>
    <row r="13858" spans="1:2">
      <c r="A13858" s="79"/>
      <c r="B13858" s="156"/>
    </row>
    <row r="13859" spans="1:2">
      <c r="A13859" s="79"/>
      <c r="B13859" s="156"/>
    </row>
    <row r="13860" spans="1:2">
      <c r="A13860" s="79"/>
      <c r="B13860" s="156"/>
    </row>
    <row r="13861" spans="1:2">
      <c r="A13861" s="79"/>
      <c r="B13861" s="156"/>
    </row>
    <row r="13862" spans="1:2">
      <c r="A13862" s="79"/>
      <c r="B13862" s="156"/>
    </row>
    <row r="13863" spans="1:2">
      <c r="A13863" s="79"/>
      <c r="B13863" s="156"/>
    </row>
    <row r="13864" spans="1:2">
      <c r="A13864" s="79"/>
      <c r="B13864" s="156"/>
    </row>
    <row r="13865" spans="1:2">
      <c r="A13865" s="79"/>
      <c r="B13865" s="156"/>
    </row>
    <row r="13866" spans="1:2">
      <c r="A13866" s="79"/>
      <c r="B13866" s="156"/>
    </row>
    <row r="13867" spans="1:2">
      <c r="A13867" s="79"/>
      <c r="B13867" s="156"/>
    </row>
    <row r="13868" spans="1:2">
      <c r="A13868" s="79"/>
      <c r="B13868" s="156"/>
    </row>
    <row r="13869" spans="1:2">
      <c r="A13869" s="79"/>
      <c r="B13869" s="156"/>
    </row>
    <row r="13870" spans="1:2">
      <c r="A13870" s="79"/>
      <c r="B13870" s="156"/>
    </row>
    <row r="13871" spans="1:2">
      <c r="A13871" s="79"/>
      <c r="B13871" s="156"/>
    </row>
    <row r="13872" spans="1:2">
      <c r="A13872" s="79"/>
      <c r="B13872" s="156"/>
    </row>
    <row r="13873" spans="1:2">
      <c r="A13873" s="79"/>
      <c r="B13873" s="156"/>
    </row>
    <row r="13874" spans="1:2">
      <c r="A13874" s="79"/>
      <c r="B13874" s="156"/>
    </row>
    <row r="13875" spans="1:2">
      <c r="A13875" s="79"/>
      <c r="B13875" s="156"/>
    </row>
    <row r="13876" spans="1:2">
      <c r="A13876" s="79"/>
      <c r="B13876" s="156"/>
    </row>
    <row r="13877" spans="1:2">
      <c r="A13877" s="79"/>
      <c r="B13877" s="156"/>
    </row>
    <row r="13878" spans="1:2">
      <c r="A13878" s="79"/>
      <c r="B13878" s="156"/>
    </row>
    <row r="13879" spans="1:2">
      <c r="A13879" s="79"/>
      <c r="B13879" s="156"/>
    </row>
    <row r="13880" spans="1:2">
      <c r="A13880" s="79"/>
      <c r="B13880" s="156"/>
    </row>
    <row r="13881" spans="1:2">
      <c r="A13881" s="79"/>
      <c r="B13881" s="156"/>
    </row>
    <row r="13882" spans="1:2">
      <c r="A13882" s="79"/>
      <c r="B13882" s="156"/>
    </row>
    <row r="13883" spans="1:2">
      <c r="A13883" s="79"/>
      <c r="B13883" s="156"/>
    </row>
    <row r="13884" spans="1:2">
      <c r="A13884" s="79"/>
      <c r="B13884" s="156"/>
    </row>
    <row r="13885" spans="1:2">
      <c r="A13885" s="79"/>
      <c r="B13885" s="156"/>
    </row>
    <row r="13886" spans="1:2">
      <c r="A13886" s="79"/>
      <c r="B13886" s="156"/>
    </row>
    <row r="13887" spans="1:2">
      <c r="A13887" s="79"/>
      <c r="B13887" s="156"/>
    </row>
    <row r="13888" spans="1:2">
      <c r="A13888" s="79"/>
      <c r="B13888" s="156"/>
    </row>
    <row r="13889" spans="1:2">
      <c r="A13889" s="79"/>
      <c r="B13889" s="156"/>
    </row>
    <row r="13890" spans="1:2">
      <c r="A13890" s="79"/>
      <c r="B13890" s="156"/>
    </row>
    <row r="13891" spans="1:2">
      <c r="A13891" s="79"/>
      <c r="B13891" s="156"/>
    </row>
    <row r="13892" spans="1:2">
      <c r="A13892" s="79"/>
      <c r="B13892" s="156"/>
    </row>
    <row r="13893" spans="1:2">
      <c r="A13893" s="79"/>
      <c r="B13893" s="156"/>
    </row>
    <row r="13894" spans="1:2">
      <c r="A13894" s="79"/>
      <c r="B13894" s="156"/>
    </row>
    <row r="13895" spans="1:2">
      <c r="A13895" s="79"/>
      <c r="B13895" s="156"/>
    </row>
    <row r="13896" spans="1:2">
      <c r="A13896" s="79"/>
      <c r="B13896" s="156"/>
    </row>
    <row r="13897" spans="1:2">
      <c r="A13897" s="79"/>
      <c r="B13897" s="156"/>
    </row>
    <row r="13898" spans="1:2">
      <c r="A13898" s="79"/>
      <c r="B13898" s="156"/>
    </row>
    <row r="13899" spans="1:2">
      <c r="A13899" s="79"/>
      <c r="B13899" s="156"/>
    </row>
    <row r="13900" spans="1:2">
      <c r="A13900" s="79"/>
      <c r="B13900" s="156"/>
    </row>
    <row r="13901" spans="1:2">
      <c r="A13901" s="79"/>
      <c r="B13901" s="156"/>
    </row>
    <row r="13902" spans="1:2">
      <c r="A13902" s="79"/>
      <c r="B13902" s="156"/>
    </row>
    <row r="13903" spans="1:2">
      <c r="A13903" s="79"/>
      <c r="B13903" s="156"/>
    </row>
    <row r="13904" spans="1:2">
      <c r="A13904" s="79"/>
      <c r="B13904" s="156"/>
    </row>
    <row r="13905" spans="1:2">
      <c r="A13905" s="79"/>
      <c r="B13905" s="156"/>
    </row>
    <row r="13906" spans="1:2">
      <c r="A13906" s="79"/>
      <c r="B13906" s="156"/>
    </row>
    <row r="13907" spans="1:2">
      <c r="A13907" s="79"/>
      <c r="B13907" s="156"/>
    </row>
    <row r="13908" spans="1:2">
      <c r="A13908" s="79"/>
      <c r="B13908" s="156"/>
    </row>
    <row r="13909" spans="1:2">
      <c r="A13909" s="79"/>
      <c r="B13909" s="156"/>
    </row>
    <row r="13910" spans="1:2">
      <c r="A13910" s="79"/>
      <c r="B13910" s="156"/>
    </row>
    <row r="13911" spans="1:2">
      <c r="A13911" s="79"/>
      <c r="B13911" s="156"/>
    </row>
    <row r="13912" spans="1:2">
      <c r="A13912" s="79"/>
      <c r="B13912" s="156"/>
    </row>
    <row r="13913" spans="1:2">
      <c r="A13913" s="79"/>
      <c r="B13913" s="156"/>
    </row>
    <row r="13914" spans="1:2">
      <c r="A13914" s="79"/>
      <c r="B13914" s="156"/>
    </row>
    <row r="13915" spans="1:2">
      <c r="A13915" s="79"/>
      <c r="B13915" s="156"/>
    </row>
    <row r="13916" spans="1:2">
      <c r="A13916" s="79"/>
      <c r="B13916" s="156"/>
    </row>
    <row r="13917" spans="1:2">
      <c r="A13917" s="79"/>
      <c r="B13917" s="156"/>
    </row>
    <row r="13918" spans="1:2">
      <c r="A13918" s="79"/>
      <c r="B13918" s="156"/>
    </row>
    <row r="13919" spans="1:2">
      <c r="A13919" s="79"/>
      <c r="B13919" s="156"/>
    </row>
    <row r="13920" spans="1:2">
      <c r="A13920" s="79"/>
      <c r="B13920" s="156"/>
    </row>
    <row r="13921" spans="1:2">
      <c r="A13921" s="79"/>
      <c r="B13921" s="156"/>
    </row>
    <row r="13922" spans="1:2">
      <c r="A13922" s="79"/>
      <c r="B13922" s="156"/>
    </row>
    <row r="13923" spans="1:2">
      <c r="A13923" s="79"/>
      <c r="B13923" s="156"/>
    </row>
    <row r="13924" spans="1:2">
      <c r="A13924" s="79"/>
      <c r="B13924" s="156"/>
    </row>
    <row r="13925" spans="1:2">
      <c r="A13925" s="79"/>
      <c r="B13925" s="156"/>
    </row>
    <row r="13926" spans="1:2">
      <c r="A13926" s="79"/>
      <c r="B13926" s="156"/>
    </row>
    <row r="13927" spans="1:2">
      <c r="A13927" s="79"/>
      <c r="B13927" s="156"/>
    </row>
    <row r="13928" spans="1:2">
      <c r="A13928" s="79"/>
      <c r="B13928" s="156"/>
    </row>
    <row r="13929" spans="1:2">
      <c r="A13929" s="79"/>
      <c r="B13929" s="156"/>
    </row>
    <row r="13930" spans="1:2">
      <c r="A13930" s="79"/>
      <c r="B13930" s="156"/>
    </row>
    <row r="13931" spans="1:2">
      <c r="A13931" s="79"/>
      <c r="B13931" s="156"/>
    </row>
    <row r="13932" spans="1:2">
      <c r="A13932" s="79"/>
      <c r="B13932" s="156"/>
    </row>
    <row r="13933" spans="1:2">
      <c r="A13933" s="79"/>
      <c r="B13933" s="156"/>
    </row>
    <row r="13934" spans="1:2">
      <c r="A13934" s="79"/>
      <c r="B13934" s="156"/>
    </row>
    <row r="13935" spans="1:2">
      <c r="A13935" s="79"/>
      <c r="B13935" s="156"/>
    </row>
    <row r="13936" spans="1:2">
      <c r="A13936" s="79"/>
      <c r="B13936" s="156"/>
    </row>
    <row r="13937" spans="1:2">
      <c r="A13937" s="79"/>
      <c r="B13937" s="156"/>
    </row>
    <row r="13938" spans="1:2">
      <c r="A13938" s="79"/>
      <c r="B13938" s="156"/>
    </row>
    <row r="13939" spans="1:2">
      <c r="A13939" s="79"/>
      <c r="B13939" s="156"/>
    </row>
    <row r="13940" spans="1:2">
      <c r="A13940" s="79"/>
      <c r="B13940" s="156"/>
    </row>
    <row r="13941" spans="1:2">
      <c r="A13941" s="79"/>
      <c r="B13941" s="156"/>
    </row>
    <row r="13942" spans="1:2">
      <c r="A13942" s="79"/>
      <c r="B13942" s="156"/>
    </row>
    <row r="13943" spans="1:2">
      <c r="A13943" s="79"/>
      <c r="B13943" s="156"/>
    </row>
    <row r="13944" spans="1:2">
      <c r="A13944" s="79"/>
      <c r="B13944" s="156"/>
    </row>
    <row r="13945" spans="1:2">
      <c r="A13945" s="79"/>
      <c r="B13945" s="156"/>
    </row>
    <row r="13946" spans="1:2">
      <c r="A13946" s="79"/>
      <c r="B13946" s="156"/>
    </row>
    <row r="13947" spans="1:2">
      <c r="A13947" s="79"/>
      <c r="B13947" s="156"/>
    </row>
    <row r="13948" spans="1:2">
      <c r="A13948" s="79"/>
      <c r="B13948" s="156"/>
    </row>
    <row r="13949" spans="1:2">
      <c r="A13949" s="79"/>
      <c r="B13949" s="156"/>
    </row>
    <row r="13950" spans="1:2">
      <c r="A13950" s="79"/>
      <c r="B13950" s="156"/>
    </row>
    <row r="13951" spans="1:2">
      <c r="A13951" s="79"/>
      <c r="B13951" s="156"/>
    </row>
    <row r="13952" spans="1:2">
      <c r="A13952" s="79"/>
      <c r="B13952" s="156"/>
    </row>
    <row r="13953" spans="1:2">
      <c r="A13953" s="79"/>
      <c r="B13953" s="156"/>
    </row>
    <row r="13954" spans="1:2">
      <c r="A13954" s="79"/>
      <c r="B13954" s="156"/>
    </row>
    <row r="13955" spans="1:2">
      <c r="A13955" s="79"/>
      <c r="B13955" s="156"/>
    </row>
    <row r="13956" spans="1:2">
      <c r="A13956" s="79"/>
      <c r="B13956" s="156"/>
    </row>
    <row r="13957" spans="1:2">
      <c r="A13957" s="79"/>
      <c r="B13957" s="156"/>
    </row>
    <row r="13958" spans="1:2">
      <c r="A13958" s="79"/>
      <c r="B13958" s="156"/>
    </row>
    <row r="13959" spans="1:2">
      <c r="A13959" s="79"/>
      <c r="B13959" s="156"/>
    </row>
    <row r="13960" spans="1:2">
      <c r="A13960" s="79"/>
      <c r="B13960" s="156"/>
    </row>
    <row r="13961" spans="1:2">
      <c r="A13961" s="79"/>
      <c r="B13961" s="156"/>
    </row>
    <row r="13962" spans="1:2">
      <c r="A13962" s="79"/>
      <c r="B13962" s="156"/>
    </row>
    <row r="13963" spans="1:2">
      <c r="A13963" s="79"/>
      <c r="B13963" s="156"/>
    </row>
    <row r="13964" spans="1:2">
      <c r="A13964" s="79"/>
      <c r="B13964" s="156"/>
    </row>
    <row r="13965" spans="1:2">
      <c r="A13965" s="79"/>
      <c r="B13965" s="156"/>
    </row>
    <row r="13966" spans="1:2">
      <c r="A13966" s="79"/>
      <c r="B13966" s="156"/>
    </row>
    <row r="13967" spans="1:2">
      <c r="A13967" s="79"/>
      <c r="B13967" s="156"/>
    </row>
    <row r="13968" spans="1:2">
      <c r="A13968" s="79"/>
      <c r="B13968" s="156"/>
    </row>
    <row r="13969" spans="1:2">
      <c r="A13969" s="79"/>
      <c r="B13969" s="156"/>
    </row>
    <row r="13970" spans="1:2">
      <c r="A13970" s="79"/>
      <c r="B13970" s="156"/>
    </row>
    <row r="13971" spans="1:2">
      <c r="A13971" s="79"/>
      <c r="B13971" s="156"/>
    </row>
    <row r="13972" spans="1:2">
      <c r="A13972" s="79"/>
      <c r="B13972" s="156"/>
    </row>
    <row r="13973" spans="1:2">
      <c r="A13973" s="79"/>
      <c r="B13973" s="156"/>
    </row>
    <row r="13974" spans="1:2">
      <c r="A13974" s="79"/>
      <c r="B13974" s="156"/>
    </row>
    <row r="13975" spans="1:2">
      <c r="A13975" s="79"/>
      <c r="B13975" s="156"/>
    </row>
    <row r="13976" spans="1:2">
      <c r="A13976" s="79"/>
      <c r="B13976" s="156"/>
    </row>
    <row r="13977" spans="1:2">
      <c r="A13977" s="79"/>
      <c r="B13977" s="156"/>
    </row>
    <row r="13978" spans="1:2">
      <c r="A13978" s="79"/>
      <c r="B13978" s="156"/>
    </row>
    <row r="13979" spans="1:2">
      <c r="A13979" s="79"/>
      <c r="B13979" s="156"/>
    </row>
    <row r="13980" spans="1:2">
      <c r="A13980" s="79"/>
      <c r="B13980" s="156"/>
    </row>
    <row r="13981" spans="1:2">
      <c r="A13981" s="79"/>
      <c r="B13981" s="156"/>
    </row>
    <row r="13982" spans="1:2">
      <c r="A13982" s="79"/>
      <c r="B13982" s="156"/>
    </row>
    <row r="13983" spans="1:2">
      <c r="A13983" s="79"/>
      <c r="B13983" s="156"/>
    </row>
    <row r="13984" spans="1:2">
      <c r="A13984" s="79"/>
      <c r="B13984" s="156"/>
    </row>
    <row r="13985" spans="1:2">
      <c r="A13985" s="79"/>
      <c r="B13985" s="156"/>
    </row>
    <row r="13986" spans="1:2">
      <c r="A13986" s="79"/>
      <c r="B13986" s="156"/>
    </row>
    <row r="13987" spans="1:2">
      <c r="A13987" s="79"/>
      <c r="B13987" s="156"/>
    </row>
    <row r="13988" spans="1:2">
      <c r="A13988" s="79"/>
      <c r="B13988" s="156"/>
    </row>
    <row r="13989" spans="1:2">
      <c r="A13989" s="79"/>
      <c r="B13989" s="156"/>
    </row>
    <row r="13990" spans="1:2">
      <c r="A13990" s="79"/>
      <c r="B13990" s="156"/>
    </row>
    <row r="13991" spans="1:2">
      <c r="A13991" s="79"/>
      <c r="B13991" s="156"/>
    </row>
    <row r="13992" spans="1:2">
      <c r="A13992" s="79"/>
      <c r="B13992" s="156"/>
    </row>
    <row r="13993" spans="1:2">
      <c r="A13993" s="79"/>
      <c r="B13993" s="156"/>
    </row>
    <row r="13994" spans="1:2">
      <c r="A13994" s="79"/>
      <c r="B13994" s="156"/>
    </row>
    <row r="13995" spans="1:2">
      <c r="A13995" s="79"/>
      <c r="B13995" s="156"/>
    </row>
    <row r="13996" spans="1:2">
      <c r="A13996" s="79"/>
      <c r="B13996" s="156"/>
    </row>
    <row r="13997" spans="1:2">
      <c r="A13997" s="79"/>
      <c r="B13997" s="156"/>
    </row>
    <row r="13998" spans="1:2">
      <c r="A13998" s="79"/>
      <c r="B13998" s="156"/>
    </row>
    <row r="13999" spans="1:2">
      <c r="A13999" s="79"/>
      <c r="B13999" s="156"/>
    </row>
    <row r="14000" spans="1:2">
      <c r="A14000" s="79"/>
      <c r="B14000" s="156"/>
    </row>
    <row r="14001" spans="1:2">
      <c r="A14001" s="79"/>
      <c r="B14001" s="156"/>
    </row>
    <row r="14002" spans="1:2">
      <c r="A14002" s="79"/>
      <c r="B14002" s="156"/>
    </row>
    <row r="14003" spans="1:2">
      <c r="A14003" s="79"/>
      <c r="B14003" s="156"/>
    </row>
    <row r="14004" spans="1:2">
      <c r="A14004" s="79"/>
      <c r="B14004" s="156"/>
    </row>
    <row r="14005" spans="1:2">
      <c r="A14005" s="79"/>
      <c r="B14005" s="156"/>
    </row>
    <row r="14006" spans="1:2">
      <c r="A14006" s="79"/>
      <c r="B14006" s="156"/>
    </row>
    <row r="14007" spans="1:2">
      <c r="A14007" s="79"/>
      <c r="B14007" s="156"/>
    </row>
    <row r="14008" spans="1:2">
      <c r="A14008" s="79"/>
      <c r="B14008" s="156"/>
    </row>
    <row r="14009" spans="1:2">
      <c r="A14009" s="79"/>
      <c r="B14009" s="156"/>
    </row>
    <row r="14010" spans="1:2">
      <c r="A14010" s="79"/>
      <c r="B14010" s="156"/>
    </row>
    <row r="14011" spans="1:2">
      <c r="A14011" s="79"/>
      <c r="B14011" s="156"/>
    </row>
    <row r="14012" spans="1:2">
      <c r="A14012" s="79"/>
      <c r="B14012" s="156"/>
    </row>
    <row r="14013" spans="1:2">
      <c r="A14013" s="79"/>
      <c r="B14013" s="156"/>
    </row>
    <row r="14014" spans="1:2">
      <c r="A14014" s="79"/>
      <c r="B14014" s="156"/>
    </row>
    <row r="14015" spans="1:2">
      <c r="A14015" s="79"/>
      <c r="B14015" s="156"/>
    </row>
    <row r="14016" spans="1:2">
      <c r="A14016" s="79"/>
      <c r="B14016" s="156"/>
    </row>
    <row r="14017" spans="1:2">
      <c r="A14017" s="79"/>
      <c r="B14017" s="156"/>
    </row>
    <row r="14018" spans="1:2">
      <c r="A14018" s="79"/>
      <c r="B14018" s="156"/>
    </row>
    <row r="14019" spans="1:2">
      <c r="A14019" s="79"/>
      <c r="B14019" s="156"/>
    </row>
    <row r="14020" spans="1:2">
      <c r="A14020" s="79"/>
      <c r="B14020" s="156"/>
    </row>
    <row r="14021" spans="1:2">
      <c r="A14021" s="79"/>
      <c r="B14021" s="156"/>
    </row>
    <row r="14022" spans="1:2">
      <c r="A14022" s="79"/>
      <c r="B14022" s="156"/>
    </row>
    <row r="14023" spans="1:2">
      <c r="A14023" s="79"/>
      <c r="B14023" s="156"/>
    </row>
    <row r="14024" spans="1:2">
      <c r="A14024" s="79"/>
      <c r="B14024" s="156"/>
    </row>
    <row r="14025" spans="1:2">
      <c r="A14025" s="79"/>
      <c r="B14025" s="156"/>
    </row>
    <row r="14026" spans="1:2">
      <c r="A14026" s="79"/>
      <c r="B14026" s="156"/>
    </row>
    <row r="14027" spans="1:2">
      <c r="A14027" s="79"/>
      <c r="B14027" s="156"/>
    </row>
    <row r="14028" spans="1:2">
      <c r="A14028" s="79"/>
      <c r="B14028" s="156"/>
    </row>
    <row r="14029" spans="1:2">
      <c r="A14029" s="79"/>
      <c r="B14029" s="156"/>
    </row>
    <row r="14030" spans="1:2">
      <c r="A14030" s="79"/>
      <c r="B14030" s="156"/>
    </row>
    <row r="14031" spans="1:2">
      <c r="A14031" s="79"/>
      <c r="B14031" s="156"/>
    </row>
    <row r="14032" spans="1:2">
      <c r="A14032" s="79"/>
      <c r="B14032" s="156"/>
    </row>
    <row r="14033" spans="1:2">
      <c r="A14033" s="79"/>
      <c r="B14033" s="156"/>
    </row>
    <row r="14034" spans="1:2">
      <c r="A14034" s="79"/>
      <c r="B14034" s="156"/>
    </row>
    <row r="14035" spans="1:2">
      <c r="A14035" s="79"/>
      <c r="B14035" s="156"/>
    </row>
    <row r="14036" spans="1:2">
      <c r="A14036" s="79"/>
      <c r="B14036" s="156"/>
    </row>
    <row r="14037" spans="1:2">
      <c r="A14037" s="79"/>
      <c r="B14037" s="156"/>
    </row>
    <row r="14038" spans="1:2">
      <c r="A14038" s="79"/>
      <c r="B14038" s="156"/>
    </row>
    <row r="14039" spans="1:2">
      <c r="A14039" s="79"/>
      <c r="B14039" s="156"/>
    </row>
    <row r="14040" spans="1:2">
      <c r="A14040" s="79"/>
      <c r="B14040" s="156"/>
    </row>
    <row r="14041" spans="1:2">
      <c r="A14041" s="79"/>
      <c r="B14041" s="156"/>
    </row>
    <row r="14042" spans="1:2">
      <c r="A14042" s="79"/>
      <c r="B14042" s="156"/>
    </row>
    <row r="14043" spans="1:2">
      <c r="A14043" s="79"/>
      <c r="B14043" s="156"/>
    </row>
    <row r="14044" spans="1:2">
      <c r="A14044" s="79"/>
      <c r="B14044" s="156"/>
    </row>
    <row r="14045" spans="1:2">
      <c r="A14045" s="79"/>
      <c r="B14045" s="156"/>
    </row>
    <row r="14046" spans="1:2">
      <c r="A14046" s="79"/>
      <c r="B14046" s="156"/>
    </row>
    <row r="14047" spans="1:2">
      <c r="A14047" s="79"/>
      <c r="B14047" s="156"/>
    </row>
    <row r="14048" spans="1:2">
      <c r="A14048" s="79"/>
      <c r="B14048" s="156"/>
    </row>
    <row r="14049" spans="1:2">
      <c r="A14049" s="79"/>
      <c r="B14049" s="156"/>
    </row>
    <row r="14050" spans="1:2">
      <c r="A14050" s="79"/>
      <c r="B14050" s="156"/>
    </row>
    <row r="14051" spans="1:2">
      <c r="A14051" s="79"/>
      <c r="B14051" s="156"/>
    </row>
    <row r="14052" spans="1:2">
      <c r="A14052" s="79"/>
      <c r="B14052" s="156"/>
    </row>
    <row r="14053" spans="1:2">
      <c r="A14053" s="79"/>
      <c r="B14053" s="156"/>
    </row>
    <row r="14054" spans="1:2">
      <c r="A14054" s="79"/>
      <c r="B14054" s="156"/>
    </row>
    <row r="14055" spans="1:2">
      <c r="A14055" s="79"/>
      <c r="B14055" s="156"/>
    </row>
    <row r="14056" spans="1:2">
      <c r="A14056" s="79"/>
      <c r="B14056" s="156"/>
    </row>
    <row r="14057" spans="1:2">
      <c r="A14057" s="79"/>
      <c r="B14057" s="156"/>
    </row>
    <row r="14058" spans="1:2">
      <c r="A14058" s="79"/>
      <c r="B14058" s="156"/>
    </row>
    <row r="14059" spans="1:2">
      <c r="A14059" s="79"/>
      <c r="B14059" s="156"/>
    </row>
    <row r="14060" spans="1:2">
      <c r="A14060" s="79"/>
      <c r="B14060" s="156"/>
    </row>
    <row r="14061" spans="1:2">
      <c r="A14061" s="79"/>
      <c r="B14061" s="156"/>
    </row>
    <row r="14062" spans="1:2">
      <c r="A14062" s="79"/>
      <c r="B14062" s="156"/>
    </row>
    <row r="14063" spans="1:2">
      <c r="A14063" s="79"/>
      <c r="B14063" s="156"/>
    </row>
    <row r="14064" spans="1:2">
      <c r="A14064" s="79"/>
      <c r="B14064" s="156"/>
    </row>
    <row r="14065" spans="1:2">
      <c r="A14065" s="79"/>
      <c r="B14065" s="156"/>
    </row>
    <row r="14066" spans="1:2">
      <c r="A14066" s="79"/>
      <c r="B14066" s="156"/>
    </row>
    <row r="14067" spans="1:2">
      <c r="A14067" s="79"/>
      <c r="B14067" s="156"/>
    </row>
    <row r="14068" spans="1:2">
      <c r="A14068" s="79"/>
      <c r="B14068" s="156"/>
    </row>
    <row r="14069" spans="1:2">
      <c r="A14069" s="79"/>
      <c r="B14069" s="156"/>
    </row>
    <row r="14070" spans="1:2">
      <c r="A14070" s="79"/>
      <c r="B14070" s="156"/>
    </row>
    <row r="14071" spans="1:2">
      <c r="A14071" s="79"/>
      <c r="B14071" s="156"/>
    </row>
    <row r="14072" spans="1:2">
      <c r="A14072" s="79"/>
      <c r="B14072" s="156"/>
    </row>
    <row r="14073" spans="1:2">
      <c r="A14073" s="79"/>
      <c r="B14073" s="156"/>
    </row>
    <row r="14074" spans="1:2">
      <c r="A14074" s="79"/>
      <c r="B14074" s="156"/>
    </row>
    <row r="14075" spans="1:2">
      <c r="A14075" s="79"/>
      <c r="B14075" s="156"/>
    </row>
    <row r="14076" spans="1:2">
      <c r="A14076" s="79"/>
      <c r="B14076" s="156"/>
    </row>
    <row r="14077" spans="1:2">
      <c r="A14077" s="79"/>
      <c r="B14077" s="156"/>
    </row>
    <row r="14078" spans="1:2">
      <c r="A14078" s="79"/>
      <c r="B14078" s="156"/>
    </row>
    <row r="14079" spans="1:2">
      <c r="A14079" s="79"/>
      <c r="B14079" s="156"/>
    </row>
    <row r="14080" spans="1:2">
      <c r="A14080" s="79"/>
      <c r="B14080" s="156"/>
    </row>
    <row r="14081" spans="1:2">
      <c r="A14081" s="79"/>
      <c r="B14081" s="156"/>
    </row>
    <row r="14082" spans="1:2">
      <c r="A14082" s="79"/>
      <c r="B14082" s="156"/>
    </row>
    <row r="14083" spans="1:2">
      <c r="A14083" s="79"/>
      <c r="B14083" s="156"/>
    </row>
    <row r="14084" spans="1:2">
      <c r="A14084" s="79"/>
      <c r="B14084" s="156"/>
    </row>
    <row r="14085" spans="1:2">
      <c r="A14085" s="79"/>
      <c r="B14085" s="156"/>
    </row>
    <row r="14086" spans="1:2">
      <c r="A14086" s="79"/>
      <c r="B14086" s="156"/>
    </row>
    <row r="14087" spans="1:2">
      <c r="A14087" s="79"/>
      <c r="B14087" s="156"/>
    </row>
    <row r="14088" spans="1:2">
      <c r="A14088" s="79"/>
      <c r="B14088" s="156"/>
    </row>
    <row r="14089" spans="1:2">
      <c r="A14089" s="79"/>
      <c r="B14089" s="156"/>
    </row>
    <row r="14090" spans="1:2">
      <c r="A14090" s="79"/>
      <c r="B14090" s="156"/>
    </row>
    <row r="14091" spans="1:2">
      <c r="A14091" s="79"/>
      <c r="B14091" s="156"/>
    </row>
    <row r="14092" spans="1:2">
      <c r="A14092" s="79"/>
      <c r="B14092" s="156"/>
    </row>
    <row r="14093" spans="1:2">
      <c r="A14093" s="79"/>
      <c r="B14093" s="156"/>
    </row>
    <row r="14094" spans="1:2">
      <c r="A14094" s="79"/>
      <c r="B14094" s="156"/>
    </row>
    <row r="14095" spans="1:2">
      <c r="A14095" s="79"/>
      <c r="B14095" s="156"/>
    </row>
    <row r="14096" spans="1:2">
      <c r="A14096" s="79"/>
      <c r="B14096" s="156"/>
    </row>
    <row r="14097" spans="1:2">
      <c r="A14097" s="79"/>
      <c r="B14097" s="156"/>
    </row>
    <row r="14098" spans="1:2">
      <c r="A14098" s="79"/>
      <c r="B14098" s="156"/>
    </row>
    <row r="14099" spans="1:2">
      <c r="A14099" s="79"/>
      <c r="B14099" s="156"/>
    </row>
    <row r="14100" spans="1:2">
      <c r="A14100" s="79"/>
      <c r="B14100" s="156"/>
    </row>
    <row r="14101" spans="1:2">
      <c r="A14101" s="79"/>
      <c r="B14101" s="156"/>
    </row>
    <row r="14102" spans="1:2">
      <c r="A14102" s="79"/>
      <c r="B14102" s="156"/>
    </row>
    <row r="14103" spans="1:2">
      <c r="A14103" s="79"/>
      <c r="B14103" s="156"/>
    </row>
    <row r="14104" spans="1:2">
      <c r="A14104" s="79"/>
      <c r="B14104" s="156"/>
    </row>
    <row r="14105" spans="1:2">
      <c r="A14105" s="79"/>
      <c r="B14105" s="156"/>
    </row>
    <row r="14106" spans="1:2">
      <c r="A14106" s="79"/>
      <c r="B14106" s="156"/>
    </row>
    <row r="14107" spans="1:2">
      <c r="A14107" s="79"/>
      <c r="B14107" s="156"/>
    </row>
    <row r="14108" spans="1:2">
      <c r="A14108" s="79"/>
      <c r="B14108" s="156"/>
    </row>
    <row r="14109" spans="1:2">
      <c r="A14109" s="79"/>
      <c r="B14109" s="156"/>
    </row>
    <row r="14110" spans="1:2">
      <c r="A14110" s="79"/>
      <c r="B14110" s="156"/>
    </row>
    <row r="14111" spans="1:2">
      <c r="A14111" s="79"/>
      <c r="B14111" s="156"/>
    </row>
    <row r="14112" spans="1:2">
      <c r="A14112" s="79"/>
      <c r="B14112" s="156"/>
    </row>
    <row r="14113" spans="1:2">
      <c r="A14113" s="79"/>
      <c r="B14113" s="156"/>
    </row>
    <row r="14114" spans="1:2">
      <c r="A14114" s="79"/>
      <c r="B14114" s="156"/>
    </row>
    <row r="14115" spans="1:2">
      <c r="A14115" s="79"/>
      <c r="B14115" s="156"/>
    </row>
    <row r="14116" spans="1:2">
      <c r="A14116" s="79"/>
      <c r="B14116" s="156"/>
    </row>
    <row r="14117" spans="1:2">
      <c r="A14117" s="79"/>
      <c r="B14117" s="156"/>
    </row>
    <row r="14118" spans="1:2">
      <c r="A14118" s="79"/>
      <c r="B14118" s="156"/>
    </row>
    <row r="14119" spans="1:2">
      <c r="A14119" s="79"/>
      <c r="B14119" s="156"/>
    </row>
    <row r="14120" spans="1:2">
      <c r="A14120" s="79"/>
      <c r="B14120" s="156"/>
    </row>
    <row r="14121" spans="1:2">
      <c r="A14121" s="79"/>
      <c r="B14121" s="156"/>
    </row>
    <row r="14122" spans="1:2">
      <c r="A14122" s="79"/>
      <c r="B14122" s="156"/>
    </row>
    <row r="14123" spans="1:2">
      <c r="A14123" s="79"/>
      <c r="B14123" s="156"/>
    </row>
    <row r="14124" spans="1:2">
      <c r="A14124" s="79"/>
      <c r="B14124" s="156"/>
    </row>
    <row r="14125" spans="1:2">
      <c r="A14125" s="79"/>
      <c r="B14125" s="156"/>
    </row>
    <row r="14126" spans="1:2">
      <c r="A14126" s="79"/>
      <c r="B14126" s="156"/>
    </row>
    <row r="14127" spans="1:2">
      <c r="A14127" s="79"/>
      <c r="B14127" s="156"/>
    </row>
    <row r="14128" spans="1:2">
      <c r="A14128" s="79"/>
      <c r="B14128" s="156"/>
    </row>
    <row r="14129" spans="1:2">
      <c r="A14129" s="79"/>
      <c r="B14129" s="156"/>
    </row>
    <row r="14130" spans="1:2">
      <c r="A14130" s="79"/>
      <c r="B14130" s="156"/>
    </row>
    <row r="14131" spans="1:2">
      <c r="A14131" s="79"/>
      <c r="B14131" s="156"/>
    </row>
    <row r="14132" spans="1:2">
      <c r="A14132" s="79"/>
      <c r="B14132" s="156"/>
    </row>
    <row r="14133" spans="1:2">
      <c r="A14133" s="79"/>
      <c r="B14133" s="156"/>
    </row>
    <row r="14134" spans="1:2">
      <c r="A14134" s="79"/>
      <c r="B14134" s="156"/>
    </row>
    <row r="14135" spans="1:2">
      <c r="A14135" s="79"/>
      <c r="B14135" s="156"/>
    </row>
    <row r="14136" spans="1:2">
      <c r="A14136" s="79"/>
      <c r="B14136" s="156"/>
    </row>
    <row r="14137" spans="1:2">
      <c r="A14137" s="79"/>
      <c r="B14137" s="156"/>
    </row>
    <row r="14138" spans="1:2">
      <c r="A14138" s="79"/>
      <c r="B14138" s="156"/>
    </row>
    <row r="14139" spans="1:2">
      <c r="A14139" s="79"/>
      <c r="B14139" s="156"/>
    </row>
    <row r="14140" spans="1:2">
      <c r="A14140" s="79"/>
      <c r="B14140" s="156"/>
    </row>
    <row r="14141" spans="1:2">
      <c r="A14141" s="79"/>
      <c r="B14141" s="156"/>
    </row>
    <row r="14142" spans="1:2">
      <c r="A14142" s="79"/>
      <c r="B14142" s="156"/>
    </row>
    <row r="14143" spans="1:2">
      <c r="A14143" s="79"/>
      <c r="B14143" s="156"/>
    </row>
    <row r="14144" spans="1:2">
      <c r="A14144" s="79"/>
      <c r="B14144" s="156"/>
    </row>
    <row r="14145" spans="1:2">
      <c r="A14145" s="79"/>
      <c r="B14145" s="156"/>
    </row>
    <row r="14146" spans="1:2">
      <c r="A14146" s="79"/>
      <c r="B14146" s="156"/>
    </row>
    <row r="14147" spans="1:2">
      <c r="A14147" s="79"/>
      <c r="B14147" s="156"/>
    </row>
    <row r="14148" spans="1:2">
      <c r="A14148" s="79"/>
      <c r="B14148" s="156"/>
    </row>
    <row r="14149" spans="1:2">
      <c r="A14149" s="79"/>
      <c r="B14149" s="156"/>
    </row>
    <row r="14150" spans="1:2">
      <c r="A14150" s="79"/>
      <c r="B14150" s="156"/>
    </row>
    <row r="14151" spans="1:2">
      <c r="A14151" s="79"/>
      <c r="B14151" s="156"/>
    </row>
    <row r="14152" spans="1:2">
      <c r="A14152" s="79"/>
      <c r="B14152" s="156"/>
    </row>
    <row r="14153" spans="1:2">
      <c r="A14153" s="79"/>
      <c r="B14153" s="156"/>
    </row>
    <row r="14154" spans="1:2">
      <c r="A14154" s="79"/>
      <c r="B14154" s="156"/>
    </row>
    <row r="14155" spans="1:2">
      <c r="A14155" s="79"/>
      <c r="B14155" s="156"/>
    </row>
    <row r="14156" spans="1:2">
      <c r="A14156" s="79"/>
      <c r="B14156" s="156"/>
    </row>
    <row r="14157" spans="1:2">
      <c r="A14157" s="79"/>
      <c r="B14157" s="156"/>
    </row>
    <row r="14158" spans="1:2">
      <c r="A14158" s="79"/>
      <c r="B14158" s="156"/>
    </row>
    <row r="14159" spans="1:2">
      <c r="A14159" s="79"/>
      <c r="B14159" s="156"/>
    </row>
    <row r="14160" spans="1:2">
      <c r="A14160" s="79"/>
      <c r="B14160" s="156"/>
    </row>
    <row r="14161" spans="1:2">
      <c r="A14161" s="79"/>
      <c r="B14161" s="156"/>
    </row>
    <row r="14162" spans="1:2">
      <c r="A14162" s="79"/>
      <c r="B14162" s="156"/>
    </row>
    <row r="14163" spans="1:2">
      <c r="A14163" s="79"/>
      <c r="B14163" s="156"/>
    </row>
    <row r="14164" spans="1:2">
      <c r="A14164" s="79"/>
      <c r="B14164" s="156"/>
    </row>
    <row r="14165" spans="1:2">
      <c r="A14165" s="79"/>
      <c r="B14165" s="156"/>
    </row>
    <row r="14166" spans="1:2">
      <c r="A14166" s="79"/>
      <c r="B14166" s="156"/>
    </row>
    <row r="14167" spans="1:2">
      <c r="A14167" s="79"/>
      <c r="B14167" s="156"/>
    </row>
    <row r="14168" spans="1:2">
      <c r="A14168" s="79"/>
      <c r="B14168" s="156"/>
    </row>
    <row r="14169" spans="1:2">
      <c r="A14169" s="79"/>
      <c r="B14169" s="156"/>
    </row>
    <row r="14170" spans="1:2">
      <c r="A14170" s="79"/>
      <c r="B14170" s="156"/>
    </row>
    <row r="14171" spans="1:2">
      <c r="A14171" s="79"/>
      <c r="B14171" s="156"/>
    </row>
    <row r="14172" spans="1:2">
      <c r="A14172" s="79"/>
      <c r="B14172" s="156"/>
    </row>
    <row r="14173" spans="1:2">
      <c r="A14173" s="79"/>
      <c r="B14173" s="156"/>
    </row>
    <row r="14174" spans="1:2">
      <c r="A14174" s="79"/>
      <c r="B14174" s="156"/>
    </row>
    <row r="14175" spans="1:2">
      <c r="A14175" s="79"/>
      <c r="B14175" s="156"/>
    </row>
    <row r="14176" spans="1:2">
      <c r="A14176" s="79"/>
      <c r="B14176" s="156"/>
    </row>
    <row r="14177" spans="1:2">
      <c r="A14177" s="79"/>
      <c r="B14177" s="156"/>
    </row>
    <row r="14178" spans="1:2">
      <c r="A14178" s="79"/>
      <c r="B14178" s="156"/>
    </row>
    <row r="14179" spans="1:2">
      <c r="A14179" s="79"/>
      <c r="B14179" s="156"/>
    </row>
    <row r="14180" spans="1:2">
      <c r="A14180" s="79"/>
      <c r="B14180" s="156"/>
    </row>
    <row r="14181" spans="1:2">
      <c r="A14181" s="79"/>
      <c r="B14181" s="156"/>
    </row>
    <row r="14182" spans="1:2">
      <c r="A14182" s="79"/>
      <c r="B14182" s="156"/>
    </row>
    <row r="14183" spans="1:2">
      <c r="A14183" s="79"/>
      <c r="B14183" s="156"/>
    </row>
    <row r="14184" spans="1:2">
      <c r="A14184" s="79"/>
      <c r="B14184" s="156"/>
    </row>
    <row r="14185" spans="1:2">
      <c r="A14185" s="79"/>
      <c r="B14185" s="156"/>
    </row>
    <row r="14186" spans="1:2">
      <c r="A14186" s="79"/>
      <c r="B14186" s="156"/>
    </row>
    <row r="14187" spans="1:2">
      <c r="A14187" s="79"/>
      <c r="B14187" s="156"/>
    </row>
    <row r="14188" spans="1:2">
      <c r="A14188" s="79"/>
      <c r="B14188" s="156"/>
    </row>
    <row r="14189" spans="1:2">
      <c r="A14189" s="79"/>
      <c r="B14189" s="156"/>
    </row>
    <row r="14190" spans="1:2">
      <c r="A14190" s="79"/>
      <c r="B14190" s="156"/>
    </row>
    <row r="14191" spans="1:2">
      <c r="A14191" s="79"/>
      <c r="B14191" s="156"/>
    </row>
    <row r="14192" spans="1:2">
      <c r="A14192" s="79"/>
      <c r="B14192" s="156"/>
    </row>
    <row r="14193" spans="1:2">
      <c r="A14193" s="79"/>
      <c r="B14193" s="156"/>
    </row>
    <row r="14194" spans="1:2">
      <c r="A14194" s="79"/>
      <c r="B14194" s="156"/>
    </row>
    <row r="14195" spans="1:2">
      <c r="A14195" s="79"/>
      <c r="B14195" s="156"/>
    </row>
    <row r="14196" spans="1:2">
      <c r="A14196" s="79"/>
      <c r="B14196" s="156"/>
    </row>
    <row r="14197" spans="1:2">
      <c r="A14197" s="79"/>
      <c r="B14197" s="156"/>
    </row>
    <row r="14198" spans="1:2">
      <c r="A14198" s="79"/>
      <c r="B14198" s="156"/>
    </row>
    <row r="14199" spans="1:2">
      <c r="A14199" s="79"/>
      <c r="B14199" s="156"/>
    </row>
    <row r="14200" spans="1:2">
      <c r="A14200" s="79"/>
      <c r="B14200" s="156"/>
    </row>
    <row r="14201" spans="1:2">
      <c r="A14201" s="79"/>
      <c r="B14201" s="156"/>
    </row>
    <row r="14202" spans="1:2">
      <c r="A14202" s="79"/>
      <c r="B14202" s="156"/>
    </row>
    <row r="14203" spans="1:2">
      <c r="A14203" s="79"/>
      <c r="B14203" s="156"/>
    </row>
    <row r="14204" spans="1:2">
      <c r="A14204" s="79"/>
      <c r="B14204" s="156"/>
    </row>
    <row r="14205" spans="1:2">
      <c r="A14205" s="79"/>
      <c r="B14205" s="156"/>
    </row>
    <row r="14206" spans="1:2">
      <c r="A14206" s="79"/>
      <c r="B14206" s="156"/>
    </row>
    <row r="14207" spans="1:2">
      <c r="A14207" s="79"/>
      <c r="B14207" s="156"/>
    </row>
    <row r="14208" spans="1:2">
      <c r="A14208" s="79"/>
      <c r="B14208" s="156"/>
    </row>
    <row r="14209" spans="1:2">
      <c r="A14209" s="79"/>
      <c r="B14209" s="156"/>
    </row>
    <row r="14210" spans="1:2">
      <c r="A14210" s="79"/>
      <c r="B14210" s="156"/>
    </row>
    <row r="14211" spans="1:2">
      <c r="A14211" s="79"/>
      <c r="B14211" s="156"/>
    </row>
    <row r="14212" spans="1:2">
      <c r="A14212" s="79"/>
      <c r="B14212" s="156"/>
    </row>
    <row r="14213" spans="1:2">
      <c r="A14213" s="79"/>
      <c r="B14213" s="156"/>
    </row>
    <row r="14214" spans="1:2">
      <c r="A14214" s="79"/>
      <c r="B14214" s="156"/>
    </row>
    <row r="14215" spans="1:2">
      <c r="A14215" s="79"/>
      <c r="B14215" s="156"/>
    </row>
    <row r="14216" spans="1:2">
      <c r="A14216" s="79"/>
      <c r="B14216" s="156"/>
    </row>
    <row r="14217" spans="1:2">
      <c r="A14217" s="79"/>
      <c r="B14217" s="156"/>
    </row>
    <row r="14218" spans="1:2">
      <c r="A14218" s="79"/>
      <c r="B14218" s="156"/>
    </row>
    <row r="14219" spans="1:2">
      <c r="A14219" s="79"/>
      <c r="B14219" s="156"/>
    </row>
    <row r="14220" spans="1:2">
      <c r="A14220" s="79"/>
      <c r="B14220" s="156"/>
    </row>
    <row r="14221" spans="1:2">
      <c r="A14221" s="79"/>
      <c r="B14221" s="156"/>
    </row>
    <row r="14222" spans="1:2">
      <c r="A14222" s="79"/>
      <c r="B14222" s="156"/>
    </row>
    <row r="14223" spans="1:2">
      <c r="A14223" s="79"/>
      <c r="B14223" s="156"/>
    </row>
    <row r="14224" spans="1:2">
      <c r="A14224" s="79"/>
      <c r="B14224" s="156"/>
    </row>
    <row r="14225" spans="1:2">
      <c r="A14225" s="79"/>
      <c r="B14225" s="156"/>
    </row>
    <row r="14226" spans="1:2">
      <c r="A14226" s="79"/>
      <c r="B14226" s="156"/>
    </row>
    <row r="14227" spans="1:2">
      <c r="A14227" s="79"/>
      <c r="B14227" s="156"/>
    </row>
    <row r="14228" spans="1:2">
      <c r="A14228" s="79"/>
      <c r="B14228" s="156"/>
    </row>
    <row r="14229" spans="1:2">
      <c r="A14229" s="79"/>
      <c r="B14229" s="156"/>
    </row>
    <row r="14230" spans="1:2">
      <c r="A14230" s="79"/>
      <c r="B14230" s="156"/>
    </row>
    <row r="14231" spans="1:2">
      <c r="A14231" s="79"/>
      <c r="B14231" s="156"/>
    </row>
    <row r="14232" spans="1:2">
      <c r="A14232" s="79"/>
      <c r="B14232" s="156"/>
    </row>
    <row r="14233" spans="1:2">
      <c r="A14233" s="79"/>
      <c r="B14233" s="156"/>
    </row>
    <row r="14234" spans="1:2">
      <c r="A14234" s="79"/>
      <c r="B14234" s="156"/>
    </row>
    <row r="14235" spans="1:2">
      <c r="A14235" s="79"/>
      <c r="B14235" s="156"/>
    </row>
    <row r="14236" spans="1:2">
      <c r="A14236" s="79"/>
      <c r="B14236" s="156"/>
    </row>
    <row r="14237" spans="1:2">
      <c r="A14237" s="79"/>
      <c r="B14237" s="156"/>
    </row>
    <row r="14238" spans="1:2">
      <c r="A14238" s="79"/>
      <c r="B14238" s="156"/>
    </row>
    <row r="14239" spans="1:2">
      <c r="A14239" s="79"/>
      <c r="B14239" s="156"/>
    </row>
    <row r="14240" spans="1:2">
      <c r="A14240" s="79"/>
      <c r="B14240" s="156"/>
    </row>
    <row r="14241" spans="1:2">
      <c r="A14241" s="79"/>
      <c r="B14241" s="156"/>
    </row>
    <row r="14242" spans="1:2">
      <c r="A14242" s="79"/>
      <c r="B14242" s="156"/>
    </row>
    <row r="14243" spans="1:2">
      <c r="A14243" s="79"/>
      <c r="B14243" s="156"/>
    </row>
    <row r="14244" spans="1:2">
      <c r="A14244" s="79"/>
      <c r="B14244" s="156"/>
    </row>
    <row r="14245" spans="1:2">
      <c r="A14245" s="79"/>
      <c r="B14245" s="156"/>
    </row>
    <row r="14246" spans="1:2">
      <c r="A14246" s="79"/>
      <c r="B14246" s="156"/>
    </row>
    <row r="14247" spans="1:2">
      <c r="A14247" s="79"/>
      <c r="B14247" s="156"/>
    </row>
    <row r="14248" spans="1:2">
      <c r="A14248" s="79"/>
      <c r="B14248" s="156"/>
    </row>
    <row r="14249" spans="1:2">
      <c r="A14249" s="79"/>
      <c r="B14249" s="156"/>
    </row>
    <row r="14250" spans="1:2">
      <c r="A14250" s="79"/>
      <c r="B14250" s="156"/>
    </row>
    <row r="14251" spans="1:2">
      <c r="A14251" s="79"/>
      <c r="B14251" s="156"/>
    </row>
    <row r="14252" spans="1:2">
      <c r="A14252" s="79"/>
      <c r="B14252" s="156"/>
    </row>
    <row r="14253" spans="1:2">
      <c r="A14253" s="79"/>
      <c r="B14253" s="156"/>
    </row>
    <row r="14254" spans="1:2">
      <c r="A14254" s="79"/>
      <c r="B14254" s="156"/>
    </row>
    <row r="14255" spans="1:2">
      <c r="A14255" s="79"/>
      <c r="B14255" s="156"/>
    </row>
    <row r="14256" spans="1:2">
      <c r="A14256" s="79"/>
      <c r="B14256" s="156"/>
    </row>
    <row r="14257" spans="1:2">
      <c r="A14257" s="79"/>
      <c r="B14257" s="156"/>
    </row>
    <row r="14258" spans="1:2">
      <c r="A14258" s="79"/>
      <c r="B14258" s="156"/>
    </row>
    <row r="14259" spans="1:2">
      <c r="A14259" s="79"/>
      <c r="B14259" s="156"/>
    </row>
    <row r="14260" spans="1:2">
      <c r="A14260" s="79"/>
      <c r="B14260" s="156"/>
    </row>
    <row r="14261" spans="1:2">
      <c r="A14261" s="79"/>
      <c r="B14261" s="156"/>
    </row>
    <row r="14262" spans="1:2">
      <c r="A14262" s="79"/>
      <c r="B14262" s="156"/>
    </row>
    <row r="14263" spans="1:2">
      <c r="A14263" s="79"/>
      <c r="B14263" s="156"/>
    </row>
    <row r="14264" spans="1:2">
      <c r="A14264" s="79"/>
      <c r="B14264" s="156"/>
    </row>
    <row r="14265" spans="1:2">
      <c r="A14265" s="79"/>
      <c r="B14265" s="156"/>
    </row>
    <row r="14266" spans="1:2">
      <c r="A14266" s="79"/>
      <c r="B14266" s="156"/>
    </row>
    <row r="14267" spans="1:2">
      <c r="A14267" s="79"/>
      <c r="B14267" s="156"/>
    </row>
    <row r="14268" spans="1:2">
      <c r="A14268" s="79"/>
      <c r="B14268" s="156"/>
    </row>
    <row r="14269" spans="1:2">
      <c r="A14269" s="79"/>
      <c r="B14269" s="156"/>
    </row>
    <row r="14270" spans="1:2">
      <c r="A14270" s="79"/>
      <c r="B14270" s="156"/>
    </row>
    <row r="14271" spans="1:2">
      <c r="A14271" s="79"/>
      <c r="B14271" s="156"/>
    </row>
    <row r="14272" spans="1:2">
      <c r="A14272" s="79"/>
      <c r="B14272" s="156"/>
    </row>
    <row r="14273" spans="1:2">
      <c r="A14273" s="79"/>
      <c r="B14273" s="156"/>
    </row>
    <row r="14274" spans="1:2">
      <c r="A14274" s="79"/>
      <c r="B14274" s="156"/>
    </row>
    <row r="14275" spans="1:2">
      <c r="A14275" s="79"/>
      <c r="B14275" s="156"/>
    </row>
    <row r="14276" spans="1:2">
      <c r="A14276" s="79"/>
      <c r="B14276" s="156"/>
    </row>
    <row r="14277" spans="1:2">
      <c r="A14277" s="79"/>
      <c r="B14277" s="156"/>
    </row>
    <row r="14278" spans="1:2">
      <c r="A14278" s="79"/>
      <c r="B14278" s="156"/>
    </row>
    <row r="14279" spans="1:2">
      <c r="A14279" s="79"/>
      <c r="B14279" s="156"/>
    </row>
    <row r="14280" spans="1:2">
      <c r="A14280" s="79"/>
      <c r="B14280" s="156"/>
    </row>
    <row r="14281" spans="1:2">
      <c r="A14281" s="79"/>
      <c r="B14281" s="156"/>
    </row>
    <row r="14282" spans="1:2">
      <c r="A14282" s="79"/>
      <c r="B14282" s="156"/>
    </row>
    <row r="14283" spans="1:2">
      <c r="A14283" s="79"/>
      <c r="B14283" s="156"/>
    </row>
    <row r="14284" spans="1:2">
      <c r="A14284" s="79"/>
      <c r="B14284" s="156"/>
    </row>
    <row r="14285" spans="1:2">
      <c r="A14285" s="79"/>
      <c r="B14285" s="156"/>
    </row>
    <row r="14286" spans="1:2">
      <c r="A14286" s="79"/>
      <c r="B14286" s="156"/>
    </row>
    <row r="14287" spans="1:2">
      <c r="A14287" s="79"/>
      <c r="B14287" s="156"/>
    </row>
    <row r="14288" spans="1:2">
      <c r="A14288" s="79"/>
      <c r="B14288" s="156"/>
    </row>
    <row r="14289" spans="1:2">
      <c r="A14289" s="79"/>
      <c r="B14289" s="156"/>
    </row>
    <row r="14290" spans="1:2">
      <c r="A14290" s="79"/>
      <c r="B14290" s="156"/>
    </row>
    <row r="14291" spans="1:2">
      <c r="A14291" s="79"/>
      <c r="B14291" s="156"/>
    </row>
    <row r="14292" spans="1:2">
      <c r="A14292" s="79"/>
      <c r="B14292" s="156"/>
    </row>
    <row r="14293" spans="1:2">
      <c r="A14293" s="79"/>
      <c r="B14293" s="156"/>
    </row>
    <row r="14294" spans="1:2">
      <c r="A14294" s="79"/>
      <c r="B14294" s="156"/>
    </row>
    <row r="14295" spans="1:2">
      <c r="A14295" s="79"/>
      <c r="B14295" s="156"/>
    </row>
    <row r="14296" spans="1:2">
      <c r="A14296" s="79"/>
      <c r="B14296" s="156"/>
    </row>
    <row r="14297" spans="1:2">
      <c r="A14297" s="79"/>
      <c r="B14297" s="156"/>
    </row>
    <row r="14298" spans="1:2">
      <c r="A14298" s="79"/>
      <c r="B14298" s="156"/>
    </row>
    <row r="14299" spans="1:2">
      <c r="A14299" s="79"/>
      <c r="B14299" s="156"/>
    </row>
    <row r="14300" spans="1:2">
      <c r="A14300" s="79"/>
      <c r="B14300" s="156"/>
    </row>
    <row r="14301" spans="1:2">
      <c r="A14301" s="79"/>
      <c r="B14301" s="156"/>
    </row>
    <row r="14302" spans="1:2">
      <c r="A14302" s="79"/>
      <c r="B14302" s="156"/>
    </row>
    <row r="14303" spans="1:2">
      <c r="A14303" s="79"/>
      <c r="B14303" s="156"/>
    </row>
    <row r="14304" spans="1:2">
      <c r="A14304" s="79"/>
      <c r="B14304" s="156"/>
    </row>
    <row r="14305" spans="1:2">
      <c r="A14305" s="79"/>
      <c r="B14305" s="156"/>
    </row>
    <row r="14306" spans="1:2">
      <c r="A14306" s="79"/>
      <c r="B14306" s="156"/>
    </row>
    <row r="14307" spans="1:2">
      <c r="A14307" s="79"/>
      <c r="B14307" s="156"/>
    </row>
    <row r="14308" spans="1:2">
      <c r="A14308" s="79"/>
      <c r="B14308" s="156"/>
    </row>
    <row r="14309" spans="1:2">
      <c r="A14309" s="79"/>
      <c r="B14309" s="156"/>
    </row>
    <row r="14310" spans="1:2">
      <c r="A14310" s="79"/>
      <c r="B14310" s="156"/>
    </row>
    <row r="14311" spans="1:2">
      <c r="A14311" s="79"/>
      <c r="B14311" s="156"/>
    </row>
    <row r="14312" spans="1:2">
      <c r="A14312" s="79"/>
      <c r="B14312" s="156"/>
    </row>
    <row r="14313" spans="1:2">
      <c r="A14313" s="79"/>
      <c r="B14313" s="156"/>
    </row>
    <row r="14314" spans="1:2">
      <c r="A14314" s="79"/>
      <c r="B14314" s="156"/>
    </row>
    <row r="14315" spans="1:2">
      <c r="A14315" s="79"/>
      <c r="B14315" s="156"/>
    </row>
    <row r="14316" spans="1:2">
      <c r="A14316" s="79"/>
      <c r="B14316" s="156"/>
    </row>
    <row r="14317" spans="1:2">
      <c r="A14317" s="79"/>
      <c r="B14317" s="156"/>
    </row>
    <row r="14318" spans="1:2">
      <c r="A14318" s="79"/>
      <c r="B14318" s="156"/>
    </row>
    <row r="14319" spans="1:2">
      <c r="A14319" s="79"/>
      <c r="B14319" s="156"/>
    </row>
    <row r="14320" spans="1:2">
      <c r="A14320" s="79"/>
      <c r="B14320" s="156"/>
    </row>
    <row r="14321" spans="1:2">
      <c r="A14321" s="79"/>
      <c r="B14321" s="156"/>
    </row>
    <row r="14322" spans="1:2">
      <c r="A14322" s="79"/>
      <c r="B14322" s="156"/>
    </row>
    <row r="14323" spans="1:2">
      <c r="A14323" s="79"/>
      <c r="B14323" s="156"/>
    </row>
    <row r="14324" spans="1:2">
      <c r="A14324" s="79"/>
      <c r="B14324" s="156"/>
    </row>
    <row r="14325" spans="1:2">
      <c r="A14325" s="79"/>
      <c r="B14325" s="156"/>
    </row>
    <row r="14326" spans="1:2">
      <c r="A14326" s="79"/>
      <c r="B14326" s="156"/>
    </row>
    <row r="14327" spans="1:2">
      <c r="A14327" s="79"/>
      <c r="B14327" s="156"/>
    </row>
    <row r="14328" spans="1:2">
      <c r="A14328" s="79"/>
      <c r="B14328" s="156"/>
    </row>
    <row r="14329" spans="1:2">
      <c r="A14329" s="79"/>
      <c r="B14329" s="156"/>
    </row>
    <row r="14330" spans="1:2">
      <c r="A14330" s="79"/>
      <c r="B14330" s="156"/>
    </row>
    <row r="14331" spans="1:2">
      <c r="A14331" s="79"/>
      <c r="B14331" s="156"/>
    </row>
    <row r="14332" spans="1:2">
      <c r="A14332" s="79"/>
      <c r="B14332" s="156"/>
    </row>
    <row r="14333" spans="1:2">
      <c r="A14333" s="79"/>
      <c r="B14333" s="156"/>
    </row>
    <row r="14334" spans="1:2">
      <c r="A14334" s="79"/>
      <c r="B14334" s="156"/>
    </row>
    <row r="14335" spans="1:2">
      <c r="A14335" s="79"/>
      <c r="B14335" s="156"/>
    </row>
    <row r="14336" spans="1:2">
      <c r="A14336" s="79"/>
      <c r="B14336" s="156"/>
    </row>
    <row r="14337" spans="1:2">
      <c r="A14337" s="79"/>
      <c r="B14337" s="156"/>
    </row>
    <row r="14338" spans="1:2">
      <c r="A14338" s="79"/>
      <c r="B14338" s="156"/>
    </row>
    <row r="14339" spans="1:2">
      <c r="A14339" s="79"/>
      <c r="B14339" s="156"/>
    </row>
    <row r="14340" spans="1:2">
      <c r="A14340" s="79"/>
      <c r="B14340" s="156"/>
    </row>
    <row r="14341" spans="1:2">
      <c r="A14341" s="79"/>
      <c r="B14341" s="156"/>
    </row>
    <row r="14342" spans="1:2">
      <c r="A14342" s="79"/>
      <c r="B14342" s="156"/>
    </row>
    <row r="14343" spans="1:2">
      <c r="A14343" s="79"/>
      <c r="B14343" s="156"/>
    </row>
    <row r="14344" spans="1:2">
      <c r="A14344" s="79"/>
      <c r="B14344" s="156"/>
    </row>
    <row r="14345" spans="1:2">
      <c r="A14345" s="79"/>
      <c r="B14345" s="156"/>
    </row>
    <row r="14346" spans="1:2">
      <c r="A14346" s="79"/>
      <c r="B14346" s="156"/>
    </row>
    <row r="14347" spans="1:2">
      <c r="A14347" s="79"/>
      <c r="B14347" s="156"/>
    </row>
    <row r="14348" spans="1:2">
      <c r="A14348" s="79"/>
      <c r="B14348" s="156"/>
    </row>
    <row r="14349" spans="1:2">
      <c r="A14349" s="79"/>
      <c r="B14349" s="156"/>
    </row>
    <row r="14350" spans="1:2">
      <c r="A14350" s="79"/>
      <c r="B14350" s="156"/>
    </row>
    <row r="14351" spans="1:2">
      <c r="A14351" s="79"/>
      <c r="B14351" s="156"/>
    </row>
    <row r="14352" spans="1:2">
      <c r="A14352" s="79"/>
      <c r="B14352" s="156"/>
    </row>
    <row r="14353" spans="1:2">
      <c r="A14353" s="79"/>
      <c r="B14353" s="156"/>
    </row>
    <row r="14354" spans="1:2">
      <c r="A14354" s="79"/>
      <c r="B14354" s="156"/>
    </row>
    <row r="14355" spans="1:2">
      <c r="A14355" s="79"/>
      <c r="B14355" s="156"/>
    </row>
    <row r="14356" spans="1:2">
      <c r="A14356" s="79"/>
      <c r="B14356" s="156"/>
    </row>
    <row r="14357" spans="1:2">
      <c r="A14357" s="79"/>
      <c r="B14357" s="156"/>
    </row>
    <row r="14358" spans="1:2">
      <c r="A14358" s="79"/>
      <c r="B14358" s="156"/>
    </row>
    <row r="14359" spans="1:2">
      <c r="A14359" s="79"/>
      <c r="B14359" s="156"/>
    </row>
    <row r="14360" spans="1:2">
      <c r="A14360" s="79"/>
      <c r="B14360" s="156"/>
    </row>
    <row r="14361" spans="1:2">
      <c r="A14361" s="79"/>
      <c r="B14361" s="156"/>
    </row>
    <row r="14362" spans="1:2">
      <c r="A14362" s="79"/>
      <c r="B14362" s="156"/>
    </row>
    <row r="14363" spans="1:2">
      <c r="A14363" s="79"/>
      <c r="B14363" s="156"/>
    </row>
    <row r="14364" spans="1:2">
      <c r="A14364" s="79"/>
      <c r="B14364" s="156"/>
    </row>
    <row r="14365" spans="1:2">
      <c r="A14365" s="79"/>
      <c r="B14365" s="156"/>
    </row>
    <row r="14366" spans="1:2">
      <c r="A14366" s="79"/>
      <c r="B14366" s="156"/>
    </row>
    <row r="14367" spans="1:2">
      <c r="A14367" s="79"/>
      <c r="B14367" s="156"/>
    </row>
    <row r="14368" spans="1:2">
      <c r="A14368" s="79"/>
      <c r="B14368" s="156"/>
    </row>
    <row r="14369" spans="1:2">
      <c r="A14369" s="79"/>
      <c r="B14369" s="156"/>
    </row>
    <row r="14370" spans="1:2">
      <c r="A14370" s="79"/>
      <c r="B14370" s="156"/>
    </row>
    <row r="14371" spans="1:2">
      <c r="A14371" s="79"/>
      <c r="B14371" s="156"/>
    </row>
    <row r="14372" spans="1:2">
      <c r="A14372" s="79"/>
      <c r="B14372" s="156"/>
    </row>
    <row r="14373" spans="1:2">
      <c r="A14373" s="79"/>
      <c r="B14373" s="156"/>
    </row>
    <row r="14374" spans="1:2">
      <c r="A14374" s="79"/>
      <c r="B14374" s="156"/>
    </row>
    <row r="14375" spans="1:2">
      <c r="A14375" s="79"/>
      <c r="B14375" s="156"/>
    </row>
    <row r="14376" spans="1:2">
      <c r="A14376" s="79"/>
      <c r="B14376" s="156"/>
    </row>
    <row r="14377" spans="1:2">
      <c r="A14377" s="79"/>
      <c r="B14377" s="156"/>
    </row>
    <row r="14378" spans="1:2">
      <c r="A14378" s="79"/>
      <c r="B14378" s="156"/>
    </row>
    <row r="14379" spans="1:2">
      <c r="A14379" s="79"/>
      <c r="B14379" s="156"/>
    </row>
    <row r="14380" spans="1:2">
      <c r="A14380" s="79"/>
      <c r="B14380" s="156"/>
    </row>
    <row r="14381" spans="1:2">
      <c r="A14381" s="79"/>
      <c r="B14381" s="156"/>
    </row>
    <row r="14382" spans="1:2">
      <c r="A14382" s="79"/>
      <c r="B14382" s="156"/>
    </row>
    <row r="14383" spans="1:2">
      <c r="A14383" s="79"/>
      <c r="B14383" s="156"/>
    </row>
    <row r="14384" spans="1:2">
      <c r="A14384" s="79"/>
      <c r="B14384" s="156"/>
    </row>
    <row r="14385" spans="1:2">
      <c r="A14385" s="79"/>
      <c r="B14385" s="156"/>
    </row>
    <row r="14386" spans="1:2">
      <c r="A14386" s="79"/>
      <c r="B14386" s="156"/>
    </row>
    <row r="14387" spans="1:2">
      <c r="A14387" s="79"/>
      <c r="B14387" s="156"/>
    </row>
    <row r="14388" spans="1:2">
      <c r="A14388" s="79"/>
      <c r="B14388" s="156"/>
    </row>
    <row r="14389" spans="1:2">
      <c r="A14389" s="79"/>
      <c r="B14389" s="156"/>
    </row>
    <row r="14390" spans="1:2">
      <c r="A14390" s="79"/>
      <c r="B14390" s="156"/>
    </row>
    <row r="14391" spans="1:2">
      <c r="A14391" s="79"/>
      <c r="B14391" s="156"/>
    </row>
    <row r="14392" spans="1:2">
      <c r="A14392" s="79"/>
      <c r="B14392" s="156"/>
    </row>
    <row r="14393" spans="1:2">
      <c r="A14393" s="79"/>
      <c r="B14393" s="156"/>
    </row>
    <row r="14394" spans="1:2">
      <c r="A14394" s="79"/>
      <c r="B14394" s="156"/>
    </row>
    <row r="14395" spans="1:2">
      <c r="A14395" s="79"/>
      <c r="B14395" s="156"/>
    </row>
    <row r="14396" spans="1:2">
      <c r="A14396" s="79"/>
      <c r="B14396" s="156"/>
    </row>
    <row r="14397" spans="1:2">
      <c r="A14397" s="79"/>
      <c r="B14397" s="156"/>
    </row>
    <row r="14398" spans="1:2">
      <c r="A14398" s="79"/>
      <c r="B14398" s="156"/>
    </row>
    <row r="14399" spans="1:2">
      <c r="A14399" s="79"/>
      <c r="B14399" s="156"/>
    </row>
    <row r="14400" spans="1:2">
      <c r="A14400" s="79"/>
      <c r="B14400" s="156"/>
    </row>
    <row r="14401" spans="1:2">
      <c r="A14401" s="79"/>
      <c r="B14401" s="156"/>
    </row>
    <row r="14402" spans="1:2">
      <c r="A14402" s="79"/>
      <c r="B14402" s="156"/>
    </row>
    <row r="14403" spans="1:2">
      <c r="A14403" s="79"/>
      <c r="B14403" s="156"/>
    </row>
    <row r="14404" spans="1:2">
      <c r="A14404" s="79"/>
      <c r="B14404" s="156"/>
    </row>
    <row r="14405" spans="1:2">
      <c r="A14405" s="79"/>
      <c r="B14405" s="156"/>
    </row>
    <row r="14406" spans="1:2">
      <c r="A14406" s="79"/>
      <c r="B14406" s="156"/>
    </row>
    <row r="14407" spans="1:2">
      <c r="A14407" s="79"/>
      <c r="B14407" s="156"/>
    </row>
    <row r="14408" spans="1:2">
      <c r="A14408" s="79"/>
      <c r="B14408" s="156"/>
    </row>
    <row r="14409" spans="1:2">
      <c r="A14409" s="79"/>
      <c r="B14409" s="156"/>
    </row>
    <row r="14410" spans="1:2">
      <c r="A14410" s="79"/>
      <c r="B14410" s="156"/>
    </row>
    <row r="14411" spans="1:2">
      <c r="A14411" s="79"/>
      <c r="B14411" s="156"/>
    </row>
    <row r="14412" spans="1:2">
      <c r="A14412" s="79"/>
      <c r="B14412" s="156"/>
    </row>
    <row r="14413" spans="1:2">
      <c r="A14413" s="79"/>
      <c r="B14413" s="156"/>
    </row>
    <row r="14414" spans="1:2">
      <c r="A14414" s="79"/>
      <c r="B14414" s="156"/>
    </row>
    <row r="14415" spans="1:2">
      <c r="A14415" s="79"/>
      <c r="B14415" s="156"/>
    </row>
    <row r="14416" spans="1:2">
      <c r="A14416" s="79"/>
      <c r="B14416" s="156"/>
    </row>
    <row r="14417" spans="1:2">
      <c r="A14417" s="79"/>
      <c r="B14417" s="156"/>
    </row>
    <row r="14418" spans="1:2">
      <c r="A14418" s="79"/>
      <c r="B14418" s="156"/>
    </row>
    <row r="14419" spans="1:2">
      <c r="A14419" s="79"/>
      <c r="B14419" s="156"/>
    </row>
    <row r="14420" spans="1:2">
      <c r="A14420" s="79"/>
      <c r="B14420" s="156"/>
    </row>
    <row r="14421" spans="1:2">
      <c r="A14421" s="79"/>
      <c r="B14421" s="156"/>
    </row>
    <row r="14422" spans="1:2">
      <c r="A14422" s="79"/>
      <c r="B14422" s="156"/>
    </row>
    <row r="14423" spans="1:2">
      <c r="A14423" s="79"/>
      <c r="B14423" s="156"/>
    </row>
    <row r="14424" spans="1:2">
      <c r="A14424" s="79"/>
      <c r="B14424" s="156"/>
    </row>
    <row r="14425" spans="1:2">
      <c r="A14425" s="79"/>
      <c r="B14425" s="156"/>
    </row>
    <row r="14426" spans="1:2">
      <c r="A14426" s="79"/>
      <c r="B14426" s="156"/>
    </row>
    <row r="14427" spans="1:2">
      <c r="A14427" s="79"/>
      <c r="B14427" s="156"/>
    </row>
    <row r="14428" spans="1:2">
      <c r="A14428" s="79"/>
      <c r="B14428" s="156"/>
    </row>
    <row r="14429" spans="1:2">
      <c r="A14429" s="79"/>
      <c r="B14429" s="156"/>
    </row>
    <row r="14430" spans="1:2">
      <c r="A14430" s="79"/>
      <c r="B14430" s="156"/>
    </row>
    <row r="14431" spans="1:2">
      <c r="A14431" s="79"/>
      <c r="B14431" s="156"/>
    </row>
    <row r="14432" spans="1:2">
      <c r="A14432" s="79"/>
      <c r="B14432" s="156"/>
    </row>
    <row r="14433" spans="1:2">
      <c r="A14433" s="79"/>
      <c r="B14433" s="156"/>
    </row>
    <row r="14434" spans="1:2">
      <c r="A14434" s="79"/>
      <c r="B14434" s="156"/>
    </row>
    <row r="14435" spans="1:2">
      <c r="A14435" s="79"/>
      <c r="B14435" s="156"/>
    </row>
    <row r="14436" spans="1:2">
      <c r="A14436" s="79"/>
      <c r="B14436" s="156"/>
    </row>
    <row r="14437" spans="1:2">
      <c r="A14437" s="79"/>
      <c r="B14437" s="156"/>
    </row>
    <row r="14438" spans="1:2">
      <c r="A14438" s="79"/>
      <c r="B14438" s="156"/>
    </row>
    <row r="14439" spans="1:2">
      <c r="A14439" s="79"/>
      <c r="B14439" s="156"/>
    </row>
    <row r="14440" spans="1:2">
      <c r="A14440" s="79"/>
      <c r="B14440" s="156"/>
    </row>
    <row r="14441" spans="1:2">
      <c r="A14441" s="79"/>
      <c r="B14441" s="156"/>
    </row>
    <row r="14442" spans="1:2">
      <c r="A14442" s="79"/>
      <c r="B14442" s="156"/>
    </row>
    <row r="14443" spans="1:2">
      <c r="A14443" s="79"/>
      <c r="B14443" s="156"/>
    </row>
    <row r="14444" spans="1:2">
      <c r="A14444" s="79"/>
      <c r="B14444" s="156"/>
    </row>
    <row r="14445" spans="1:2">
      <c r="A14445" s="79"/>
      <c r="B14445" s="156"/>
    </row>
    <row r="14446" spans="1:2">
      <c r="A14446" s="79"/>
      <c r="B14446" s="156"/>
    </row>
    <row r="14447" spans="1:2">
      <c r="A14447" s="79"/>
      <c r="B14447" s="156"/>
    </row>
    <row r="14448" spans="1:2">
      <c r="A14448" s="79"/>
      <c r="B14448" s="156"/>
    </row>
    <row r="14449" spans="1:2">
      <c r="A14449" s="79"/>
      <c r="B14449" s="156"/>
    </row>
    <row r="14450" spans="1:2">
      <c r="A14450" s="79"/>
      <c r="B14450" s="156"/>
    </row>
    <row r="14451" spans="1:2">
      <c r="A14451" s="79"/>
      <c r="B14451" s="156"/>
    </row>
    <row r="14452" spans="1:2">
      <c r="A14452" s="79"/>
      <c r="B14452" s="156"/>
    </row>
    <row r="14453" spans="1:2">
      <c r="A14453" s="79"/>
      <c r="B14453" s="156"/>
    </row>
    <row r="14454" spans="1:2">
      <c r="A14454" s="79"/>
      <c r="B14454" s="156"/>
    </row>
    <row r="14455" spans="1:2">
      <c r="A14455" s="79"/>
      <c r="B14455" s="156"/>
    </row>
    <row r="14456" spans="1:2">
      <c r="A14456" s="79"/>
      <c r="B14456" s="156"/>
    </row>
    <row r="14457" spans="1:2">
      <c r="A14457" s="79"/>
      <c r="B14457" s="156"/>
    </row>
    <row r="14458" spans="1:2">
      <c r="A14458" s="79"/>
      <c r="B14458" s="156"/>
    </row>
    <row r="14459" spans="1:2">
      <c r="A14459" s="79"/>
      <c r="B14459" s="156"/>
    </row>
    <row r="14460" spans="1:2">
      <c r="A14460" s="79"/>
      <c r="B14460" s="156"/>
    </row>
    <row r="14461" spans="1:2">
      <c r="A14461" s="79"/>
      <c r="B14461" s="156"/>
    </row>
    <row r="14462" spans="1:2">
      <c r="A14462" s="79"/>
      <c r="B14462" s="156"/>
    </row>
    <row r="14463" spans="1:2">
      <c r="A14463" s="79"/>
      <c r="B14463" s="156"/>
    </row>
    <row r="14464" spans="1:2">
      <c r="A14464" s="79"/>
      <c r="B14464" s="156"/>
    </row>
    <row r="14465" spans="1:2">
      <c r="A14465" s="79"/>
      <c r="B14465" s="156"/>
    </row>
    <row r="14466" spans="1:2">
      <c r="A14466" s="79"/>
      <c r="B14466" s="156"/>
    </row>
    <row r="14467" spans="1:2">
      <c r="A14467" s="79"/>
      <c r="B14467" s="156"/>
    </row>
    <row r="14468" spans="1:2">
      <c r="A14468" s="79"/>
      <c r="B14468" s="156"/>
    </row>
    <row r="14469" spans="1:2">
      <c r="A14469" s="79"/>
      <c r="B14469" s="156"/>
    </row>
    <row r="14470" spans="1:2">
      <c r="A14470" s="79"/>
      <c r="B14470" s="156"/>
    </row>
    <row r="14471" spans="1:2">
      <c r="A14471" s="79"/>
      <c r="B14471" s="156"/>
    </row>
    <row r="14472" spans="1:2">
      <c r="A14472" s="79"/>
      <c r="B14472" s="156"/>
    </row>
    <row r="14473" spans="1:2">
      <c r="A14473" s="79"/>
      <c r="B14473" s="156"/>
    </row>
    <row r="14474" spans="1:2">
      <c r="A14474" s="79"/>
      <c r="B14474" s="156"/>
    </row>
    <row r="14475" spans="1:2">
      <c r="A14475" s="79"/>
      <c r="B14475" s="156"/>
    </row>
    <row r="14476" spans="1:2">
      <c r="A14476" s="79"/>
      <c r="B14476" s="156"/>
    </row>
    <row r="14477" spans="1:2">
      <c r="A14477" s="79"/>
      <c r="B14477" s="156"/>
    </row>
    <row r="14478" spans="1:2">
      <c r="A14478" s="79"/>
      <c r="B14478" s="156"/>
    </row>
    <row r="14479" spans="1:2">
      <c r="A14479" s="79"/>
      <c r="B14479" s="156"/>
    </row>
    <row r="14480" spans="1:2">
      <c r="A14480" s="79"/>
      <c r="B14480" s="156"/>
    </row>
    <row r="14481" spans="1:2">
      <c r="A14481" s="79"/>
      <c r="B14481" s="156"/>
    </row>
    <row r="14482" spans="1:2">
      <c r="A14482" s="79"/>
      <c r="B14482" s="156"/>
    </row>
    <row r="14483" spans="1:2">
      <c r="A14483" s="79"/>
      <c r="B14483" s="156"/>
    </row>
    <row r="14484" spans="1:2">
      <c r="A14484" s="79"/>
      <c r="B14484" s="156"/>
    </row>
    <row r="14485" spans="1:2">
      <c r="A14485" s="79"/>
      <c r="B14485" s="156"/>
    </row>
    <row r="14486" spans="1:2">
      <c r="A14486" s="79"/>
      <c r="B14486" s="156"/>
    </row>
    <row r="14487" spans="1:2">
      <c r="A14487" s="79"/>
      <c r="B14487" s="156"/>
    </row>
    <row r="14488" spans="1:2">
      <c r="A14488" s="79"/>
      <c r="B14488" s="156"/>
    </row>
    <row r="14489" spans="1:2">
      <c r="A14489" s="79"/>
      <c r="B14489" s="156"/>
    </row>
    <row r="14490" spans="1:2">
      <c r="A14490" s="79"/>
      <c r="B14490" s="156"/>
    </row>
    <row r="14491" spans="1:2">
      <c r="A14491" s="79"/>
      <c r="B14491" s="156"/>
    </row>
    <row r="14492" spans="1:2">
      <c r="A14492" s="79"/>
      <c r="B14492" s="156"/>
    </row>
    <row r="14493" spans="1:2">
      <c r="A14493" s="79"/>
      <c r="B14493" s="156"/>
    </row>
    <row r="14494" spans="1:2">
      <c r="A14494" s="79"/>
      <c r="B14494" s="156"/>
    </row>
    <row r="14495" spans="1:2">
      <c r="A14495" s="79"/>
      <c r="B14495" s="156"/>
    </row>
    <row r="14496" spans="1:2">
      <c r="A14496" s="79"/>
      <c r="B14496" s="156"/>
    </row>
    <row r="14497" spans="1:2">
      <c r="A14497" s="79"/>
      <c r="B14497" s="156"/>
    </row>
    <row r="14498" spans="1:2">
      <c r="A14498" s="79"/>
      <c r="B14498" s="156"/>
    </row>
    <row r="14499" spans="1:2">
      <c r="A14499" s="79"/>
      <c r="B14499" s="156"/>
    </row>
    <row r="14500" spans="1:2">
      <c r="A14500" s="79"/>
      <c r="B14500" s="156"/>
    </row>
    <row r="14501" spans="1:2">
      <c r="A14501" s="79"/>
      <c r="B14501" s="156"/>
    </row>
    <row r="14502" spans="1:2">
      <c r="A14502" s="79"/>
      <c r="B14502" s="156"/>
    </row>
    <row r="14503" spans="1:2">
      <c r="A14503" s="79"/>
      <c r="B14503" s="156"/>
    </row>
    <row r="14504" spans="1:2">
      <c r="A14504" s="79"/>
      <c r="B14504" s="156"/>
    </row>
    <row r="14505" spans="1:2">
      <c r="A14505" s="79"/>
      <c r="B14505" s="156"/>
    </row>
    <row r="14506" spans="1:2">
      <c r="A14506" s="79"/>
      <c r="B14506" s="156"/>
    </row>
    <row r="14507" spans="1:2">
      <c r="A14507" s="79"/>
      <c r="B14507" s="156"/>
    </row>
    <row r="14508" spans="1:2">
      <c r="A14508" s="79"/>
      <c r="B14508" s="156"/>
    </row>
    <row r="14509" spans="1:2">
      <c r="A14509" s="79"/>
      <c r="B14509" s="156"/>
    </row>
    <row r="14510" spans="1:2">
      <c r="A14510" s="79"/>
      <c r="B14510" s="156"/>
    </row>
    <row r="14511" spans="1:2">
      <c r="A14511" s="79"/>
      <c r="B14511" s="156"/>
    </row>
    <row r="14512" spans="1:2">
      <c r="A14512" s="79"/>
      <c r="B14512" s="156"/>
    </row>
    <row r="14513" spans="1:2">
      <c r="A14513" s="79"/>
      <c r="B14513" s="156"/>
    </row>
    <row r="14514" spans="1:2">
      <c r="A14514" s="79"/>
      <c r="B14514" s="156"/>
    </row>
    <row r="14515" spans="1:2">
      <c r="A14515" s="79"/>
      <c r="B14515" s="156"/>
    </row>
    <row r="14516" spans="1:2">
      <c r="A14516" s="79"/>
      <c r="B14516" s="156"/>
    </row>
    <row r="14517" spans="1:2">
      <c r="A14517" s="79"/>
      <c r="B14517" s="156"/>
    </row>
    <row r="14518" spans="1:2">
      <c r="A14518" s="79"/>
      <c r="B14518" s="156"/>
    </row>
    <row r="14519" spans="1:2">
      <c r="A14519" s="79"/>
      <c r="B14519" s="156"/>
    </row>
    <row r="14520" spans="1:2">
      <c r="A14520" s="79"/>
      <c r="B14520" s="156"/>
    </row>
    <row r="14521" spans="1:2">
      <c r="A14521" s="79"/>
      <c r="B14521" s="156"/>
    </row>
    <row r="14522" spans="1:2">
      <c r="A14522" s="79"/>
      <c r="B14522" s="156"/>
    </row>
    <row r="14523" spans="1:2">
      <c r="A14523" s="79"/>
      <c r="B14523" s="156"/>
    </row>
    <row r="14524" spans="1:2">
      <c r="A14524" s="79"/>
      <c r="B14524" s="156"/>
    </row>
    <row r="14525" spans="1:2">
      <c r="A14525" s="79"/>
      <c r="B14525" s="156"/>
    </row>
    <row r="14526" spans="1:2">
      <c r="A14526" s="79"/>
      <c r="B14526" s="156"/>
    </row>
    <row r="14527" spans="1:2">
      <c r="A14527" s="79"/>
      <c r="B14527" s="156"/>
    </row>
    <row r="14528" spans="1:2">
      <c r="A14528" s="79"/>
      <c r="B14528" s="156"/>
    </row>
    <row r="14529" spans="1:2">
      <c r="A14529" s="79"/>
      <c r="B14529" s="156"/>
    </row>
    <row r="14530" spans="1:2">
      <c r="A14530" s="79"/>
      <c r="B14530" s="156"/>
    </row>
    <row r="14531" spans="1:2">
      <c r="A14531" s="79"/>
      <c r="B14531" s="156"/>
    </row>
    <row r="14532" spans="1:2">
      <c r="A14532" s="79"/>
      <c r="B14532" s="156"/>
    </row>
    <row r="14533" spans="1:2">
      <c r="A14533" s="79"/>
      <c r="B14533" s="156"/>
    </row>
    <row r="14534" spans="1:2">
      <c r="A14534" s="79"/>
      <c r="B14534" s="156"/>
    </row>
    <row r="14535" spans="1:2">
      <c r="A14535" s="79"/>
      <c r="B14535" s="156"/>
    </row>
    <row r="14536" spans="1:2">
      <c r="A14536" s="79"/>
      <c r="B14536" s="156"/>
    </row>
    <row r="14537" spans="1:2">
      <c r="A14537" s="79"/>
      <c r="B14537" s="156"/>
    </row>
    <row r="14538" spans="1:2">
      <c r="A14538" s="79"/>
      <c r="B14538" s="156"/>
    </row>
    <row r="14539" spans="1:2">
      <c r="A14539" s="79"/>
      <c r="B14539" s="156"/>
    </row>
    <row r="14540" spans="1:2">
      <c r="A14540" s="79"/>
      <c r="B14540" s="156"/>
    </row>
    <row r="14541" spans="1:2">
      <c r="A14541" s="79"/>
      <c r="B14541" s="156"/>
    </row>
    <row r="14542" spans="1:2">
      <c r="A14542" s="79"/>
      <c r="B14542" s="156"/>
    </row>
    <row r="14543" spans="1:2">
      <c r="A14543" s="79"/>
      <c r="B14543" s="156"/>
    </row>
    <row r="14544" spans="1:2">
      <c r="A14544" s="79"/>
      <c r="B14544" s="156"/>
    </row>
    <row r="14545" spans="1:2">
      <c r="A14545" s="79"/>
      <c r="B14545" s="156"/>
    </row>
    <row r="14546" spans="1:2">
      <c r="A14546" s="79"/>
      <c r="B14546" s="156"/>
    </row>
    <row r="14547" spans="1:2">
      <c r="A14547" s="79"/>
      <c r="B14547" s="156"/>
    </row>
    <row r="14548" spans="1:2">
      <c r="A14548" s="79"/>
      <c r="B14548" s="156"/>
    </row>
    <row r="14549" spans="1:2">
      <c r="A14549" s="79"/>
      <c r="B14549" s="156"/>
    </row>
    <row r="14550" spans="1:2">
      <c r="A14550" s="79"/>
      <c r="B14550" s="156"/>
    </row>
    <row r="14551" spans="1:2">
      <c r="A14551" s="79"/>
      <c r="B14551" s="156"/>
    </row>
    <row r="14552" spans="1:2">
      <c r="A14552" s="79"/>
      <c r="B14552" s="156"/>
    </row>
    <row r="14553" spans="1:2">
      <c r="A14553" s="79"/>
      <c r="B14553" s="156"/>
    </row>
    <row r="14554" spans="1:2">
      <c r="A14554" s="79"/>
      <c r="B14554" s="156"/>
    </row>
    <row r="14555" spans="1:2">
      <c r="A14555" s="79"/>
      <c r="B14555" s="156"/>
    </row>
    <row r="14556" spans="1:2">
      <c r="A14556" s="79"/>
      <c r="B14556" s="156"/>
    </row>
    <row r="14557" spans="1:2">
      <c r="A14557" s="79"/>
      <c r="B14557" s="156"/>
    </row>
    <row r="14558" spans="1:2">
      <c r="A14558" s="79"/>
      <c r="B14558" s="156"/>
    </row>
    <row r="14559" spans="1:2">
      <c r="A14559" s="79"/>
      <c r="B14559" s="156"/>
    </row>
    <row r="14560" spans="1:2">
      <c r="A14560" s="79"/>
      <c r="B14560" s="156"/>
    </row>
    <row r="14561" spans="1:2">
      <c r="A14561" s="79"/>
      <c r="B14561" s="156"/>
    </row>
    <row r="14562" spans="1:2">
      <c r="A14562" s="79"/>
      <c r="B14562" s="156"/>
    </row>
    <row r="14563" spans="1:2">
      <c r="A14563" s="79"/>
      <c r="B14563" s="156"/>
    </row>
    <row r="14564" spans="1:2">
      <c r="A14564" s="79"/>
      <c r="B14564" s="156"/>
    </row>
    <row r="14565" spans="1:2">
      <c r="A14565" s="79"/>
      <c r="B14565" s="156"/>
    </row>
    <row r="14566" spans="1:2">
      <c r="A14566" s="79"/>
      <c r="B14566" s="156"/>
    </row>
    <row r="14567" spans="1:2">
      <c r="A14567" s="79"/>
      <c r="B14567" s="156"/>
    </row>
    <row r="14568" spans="1:2">
      <c r="A14568" s="79"/>
      <c r="B14568" s="156"/>
    </row>
    <row r="14569" spans="1:2">
      <c r="A14569" s="79"/>
      <c r="B14569" s="156"/>
    </row>
    <row r="14570" spans="1:2">
      <c r="A14570" s="79"/>
      <c r="B14570" s="156"/>
    </row>
    <row r="14571" spans="1:2">
      <c r="A14571" s="79"/>
      <c r="B14571" s="156"/>
    </row>
    <row r="14572" spans="1:2">
      <c r="A14572" s="79"/>
      <c r="B14572" s="156"/>
    </row>
    <row r="14573" spans="1:2">
      <c r="A14573" s="79"/>
      <c r="B14573" s="156"/>
    </row>
    <row r="14574" spans="1:2">
      <c r="A14574" s="79"/>
      <c r="B14574" s="156"/>
    </row>
    <row r="14575" spans="1:2">
      <c r="A14575" s="79"/>
      <c r="B14575" s="156"/>
    </row>
    <row r="14576" spans="1:2">
      <c r="A14576" s="79"/>
      <c r="B14576" s="156"/>
    </row>
    <row r="14577" spans="1:2">
      <c r="A14577" s="79"/>
      <c r="B14577" s="156"/>
    </row>
    <row r="14578" spans="1:2">
      <c r="A14578" s="79"/>
      <c r="B14578" s="156"/>
    </row>
    <row r="14579" spans="1:2">
      <c r="A14579" s="79"/>
      <c r="B14579" s="156"/>
    </row>
    <row r="14580" spans="1:2">
      <c r="A14580" s="79"/>
      <c r="B14580" s="156"/>
    </row>
    <row r="14581" spans="1:2">
      <c r="A14581" s="79"/>
      <c r="B14581" s="156"/>
    </row>
    <row r="14582" spans="1:2">
      <c r="A14582" s="79"/>
      <c r="B14582" s="156"/>
    </row>
    <row r="14583" spans="1:2">
      <c r="A14583" s="79"/>
      <c r="B14583" s="156"/>
    </row>
    <row r="14584" spans="1:2">
      <c r="A14584" s="79"/>
      <c r="B14584" s="156"/>
    </row>
    <row r="14585" spans="1:2">
      <c r="A14585" s="79"/>
      <c r="B14585" s="156"/>
    </row>
    <row r="14586" spans="1:2">
      <c r="A14586" s="79"/>
      <c r="B14586" s="156"/>
    </row>
    <row r="14587" spans="1:2">
      <c r="A14587" s="79"/>
      <c r="B14587" s="156"/>
    </row>
    <row r="14588" spans="1:2">
      <c r="A14588" s="79"/>
      <c r="B14588" s="156"/>
    </row>
    <row r="14589" spans="1:2">
      <c r="A14589" s="79"/>
      <c r="B14589" s="156"/>
    </row>
    <row r="14590" spans="1:2">
      <c r="A14590" s="79"/>
      <c r="B14590" s="156"/>
    </row>
    <row r="14591" spans="1:2">
      <c r="A14591" s="79"/>
      <c r="B14591" s="156"/>
    </row>
    <row r="14592" spans="1:2">
      <c r="A14592" s="79"/>
      <c r="B14592" s="156"/>
    </row>
    <row r="14593" spans="1:2">
      <c r="A14593" s="79"/>
      <c r="B14593" s="156"/>
    </row>
    <row r="14594" spans="1:2">
      <c r="A14594" s="79"/>
      <c r="B14594" s="156"/>
    </row>
    <row r="14595" spans="1:2">
      <c r="A14595" s="79"/>
      <c r="B14595" s="156"/>
    </row>
    <row r="14596" spans="1:2">
      <c r="A14596" s="79"/>
      <c r="B14596" s="156"/>
    </row>
    <row r="14597" spans="1:2">
      <c r="A14597" s="79"/>
      <c r="B14597" s="156"/>
    </row>
    <row r="14598" spans="1:2">
      <c r="A14598" s="79"/>
      <c r="B14598" s="156"/>
    </row>
    <row r="14599" spans="1:2">
      <c r="A14599" s="79"/>
      <c r="B14599" s="156"/>
    </row>
    <row r="14600" spans="1:2">
      <c r="A14600" s="79"/>
      <c r="B14600" s="156"/>
    </row>
    <row r="14601" spans="1:2">
      <c r="A14601" s="79"/>
      <c r="B14601" s="156"/>
    </row>
    <row r="14602" spans="1:2">
      <c r="A14602" s="79"/>
      <c r="B14602" s="156"/>
    </row>
    <row r="14603" spans="1:2">
      <c r="A14603" s="79"/>
      <c r="B14603" s="156"/>
    </row>
    <row r="14604" spans="1:2">
      <c r="A14604" s="79"/>
      <c r="B14604" s="156"/>
    </row>
    <row r="14605" spans="1:2">
      <c r="A14605" s="79"/>
      <c r="B14605" s="156"/>
    </row>
    <row r="14606" spans="1:2">
      <c r="A14606" s="79"/>
      <c r="B14606" s="156"/>
    </row>
    <row r="14607" spans="1:2">
      <c r="A14607" s="79"/>
      <c r="B14607" s="156"/>
    </row>
    <row r="14608" spans="1:2">
      <c r="A14608" s="79"/>
      <c r="B14608" s="156"/>
    </row>
    <row r="14609" spans="1:2">
      <c r="A14609" s="79"/>
      <c r="B14609" s="156"/>
    </row>
    <row r="14610" spans="1:2">
      <c r="A14610" s="79"/>
      <c r="B14610" s="156"/>
    </row>
    <row r="14611" spans="1:2">
      <c r="A14611" s="79"/>
      <c r="B14611" s="156"/>
    </row>
    <row r="14612" spans="1:2">
      <c r="A14612" s="79"/>
      <c r="B14612" s="156"/>
    </row>
    <row r="14613" spans="1:2">
      <c r="A14613" s="79"/>
      <c r="B14613" s="156"/>
    </row>
    <row r="14614" spans="1:2">
      <c r="A14614" s="79"/>
      <c r="B14614" s="156"/>
    </row>
    <row r="14615" spans="1:2">
      <c r="A14615" s="79"/>
      <c r="B14615" s="156"/>
    </row>
    <row r="14616" spans="1:2">
      <c r="A14616" s="79"/>
      <c r="B14616" s="156"/>
    </row>
    <row r="14617" spans="1:2">
      <c r="A14617" s="79"/>
      <c r="B14617" s="156"/>
    </row>
    <row r="14618" spans="1:2">
      <c r="A14618" s="79"/>
      <c r="B14618" s="156"/>
    </row>
    <row r="14619" spans="1:2">
      <c r="A14619" s="79"/>
      <c r="B14619" s="156"/>
    </row>
    <row r="14620" spans="1:2">
      <c r="A14620" s="79"/>
      <c r="B14620" s="156"/>
    </row>
    <row r="14621" spans="1:2">
      <c r="A14621" s="79"/>
      <c r="B14621" s="156"/>
    </row>
    <row r="14622" spans="1:2">
      <c r="A14622" s="79"/>
      <c r="B14622" s="156"/>
    </row>
    <row r="14623" spans="1:2">
      <c r="A14623" s="79"/>
      <c r="B14623" s="156"/>
    </row>
    <row r="14624" spans="1:2">
      <c r="A14624" s="79"/>
      <c r="B14624" s="156"/>
    </row>
    <row r="14625" spans="1:2">
      <c r="A14625" s="79"/>
      <c r="B14625" s="156"/>
    </row>
    <row r="14626" spans="1:2">
      <c r="A14626" s="79"/>
      <c r="B14626" s="156"/>
    </row>
    <row r="14627" spans="1:2">
      <c r="A14627" s="79"/>
      <c r="B14627" s="156"/>
    </row>
    <row r="14628" spans="1:2">
      <c r="A14628" s="79"/>
      <c r="B14628" s="156"/>
    </row>
    <row r="14629" spans="1:2">
      <c r="A14629" s="79"/>
      <c r="B14629" s="156"/>
    </row>
    <row r="14630" spans="1:2">
      <c r="A14630" s="79"/>
      <c r="B14630" s="156"/>
    </row>
    <row r="14631" spans="1:2">
      <c r="A14631" s="79"/>
      <c r="B14631" s="156"/>
    </row>
    <row r="14632" spans="1:2">
      <c r="A14632" s="79"/>
      <c r="B14632" s="156"/>
    </row>
    <row r="14633" spans="1:2">
      <c r="A14633" s="79"/>
      <c r="B14633" s="156"/>
    </row>
    <row r="14634" spans="1:2">
      <c r="A14634" s="79"/>
      <c r="B14634" s="156"/>
    </row>
    <row r="14635" spans="1:2">
      <c r="A14635" s="79"/>
      <c r="B14635" s="156"/>
    </row>
    <row r="14636" spans="1:2">
      <c r="A14636" s="79"/>
      <c r="B14636" s="156"/>
    </row>
    <row r="14637" spans="1:2">
      <c r="A14637" s="79"/>
      <c r="B14637" s="156"/>
    </row>
    <row r="14638" spans="1:2">
      <c r="A14638" s="79"/>
      <c r="B14638" s="156"/>
    </row>
    <row r="14639" spans="1:2">
      <c r="A14639" s="79"/>
      <c r="B14639" s="156"/>
    </row>
    <row r="14640" spans="1:2">
      <c r="A14640" s="79"/>
      <c r="B14640" s="156"/>
    </row>
    <row r="14641" spans="1:2">
      <c r="A14641" s="79"/>
      <c r="B14641" s="156"/>
    </row>
    <row r="14642" spans="1:2">
      <c r="A14642" s="79"/>
      <c r="B14642" s="156"/>
    </row>
    <row r="14643" spans="1:2">
      <c r="A14643" s="79"/>
      <c r="B14643" s="156"/>
    </row>
    <row r="14644" spans="1:2">
      <c r="A14644" s="79"/>
      <c r="B14644" s="156"/>
    </row>
    <row r="14645" spans="1:2">
      <c r="A14645" s="79"/>
      <c r="B14645" s="156"/>
    </row>
    <row r="14646" spans="1:2">
      <c r="A14646" s="79"/>
      <c r="B14646" s="156"/>
    </row>
    <row r="14647" spans="1:2">
      <c r="A14647" s="79"/>
      <c r="B14647" s="156"/>
    </row>
    <row r="14648" spans="1:2">
      <c r="A14648" s="79"/>
      <c r="B14648" s="156"/>
    </row>
    <row r="14649" spans="1:2">
      <c r="A14649" s="79"/>
      <c r="B14649" s="156"/>
    </row>
    <row r="14650" spans="1:2">
      <c r="A14650" s="79"/>
      <c r="B14650" s="156"/>
    </row>
    <row r="14651" spans="1:2">
      <c r="A14651" s="79"/>
      <c r="B14651" s="156"/>
    </row>
    <row r="14652" spans="1:2">
      <c r="A14652" s="79"/>
      <c r="B14652" s="156"/>
    </row>
    <row r="14653" spans="1:2">
      <c r="A14653" s="79"/>
      <c r="B14653" s="156"/>
    </row>
    <row r="14654" spans="1:2">
      <c r="A14654" s="79"/>
      <c r="B14654" s="156"/>
    </row>
    <row r="14655" spans="1:2">
      <c r="A14655" s="79"/>
      <c r="B14655" s="156"/>
    </row>
    <row r="14656" spans="1:2">
      <c r="A14656" s="79"/>
      <c r="B14656" s="156"/>
    </row>
    <row r="14657" spans="1:2">
      <c r="A14657" s="79"/>
      <c r="B14657" s="156"/>
    </row>
    <row r="14658" spans="1:2">
      <c r="A14658" s="79"/>
      <c r="B14658" s="156"/>
    </row>
    <row r="14659" spans="1:2">
      <c r="A14659" s="79"/>
      <c r="B14659" s="156"/>
    </row>
    <row r="14660" spans="1:2">
      <c r="A14660" s="79"/>
      <c r="B14660" s="156"/>
    </row>
    <row r="14661" spans="1:2">
      <c r="A14661" s="79"/>
      <c r="B14661" s="156"/>
    </row>
    <row r="14662" spans="1:2">
      <c r="A14662" s="79"/>
      <c r="B14662" s="156"/>
    </row>
    <row r="14663" spans="1:2">
      <c r="A14663" s="79"/>
      <c r="B14663" s="156"/>
    </row>
    <row r="14664" spans="1:2">
      <c r="A14664" s="79"/>
      <c r="B14664" s="156"/>
    </row>
    <row r="14665" spans="1:2">
      <c r="A14665" s="79"/>
      <c r="B14665" s="156"/>
    </row>
    <row r="14666" spans="1:2">
      <c r="A14666" s="79"/>
      <c r="B14666" s="156"/>
    </row>
    <row r="14667" spans="1:2">
      <c r="A14667" s="79"/>
      <c r="B14667" s="156"/>
    </row>
    <row r="14668" spans="1:2">
      <c r="A14668" s="79"/>
      <c r="B14668" s="156"/>
    </row>
    <row r="14669" spans="1:2">
      <c r="A14669" s="79"/>
      <c r="B14669" s="156"/>
    </row>
    <row r="14670" spans="1:2">
      <c r="A14670" s="79"/>
      <c r="B14670" s="156"/>
    </row>
    <row r="14671" spans="1:2">
      <c r="A14671" s="79"/>
      <c r="B14671" s="156"/>
    </row>
    <row r="14672" spans="1:2">
      <c r="A14672" s="79"/>
      <c r="B14672" s="156"/>
    </row>
    <row r="14673" spans="1:2">
      <c r="A14673" s="79"/>
      <c r="B14673" s="156"/>
    </row>
    <row r="14674" spans="1:2">
      <c r="A14674" s="79"/>
      <c r="B14674" s="156"/>
    </row>
    <row r="14675" spans="1:2">
      <c r="A14675" s="79"/>
      <c r="B14675" s="156"/>
    </row>
    <row r="14676" spans="1:2">
      <c r="A14676" s="79"/>
      <c r="B14676" s="156"/>
    </row>
    <row r="14677" spans="1:2">
      <c r="A14677" s="79"/>
      <c r="B14677" s="156"/>
    </row>
    <row r="14678" spans="1:2">
      <c r="A14678" s="79"/>
      <c r="B14678" s="156"/>
    </row>
    <row r="14679" spans="1:2">
      <c r="A14679" s="79"/>
      <c r="B14679" s="156"/>
    </row>
    <row r="14680" spans="1:2">
      <c r="A14680" s="79"/>
      <c r="B14680" s="156"/>
    </row>
    <row r="14681" spans="1:2">
      <c r="A14681" s="79"/>
      <c r="B14681" s="156"/>
    </row>
    <row r="14682" spans="1:2">
      <c r="A14682" s="79"/>
      <c r="B14682" s="156"/>
    </row>
    <row r="14683" spans="1:2">
      <c r="A14683" s="79"/>
      <c r="B14683" s="156"/>
    </row>
    <row r="14684" spans="1:2">
      <c r="A14684" s="79"/>
      <c r="B14684" s="156"/>
    </row>
    <row r="14685" spans="1:2">
      <c r="A14685" s="79"/>
      <c r="B14685" s="156"/>
    </row>
    <row r="14686" spans="1:2">
      <c r="A14686" s="79"/>
      <c r="B14686" s="156"/>
    </row>
    <row r="14687" spans="1:2">
      <c r="A14687" s="79"/>
      <c r="B14687" s="156"/>
    </row>
    <row r="14688" spans="1:2">
      <c r="A14688" s="79"/>
      <c r="B14688" s="156"/>
    </row>
    <row r="14689" spans="1:2">
      <c r="A14689" s="79"/>
      <c r="B14689" s="156"/>
    </row>
    <row r="14690" spans="1:2">
      <c r="A14690" s="79"/>
      <c r="B14690" s="156"/>
    </row>
    <row r="14691" spans="1:2">
      <c r="A14691" s="79"/>
      <c r="B14691" s="156"/>
    </row>
    <row r="14692" spans="1:2">
      <c r="A14692" s="79"/>
      <c r="B14692" s="156"/>
    </row>
    <row r="14693" spans="1:2">
      <c r="A14693" s="79"/>
      <c r="B14693" s="156"/>
    </row>
    <row r="14694" spans="1:2">
      <c r="A14694" s="79"/>
      <c r="B14694" s="156"/>
    </row>
    <row r="14695" spans="1:2">
      <c r="A14695" s="79"/>
      <c r="B14695" s="156"/>
    </row>
    <row r="14696" spans="1:2">
      <c r="A14696" s="79"/>
      <c r="B14696" s="156"/>
    </row>
    <row r="14697" spans="1:2">
      <c r="A14697" s="79"/>
      <c r="B14697" s="156"/>
    </row>
    <row r="14698" spans="1:2">
      <c r="A14698" s="79"/>
      <c r="B14698" s="156"/>
    </row>
    <row r="14699" spans="1:2">
      <c r="A14699" s="79"/>
      <c r="B14699" s="156"/>
    </row>
    <row r="14700" spans="1:2">
      <c r="A14700" s="79"/>
      <c r="B14700" s="156"/>
    </row>
    <row r="14701" spans="1:2">
      <c r="A14701" s="79"/>
      <c r="B14701" s="156"/>
    </row>
    <row r="14702" spans="1:2">
      <c r="A14702" s="79"/>
      <c r="B14702" s="156"/>
    </row>
    <row r="14703" spans="1:2">
      <c r="A14703" s="79"/>
      <c r="B14703" s="156"/>
    </row>
    <row r="14704" spans="1:2">
      <c r="A14704" s="79"/>
      <c r="B14704" s="156"/>
    </row>
    <row r="14705" spans="1:2">
      <c r="A14705" s="79"/>
      <c r="B14705" s="156"/>
    </row>
    <row r="14706" spans="1:2">
      <c r="A14706" s="79"/>
      <c r="B14706" s="156"/>
    </row>
    <row r="14707" spans="1:2">
      <c r="A14707" s="79"/>
      <c r="B14707" s="156"/>
    </row>
    <row r="14708" spans="1:2">
      <c r="A14708" s="79"/>
      <c r="B14708" s="156"/>
    </row>
    <row r="14709" spans="1:2">
      <c r="A14709" s="79"/>
      <c r="B14709" s="156"/>
    </row>
    <row r="14710" spans="1:2">
      <c r="A14710" s="79"/>
      <c r="B14710" s="156"/>
    </row>
    <row r="14711" spans="1:2">
      <c r="A14711" s="79"/>
      <c r="B14711" s="156"/>
    </row>
    <row r="14712" spans="1:2">
      <c r="A14712" s="79"/>
      <c r="B14712" s="156"/>
    </row>
    <row r="14713" spans="1:2">
      <c r="A14713" s="79"/>
      <c r="B14713" s="156"/>
    </row>
    <row r="14714" spans="1:2">
      <c r="A14714" s="79"/>
      <c r="B14714" s="156"/>
    </row>
    <row r="14715" spans="1:2">
      <c r="A14715" s="79"/>
      <c r="B14715" s="156"/>
    </row>
    <row r="14716" spans="1:2">
      <c r="A14716" s="79"/>
      <c r="B14716" s="156"/>
    </row>
    <row r="14717" spans="1:2">
      <c r="A14717" s="79"/>
      <c r="B14717" s="156"/>
    </row>
    <row r="14718" spans="1:2">
      <c r="A14718" s="79"/>
      <c r="B14718" s="156"/>
    </row>
    <row r="14719" spans="1:2">
      <c r="A14719" s="79"/>
      <c r="B14719" s="156"/>
    </row>
    <row r="14720" spans="1:2">
      <c r="A14720" s="79"/>
      <c r="B14720" s="156"/>
    </row>
    <row r="14721" spans="1:2">
      <c r="A14721" s="79"/>
      <c r="B14721" s="156"/>
    </row>
    <row r="14722" spans="1:2">
      <c r="A14722" s="79"/>
      <c r="B14722" s="156"/>
    </row>
    <row r="14723" spans="1:2">
      <c r="A14723" s="79"/>
      <c r="B14723" s="156"/>
    </row>
    <row r="14724" spans="1:2">
      <c r="A14724" s="79"/>
      <c r="B14724" s="156"/>
    </row>
    <row r="14725" spans="1:2">
      <c r="A14725" s="79"/>
      <c r="B14725" s="156"/>
    </row>
    <row r="14726" spans="1:2">
      <c r="A14726" s="79"/>
      <c r="B14726" s="156"/>
    </row>
    <row r="14727" spans="1:2">
      <c r="A14727" s="79"/>
      <c r="B14727" s="156"/>
    </row>
    <row r="14728" spans="1:2">
      <c r="A14728" s="79"/>
      <c r="B14728" s="156"/>
    </row>
    <row r="14729" spans="1:2">
      <c r="A14729" s="79"/>
      <c r="B14729" s="156"/>
    </row>
    <row r="14730" spans="1:2">
      <c r="A14730" s="79"/>
      <c r="B14730" s="156"/>
    </row>
    <row r="14731" spans="1:2">
      <c r="A14731" s="79"/>
      <c r="B14731" s="156"/>
    </row>
    <row r="14732" spans="1:2">
      <c r="A14732" s="79"/>
      <c r="B14732" s="156"/>
    </row>
    <row r="14733" spans="1:2">
      <c r="A14733" s="79"/>
      <c r="B14733" s="156"/>
    </row>
    <row r="14734" spans="1:2">
      <c r="A14734" s="79"/>
      <c r="B14734" s="156"/>
    </row>
    <row r="14735" spans="1:2">
      <c r="A14735" s="79"/>
      <c r="B14735" s="156"/>
    </row>
    <row r="14736" spans="1:2">
      <c r="A14736" s="79"/>
      <c r="B14736" s="156"/>
    </row>
    <row r="14737" spans="1:2">
      <c r="A14737" s="79"/>
      <c r="B14737" s="156"/>
    </row>
    <row r="14738" spans="1:2">
      <c r="A14738" s="79"/>
      <c r="B14738" s="156"/>
    </row>
    <row r="14739" spans="1:2">
      <c r="A14739" s="79"/>
      <c r="B14739" s="156"/>
    </row>
    <row r="14740" spans="1:2">
      <c r="A14740" s="79"/>
      <c r="B14740" s="156"/>
    </row>
    <row r="14741" spans="1:2">
      <c r="A14741" s="79"/>
      <c r="B14741" s="156"/>
    </row>
    <row r="14742" spans="1:2">
      <c r="A14742" s="79"/>
      <c r="B14742" s="156"/>
    </row>
    <row r="14743" spans="1:2">
      <c r="A14743" s="79"/>
      <c r="B14743" s="156"/>
    </row>
    <row r="14744" spans="1:2">
      <c r="A14744" s="79"/>
      <c r="B14744" s="156"/>
    </row>
    <row r="14745" spans="1:2">
      <c r="A14745" s="79"/>
      <c r="B14745" s="156"/>
    </row>
    <row r="14746" spans="1:2">
      <c r="A14746" s="79"/>
      <c r="B14746" s="156"/>
    </row>
    <row r="14747" spans="1:2">
      <c r="A14747" s="79"/>
      <c r="B14747" s="156"/>
    </row>
    <row r="14748" spans="1:2">
      <c r="A14748" s="79"/>
      <c r="B14748" s="156"/>
    </row>
    <row r="14749" spans="1:2">
      <c r="A14749" s="79"/>
      <c r="B14749" s="156"/>
    </row>
    <row r="14750" spans="1:2">
      <c r="A14750" s="79"/>
      <c r="B14750" s="156"/>
    </row>
    <row r="14751" spans="1:2">
      <c r="A14751" s="79"/>
      <c r="B14751" s="156"/>
    </row>
    <row r="14752" spans="1:2">
      <c r="A14752" s="79"/>
      <c r="B14752" s="156"/>
    </row>
    <row r="14753" spans="1:2">
      <c r="A14753" s="79"/>
      <c r="B14753" s="156"/>
    </row>
    <row r="14754" spans="1:2">
      <c r="A14754" s="79"/>
      <c r="B14754" s="156"/>
    </row>
    <row r="14755" spans="1:2">
      <c r="A14755" s="79"/>
      <c r="B14755" s="156"/>
    </row>
    <row r="14756" spans="1:2">
      <c r="A14756" s="79"/>
      <c r="B14756" s="156"/>
    </row>
    <row r="14757" spans="1:2">
      <c r="A14757" s="79"/>
      <c r="B14757" s="156"/>
    </row>
    <row r="14758" spans="1:2">
      <c r="A14758" s="79"/>
      <c r="B14758" s="156"/>
    </row>
    <row r="14759" spans="1:2">
      <c r="A14759" s="79"/>
      <c r="B14759" s="156"/>
    </row>
    <row r="14760" spans="1:2">
      <c r="A14760" s="79"/>
      <c r="B14760" s="156"/>
    </row>
    <row r="14761" spans="1:2">
      <c r="A14761" s="79"/>
      <c r="B14761" s="156"/>
    </row>
    <row r="14762" spans="1:2">
      <c r="A14762" s="79"/>
      <c r="B14762" s="156"/>
    </row>
    <row r="14763" spans="1:2">
      <c r="A14763" s="79"/>
      <c r="B14763" s="156"/>
    </row>
    <row r="14764" spans="1:2">
      <c r="A14764" s="79"/>
      <c r="B14764" s="156"/>
    </row>
    <row r="14765" spans="1:2">
      <c r="A14765" s="79"/>
      <c r="B14765" s="156"/>
    </row>
    <row r="14766" spans="1:2">
      <c r="A14766" s="79"/>
      <c r="B14766" s="156"/>
    </row>
    <row r="14767" spans="1:2">
      <c r="A14767" s="79"/>
      <c r="B14767" s="156"/>
    </row>
    <row r="14768" spans="1:2">
      <c r="A14768" s="79"/>
      <c r="B14768" s="156"/>
    </row>
    <row r="14769" spans="1:2">
      <c r="A14769" s="79"/>
      <c r="B14769" s="156"/>
    </row>
    <row r="14770" spans="1:2">
      <c r="A14770" s="79"/>
      <c r="B14770" s="156"/>
    </row>
    <row r="14771" spans="1:2">
      <c r="A14771" s="79"/>
      <c r="B14771" s="156"/>
    </row>
    <row r="14772" spans="1:2">
      <c r="A14772" s="79"/>
      <c r="B14772" s="156"/>
    </row>
    <row r="14773" spans="1:2">
      <c r="A14773" s="79"/>
      <c r="B14773" s="156"/>
    </row>
    <row r="14774" spans="1:2">
      <c r="A14774" s="79"/>
      <c r="B14774" s="156"/>
    </row>
    <row r="14775" spans="1:2">
      <c r="A14775" s="79"/>
      <c r="B14775" s="156"/>
    </row>
    <row r="14776" spans="1:2">
      <c r="A14776" s="79"/>
      <c r="B14776" s="156"/>
    </row>
    <row r="14777" spans="1:2">
      <c r="A14777" s="79"/>
      <c r="B14777" s="156"/>
    </row>
    <row r="14778" spans="1:2">
      <c r="A14778" s="79"/>
      <c r="B14778" s="156"/>
    </row>
    <row r="14779" spans="1:2">
      <c r="A14779" s="79"/>
      <c r="B14779" s="156"/>
    </row>
    <row r="14780" spans="1:2">
      <c r="A14780" s="79"/>
      <c r="B14780" s="156"/>
    </row>
    <row r="14781" spans="1:2">
      <c r="A14781" s="79"/>
      <c r="B14781" s="156"/>
    </row>
    <row r="14782" spans="1:2">
      <c r="A14782" s="79"/>
      <c r="B14782" s="156"/>
    </row>
    <row r="14783" spans="1:2">
      <c r="A14783" s="79"/>
      <c r="B14783" s="156"/>
    </row>
    <row r="14784" spans="1:2">
      <c r="A14784" s="79"/>
      <c r="B14784" s="156"/>
    </row>
    <row r="14785" spans="1:2">
      <c r="A14785" s="79"/>
      <c r="B14785" s="156"/>
    </row>
    <row r="14786" spans="1:2">
      <c r="A14786" s="79"/>
      <c r="B14786" s="156"/>
    </row>
    <row r="14787" spans="1:2">
      <c r="A14787" s="79"/>
      <c r="B14787" s="156"/>
    </row>
    <row r="14788" spans="1:2">
      <c r="A14788" s="79"/>
      <c r="B14788" s="156"/>
    </row>
    <row r="14789" spans="1:2">
      <c r="A14789" s="79"/>
      <c r="B14789" s="156"/>
    </row>
    <row r="14790" spans="1:2">
      <c r="A14790" s="79"/>
      <c r="B14790" s="156"/>
    </row>
    <row r="14791" spans="1:2">
      <c r="A14791" s="79"/>
      <c r="B14791" s="156"/>
    </row>
    <row r="14792" spans="1:2">
      <c r="A14792" s="79"/>
      <c r="B14792" s="156"/>
    </row>
    <row r="14793" spans="1:2">
      <c r="A14793" s="79"/>
      <c r="B14793" s="156"/>
    </row>
    <row r="14794" spans="1:2">
      <c r="A14794" s="79"/>
      <c r="B14794" s="156"/>
    </row>
    <row r="14795" spans="1:2">
      <c r="A14795" s="79"/>
      <c r="B14795" s="156"/>
    </row>
    <row r="14796" spans="1:2">
      <c r="A14796" s="79"/>
      <c r="B14796" s="156"/>
    </row>
    <row r="14797" spans="1:2">
      <c r="A14797" s="79"/>
      <c r="B14797" s="156"/>
    </row>
    <row r="14798" spans="1:2">
      <c r="A14798" s="79"/>
      <c r="B14798" s="156"/>
    </row>
    <row r="14799" spans="1:2">
      <c r="A14799" s="79"/>
      <c r="B14799" s="156"/>
    </row>
    <row r="14800" spans="1:2">
      <c r="A14800" s="79"/>
      <c r="B14800" s="156"/>
    </row>
    <row r="14801" spans="1:2">
      <c r="A14801" s="79"/>
      <c r="B14801" s="156"/>
    </row>
    <row r="14802" spans="1:2">
      <c r="A14802" s="79"/>
      <c r="B14802" s="156"/>
    </row>
    <row r="14803" spans="1:2">
      <c r="A14803" s="79"/>
      <c r="B14803" s="156"/>
    </row>
    <row r="14804" spans="1:2">
      <c r="A14804" s="79"/>
      <c r="B14804" s="156"/>
    </row>
    <row r="14805" spans="1:2">
      <c r="A14805" s="79"/>
      <c r="B14805" s="156"/>
    </row>
    <row r="14806" spans="1:2">
      <c r="A14806" s="79"/>
      <c r="B14806" s="156"/>
    </row>
    <row r="14807" spans="1:2">
      <c r="A14807" s="79"/>
      <c r="B14807" s="156"/>
    </row>
    <row r="14808" spans="1:2">
      <c r="A14808" s="79"/>
      <c r="B14808" s="156"/>
    </row>
    <row r="14809" spans="1:2">
      <c r="A14809" s="79"/>
      <c r="B14809" s="156"/>
    </row>
    <row r="14810" spans="1:2">
      <c r="A14810" s="79"/>
      <c r="B14810" s="156"/>
    </row>
    <row r="14811" spans="1:2">
      <c r="A14811" s="79"/>
      <c r="B14811" s="156"/>
    </row>
    <row r="14812" spans="1:2">
      <c r="A14812" s="79"/>
      <c r="B14812" s="156"/>
    </row>
    <row r="14813" spans="1:2">
      <c r="A14813" s="79"/>
      <c r="B14813" s="156"/>
    </row>
    <row r="14814" spans="1:2">
      <c r="A14814" s="79"/>
      <c r="B14814" s="156"/>
    </row>
    <row r="14815" spans="1:2">
      <c r="A14815" s="79"/>
      <c r="B14815" s="156"/>
    </row>
    <row r="14816" spans="1:2">
      <c r="A14816" s="79"/>
      <c r="B14816" s="156"/>
    </row>
    <row r="14817" spans="1:2">
      <c r="A14817" s="79"/>
      <c r="B14817" s="156"/>
    </row>
    <row r="14818" spans="1:2">
      <c r="A14818" s="79"/>
      <c r="B14818" s="156"/>
    </row>
    <row r="14819" spans="1:2">
      <c r="A14819" s="79"/>
      <c r="B14819" s="156"/>
    </row>
    <row r="14820" spans="1:2">
      <c r="A14820" s="79"/>
      <c r="B14820" s="156"/>
    </row>
    <row r="14821" spans="1:2">
      <c r="A14821" s="79"/>
      <c r="B14821" s="156"/>
    </row>
    <row r="14822" spans="1:2">
      <c r="A14822" s="79"/>
      <c r="B14822" s="156"/>
    </row>
    <row r="14823" spans="1:2">
      <c r="A14823" s="79"/>
      <c r="B14823" s="156"/>
    </row>
    <row r="14824" spans="1:2">
      <c r="A14824" s="79"/>
      <c r="B14824" s="156"/>
    </row>
    <row r="14825" spans="1:2">
      <c r="A14825" s="79"/>
      <c r="B14825" s="156"/>
    </row>
    <row r="14826" spans="1:2">
      <c r="A14826" s="79"/>
      <c r="B14826" s="156"/>
    </row>
    <row r="14827" spans="1:2">
      <c r="A14827" s="79"/>
      <c r="B14827" s="156"/>
    </row>
    <row r="14828" spans="1:2">
      <c r="A14828" s="79"/>
      <c r="B14828" s="156"/>
    </row>
    <row r="14829" spans="1:2">
      <c r="A14829" s="79"/>
      <c r="B14829" s="156"/>
    </row>
    <row r="14830" spans="1:2">
      <c r="A14830" s="79"/>
      <c r="B14830" s="156"/>
    </row>
    <row r="14831" spans="1:2">
      <c r="A14831" s="79"/>
      <c r="B14831" s="156"/>
    </row>
    <row r="14832" spans="1:2">
      <c r="A14832" s="79"/>
      <c r="B14832" s="156"/>
    </row>
    <row r="14833" spans="1:2">
      <c r="A14833" s="79"/>
      <c r="B14833" s="156"/>
    </row>
    <row r="14834" spans="1:2">
      <c r="A14834" s="79"/>
      <c r="B14834" s="156"/>
    </row>
    <row r="14835" spans="1:2">
      <c r="A14835" s="79"/>
      <c r="B14835" s="156"/>
    </row>
    <row r="14836" spans="1:2">
      <c r="A14836" s="79"/>
      <c r="B14836" s="156"/>
    </row>
    <row r="14837" spans="1:2">
      <c r="A14837" s="79"/>
      <c r="B14837" s="156"/>
    </row>
    <row r="14838" spans="1:2">
      <c r="A14838" s="79"/>
      <c r="B14838" s="156"/>
    </row>
    <row r="14839" spans="1:2">
      <c r="A14839" s="79"/>
      <c r="B14839" s="156"/>
    </row>
    <row r="14840" spans="1:2">
      <c r="A14840" s="79"/>
      <c r="B14840" s="156"/>
    </row>
    <row r="14841" spans="1:2">
      <c r="A14841" s="79"/>
      <c r="B14841" s="156"/>
    </row>
    <row r="14842" spans="1:2">
      <c r="A14842" s="79"/>
      <c r="B14842" s="156"/>
    </row>
    <row r="14843" spans="1:2">
      <c r="A14843" s="79"/>
      <c r="B14843" s="156"/>
    </row>
    <row r="14844" spans="1:2">
      <c r="A14844" s="79"/>
      <c r="B14844" s="156"/>
    </row>
    <row r="14845" spans="1:2">
      <c r="A14845" s="79"/>
      <c r="B14845" s="156"/>
    </row>
    <row r="14846" spans="1:2">
      <c r="A14846" s="79"/>
      <c r="B14846" s="156"/>
    </row>
    <row r="14847" spans="1:2">
      <c r="A14847" s="79"/>
      <c r="B14847" s="156"/>
    </row>
    <row r="14848" spans="1:2">
      <c r="A14848" s="79"/>
      <c r="B14848" s="156"/>
    </row>
    <row r="14849" spans="1:2">
      <c r="A14849" s="79"/>
      <c r="B14849" s="156"/>
    </row>
    <row r="14850" spans="1:2">
      <c r="A14850" s="79"/>
      <c r="B14850" s="156"/>
    </row>
    <row r="14851" spans="1:2">
      <c r="A14851" s="79"/>
      <c r="B14851" s="156"/>
    </row>
    <row r="14852" spans="1:2">
      <c r="A14852" s="79"/>
      <c r="B14852" s="156"/>
    </row>
    <row r="14853" spans="1:2">
      <c r="A14853" s="79"/>
      <c r="B14853" s="156"/>
    </row>
    <row r="14854" spans="1:2">
      <c r="A14854" s="79"/>
      <c r="B14854" s="156"/>
    </row>
    <row r="14855" spans="1:2">
      <c r="A14855" s="79"/>
      <c r="B14855" s="156"/>
    </row>
    <row r="14856" spans="1:2">
      <c r="A14856" s="79"/>
      <c r="B14856" s="156"/>
    </row>
    <row r="14857" spans="1:2">
      <c r="A14857" s="79"/>
      <c r="B14857" s="156"/>
    </row>
    <row r="14858" spans="1:2">
      <c r="A14858" s="79"/>
      <c r="B14858" s="156"/>
    </row>
    <row r="14859" spans="1:2">
      <c r="A14859" s="79"/>
      <c r="B14859" s="156"/>
    </row>
    <row r="14860" spans="1:2">
      <c r="A14860" s="79"/>
      <c r="B14860" s="156"/>
    </row>
    <row r="14861" spans="1:2">
      <c r="A14861" s="79"/>
      <c r="B14861" s="156"/>
    </row>
    <row r="14862" spans="1:2">
      <c r="A14862" s="79"/>
      <c r="B14862" s="156"/>
    </row>
    <row r="14863" spans="1:2">
      <c r="A14863" s="79"/>
      <c r="B14863" s="156"/>
    </row>
    <row r="14864" spans="1:2">
      <c r="A14864" s="79"/>
      <c r="B14864" s="156"/>
    </row>
    <row r="14865" spans="1:2">
      <c r="A14865" s="79"/>
      <c r="B14865" s="156"/>
    </row>
    <row r="14866" spans="1:2">
      <c r="A14866" s="79"/>
      <c r="B14866" s="156"/>
    </row>
    <row r="14867" spans="1:2">
      <c r="A14867" s="79"/>
      <c r="B14867" s="156"/>
    </row>
    <row r="14868" spans="1:2">
      <c r="A14868" s="79"/>
      <c r="B14868" s="156"/>
    </row>
    <row r="14869" spans="1:2">
      <c r="A14869" s="79"/>
      <c r="B14869" s="156"/>
    </row>
    <row r="14870" spans="1:2">
      <c r="A14870" s="79"/>
      <c r="B14870" s="156"/>
    </row>
    <row r="14871" spans="1:2">
      <c r="A14871" s="79"/>
      <c r="B14871" s="156"/>
    </row>
    <row r="14872" spans="1:2">
      <c r="A14872" s="79"/>
      <c r="B14872" s="156"/>
    </row>
    <row r="14873" spans="1:2">
      <c r="A14873" s="79"/>
      <c r="B14873" s="156"/>
    </row>
    <row r="14874" spans="1:2">
      <c r="A14874" s="79"/>
      <c r="B14874" s="156"/>
    </row>
    <row r="14875" spans="1:2">
      <c r="A14875" s="79"/>
      <c r="B14875" s="156"/>
    </row>
    <row r="14876" spans="1:2">
      <c r="A14876" s="79"/>
      <c r="B14876" s="156"/>
    </row>
    <row r="14877" spans="1:2">
      <c r="A14877" s="79"/>
      <c r="B14877" s="156"/>
    </row>
    <row r="14878" spans="1:2">
      <c r="A14878" s="79"/>
      <c r="B14878" s="156"/>
    </row>
    <row r="14879" spans="1:2">
      <c r="A14879" s="79"/>
      <c r="B14879" s="156"/>
    </row>
    <row r="14880" spans="1:2">
      <c r="A14880" s="79"/>
      <c r="B14880" s="156"/>
    </row>
    <row r="14881" spans="1:2">
      <c r="A14881" s="79"/>
      <c r="B14881" s="156"/>
    </row>
    <row r="14882" spans="1:2">
      <c r="A14882" s="79"/>
      <c r="B14882" s="156"/>
    </row>
    <row r="14883" spans="1:2">
      <c r="A14883" s="79"/>
      <c r="B14883" s="156"/>
    </row>
    <row r="14884" spans="1:2">
      <c r="A14884" s="79"/>
      <c r="B14884" s="156"/>
    </row>
    <row r="14885" spans="1:2">
      <c r="A14885" s="79"/>
      <c r="B14885" s="156"/>
    </row>
    <row r="14886" spans="1:2">
      <c r="A14886" s="79"/>
      <c r="B14886" s="156"/>
    </row>
    <row r="14887" spans="1:2">
      <c r="A14887" s="79"/>
      <c r="B14887" s="156"/>
    </row>
    <row r="14888" spans="1:2">
      <c r="A14888" s="79"/>
      <c r="B14888" s="156"/>
    </row>
    <row r="14889" spans="1:2">
      <c r="A14889" s="79"/>
      <c r="B14889" s="156"/>
    </row>
    <row r="14890" spans="1:2">
      <c r="A14890" s="79"/>
      <c r="B14890" s="156"/>
    </row>
    <row r="14891" spans="1:2">
      <c r="A14891" s="79"/>
      <c r="B14891" s="156"/>
    </row>
    <row r="14892" spans="1:2">
      <c r="A14892" s="79"/>
      <c r="B14892" s="156"/>
    </row>
    <row r="14893" spans="1:2">
      <c r="A14893" s="79"/>
      <c r="B14893" s="156"/>
    </row>
    <row r="14894" spans="1:2">
      <c r="A14894" s="79"/>
      <c r="B14894" s="156"/>
    </row>
    <row r="14895" spans="1:2">
      <c r="A14895" s="79"/>
      <c r="B14895" s="156"/>
    </row>
    <row r="14896" spans="1:2">
      <c r="A14896" s="79"/>
      <c r="B14896" s="156"/>
    </row>
    <row r="14897" spans="1:2">
      <c r="A14897" s="79"/>
      <c r="B14897" s="156"/>
    </row>
    <row r="14898" spans="1:2">
      <c r="A14898" s="79"/>
      <c r="B14898" s="156"/>
    </row>
    <row r="14899" spans="1:2">
      <c r="A14899" s="79"/>
      <c r="B14899" s="156"/>
    </row>
    <row r="14900" spans="1:2">
      <c r="A14900" s="79"/>
      <c r="B14900" s="156"/>
    </row>
    <row r="14901" spans="1:2">
      <c r="A14901" s="79"/>
      <c r="B14901" s="156"/>
    </row>
    <row r="14902" spans="1:2">
      <c r="A14902" s="79"/>
      <c r="B14902" s="156"/>
    </row>
    <row r="14903" spans="1:2">
      <c r="A14903" s="79"/>
      <c r="B14903" s="156"/>
    </row>
    <row r="14904" spans="1:2">
      <c r="A14904" s="79"/>
      <c r="B14904" s="156"/>
    </row>
    <row r="14905" spans="1:2">
      <c r="A14905" s="79"/>
      <c r="B14905" s="156"/>
    </row>
    <row r="14906" spans="1:2">
      <c r="A14906" s="79"/>
      <c r="B14906" s="156"/>
    </row>
    <row r="14907" spans="1:2">
      <c r="A14907" s="79"/>
      <c r="B14907" s="156"/>
    </row>
    <row r="14908" spans="1:2">
      <c r="A14908" s="79"/>
      <c r="B14908" s="156"/>
    </row>
    <row r="14909" spans="1:2">
      <c r="A14909" s="79"/>
      <c r="B14909" s="156"/>
    </row>
    <row r="14910" spans="1:2">
      <c r="A14910" s="79"/>
      <c r="B14910" s="156"/>
    </row>
    <row r="14911" spans="1:2">
      <c r="A14911" s="79"/>
      <c r="B14911" s="156"/>
    </row>
    <row r="14912" spans="1:2">
      <c r="A14912" s="79"/>
      <c r="B14912" s="156"/>
    </row>
    <row r="14913" spans="1:2">
      <c r="A14913" s="79"/>
      <c r="B14913" s="156"/>
    </row>
    <row r="14914" spans="1:2">
      <c r="A14914" s="79"/>
      <c r="B14914" s="156"/>
    </row>
    <row r="14915" spans="1:2">
      <c r="A14915" s="79"/>
      <c r="B14915" s="156"/>
    </row>
    <row r="14916" spans="1:2">
      <c r="A14916" s="79"/>
      <c r="B14916" s="156"/>
    </row>
    <row r="14917" spans="1:2">
      <c r="A14917" s="79"/>
      <c r="B14917" s="156"/>
    </row>
    <row r="14918" spans="1:2">
      <c r="A14918" s="79"/>
      <c r="B14918" s="156"/>
    </row>
    <row r="14919" spans="1:2">
      <c r="A14919" s="79"/>
      <c r="B14919" s="156"/>
    </row>
    <row r="14920" spans="1:2">
      <c r="A14920" s="79"/>
      <c r="B14920" s="156"/>
    </row>
    <row r="14921" spans="1:2">
      <c r="A14921" s="79"/>
      <c r="B14921" s="156"/>
    </row>
    <row r="14922" spans="1:2">
      <c r="A14922" s="79"/>
      <c r="B14922" s="156"/>
    </row>
    <row r="14923" spans="1:2">
      <c r="A14923" s="79"/>
      <c r="B14923" s="156"/>
    </row>
    <row r="14924" spans="1:2">
      <c r="A14924" s="79"/>
      <c r="B14924" s="156"/>
    </row>
    <row r="14925" spans="1:2">
      <c r="A14925" s="79"/>
      <c r="B14925" s="156"/>
    </row>
    <row r="14926" spans="1:2">
      <c r="A14926" s="79"/>
      <c r="B14926" s="156"/>
    </row>
    <row r="14927" spans="1:2">
      <c r="A14927" s="79"/>
      <c r="B14927" s="156"/>
    </row>
    <row r="14928" spans="1:2">
      <c r="A14928" s="79"/>
      <c r="B14928" s="156"/>
    </row>
    <row r="14929" spans="1:2">
      <c r="A14929" s="79"/>
      <c r="B14929" s="156"/>
    </row>
    <row r="14930" spans="1:2">
      <c r="A14930" s="79"/>
      <c r="B14930" s="156"/>
    </row>
    <row r="14931" spans="1:2">
      <c r="A14931" s="79"/>
      <c r="B14931" s="156"/>
    </row>
    <row r="14932" spans="1:2">
      <c r="A14932" s="79"/>
      <c r="B14932" s="156"/>
    </row>
    <row r="14933" spans="1:2">
      <c r="A14933" s="79"/>
      <c r="B14933" s="156"/>
    </row>
    <row r="14934" spans="1:2">
      <c r="A14934" s="79"/>
      <c r="B14934" s="156"/>
    </row>
    <row r="14935" spans="1:2">
      <c r="A14935" s="79"/>
      <c r="B14935" s="156"/>
    </row>
    <row r="14936" spans="1:2">
      <c r="A14936" s="79"/>
      <c r="B14936" s="156"/>
    </row>
    <row r="14937" spans="1:2">
      <c r="A14937" s="79"/>
      <c r="B14937" s="156"/>
    </row>
    <row r="14938" spans="1:2">
      <c r="A14938" s="79"/>
      <c r="B14938" s="156"/>
    </row>
    <row r="14939" spans="1:2">
      <c r="A14939" s="79"/>
      <c r="B14939" s="156"/>
    </row>
    <row r="14940" spans="1:2">
      <c r="A14940" s="79"/>
      <c r="B14940" s="156"/>
    </row>
    <row r="14941" spans="1:2">
      <c r="A14941" s="79"/>
      <c r="B14941" s="156"/>
    </row>
    <row r="14942" spans="1:2">
      <c r="A14942" s="79"/>
      <c r="B14942" s="156"/>
    </row>
    <row r="14943" spans="1:2">
      <c r="A14943" s="79"/>
      <c r="B14943" s="156"/>
    </row>
    <row r="14944" spans="1:2">
      <c r="A14944" s="79"/>
      <c r="B14944" s="156"/>
    </row>
    <row r="14945" spans="1:2">
      <c r="A14945" s="79"/>
      <c r="B14945" s="156"/>
    </row>
    <row r="14946" spans="1:2">
      <c r="A14946" s="79"/>
      <c r="B14946" s="156"/>
    </row>
    <row r="14947" spans="1:2">
      <c r="A14947" s="79"/>
      <c r="B14947" s="156"/>
    </row>
    <row r="14948" spans="1:2">
      <c r="A14948" s="79"/>
      <c r="B14948" s="156"/>
    </row>
    <row r="14949" spans="1:2">
      <c r="A14949" s="79"/>
      <c r="B14949" s="156"/>
    </row>
    <row r="14950" spans="1:2">
      <c r="A14950" s="79"/>
      <c r="B14950" s="156"/>
    </row>
    <row r="14951" spans="1:2">
      <c r="A14951" s="79"/>
      <c r="B14951" s="156"/>
    </row>
    <row r="14952" spans="1:2">
      <c r="A14952" s="79"/>
      <c r="B14952" s="156"/>
    </row>
    <row r="14953" spans="1:2">
      <c r="A14953" s="79"/>
      <c r="B14953" s="156"/>
    </row>
    <row r="14954" spans="1:2">
      <c r="A14954" s="79"/>
      <c r="B14954" s="156"/>
    </row>
    <row r="14955" spans="1:2">
      <c r="A14955" s="79"/>
      <c r="B14955" s="156"/>
    </row>
    <row r="14956" spans="1:2">
      <c r="A14956" s="79"/>
      <c r="B14956" s="156"/>
    </row>
    <row r="14957" spans="1:2">
      <c r="A14957" s="79"/>
      <c r="B14957" s="156"/>
    </row>
    <row r="14958" spans="1:2">
      <c r="A14958" s="79"/>
      <c r="B14958" s="156"/>
    </row>
    <row r="14959" spans="1:2">
      <c r="A14959" s="79"/>
      <c r="B14959" s="156"/>
    </row>
    <row r="14960" spans="1:2">
      <c r="A14960" s="79"/>
      <c r="B14960" s="156"/>
    </row>
    <row r="14961" spans="1:2">
      <c r="A14961" s="79"/>
      <c r="B14961" s="156"/>
    </row>
    <row r="14962" spans="1:2">
      <c r="A14962" s="79"/>
      <c r="B14962" s="156"/>
    </row>
    <row r="14963" spans="1:2">
      <c r="A14963" s="79"/>
      <c r="B14963" s="156"/>
    </row>
    <row r="14964" spans="1:2">
      <c r="A14964" s="79"/>
      <c r="B14964" s="156"/>
    </row>
    <row r="14965" spans="1:2">
      <c r="A14965" s="79"/>
      <c r="B14965" s="156"/>
    </row>
    <row r="14966" spans="1:2">
      <c r="A14966" s="79"/>
      <c r="B14966" s="156"/>
    </row>
    <row r="14967" spans="1:2">
      <c r="A14967" s="79"/>
      <c r="B14967" s="156"/>
    </row>
    <row r="14968" spans="1:2">
      <c r="A14968" s="79"/>
      <c r="B14968" s="156"/>
    </row>
    <row r="14969" spans="1:2">
      <c r="A14969" s="79"/>
      <c r="B14969" s="156"/>
    </row>
    <row r="14970" spans="1:2">
      <c r="A14970" s="79"/>
      <c r="B14970" s="156"/>
    </row>
    <row r="14971" spans="1:2">
      <c r="A14971" s="79"/>
      <c r="B14971" s="156"/>
    </row>
    <row r="14972" spans="1:2">
      <c r="A14972" s="79"/>
      <c r="B14972" s="156"/>
    </row>
    <row r="14973" spans="1:2">
      <c r="A14973" s="79"/>
      <c r="B14973" s="156"/>
    </row>
    <row r="14974" spans="1:2">
      <c r="A14974" s="79"/>
      <c r="B14974" s="156"/>
    </row>
    <row r="14975" spans="1:2">
      <c r="A14975" s="79"/>
      <c r="B14975" s="156"/>
    </row>
    <row r="14976" spans="1:2">
      <c r="A14976" s="79"/>
      <c r="B14976" s="156"/>
    </row>
    <row r="14977" spans="1:2">
      <c r="A14977" s="79"/>
      <c r="B14977" s="156"/>
    </row>
    <row r="14978" spans="1:2">
      <c r="A14978" s="79"/>
      <c r="B14978" s="156"/>
    </row>
    <row r="14979" spans="1:2">
      <c r="A14979" s="79"/>
      <c r="B14979" s="156"/>
    </row>
    <row r="14980" spans="1:2">
      <c r="A14980" s="79"/>
      <c r="B14980" s="156"/>
    </row>
    <row r="14981" spans="1:2">
      <c r="A14981" s="79"/>
      <c r="B14981" s="156"/>
    </row>
    <row r="14982" spans="1:2">
      <c r="A14982" s="79"/>
      <c r="B14982" s="156"/>
    </row>
    <row r="14983" spans="1:2">
      <c r="A14983" s="79"/>
      <c r="B14983" s="156"/>
    </row>
    <row r="14984" spans="1:2">
      <c r="A14984" s="79"/>
      <c r="B14984" s="156"/>
    </row>
    <row r="14985" spans="1:2">
      <c r="A14985" s="79"/>
      <c r="B14985" s="156"/>
    </row>
    <row r="14986" spans="1:2">
      <c r="A14986" s="79"/>
      <c r="B14986" s="156"/>
    </row>
    <row r="14987" spans="1:2">
      <c r="A14987" s="79"/>
      <c r="B14987" s="156"/>
    </row>
    <row r="14988" spans="1:2">
      <c r="A14988" s="79"/>
      <c r="B14988" s="156"/>
    </row>
    <row r="14989" spans="1:2">
      <c r="A14989" s="79"/>
      <c r="B14989" s="156"/>
    </row>
    <row r="14990" spans="1:2">
      <c r="A14990" s="79"/>
      <c r="B14990" s="156"/>
    </row>
    <row r="14991" spans="1:2">
      <c r="A14991" s="79"/>
      <c r="B14991" s="156"/>
    </row>
    <row r="14992" spans="1:2">
      <c r="A14992" s="79"/>
      <c r="B14992" s="156"/>
    </row>
    <row r="14993" spans="1:2">
      <c r="A14993" s="79"/>
      <c r="B14993" s="156"/>
    </row>
    <row r="14994" spans="1:2">
      <c r="A14994" s="79"/>
      <c r="B14994" s="156"/>
    </row>
    <row r="14995" spans="1:2">
      <c r="A14995" s="79"/>
      <c r="B14995" s="156"/>
    </row>
    <row r="14996" spans="1:2">
      <c r="A14996" s="79"/>
      <c r="B14996" s="156"/>
    </row>
    <row r="14997" spans="1:2">
      <c r="A14997" s="79"/>
      <c r="B14997" s="156"/>
    </row>
    <row r="14998" spans="1:2">
      <c r="A14998" s="79"/>
      <c r="B14998" s="156"/>
    </row>
    <row r="14999" spans="1:2">
      <c r="A14999" s="79"/>
      <c r="B14999" s="156"/>
    </row>
    <row r="15000" spans="1:2">
      <c r="A15000" s="79"/>
      <c r="B15000" s="156"/>
    </row>
    <row r="15001" spans="1:2">
      <c r="A15001" s="79"/>
      <c r="B15001" s="156"/>
    </row>
    <row r="15002" spans="1:2">
      <c r="A15002" s="79"/>
      <c r="B15002" s="156"/>
    </row>
    <row r="15003" spans="1:2">
      <c r="A15003" s="79"/>
      <c r="B15003" s="156"/>
    </row>
    <row r="15004" spans="1:2">
      <c r="A15004" s="79"/>
      <c r="B15004" s="156"/>
    </row>
    <row r="15005" spans="1:2">
      <c r="A15005" s="79"/>
      <c r="B15005" s="156"/>
    </row>
    <row r="15006" spans="1:2">
      <c r="A15006" s="79"/>
      <c r="B15006" s="156"/>
    </row>
    <row r="15007" spans="1:2">
      <c r="A15007" s="79"/>
      <c r="B15007" s="156"/>
    </row>
    <row r="15008" spans="1:2">
      <c r="A15008" s="79"/>
      <c r="B15008" s="156"/>
    </row>
    <row r="15009" spans="1:2">
      <c r="A15009" s="79"/>
      <c r="B15009" s="156"/>
    </row>
    <row r="15010" spans="1:2">
      <c r="A15010" s="79"/>
      <c r="B15010" s="156"/>
    </row>
    <row r="15011" spans="1:2">
      <c r="A15011" s="79"/>
      <c r="B15011" s="156"/>
    </row>
    <row r="15012" spans="1:2">
      <c r="A15012" s="79"/>
      <c r="B15012" s="156"/>
    </row>
    <row r="15013" spans="1:2">
      <c r="A15013" s="79"/>
      <c r="B15013" s="156"/>
    </row>
    <row r="15014" spans="1:2">
      <c r="A15014" s="79"/>
      <c r="B15014" s="156"/>
    </row>
    <row r="15015" spans="1:2">
      <c r="A15015" s="79"/>
      <c r="B15015" s="156"/>
    </row>
    <row r="15016" spans="1:2">
      <c r="A15016" s="79"/>
      <c r="B15016" s="156"/>
    </row>
    <row r="15017" spans="1:2">
      <c r="A15017" s="79"/>
      <c r="B15017" s="156"/>
    </row>
    <row r="15018" spans="1:2">
      <c r="A15018" s="79"/>
      <c r="B15018" s="156"/>
    </row>
    <row r="15019" spans="1:2">
      <c r="A15019" s="79"/>
      <c r="B15019" s="156"/>
    </row>
    <row r="15020" spans="1:2">
      <c r="A15020" s="79"/>
      <c r="B15020" s="156"/>
    </row>
    <row r="15021" spans="1:2">
      <c r="A15021" s="79"/>
      <c r="B15021" s="156"/>
    </row>
    <row r="15022" spans="1:2">
      <c r="A15022" s="79"/>
      <c r="B15022" s="156"/>
    </row>
    <row r="15023" spans="1:2">
      <c r="A15023" s="79"/>
      <c r="B15023" s="156"/>
    </row>
    <row r="15024" spans="1:2">
      <c r="A15024" s="79"/>
      <c r="B15024" s="156"/>
    </row>
    <row r="15025" spans="1:2">
      <c r="A15025" s="79"/>
      <c r="B15025" s="156"/>
    </row>
    <row r="15026" spans="1:2">
      <c r="A15026" s="79"/>
      <c r="B15026" s="156"/>
    </row>
    <row r="15027" spans="1:2">
      <c r="A15027" s="79"/>
      <c r="B15027" s="156"/>
    </row>
    <row r="15028" spans="1:2">
      <c r="A15028" s="79"/>
      <c r="B15028" s="156"/>
    </row>
    <row r="15029" spans="1:2">
      <c r="A15029" s="79"/>
      <c r="B15029" s="156"/>
    </row>
    <row r="15030" spans="1:2">
      <c r="A15030" s="79"/>
      <c r="B15030" s="156"/>
    </row>
    <row r="15031" spans="1:2">
      <c r="A15031" s="79"/>
      <c r="B15031" s="156"/>
    </row>
    <row r="15032" spans="1:2">
      <c r="A15032" s="79"/>
      <c r="B15032" s="156"/>
    </row>
    <row r="15033" spans="1:2">
      <c r="A15033" s="79"/>
      <c r="B15033" s="156"/>
    </row>
    <row r="15034" spans="1:2">
      <c r="A15034" s="79"/>
      <c r="B15034" s="156"/>
    </row>
    <row r="15035" spans="1:2">
      <c r="A15035" s="79"/>
      <c r="B15035" s="156"/>
    </row>
    <row r="15036" spans="1:2">
      <c r="A15036" s="79"/>
      <c r="B15036" s="156"/>
    </row>
    <row r="15037" spans="1:2">
      <c r="A15037" s="79"/>
      <c r="B15037" s="156"/>
    </row>
    <row r="15038" spans="1:2">
      <c r="A15038" s="79"/>
      <c r="B15038" s="156"/>
    </row>
    <row r="15039" spans="1:2">
      <c r="A15039" s="79"/>
      <c r="B15039" s="156"/>
    </row>
    <row r="15040" spans="1:2">
      <c r="A15040" s="79"/>
      <c r="B15040" s="156"/>
    </row>
    <row r="15041" spans="1:2">
      <c r="A15041" s="79"/>
      <c r="B15041" s="156"/>
    </row>
    <row r="15042" spans="1:2">
      <c r="A15042" s="79"/>
      <c r="B15042" s="156"/>
    </row>
    <row r="15043" spans="1:2">
      <c r="A15043" s="79"/>
      <c r="B15043" s="156"/>
    </row>
    <row r="15044" spans="1:2">
      <c r="A15044" s="79"/>
      <c r="B15044" s="156"/>
    </row>
    <row r="15045" spans="1:2">
      <c r="A15045" s="79"/>
      <c r="B15045" s="156"/>
    </row>
    <row r="15046" spans="1:2">
      <c r="A15046" s="79"/>
      <c r="B15046" s="156"/>
    </row>
    <row r="15047" spans="1:2">
      <c r="A15047" s="79"/>
      <c r="B15047" s="156"/>
    </row>
    <row r="15048" spans="1:2">
      <c r="A15048" s="79"/>
      <c r="B15048" s="156"/>
    </row>
    <row r="15049" spans="1:2">
      <c r="A15049" s="79"/>
      <c r="B15049" s="156"/>
    </row>
    <row r="15050" spans="1:2">
      <c r="A15050" s="79"/>
      <c r="B15050" s="156"/>
    </row>
    <row r="15051" spans="1:2">
      <c r="A15051" s="79"/>
      <c r="B15051" s="156"/>
    </row>
    <row r="15052" spans="1:2">
      <c r="A15052" s="79"/>
      <c r="B15052" s="156"/>
    </row>
    <row r="15053" spans="1:2">
      <c r="A15053" s="79"/>
      <c r="B15053" s="156"/>
    </row>
    <row r="15054" spans="1:2">
      <c r="A15054" s="79"/>
      <c r="B15054" s="156"/>
    </row>
    <row r="15055" spans="1:2">
      <c r="A15055" s="79"/>
      <c r="B15055" s="156"/>
    </row>
    <row r="15056" spans="1:2">
      <c r="A15056" s="79"/>
      <c r="B15056" s="156"/>
    </row>
    <row r="15057" spans="1:2">
      <c r="A15057" s="79"/>
      <c r="B15057" s="156"/>
    </row>
    <row r="15058" spans="1:2">
      <c r="A15058" s="79"/>
      <c r="B15058" s="156"/>
    </row>
    <row r="15059" spans="1:2">
      <c r="A15059" s="79"/>
      <c r="B15059" s="156"/>
    </row>
    <row r="15060" spans="1:2">
      <c r="A15060" s="79"/>
      <c r="B15060" s="156"/>
    </row>
    <row r="15061" spans="1:2">
      <c r="A15061" s="79"/>
      <c r="B15061" s="156"/>
    </row>
    <row r="15062" spans="1:2">
      <c r="A15062" s="79"/>
      <c r="B15062" s="156"/>
    </row>
    <row r="15063" spans="1:2">
      <c r="A15063" s="79"/>
      <c r="B15063" s="156"/>
    </row>
    <row r="15064" spans="1:2">
      <c r="A15064" s="79"/>
      <c r="B15064" s="156"/>
    </row>
    <row r="15065" spans="1:2">
      <c r="A15065" s="79"/>
      <c r="B15065" s="156"/>
    </row>
    <row r="15066" spans="1:2">
      <c r="A15066" s="79"/>
      <c r="B15066" s="156"/>
    </row>
    <row r="15067" spans="1:2">
      <c r="A15067" s="79"/>
      <c r="B15067" s="156"/>
    </row>
    <row r="15068" spans="1:2">
      <c r="A15068" s="79"/>
      <c r="B15068" s="156"/>
    </row>
    <row r="15069" spans="1:2">
      <c r="A15069" s="79"/>
      <c r="B15069" s="156"/>
    </row>
    <row r="15070" spans="1:2">
      <c r="A15070" s="79"/>
      <c r="B15070" s="156"/>
    </row>
    <row r="15071" spans="1:2">
      <c r="A15071" s="79"/>
      <c r="B15071" s="156"/>
    </row>
    <row r="15072" spans="1:2">
      <c r="A15072" s="79"/>
      <c r="B15072" s="156"/>
    </row>
    <row r="15073" spans="1:2">
      <c r="A15073" s="79"/>
      <c r="B15073" s="156"/>
    </row>
    <row r="15074" spans="1:2">
      <c r="A15074" s="79"/>
      <c r="B15074" s="156"/>
    </row>
    <row r="15075" spans="1:2">
      <c r="A15075" s="79"/>
      <c r="B15075" s="156"/>
    </row>
    <row r="15076" spans="1:2">
      <c r="A15076" s="79"/>
      <c r="B15076" s="156"/>
    </row>
    <row r="15077" spans="1:2">
      <c r="A15077" s="79"/>
      <c r="B15077" s="156"/>
    </row>
    <row r="15078" spans="1:2">
      <c r="A15078" s="79"/>
      <c r="B15078" s="156"/>
    </row>
    <row r="15079" spans="1:2">
      <c r="A15079" s="79"/>
      <c r="B15079" s="156"/>
    </row>
    <row r="15080" spans="1:2">
      <c r="A15080" s="79"/>
      <c r="B15080" s="156"/>
    </row>
    <row r="15081" spans="1:2">
      <c r="A15081" s="79"/>
      <c r="B15081" s="156"/>
    </row>
    <row r="15082" spans="1:2">
      <c r="A15082" s="79"/>
      <c r="B15082" s="156"/>
    </row>
    <row r="15083" spans="1:2">
      <c r="A15083" s="79"/>
      <c r="B15083" s="156"/>
    </row>
    <row r="15084" spans="1:2">
      <c r="A15084" s="79"/>
      <c r="B15084" s="156"/>
    </row>
    <row r="15085" spans="1:2">
      <c r="A15085" s="79"/>
      <c r="B15085" s="156"/>
    </row>
    <row r="15086" spans="1:2">
      <c r="A15086" s="79"/>
      <c r="B15086" s="156"/>
    </row>
    <row r="15087" spans="1:2">
      <c r="A15087" s="79"/>
      <c r="B15087" s="156"/>
    </row>
    <row r="15088" spans="1:2">
      <c r="A15088" s="79"/>
      <c r="B15088" s="156"/>
    </row>
    <row r="15089" spans="1:2">
      <c r="A15089" s="79"/>
      <c r="B15089" s="156"/>
    </row>
    <row r="15090" spans="1:2">
      <c r="A15090" s="79"/>
      <c r="B15090" s="156"/>
    </row>
    <row r="15091" spans="1:2">
      <c r="A15091" s="79"/>
      <c r="B15091" s="156"/>
    </row>
    <row r="15092" spans="1:2">
      <c r="A15092" s="79"/>
      <c r="B15092" s="156"/>
    </row>
    <row r="15093" spans="1:2">
      <c r="A15093" s="79"/>
      <c r="B15093" s="156"/>
    </row>
    <row r="15094" spans="1:2">
      <c r="A15094" s="79"/>
      <c r="B15094" s="156"/>
    </row>
    <row r="15095" spans="1:2">
      <c r="A15095" s="79"/>
      <c r="B15095" s="156"/>
    </row>
    <row r="15096" spans="1:2">
      <c r="A15096" s="79"/>
      <c r="B15096" s="156"/>
    </row>
    <row r="15097" spans="1:2">
      <c r="A15097" s="79"/>
      <c r="B15097" s="156"/>
    </row>
    <row r="15098" spans="1:2">
      <c r="A15098" s="79"/>
      <c r="B15098" s="156"/>
    </row>
    <row r="15099" spans="1:2">
      <c r="A15099" s="79"/>
      <c r="B15099" s="156"/>
    </row>
    <row r="15100" spans="1:2">
      <c r="A15100" s="79"/>
      <c r="B15100" s="156"/>
    </row>
    <row r="15101" spans="1:2">
      <c r="A15101" s="79"/>
      <c r="B15101" s="156"/>
    </row>
    <row r="15102" spans="1:2">
      <c r="A15102" s="79"/>
      <c r="B15102" s="156"/>
    </row>
    <row r="15103" spans="1:2">
      <c r="A15103" s="79"/>
      <c r="B15103" s="156"/>
    </row>
    <row r="15104" spans="1:2">
      <c r="A15104" s="79"/>
      <c r="B15104" s="156"/>
    </row>
    <row r="15105" spans="1:2">
      <c r="A15105" s="79"/>
      <c r="B15105" s="156"/>
    </row>
    <row r="15106" spans="1:2">
      <c r="A15106" s="79"/>
      <c r="B15106" s="156"/>
    </row>
    <row r="15107" spans="1:2">
      <c r="A15107" s="79"/>
      <c r="B15107" s="156"/>
    </row>
    <row r="15108" spans="1:2">
      <c r="A15108" s="79"/>
      <c r="B15108" s="156"/>
    </row>
    <row r="15109" spans="1:2">
      <c r="A15109" s="79"/>
      <c r="B15109" s="156"/>
    </row>
    <row r="15110" spans="1:2">
      <c r="A15110" s="79"/>
      <c r="B15110" s="156"/>
    </row>
    <row r="15111" spans="1:2">
      <c r="A15111" s="79"/>
      <c r="B15111" s="156"/>
    </row>
    <row r="15112" spans="1:2">
      <c r="A15112" s="79"/>
      <c r="B15112" s="156"/>
    </row>
    <row r="15113" spans="1:2">
      <c r="A15113" s="79"/>
      <c r="B15113" s="156"/>
    </row>
    <row r="15114" spans="1:2">
      <c r="A15114" s="79"/>
      <c r="B15114" s="156"/>
    </row>
    <row r="15115" spans="1:2">
      <c r="A15115" s="79"/>
      <c r="B15115" s="156"/>
    </row>
    <row r="15116" spans="1:2">
      <c r="A15116" s="79"/>
      <c r="B15116" s="156"/>
    </row>
    <row r="15117" spans="1:2">
      <c r="A15117" s="79"/>
      <c r="B15117" s="156"/>
    </row>
    <row r="15118" spans="1:2">
      <c r="A15118" s="79"/>
      <c r="B15118" s="156"/>
    </row>
    <row r="15119" spans="1:2">
      <c r="A15119" s="79"/>
      <c r="B15119" s="156"/>
    </row>
    <row r="15120" spans="1:2">
      <c r="A15120" s="79"/>
      <c r="B15120" s="156"/>
    </row>
    <row r="15121" spans="1:2">
      <c r="A15121" s="79"/>
      <c r="B15121" s="156"/>
    </row>
    <row r="15122" spans="1:2">
      <c r="A15122" s="79"/>
      <c r="B15122" s="156"/>
    </row>
    <row r="15123" spans="1:2">
      <c r="A15123" s="79"/>
      <c r="B15123" s="156"/>
    </row>
    <row r="15124" spans="1:2">
      <c r="A15124" s="79"/>
      <c r="B15124" s="156"/>
    </row>
    <row r="15125" spans="1:2">
      <c r="A15125" s="79"/>
      <c r="B15125" s="156"/>
    </row>
    <row r="15126" spans="1:2">
      <c r="A15126" s="79"/>
      <c r="B15126" s="156"/>
    </row>
    <row r="15127" spans="1:2">
      <c r="A15127" s="79"/>
      <c r="B15127" s="156"/>
    </row>
    <row r="15128" spans="1:2">
      <c r="A15128" s="79"/>
      <c r="B15128" s="156"/>
    </row>
    <row r="15129" spans="1:2">
      <c r="A15129" s="79"/>
      <c r="B15129" s="156"/>
    </row>
    <row r="15130" spans="1:2">
      <c r="A15130" s="79"/>
      <c r="B15130" s="156"/>
    </row>
    <row r="15131" spans="1:2">
      <c r="A15131" s="79"/>
      <c r="B15131" s="156"/>
    </row>
    <row r="15132" spans="1:2">
      <c r="A15132" s="79"/>
      <c r="B15132" s="156"/>
    </row>
    <row r="15133" spans="1:2">
      <c r="A15133" s="79"/>
      <c r="B15133" s="156"/>
    </row>
    <row r="15134" spans="1:2">
      <c r="A15134" s="79"/>
      <c r="B15134" s="156"/>
    </row>
    <row r="15135" spans="1:2">
      <c r="A15135" s="79"/>
      <c r="B15135" s="156"/>
    </row>
    <row r="15136" spans="1:2">
      <c r="A15136" s="79"/>
      <c r="B15136" s="156"/>
    </row>
    <row r="15137" spans="1:2">
      <c r="A15137" s="79"/>
      <c r="B15137" s="156"/>
    </row>
    <row r="15138" spans="1:2">
      <c r="A15138" s="79"/>
      <c r="B15138" s="156"/>
    </row>
    <row r="15139" spans="1:2">
      <c r="A15139" s="79"/>
      <c r="B15139" s="156"/>
    </row>
    <row r="15140" spans="1:2">
      <c r="A15140" s="79"/>
      <c r="B15140" s="156"/>
    </row>
    <row r="15141" spans="1:2">
      <c r="A15141" s="79"/>
      <c r="B15141" s="156"/>
    </row>
    <row r="15142" spans="1:2">
      <c r="A15142" s="79"/>
      <c r="B15142" s="156"/>
    </row>
    <row r="15143" spans="1:2">
      <c r="A15143" s="79"/>
      <c r="B15143" s="156"/>
    </row>
    <row r="15144" spans="1:2">
      <c r="A15144" s="79"/>
      <c r="B15144" s="156"/>
    </row>
    <row r="15145" spans="1:2">
      <c r="A15145" s="79"/>
      <c r="B15145" s="156"/>
    </row>
    <row r="15146" spans="1:2">
      <c r="A15146" s="79"/>
      <c r="B15146" s="156"/>
    </row>
    <row r="15147" spans="1:2">
      <c r="A15147" s="79"/>
      <c r="B15147" s="156"/>
    </row>
    <row r="15148" spans="1:2">
      <c r="A15148" s="79"/>
      <c r="B15148" s="156"/>
    </row>
    <row r="15149" spans="1:2">
      <c r="A15149" s="79"/>
      <c r="B15149" s="156"/>
    </row>
    <row r="15150" spans="1:2">
      <c r="A15150" s="79"/>
      <c r="B15150" s="156"/>
    </row>
    <row r="15151" spans="1:2">
      <c r="A15151" s="79"/>
      <c r="B15151" s="156"/>
    </row>
    <row r="15152" spans="1:2">
      <c r="A15152" s="79"/>
      <c r="B15152" s="156"/>
    </row>
    <row r="15153" spans="1:2">
      <c r="A15153" s="79"/>
      <c r="B15153" s="156"/>
    </row>
    <row r="15154" spans="1:2">
      <c r="A15154" s="79"/>
      <c r="B15154" s="156"/>
    </row>
    <row r="15155" spans="1:2">
      <c r="A15155" s="79"/>
      <c r="B15155" s="156"/>
    </row>
    <row r="15156" spans="1:2">
      <c r="A15156" s="79"/>
      <c r="B15156" s="156"/>
    </row>
    <row r="15157" spans="1:2">
      <c r="A15157" s="79"/>
      <c r="B15157" s="156"/>
    </row>
    <row r="15158" spans="1:2">
      <c r="A15158" s="79"/>
      <c r="B15158" s="156"/>
    </row>
    <row r="15159" spans="1:2">
      <c r="A15159" s="79"/>
      <c r="B15159" s="156"/>
    </row>
    <row r="15160" spans="1:2">
      <c r="A15160" s="79"/>
      <c r="B15160" s="156"/>
    </row>
    <row r="15161" spans="1:2">
      <c r="A15161" s="79"/>
      <c r="B15161" s="156"/>
    </row>
    <row r="15162" spans="1:2">
      <c r="A15162" s="79"/>
      <c r="B15162" s="156"/>
    </row>
    <row r="15163" spans="1:2">
      <c r="A15163" s="79"/>
      <c r="B15163" s="156"/>
    </row>
    <row r="15164" spans="1:2">
      <c r="A15164" s="79"/>
      <c r="B15164" s="156"/>
    </row>
    <row r="15165" spans="1:2">
      <c r="A15165" s="79"/>
      <c r="B15165" s="156"/>
    </row>
    <row r="15166" spans="1:2">
      <c r="A15166" s="79"/>
      <c r="B15166" s="156"/>
    </row>
    <row r="15167" spans="1:2">
      <c r="A15167" s="79"/>
      <c r="B15167" s="156"/>
    </row>
    <row r="15168" spans="1:2">
      <c r="A15168" s="79"/>
      <c r="B15168" s="156"/>
    </row>
    <row r="15169" spans="1:2">
      <c r="A15169" s="79"/>
      <c r="B15169" s="156"/>
    </row>
    <row r="15170" spans="1:2">
      <c r="A15170" s="79"/>
      <c r="B15170" s="156"/>
    </row>
    <row r="15171" spans="1:2">
      <c r="A15171" s="79"/>
      <c r="B15171" s="156"/>
    </row>
    <row r="15172" spans="1:2">
      <c r="A15172" s="79"/>
      <c r="B15172" s="156"/>
    </row>
    <row r="15173" spans="1:2">
      <c r="A15173" s="79"/>
      <c r="B15173" s="156"/>
    </row>
    <row r="15174" spans="1:2">
      <c r="A15174" s="79"/>
      <c r="B15174" s="156"/>
    </row>
    <row r="15175" spans="1:2">
      <c r="A15175" s="79"/>
      <c r="B15175" s="156"/>
    </row>
    <row r="15176" spans="1:2">
      <c r="A15176" s="79"/>
      <c r="B15176" s="156"/>
    </row>
    <row r="15177" spans="1:2">
      <c r="A15177" s="79"/>
      <c r="B15177" s="156"/>
    </row>
    <row r="15178" spans="1:2">
      <c r="A15178" s="79"/>
      <c r="B15178" s="156"/>
    </row>
    <row r="15179" spans="1:2">
      <c r="A15179" s="79"/>
      <c r="B15179" s="156"/>
    </row>
    <row r="15180" spans="1:2">
      <c r="A15180" s="79"/>
      <c r="B15180" s="156"/>
    </row>
    <row r="15181" spans="1:2">
      <c r="A15181" s="79"/>
      <c r="B15181" s="156"/>
    </row>
    <row r="15182" spans="1:2">
      <c r="A15182" s="79"/>
      <c r="B15182" s="156"/>
    </row>
    <row r="15183" spans="1:2">
      <c r="A15183" s="79"/>
      <c r="B15183" s="156"/>
    </row>
    <row r="15184" spans="1:2">
      <c r="A15184" s="79"/>
      <c r="B15184" s="156"/>
    </row>
    <row r="15185" spans="1:2">
      <c r="A15185" s="79"/>
      <c r="B15185" s="156"/>
    </row>
    <row r="15186" spans="1:2">
      <c r="A15186" s="79"/>
      <c r="B15186" s="156"/>
    </row>
    <row r="15187" spans="1:2">
      <c r="A15187" s="79"/>
      <c r="B15187" s="156"/>
    </row>
    <row r="15188" spans="1:2">
      <c r="A15188" s="79"/>
      <c r="B15188" s="156"/>
    </row>
    <row r="15189" spans="1:2">
      <c r="A15189" s="79"/>
      <c r="B15189" s="156"/>
    </row>
    <row r="15190" spans="1:2">
      <c r="A15190" s="79"/>
      <c r="B15190" s="156"/>
    </row>
    <row r="15191" spans="1:2">
      <c r="A15191" s="79"/>
      <c r="B15191" s="156"/>
    </row>
    <row r="15192" spans="1:2">
      <c r="A15192" s="79"/>
      <c r="B15192" s="156"/>
    </row>
    <row r="15193" spans="1:2">
      <c r="A15193" s="79"/>
      <c r="B15193" s="156"/>
    </row>
    <row r="15194" spans="1:2">
      <c r="A15194" s="79"/>
      <c r="B15194" s="156"/>
    </row>
    <row r="15195" spans="1:2">
      <c r="A15195" s="79"/>
      <c r="B15195" s="156"/>
    </row>
    <row r="15196" spans="1:2">
      <c r="A15196" s="79"/>
      <c r="B15196" s="156"/>
    </row>
    <row r="15197" spans="1:2">
      <c r="A15197" s="79"/>
      <c r="B15197" s="156"/>
    </row>
    <row r="15198" spans="1:2">
      <c r="A15198" s="79"/>
      <c r="B15198" s="156"/>
    </row>
    <row r="15199" spans="1:2">
      <c r="A15199" s="79"/>
      <c r="B15199" s="156"/>
    </row>
    <row r="15200" spans="1:2">
      <c r="A15200" s="79"/>
      <c r="B15200" s="156"/>
    </row>
    <row r="15201" spans="1:2">
      <c r="A15201" s="79"/>
      <c r="B15201" s="156"/>
    </row>
    <row r="15202" spans="1:2">
      <c r="A15202" s="79"/>
      <c r="B15202" s="156"/>
    </row>
    <row r="15203" spans="1:2">
      <c r="A15203" s="79"/>
      <c r="B15203" s="156"/>
    </row>
    <row r="15204" spans="1:2">
      <c r="A15204" s="79"/>
      <c r="B15204" s="156"/>
    </row>
    <row r="15205" spans="1:2">
      <c r="A15205" s="79"/>
      <c r="B15205" s="156"/>
    </row>
    <row r="15206" spans="1:2">
      <c r="A15206" s="79"/>
      <c r="B15206" s="156"/>
    </row>
    <row r="15207" spans="1:2">
      <c r="A15207" s="79"/>
      <c r="B15207" s="156"/>
    </row>
    <row r="15208" spans="1:2">
      <c r="A15208" s="79"/>
      <c r="B15208" s="156"/>
    </row>
    <row r="15209" spans="1:2">
      <c r="A15209" s="79"/>
      <c r="B15209" s="156"/>
    </row>
    <row r="15210" spans="1:2">
      <c r="A15210" s="79"/>
      <c r="B15210" s="156"/>
    </row>
    <row r="15211" spans="1:2">
      <c r="A15211" s="79"/>
      <c r="B15211" s="156"/>
    </row>
    <row r="15212" spans="1:2">
      <c r="A15212" s="79"/>
      <c r="B15212" s="156"/>
    </row>
    <row r="15213" spans="1:2">
      <c r="A15213" s="79"/>
      <c r="B15213" s="156"/>
    </row>
    <row r="15214" spans="1:2">
      <c r="A15214" s="79"/>
      <c r="B15214" s="156"/>
    </row>
    <row r="15215" spans="1:2">
      <c r="A15215" s="79"/>
      <c r="B15215" s="156"/>
    </row>
    <row r="15216" spans="1:2">
      <c r="A15216" s="79"/>
      <c r="B15216" s="156"/>
    </row>
    <row r="15217" spans="1:2">
      <c r="A15217" s="79"/>
      <c r="B15217" s="156"/>
    </row>
    <row r="15218" spans="1:2">
      <c r="A15218" s="79"/>
      <c r="B15218" s="156"/>
    </row>
    <row r="15219" spans="1:2">
      <c r="A15219" s="79"/>
      <c r="B15219" s="156"/>
    </row>
    <row r="15220" spans="1:2">
      <c r="A15220" s="79"/>
      <c r="B15220" s="156"/>
    </row>
    <row r="15221" spans="1:2">
      <c r="A15221" s="79"/>
      <c r="B15221" s="156"/>
    </row>
    <row r="15222" spans="1:2">
      <c r="A15222" s="79"/>
      <c r="B15222" s="156"/>
    </row>
    <row r="15223" spans="1:2">
      <c r="A15223" s="79"/>
      <c r="B15223" s="156"/>
    </row>
    <row r="15224" spans="1:2">
      <c r="A15224" s="79"/>
      <c r="B15224" s="156"/>
    </row>
    <row r="15225" spans="1:2">
      <c r="A15225" s="79"/>
      <c r="B15225" s="156"/>
    </row>
    <row r="15226" spans="1:2">
      <c r="A15226" s="79"/>
      <c r="B15226" s="156"/>
    </row>
    <row r="15227" spans="1:2">
      <c r="A15227" s="79"/>
      <c r="B15227" s="156"/>
    </row>
    <row r="15228" spans="1:2">
      <c r="A15228" s="79"/>
      <c r="B15228" s="156"/>
    </row>
    <row r="15229" spans="1:2">
      <c r="A15229" s="79"/>
      <c r="B15229" s="156"/>
    </row>
    <row r="15230" spans="1:2">
      <c r="A15230" s="79"/>
      <c r="B15230" s="156"/>
    </row>
    <row r="15231" spans="1:2">
      <c r="A15231" s="79"/>
      <c r="B15231" s="156"/>
    </row>
    <row r="15232" spans="1:2">
      <c r="A15232" s="79"/>
      <c r="B15232" s="156"/>
    </row>
    <row r="15233" spans="1:2">
      <c r="A15233" s="79"/>
      <c r="B15233" s="156"/>
    </row>
    <row r="15234" spans="1:2">
      <c r="A15234" s="79"/>
      <c r="B15234" s="156"/>
    </row>
    <row r="15235" spans="1:2">
      <c r="A15235" s="79"/>
      <c r="B15235" s="156"/>
    </row>
    <row r="15236" spans="1:2">
      <c r="A15236" s="79"/>
      <c r="B15236" s="156"/>
    </row>
    <row r="15237" spans="1:2">
      <c r="A15237" s="79"/>
      <c r="B15237" s="156"/>
    </row>
    <row r="15238" spans="1:2">
      <c r="A15238" s="79"/>
      <c r="B15238" s="156"/>
    </row>
    <row r="15239" spans="1:2">
      <c r="A15239" s="79"/>
      <c r="B15239" s="156"/>
    </row>
    <row r="15240" spans="1:2">
      <c r="A15240" s="79"/>
      <c r="B15240" s="156"/>
    </row>
    <row r="15241" spans="1:2">
      <c r="A15241" s="79"/>
      <c r="B15241" s="156"/>
    </row>
    <row r="15242" spans="1:2">
      <c r="A15242" s="79"/>
      <c r="B15242" s="156"/>
    </row>
    <row r="15243" spans="1:2">
      <c r="A15243" s="79"/>
      <c r="B15243" s="156"/>
    </row>
    <row r="15244" spans="1:2">
      <c r="A15244" s="79"/>
      <c r="B15244" s="156"/>
    </row>
    <row r="15245" spans="1:2">
      <c r="A15245" s="79"/>
      <c r="B15245" s="156"/>
    </row>
    <row r="15246" spans="1:2">
      <c r="A15246" s="79"/>
      <c r="B15246" s="156"/>
    </row>
    <row r="15247" spans="1:2">
      <c r="A15247" s="79"/>
      <c r="B15247" s="156"/>
    </row>
    <row r="15248" spans="1:2">
      <c r="A15248" s="79"/>
      <c r="B15248" s="156"/>
    </row>
    <row r="15249" spans="1:2">
      <c r="A15249" s="79"/>
      <c r="B15249" s="156"/>
    </row>
    <row r="15250" spans="1:2">
      <c r="A15250" s="79"/>
      <c r="B15250" s="156"/>
    </row>
    <row r="15251" spans="1:2">
      <c r="A15251" s="79"/>
      <c r="B15251" s="156"/>
    </row>
    <row r="15252" spans="1:2">
      <c r="A15252" s="79"/>
      <c r="B15252" s="156"/>
    </row>
    <row r="15253" spans="1:2">
      <c r="A15253" s="79"/>
      <c r="B15253" s="156"/>
    </row>
    <row r="15254" spans="1:2">
      <c r="A15254" s="79"/>
      <c r="B15254" s="156"/>
    </row>
    <row r="15255" spans="1:2">
      <c r="A15255" s="79"/>
      <c r="B15255" s="156"/>
    </row>
    <row r="15256" spans="1:2">
      <c r="A15256" s="79"/>
      <c r="B15256" s="156"/>
    </row>
    <row r="15257" spans="1:2">
      <c r="A15257" s="79"/>
      <c r="B15257" s="156"/>
    </row>
    <row r="15258" spans="1:2">
      <c r="A15258" s="79"/>
      <c r="B15258" s="156"/>
    </row>
    <row r="15259" spans="1:2">
      <c r="A15259" s="79"/>
      <c r="B15259" s="156"/>
    </row>
    <row r="15260" spans="1:2">
      <c r="A15260" s="79"/>
      <c r="B15260" s="156"/>
    </row>
    <row r="15261" spans="1:2">
      <c r="A15261" s="79"/>
      <c r="B15261" s="156"/>
    </row>
    <row r="15262" spans="1:2">
      <c r="A15262" s="79"/>
      <c r="B15262" s="156"/>
    </row>
    <row r="15263" spans="1:2">
      <c r="A15263" s="79"/>
      <c r="B15263" s="156"/>
    </row>
    <row r="15264" spans="1:2">
      <c r="A15264" s="79"/>
      <c r="B15264" s="156"/>
    </row>
    <row r="15265" spans="1:2">
      <c r="A15265" s="79"/>
      <c r="B15265" s="156"/>
    </row>
    <row r="15266" spans="1:2">
      <c r="A15266" s="79"/>
      <c r="B15266" s="156"/>
    </row>
    <row r="15267" spans="1:2">
      <c r="A15267" s="79"/>
      <c r="B15267" s="156"/>
    </row>
    <row r="15268" spans="1:2">
      <c r="A15268" s="79"/>
      <c r="B15268" s="156"/>
    </row>
    <row r="15269" spans="1:2">
      <c r="A15269" s="79"/>
      <c r="B15269" s="156"/>
    </row>
    <row r="15270" spans="1:2">
      <c r="A15270" s="79"/>
      <c r="B15270" s="156"/>
    </row>
    <row r="15271" spans="1:2">
      <c r="A15271" s="79"/>
      <c r="B15271" s="156"/>
    </row>
    <row r="15272" spans="1:2">
      <c r="A15272" s="79"/>
      <c r="B15272" s="156"/>
    </row>
    <row r="15273" spans="1:2">
      <c r="A15273" s="79"/>
      <c r="B15273" s="156"/>
    </row>
    <row r="15274" spans="1:2">
      <c r="A15274" s="79"/>
      <c r="B15274" s="156"/>
    </row>
    <row r="15275" spans="1:2">
      <c r="A15275" s="79"/>
      <c r="B15275" s="156"/>
    </row>
    <row r="15276" spans="1:2">
      <c r="A15276" s="79"/>
      <c r="B15276" s="156"/>
    </row>
    <row r="15277" spans="1:2">
      <c r="A15277" s="79"/>
      <c r="B15277" s="156"/>
    </row>
    <row r="15278" spans="1:2">
      <c r="A15278" s="79"/>
      <c r="B15278" s="156"/>
    </row>
    <row r="15279" spans="1:2">
      <c r="A15279" s="79"/>
      <c r="B15279" s="156"/>
    </row>
    <row r="15280" spans="1:2">
      <c r="A15280" s="79"/>
      <c r="B15280" s="156"/>
    </row>
    <row r="15281" spans="1:2">
      <c r="A15281" s="79"/>
      <c r="B15281" s="156"/>
    </row>
    <row r="15282" spans="1:2">
      <c r="A15282" s="79"/>
      <c r="B15282" s="156"/>
    </row>
    <row r="15283" spans="1:2">
      <c r="A15283" s="79"/>
      <c r="B15283" s="156"/>
    </row>
    <row r="15284" spans="1:2">
      <c r="A15284" s="79"/>
      <c r="B15284" s="156"/>
    </row>
    <row r="15285" spans="1:2">
      <c r="A15285" s="79"/>
      <c r="B15285" s="156"/>
    </row>
    <row r="15286" spans="1:2">
      <c r="A15286" s="79"/>
      <c r="B15286" s="156"/>
    </row>
    <row r="15287" spans="1:2">
      <c r="A15287" s="79"/>
      <c r="B15287" s="156"/>
    </row>
    <row r="15288" spans="1:2">
      <c r="A15288" s="79"/>
      <c r="B15288" s="156"/>
    </row>
    <row r="15289" spans="1:2">
      <c r="A15289" s="79"/>
      <c r="B15289" s="156"/>
    </row>
    <row r="15290" spans="1:2">
      <c r="A15290" s="79"/>
      <c r="B15290" s="156"/>
    </row>
    <row r="15291" spans="1:2">
      <c r="A15291" s="79"/>
      <c r="B15291" s="156"/>
    </row>
    <row r="15292" spans="1:2">
      <c r="A15292" s="79"/>
      <c r="B15292" s="156"/>
    </row>
    <row r="15293" spans="1:2">
      <c r="A15293" s="79"/>
      <c r="B15293" s="156"/>
    </row>
    <row r="15294" spans="1:2">
      <c r="A15294" s="79"/>
      <c r="B15294" s="156"/>
    </row>
    <row r="15295" spans="1:2">
      <c r="A15295" s="79"/>
      <c r="B15295" s="156"/>
    </row>
    <row r="15296" spans="1:2">
      <c r="A15296" s="79"/>
      <c r="B15296" s="156"/>
    </row>
    <row r="15297" spans="1:2">
      <c r="A15297" s="79"/>
      <c r="B15297" s="156"/>
    </row>
    <row r="15298" spans="1:2">
      <c r="A15298" s="79"/>
      <c r="B15298" s="156"/>
    </row>
    <row r="15299" spans="1:2">
      <c r="A15299" s="79"/>
      <c r="B15299" s="156"/>
    </row>
    <row r="15300" spans="1:2">
      <c r="A15300" s="79"/>
      <c r="B15300" s="156"/>
    </row>
    <row r="15301" spans="1:2">
      <c r="A15301" s="79"/>
      <c r="B15301" s="156"/>
    </row>
    <row r="15302" spans="1:2">
      <c r="A15302" s="79"/>
      <c r="B15302" s="156"/>
    </row>
    <row r="15303" spans="1:2">
      <c r="A15303" s="79"/>
      <c r="B15303" s="156"/>
    </row>
    <row r="15304" spans="1:2">
      <c r="A15304" s="79"/>
      <c r="B15304" s="156"/>
    </row>
    <row r="15305" spans="1:2">
      <c r="A15305" s="79"/>
      <c r="B15305" s="156"/>
    </row>
    <row r="15306" spans="1:2">
      <c r="A15306" s="79"/>
      <c r="B15306" s="156"/>
    </row>
    <row r="15307" spans="1:2">
      <c r="A15307" s="79"/>
      <c r="B15307" s="156"/>
    </row>
    <row r="15308" spans="1:2">
      <c r="A15308" s="79"/>
      <c r="B15308" s="156"/>
    </row>
    <row r="15309" spans="1:2">
      <c r="A15309" s="79"/>
      <c r="B15309" s="156"/>
    </row>
    <row r="15310" spans="1:2">
      <c r="A15310" s="79"/>
      <c r="B15310" s="156"/>
    </row>
    <row r="15311" spans="1:2">
      <c r="A15311" s="79"/>
      <c r="B15311" s="156"/>
    </row>
    <row r="15312" spans="1:2">
      <c r="A15312" s="79"/>
      <c r="B15312" s="156"/>
    </row>
    <row r="15313" spans="1:2">
      <c r="A15313" s="79"/>
      <c r="B15313" s="156"/>
    </row>
    <row r="15314" spans="1:2">
      <c r="A15314" s="79"/>
      <c r="B15314" s="156"/>
    </row>
    <row r="15315" spans="1:2">
      <c r="A15315" s="79"/>
      <c r="B15315" s="156"/>
    </row>
    <row r="15316" spans="1:2">
      <c r="A15316" s="79"/>
      <c r="B15316" s="156"/>
    </row>
    <row r="15317" spans="1:2">
      <c r="A15317" s="79"/>
      <c r="B15317" s="156"/>
    </row>
    <row r="15318" spans="1:2">
      <c r="A15318" s="79"/>
      <c r="B15318" s="156"/>
    </row>
    <row r="15319" spans="1:2">
      <c r="A15319" s="79"/>
      <c r="B15319" s="156"/>
    </row>
    <row r="15320" spans="1:2">
      <c r="A15320" s="79"/>
      <c r="B15320" s="156"/>
    </row>
    <row r="15321" spans="1:2">
      <c r="A15321" s="79"/>
      <c r="B15321" s="156"/>
    </row>
    <row r="15322" spans="1:2">
      <c r="A15322" s="79"/>
      <c r="B15322" s="156"/>
    </row>
    <row r="15323" spans="1:2">
      <c r="A15323" s="79"/>
      <c r="B15323" s="156"/>
    </row>
    <row r="15324" spans="1:2">
      <c r="A15324" s="79"/>
      <c r="B15324" s="156"/>
    </row>
    <row r="15325" spans="1:2">
      <c r="A15325" s="79"/>
      <c r="B15325" s="156"/>
    </row>
    <row r="15326" spans="1:2">
      <c r="A15326" s="79"/>
      <c r="B15326" s="156"/>
    </row>
    <row r="15327" spans="1:2">
      <c r="A15327" s="79"/>
      <c r="B15327" s="156"/>
    </row>
    <row r="15328" spans="1:2">
      <c r="A15328" s="79"/>
      <c r="B15328" s="156"/>
    </row>
    <row r="15329" spans="1:2">
      <c r="A15329" s="79"/>
      <c r="B15329" s="156"/>
    </row>
    <row r="15330" spans="1:2">
      <c r="A15330" s="79"/>
      <c r="B15330" s="156"/>
    </row>
    <row r="15331" spans="1:2">
      <c r="A15331" s="79"/>
      <c r="B15331" s="156"/>
    </row>
    <row r="15332" spans="1:2">
      <c r="A15332" s="79"/>
      <c r="B15332" s="156"/>
    </row>
    <row r="15333" spans="1:2">
      <c r="A15333" s="79"/>
      <c r="B15333" s="156"/>
    </row>
    <row r="15334" spans="1:2">
      <c r="A15334" s="79"/>
      <c r="B15334" s="156"/>
    </row>
    <row r="15335" spans="1:2">
      <c r="A15335" s="79"/>
      <c r="B15335" s="156"/>
    </row>
    <row r="15336" spans="1:2">
      <c r="A15336" s="79"/>
      <c r="B15336" s="156"/>
    </row>
    <row r="15337" spans="1:2">
      <c r="A15337" s="79"/>
      <c r="B15337" s="156"/>
    </row>
    <row r="15338" spans="1:2">
      <c r="A15338" s="79"/>
      <c r="B15338" s="156"/>
    </row>
    <row r="15339" spans="1:2">
      <c r="A15339" s="79"/>
      <c r="B15339" s="156"/>
    </row>
    <row r="15340" spans="1:2">
      <c r="A15340" s="79"/>
      <c r="B15340" s="156"/>
    </row>
    <row r="15341" spans="1:2">
      <c r="A15341" s="79"/>
      <c r="B15341" s="156"/>
    </row>
    <row r="15342" spans="1:2">
      <c r="A15342" s="79"/>
      <c r="B15342" s="156"/>
    </row>
    <row r="15343" spans="1:2">
      <c r="A15343" s="79"/>
      <c r="B15343" s="156"/>
    </row>
    <row r="15344" spans="1:2">
      <c r="A15344" s="79"/>
      <c r="B15344" s="156"/>
    </row>
    <row r="15345" spans="1:2">
      <c r="A15345" s="79"/>
      <c r="B15345" s="156"/>
    </row>
    <row r="15346" spans="1:2">
      <c r="A15346" s="79"/>
      <c r="B15346" s="156"/>
    </row>
    <row r="15347" spans="1:2">
      <c r="A15347" s="79"/>
      <c r="B15347" s="156"/>
    </row>
    <row r="15348" spans="1:2">
      <c r="A15348" s="79"/>
      <c r="B15348" s="156"/>
    </row>
    <row r="15349" spans="1:2">
      <c r="A15349" s="79"/>
      <c r="B15349" s="156"/>
    </row>
    <row r="15350" spans="1:2">
      <c r="A15350" s="79"/>
      <c r="B15350" s="156"/>
    </row>
    <row r="15351" spans="1:2">
      <c r="A15351" s="79"/>
      <c r="B15351" s="156"/>
    </row>
    <row r="15352" spans="1:2">
      <c r="A15352" s="79"/>
      <c r="B15352" s="156"/>
    </row>
    <row r="15353" spans="1:2">
      <c r="A15353" s="79"/>
      <c r="B15353" s="156"/>
    </row>
    <row r="15354" spans="1:2">
      <c r="A15354" s="79"/>
      <c r="B15354" s="156"/>
    </row>
    <row r="15355" spans="1:2">
      <c r="A15355" s="79"/>
      <c r="B15355" s="156"/>
    </row>
    <row r="15356" spans="1:2">
      <c r="A15356" s="79"/>
      <c r="B15356" s="156"/>
    </row>
    <row r="15357" spans="1:2">
      <c r="A15357" s="79"/>
      <c r="B15357" s="156"/>
    </row>
    <row r="15358" spans="1:2">
      <c r="A15358" s="79"/>
      <c r="B15358" s="156"/>
    </row>
    <row r="15359" spans="1:2">
      <c r="A15359" s="79"/>
      <c r="B15359" s="156"/>
    </row>
    <row r="15360" spans="1:2">
      <c r="A15360" s="79"/>
      <c r="B15360" s="156"/>
    </row>
    <row r="15361" spans="1:2">
      <c r="A15361" s="79"/>
      <c r="B15361" s="156"/>
    </row>
    <row r="15362" spans="1:2">
      <c r="A15362" s="79"/>
      <c r="B15362" s="156"/>
    </row>
    <row r="15363" spans="1:2">
      <c r="A15363" s="79"/>
      <c r="B15363" s="156"/>
    </row>
    <row r="15364" spans="1:2">
      <c r="A15364" s="79"/>
      <c r="B15364" s="156"/>
    </row>
    <row r="15365" spans="1:2">
      <c r="A15365" s="79"/>
      <c r="B15365" s="156"/>
    </row>
    <row r="15366" spans="1:2">
      <c r="A15366" s="79"/>
      <c r="B15366" s="156"/>
    </row>
    <row r="15367" spans="1:2">
      <c r="A15367" s="79"/>
      <c r="B15367" s="156"/>
    </row>
    <row r="15368" spans="1:2">
      <c r="A15368" s="79"/>
      <c r="B15368" s="156"/>
    </row>
    <row r="15369" spans="1:2">
      <c r="A15369" s="79"/>
      <c r="B15369" s="156"/>
    </row>
    <row r="15370" spans="1:2">
      <c r="A15370" s="79"/>
      <c r="B15370" s="156"/>
    </row>
    <row r="15371" spans="1:2">
      <c r="A15371" s="79"/>
      <c r="B15371" s="156"/>
    </row>
    <row r="15372" spans="1:2">
      <c r="A15372" s="79"/>
      <c r="B15372" s="156"/>
    </row>
    <row r="15373" spans="1:2">
      <c r="A15373" s="79"/>
      <c r="B15373" s="156"/>
    </row>
    <row r="15374" spans="1:2">
      <c r="A15374" s="79"/>
      <c r="B15374" s="156"/>
    </row>
    <row r="15375" spans="1:2">
      <c r="A15375" s="79"/>
      <c r="B15375" s="156"/>
    </row>
    <row r="15376" spans="1:2">
      <c r="A15376" s="79"/>
      <c r="B15376" s="156"/>
    </row>
    <row r="15377" spans="1:2">
      <c r="A15377" s="79"/>
      <c r="B15377" s="156"/>
    </row>
    <row r="15378" spans="1:2">
      <c r="A15378" s="79"/>
      <c r="B15378" s="156"/>
    </row>
    <row r="15379" spans="1:2">
      <c r="A15379" s="79"/>
      <c r="B15379" s="156"/>
    </row>
    <row r="15380" spans="1:2">
      <c r="A15380" s="79"/>
      <c r="B15380" s="156"/>
    </row>
    <row r="15381" spans="1:2">
      <c r="A15381" s="79"/>
      <c r="B15381" s="156"/>
    </row>
    <row r="15382" spans="1:2">
      <c r="A15382" s="79"/>
      <c r="B15382" s="156"/>
    </row>
    <row r="15383" spans="1:2">
      <c r="A15383" s="79"/>
      <c r="B15383" s="156"/>
    </row>
    <row r="15384" spans="1:2">
      <c r="A15384" s="79"/>
      <c r="B15384" s="156"/>
    </row>
    <row r="15385" spans="1:2">
      <c r="A15385" s="79"/>
      <c r="B15385" s="156"/>
    </row>
    <row r="15386" spans="1:2">
      <c r="A15386" s="79"/>
      <c r="B15386" s="156"/>
    </row>
    <row r="15387" spans="1:2">
      <c r="A15387" s="79"/>
      <c r="B15387" s="156"/>
    </row>
    <row r="15388" spans="1:2">
      <c r="A15388" s="79"/>
      <c r="B15388" s="156"/>
    </row>
    <row r="15389" spans="1:2">
      <c r="A15389" s="79"/>
      <c r="B15389" s="156"/>
    </row>
    <row r="15390" spans="1:2">
      <c r="A15390" s="79"/>
      <c r="B15390" s="156"/>
    </row>
    <row r="15391" spans="1:2">
      <c r="A15391" s="79"/>
      <c r="B15391" s="156"/>
    </row>
    <row r="15392" spans="1:2">
      <c r="A15392" s="79"/>
      <c r="B15392" s="156"/>
    </row>
    <row r="15393" spans="1:2">
      <c r="A15393" s="79"/>
      <c r="B15393" s="156"/>
    </row>
    <row r="15394" spans="1:2">
      <c r="A15394" s="79"/>
      <c r="B15394" s="156"/>
    </row>
    <row r="15395" spans="1:2">
      <c r="A15395" s="79"/>
      <c r="B15395" s="156"/>
    </row>
    <row r="15396" spans="1:2">
      <c r="A15396" s="79"/>
      <c r="B15396" s="156"/>
    </row>
    <row r="15397" spans="1:2">
      <c r="A15397" s="79"/>
      <c r="B15397" s="156"/>
    </row>
    <row r="15398" spans="1:2">
      <c r="A15398" s="79"/>
      <c r="B15398" s="156"/>
    </row>
    <row r="15399" spans="1:2">
      <c r="A15399" s="79"/>
      <c r="B15399" s="156"/>
    </row>
    <row r="15400" spans="1:2">
      <c r="A15400" s="79"/>
      <c r="B15400" s="156"/>
    </row>
    <row r="15401" spans="1:2">
      <c r="A15401" s="79"/>
      <c r="B15401" s="156"/>
    </row>
    <row r="15402" spans="1:2">
      <c r="A15402" s="79"/>
      <c r="B15402" s="156"/>
    </row>
    <row r="15403" spans="1:2">
      <c r="A15403" s="79"/>
      <c r="B15403" s="156"/>
    </row>
    <row r="15404" spans="1:2">
      <c r="A15404" s="79"/>
      <c r="B15404" s="156"/>
    </row>
    <row r="15405" spans="1:2">
      <c r="A15405" s="79"/>
      <c r="B15405" s="156"/>
    </row>
    <row r="15406" spans="1:2">
      <c r="A15406" s="79"/>
      <c r="B15406" s="156"/>
    </row>
    <row r="15407" spans="1:2">
      <c r="A15407" s="79"/>
      <c r="B15407" s="156"/>
    </row>
    <row r="15408" spans="1:2">
      <c r="A15408" s="79"/>
      <c r="B15408" s="156"/>
    </row>
    <row r="15409" spans="1:2">
      <c r="A15409" s="79"/>
      <c r="B15409" s="156"/>
    </row>
    <row r="15410" spans="1:2">
      <c r="A15410" s="79"/>
      <c r="B15410" s="156"/>
    </row>
    <row r="15411" spans="1:2">
      <c r="A15411" s="79"/>
      <c r="B15411" s="156"/>
    </row>
    <row r="15412" spans="1:2">
      <c r="A15412" s="79"/>
      <c r="B15412" s="156"/>
    </row>
    <row r="15413" spans="1:2">
      <c r="A15413" s="79"/>
      <c r="B15413" s="156"/>
    </row>
    <row r="15414" spans="1:2">
      <c r="A15414" s="79"/>
      <c r="B15414" s="156"/>
    </row>
    <row r="15415" spans="1:2">
      <c r="A15415" s="79"/>
      <c r="B15415" s="156"/>
    </row>
    <row r="15416" spans="1:2">
      <c r="A15416" s="79"/>
      <c r="B15416" s="156"/>
    </row>
    <row r="15417" spans="1:2">
      <c r="A15417" s="79"/>
      <c r="B15417" s="156"/>
    </row>
    <row r="15418" spans="1:2">
      <c r="A15418" s="79"/>
      <c r="B15418" s="156"/>
    </row>
    <row r="15419" spans="1:2">
      <c r="A15419" s="79"/>
      <c r="B15419" s="156"/>
    </row>
    <row r="15420" spans="1:2">
      <c r="A15420" s="79"/>
      <c r="B15420" s="156"/>
    </row>
    <row r="15421" spans="1:2">
      <c r="A15421" s="79"/>
      <c r="B15421" s="156"/>
    </row>
    <row r="15422" spans="1:2">
      <c r="A15422" s="79"/>
      <c r="B15422" s="156"/>
    </row>
    <row r="15423" spans="1:2">
      <c r="A15423" s="79"/>
      <c r="B15423" s="156"/>
    </row>
    <row r="15424" spans="1:2">
      <c r="A15424" s="79"/>
      <c r="B15424" s="156"/>
    </row>
    <row r="15425" spans="1:2">
      <c r="A15425" s="79"/>
      <c r="B15425" s="156"/>
    </row>
    <row r="15426" spans="1:2">
      <c r="A15426" s="79"/>
      <c r="B15426" s="156"/>
    </row>
    <row r="15427" spans="1:2">
      <c r="A15427" s="79"/>
      <c r="B15427" s="156"/>
    </row>
    <row r="15428" spans="1:2">
      <c r="A15428" s="79"/>
      <c r="B15428" s="156"/>
    </row>
    <row r="15429" spans="1:2">
      <c r="A15429" s="79"/>
      <c r="B15429" s="156"/>
    </row>
    <row r="15430" spans="1:2">
      <c r="A15430" s="79"/>
      <c r="B15430" s="156"/>
    </row>
    <row r="15431" spans="1:2">
      <c r="A15431" s="79"/>
      <c r="B15431" s="156"/>
    </row>
    <row r="15432" spans="1:2">
      <c r="A15432" s="79"/>
      <c r="B15432" s="156"/>
    </row>
    <row r="15433" spans="1:2">
      <c r="A15433" s="79"/>
      <c r="B15433" s="156"/>
    </row>
    <row r="15434" spans="1:2">
      <c r="A15434" s="79"/>
      <c r="B15434" s="156"/>
    </row>
    <row r="15435" spans="1:2">
      <c r="A15435" s="79"/>
      <c r="B15435" s="156"/>
    </row>
    <row r="15436" spans="1:2">
      <c r="A15436" s="79"/>
      <c r="B15436" s="156"/>
    </row>
    <row r="15437" spans="1:2">
      <c r="A15437" s="79"/>
      <c r="B15437" s="156"/>
    </row>
    <row r="15438" spans="1:2">
      <c r="A15438" s="79"/>
      <c r="B15438" s="156"/>
    </row>
    <row r="15439" spans="1:2">
      <c r="A15439" s="79"/>
      <c r="B15439" s="156"/>
    </row>
    <row r="15440" spans="1:2">
      <c r="A15440" s="79"/>
      <c r="B15440" s="156"/>
    </row>
    <row r="15441" spans="1:2">
      <c r="A15441" s="79"/>
      <c r="B15441" s="156"/>
    </row>
    <row r="15442" spans="1:2">
      <c r="A15442" s="79"/>
      <c r="B15442" s="156"/>
    </row>
    <row r="15443" spans="1:2">
      <c r="A15443" s="79"/>
      <c r="B15443" s="156"/>
    </row>
    <row r="15444" spans="1:2">
      <c r="A15444" s="79"/>
      <c r="B15444" s="156"/>
    </row>
    <row r="15445" spans="1:2">
      <c r="A15445" s="79"/>
      <c r="B15445" s="156"/>
    </row>
    <row r="15446" spans="1:2">
      <c r="A15446" s="79"/>
      <c r="B15446" s="156"/>
    </row>
    <row r="15447" spans="1:2">
      <c r="A15447" s="79"/>
      <c r="B15447" s="156"/>
    </row>
    <row r="15448" spans="1:2">
      <c r="A15448" s="79"/>
      <c r="B15448" s="156"/>
    </row>
    <row r="15449" spans="1:2">
      <c r="A15449" s="79"/>
      <c r="B15449" s="156"/>
    </row>
    <row r="15450" spans="1:2">
      <c r="A15450" s="79"/>
      <c r="B15450" s="156"/>
    </row>
    <row r="15451" spans="1:2">
      <c r="A15451" s="79"/>
      <c r="B15451" s="156"/>
    </row>
    <row r="15452" spans="1:2">
      <c r="A15452" s="79"/>
      <c r="B15452" s="156"/>
    </row>
    <row r="15453" spans="1:2">
      <c r="A15453" s="79"/>
      <c r="B15453" s="156"/>
    </row>
    <row r="15454" spans="1:2">
      <c r="A15454" s="79"/>
      <c r="B15454" s="156"/>
    </row>
    <row r="15455" spans="1:2">
      <c r="A15455" s="79"/>
      <c r="B15455" s="156"/>
    </row>
    <row r="15456" spans="1:2">
      <c r="A15456" s="79"/>
      <c r="B15456" s="156"/>
    </row>
    <row r="15457" spans="1:2">
      <c r="A15457" s="79"/>
      <c r="B15457" s="156"/>
    </row>
    <row r="15458" spans="1:2">
      <c r="A15458" s="79"/>
      <c r="B15458" s="156"/>
    </row>
    <row r="15459" spans="1:2">
      <c r="A15459" s="79"/>
      <c r="B15459" s="156"/>
    </row>
    <row r="15460" spans="1:2">
      <c r="A15460" s="79"/>
      <c r="B15460" s="156"/>
    </row>
    <row r="15461" spans="1:2">
      <c r="A15461" s="79"/>
      <c r="B15461" s="156"/>
    </row>
    <row r="15462" spans="1:2">
      <c r="A15462" s="79"/>
      <c r="B15462" s="156"/>
    </row>
    <row r="15463" spans="1:2">
      <c r="A15463" s="79"/>
      <c r="B15463" s="156"/>
    </row>
    <row r="15464" spans="1:2">
      <c r="A15464" s="79"/>
      <c r="B15464" s="156"/>
    </row>
    <row r="15465" spans="1:2">
      <c r="A15465" s="79"/>
      <c r="B15465" s="156"/>
    </row>
    <row r="15466" spans="1:2">
      <c r="A15466" s="79"/>
      <c r="B15466" s="156"/>
    </row>
    <row r="15467" spans="1:2">
      <c r="A15467" s="79"/>
      <c r="B15467" s="156"/>
    </row>
    <row r="15468" spans="1:2">
      <c r="A15468" s="79"/>
      <c r="B15468" s="156"/>
    </row>
    <row r="15469" spans="1:2">
      <c r="A15469" s="79"/>
      <c r="B15469" s="156"/>
    </row>
    <row r="15470" spans="1:2">
      <c r="A15470" s="79"/>
      <c r="B15470" s="156"/>
    </row>
    <row r="15471" spans="1:2">
      <c r="A15471" s="79"/>
      <c r="B15471" s="156"/>
    </row>
    <row r="15472" spans="1:2">
      <c r="A15472" s="79"/>
      <c r="B15472" s="156"/>
    </row>
    <row r="15473" spans="1:2">
      <c r="A15473" s="79"/>
      <c r="B15473" s="156"/>
    </row>
    <row r="15474" spans="1:2">
      <c r="A15474" s="79"/>
      <c r="B15474" s="156"/>
    </row>
    <row r="15475" spans="1:2">
      <c r="A15475" s="79"/>
      <c r="B15475" s="156"/>
    </row>
    <row r="15476" spans="1:2">
      <c r="A15476" s="79"/>
      <c r="B15476" s="156"/>
    </row>
    <row r="15477" spans="1:2">
      <c r="A15477" s="79"/>
      <c r="B15477" s="156"/>
    </row>
    <row r="15478" spans="1:2">
      <c r="A15478" s="79"/>
      <c r="B15478" s="156"/>
    </row>
    <row r="15479" spans="1:2">
      <c r="A15479" s="79"/>
      <c r="B15479" s="156"/>
    </row>
    <row r="15480" spans="1:2">
      <c r="A15480" s="79"/>
      <c r="B15480" s="156"/>
    </row>
    <row r="15481" spans="1:2">
      <c r="A15481" s="79"/>
      <c r="B15481" s="156"/>
    </row>
    <row r="15482" spans="1:2">
      <c r="A15482" s="79"/>
      <c r="B15482" s="156"/>
    </row>
    <row r="15483" spans="1:2">
      <c r="A15483" s="79"/>
      <c r="B15483" s="156"/>
    </row>
    <row r="15484" spans="1:2">
      <c r="A15484" s="79"/>
      <c r="B15484" s="156"/>
    </row>
    <row r="15485" spans="1:2">
      <c r="A15485" s="79"/>
      <c r="B15485" s="156"/>
    </row>
    <row r="15486" spans="1:2">
      <c r="A15486" s="79"/>
      <c r="B15486" s="156"/>
    </row>
    <row r="15487" spans="1:2">
      <c r="A15487" s="79"/>
      <c r="B15487" s="156"/>
    </row>
    <row r="15488" spans="1:2">
      <c r="A15488" s="79"/>
      <c r="B15488" s="156"/>
    </row>
    <row r="15489" spans="1:2">
      <c r="A15489" s="79"/>
      <c r="B15489" s="156"/>
    </row>
    <row r="15490" spans="1:2">
      <c r="A15490" s="79"/>
      <c r="B15490" s="156"/>
    </row>
    <row r="15491" spans="1:2">
      <c r="A15491" s="79"/>
      <c r="B15491" s="156"/>
    </row>
    <row r="15492" spans="1:2">
      <c r="A15492" s="79"/>
      <c r="B15492" s="156"/>
    </row>
    <row r="15493" spans="1:2">
      <c r="A15493" s="79"/>
      <c r="B15493" s="156"/>
    </row>
    <row r="15494" spans="1:2">
      <c r="A15494" s="79"/>
      <c r="B15494" s="156"/>
    </row>
    <row r="15495" spans="1:2">
      <c r="A15495" s="79"/>
      <c r="B15495" s="156"/>
    </row>
    <row r="15496" spans="1:2">
      <c r="A15496" s="79"/>
      <c r="B15496" s="156"/>
    </row>
    <row r="15497" spans="1:2">
      <c r="A15497" s="79"/>
      <c r="B15497" s="156"/>
    </row>
    <row r="15498" spans="1:2">
      <c r="A15498" s="79"/>
      <c r="B15498" s="156"/>
    </row>
    <row r="15499" spans="1:2">
      <c r="A15499" s="79"/>
      <c r="B15499" s="156"/>
    </row>
    <row r="15500" spans="1:2">
      <c r="A15500" s="79"/>
      <c r="B15500" s="156"/>
    </row>
    <row r="15501" spans="1:2">
      <c r="A15501" s="79"/>
      <c r="B15501" s="156"/>
    </row>
    <row r="15502" spans="1:2">
      <c r="A15502" s="79"/>
      <c r="B15502" s="156"/>
    </row>
    <row r="15503" spans="1:2">
      <c r="A15503" s="79"/>
      <c r="B15503" s="156"/>
    </row>
    <row r="15504" spans="1:2">
      <c r="A15504" s="79"/>
      <c r="B15504" s="156"/>
    </row>
    <row r="15505" spans="1:2">
      <c r="A15505" s="79"/>
      <c r="B15505" s="156"/>
    </row>
    <row r="15506" spans="1:2">
      <c r="A15506" s="79"/>
      <c r="B15506" s="156"/>
    </row>
    <row r="15507" spans="1:2">
      <c r="A15507" s="79"/>
      <c r="B15507" s="156"/>
    </row>
    <row r="15508" spans="1:2">
      <c r="A15508" s="79"/>
      <c r="B15508" s="156"/>
    </row>
    <row r="15509" spans="1:2">
      <c r="A15509" s="79"/>
      <c r="B15509" s="156"/>
    </row>
    <row r="15510" spans="1:2">
      <c r="A15510" s="79"/>
      <c r="B15510" s="156"/>
    </row>
    <row r="15511" spans="1:2">
      <c r="A15511" s="79"/>
      <c r="B15511" s="156"/>
    </row>
    <row r="15512" spans="1:2">
      <c r="A15512" s="79"/>
      <c r="B15512" s="156"/>
    </row>
    <row r="15513" spans="1:2">
      <c r="A15513" s="79"/>
      <c r="B15513" s="156"/>
    </row>
    <row r="15514" spans="1:2">
      <c r="A15514" s="79"/>
      <c r="B15514" s="156"/>
    </row>
    <row r="15515" spans="1:2">
      <c r="A15515" s="79"/>
      <c r="B15515" s="156"/>
    </row>
    <row r="15516" spans="1:2">
      <c r="A15516" s="79"/>
      <c r="B15516" s="156"/>
    </row>
    <row r="15517" spans="1:2">
      <c r="A15517" s="79"/>
      <c r="B15517" s="156"/>
    </row>
    <row r="15518" spans="1:2">
      <c r="A15518" s="79"/>
      <c r="B15518" s="156"/>
    </row>
    <row r="15519" spans="1:2">
      <c r="A15519" s="79"/>
      <c r="B15519" s="156"/>
    </row>
    <row r="15520" spans="1:2">
      <c r="A15520" s="79"/>
      <c r="B15520" s="156"/>
    </row>
    <row r="15521" spans="1:2">
      <c r="A15521" s="79"/>
      <c r="B15521" s="156"/>
    </row>
    <row r="15522" spans="1:2">
      <c r="A15522" s="79"/>
      <c r="B15522" s="156"/>
    </row>
    <row r="15523" spans="1:2">
      <c r="A15523" s="79"/>
      <c r="B15523" s="156"/>
    </row>
    <row r="15524" spans="1:2">
      <c r="A15524" s="79"/>
      <c r="B15524" s="156"/>
    </row>
    <row r="15525" spans="1:2">
      <c r="A15525" s="79"/>
      <c r="B15525" s="156"/>
    </row>
    <row r="15526" spans="1:2">
      <c r="A15526" s="79"/>
      <c r="B15526" s="156"/>
    </row>
    <row r="15527" spans="1:2">
      <c r="A15527" s="79"/>
      <c r="B15527" s="156"/>
    </row>
    <row r="15528" spans="1:2">
      <c r="A15528" s="79"/>
      <c r="B15528" s="156"/>
    </row>
    <row r="15529" spans="1:2">
      <c r="A15529" s="79"/>
      <c r="B15529" s="156"/>
    </row>
    <row r="15530" spans="1:2">
      <c r="A15530" s="79"/>
      <c r="B15530" s="156"/>
    </row>
    <row r="15531" spans="1:2">
      <c r="A15531" s="79"/>
      <c r="B15531" s="156"/>
    </row>
    <row r="15532" spans="1:2">
      <c r="A15532" s="79"/>
      <c r="B15532" s="156"/>
    </row>
    <row r="15533" spans="1:2">
      <c r="A15533" s="79"/>
      <c r="B15533" s="156"/>
    </row>
    <row r="15534" spans="1:2">
      <c r="A15534" s="79"/>
      <c r="B15534" s="156"/>
    </row>
    <row r="15535" spans="1:2">
      <c r="A15535" s="79"/>
      <c r="B15535" s="156"/>
    </row>
    <row r="15536" spans="1:2">
      <c r="A15536" s="79"/>
      <c r="B15536" s="156"/>
    </row>
    <row r="15537" spans="1:2">
      <c r="A15537" s="79"/>
      <c r="B15537" s="156"/>
    </row>
    <row r="15538" spans="1:2">
      <c r="A15538" s="79"/>
      <c r="B15538" s="156"/>
    </row>
    <row r="15539" spans="1:2">
      <c r="A15539" s="79"/>
      <c r="B15539" s="156"/>
    </row>
    <row r="15540" spans="1:2">
      <c r="A15540" s="79"/>
      <c r="B15540" s="156"/>
    </row>
    <row r="15541" spans="1:2">
      <c r="A15541" s="79"/>
      <c r="B15541" s="156"/>
    </row>
    <row r="15542" spans="1:2">
      <c r="A15542" s="79"/>
      <c r="B15542" s="156"/>
    </row>
    <row r="15543" spans="1:2">
      <c r="A15543" s="79"/>
      <c r="B15543" s="156"/>
    </row>
    <row r="15544" spans="1:2">
      <c r="A15544" s="79"/>
      <c r="B15544" s="156"/>
    </row>
    <row r="15545" spans="1:2">
      <c r="A15545" s="79"/>
      <c r="B15545" s="156"/>
    </row>
    <row r="15546" spans="1:2">
      <c r="A15546" s="79"/>
      <c r="B15546" s="156"/>
    </row>
    <row r="15547" spans="1:2">
      <c r="A15547" s="79"/>
      <c r="B15547" s="156"/>
    </row>
    <row r="15548" spans="1:2">
      <c r="A15548" s="79"/>
      <c r="B15548" s="156"/>
    </row>
    <row r="15549" spans="1:2">
      <c r="A15549" s="79"/>
      <c r="B15549" s="156"/>
    </row>
    <row r="15550" spans="1:2">
      <c r="A15550" s="79"/>
      <c r="B15550" s="156"/>
    </row>
    <row r="15551" spans="1:2">
      <c r="A15551" s="79"/>
      <c r="B15551" s="156"/>
    </row>
    <row r="15552" spans="1:2">
      <c r="A15552" s="79"/>
      <c r="B15552" s="156"/>
    </row>
    <row r="15553" spans="1:2">
      <c r="A15553" s="79"/>
      <c r="B15553" s="156"/>
    </row>
    <row r="15554" spans="1:2">
      <c r="A15554" s="79"/>
      <c r="B15554" s="156"/>
    </row>
    <row r="15555" spans="1:2">
      <c r="A15555" s="79"/>
      <c r="B15555" s="156"/>
    </row>
    <row r="15556" spans="1:2">
      <c r="A15556" s="79"/>
      <c r="B15556" s="156"/>
    </row>
    <row r="15557" spans="1:2">
      <c r="A15557" s="79"/>
      <c r="B15557" s="156"/>
    </row>
    <row r="15558" spans="1:2">
      <c r="A15558" s="79"/>
      <c r="B15558" s="156"/>
    </row>
    <row r="15559" spans="1:2">
      <c r="A15559" s="79"/>
      <c r="B15559" s="156"/>
    </row>
    <row r="15560" spans="1:2">
      <c r="A15560" s="79"/>
      <c r="B15560" s="156"/>
    </row>
    <row r="15561" spans="1:2">
      <c r="A15561" s="79"/>
      <c r="B15561" s="156"/>
    </row>
    <row r="15562" spans="1:2">
      <c r="A15562" s="79"/>
      <c r="B15562" s="156"/>
    </row>
    <row r="15563" spans="1:2">
      <c r="A15563" s="79"/>
      <c r="B15563" s="156"/>
    </row>
    <row r="15564" spans="1:2">
      <c r="A15564" s="79"/>
      <c r="B15564" s="156"/>
    </row>
    <row r="15565" spans="1:2">
      <c r="A15565" s="79"/>
      <c r="B15565" s="156"/>
    </row>
    <row r="15566" spans="1:2">
      <c r="A15566" s="79"/>
      <c r="B15566" s="156"/>
    </row>
    <row r="15567" spans="1:2">
      <c r="A15567" s="79"/>
      <c r="B15567" s="156"/>
    </row>
    <row r="15568" spans="1:2">
      <c r="A15568" s="79"/>
      <c r="B15568" s="156"/>
    </row>
    <row r="15569" spans="1:2">
      <c r="A15569" s="79"/>
      <c r="B15569" s="156"/>
    </row>
    <row r="15570" spans="1:2">
      <c r="A15570" s="79"/>
      <c r="B15570" s="156"/>
    </row>
    <row r="15571" spans="1:2">
      <c r="A15571" s="79"/>
      <c r="B15571" s="156"/>
    </row>
    <row r="15572" spans="1:2">
      <c r="A15572" s="79"/>
      <c r="B15572" s="156"/>
    </row>
    <row r="15573" spans="1:2">
      <c r="A15573" s="79"/>
      <c r="B15573" s="156"/>
    </row>
    <row r="15574" spans="1:2">
      <c r="A15574" s="79"/>
      <c r="B15574" s="156"/>
    </row>
    <row r="15575" spans="1:2">
      <c r="A15575" s="79"/>
      <c r="B15575" s="156"/>
    </row>
    <row r="15576" spans="1:2">
      <c r="A15576" s="79"/>
      <c r="B15576" s="156"/>
    </row>
    <row r="15577" spans="1:2">
      <c r="A15577" s="79"/>
      <c r="B15577" s="156"/>
    </row>
    <row r="15578" spans="1:2">
      <c r="A15578" s="79"/>
      <c r="B15578" s="156"/>
    </row>
    <row r="15579" spans="1:2">
      <c r="A15579" s="79"/>
      <c r="B15579" s="156"/>
    </row>
    <row r="15580" spans="1:2">
      <c r="A15580" s="79"/>
      <c r="B15580" s="156"/>
    </row>
    <row r="15581" spans="1:2">
      <c r="A15581" s="79"/>
      <c r="B15581" s="156"/>
    </row>
    <row r="15582" spans="1:2">
      <c r="A15582" s="79"/>
      <c r="B15582" s="156"/>
    </row>
    <row r="15583" spans="1:2">
      <c r="A15583" s="79"/>
      <c r="B15583" s="156"/>
    </row>
    <row r="15584" spans="1:2">
      <c r="A15584" s="79"/>
      <c r="B15584" s="156"/>
    </row>
    <row r="15585" spans="1:2">
      <c r="A15585" s="79"/>
      <c r="B15585" s="156"/>
    </row>
    <row r="15586" spans="1:2">
      <c r="A15586" s="79"/>
      <c r="B15586" s="156"/>
    </row>
    <row r="15587" spans="1:2">
      <c r="A15587" s="79"/>
      <c r="B15587" s="156"/>
    </row>
    <row r="15588" spans="1:2">
      <c r="A15588" s="79"/>
      <c r="B15588" s="156"/>
    </row>
    <row r="15589" spans="1:2">
      <c r="A15589" s="79"/>
      <c r="B15589" s="156"/>
    </row>
    <row r="15590" spans="1:2">
      <c r="A15590" s="79"/>
      <c r="B15590" s="156"/>
    </row>
    <row r="15591" spans="1:2">
      <c r="A15591" s="79"/>
      <c r="B15591" s="156"/>
    </row>
    <row r="15592" spans="1:2">
      <c r="A15592" s="79"/>
      <c r="B15592" s="156"/>
    </row>
    <row r="15593" spans="1:2">
      <c r="A15593" s="79"/>
      <c r="B15593" s="156"/>
    </row>
    <row r="15594" spans="1:2">
      <c r="A15594" s="79"/>
      <c r="B15594" s="156"/>
    </row>
    <row r="15595" spans="1:2">
      <c r="A15595" s="79"/>
      <c r="B15595" s="156"/>
    </row>
    <row r="15596" spans="1:2">
      <c r="A15596" s="79"/>
      <c r="B15596" s="156"/>
    </row>
    <row r="15597" spans="1:2">
      <c r="A15597" s="79"/>
      <c r="B15597" s="156"/>
    </row>
    <row r="15598" spans="1:2">
      <c r="A15598" s="79"/>
      <c r="B15598" s="156"/>
    </row>
    <row r="15599" spans="1:2">
      <c r="A15599" s="79"/>
      <c r="B15599" s="156"/>
    </row>
    <row r="15600" spans="1:2">
      <c r="A15600" s="79"/>
      <c r="B15600" s="156"/>
    </row>
    <row r="15601" spans="1:2">
      <c r="A15601" s="79"/>
      <c r="B15601" s="156"/>
    </row>
    <row r="15602" spans="1:2">
      <c r="A15602" s="79"/>
      <c r="B15602" s="156"/>
    </row>
    <row r="15603" spans="1:2">
      <c r="A15603" s="79"/>
      <c r="B15603" s="156"/>
    </row>
    <row r="15604" spans="1:2">
      <c r="A15604" s="79"/>
      <c r="B15604" s="156"/>
    </row>
    <row r="15605" spans="1:2">
      <c r="A15605" s="79"/>
      <c r="B15605" s="156"/>
    </row>
    <row r="15606" spans="1:2">
      <c r="A15606" s="79"/>
      <c r="B15606" s="156"/>
    </row>
    <row r="15607" spans="1:2">
      <c r="A15607" s="79"/>
      <c r="B15607" s="156"/>
    </row>
    <row r="15608" spans="1:2">
      <c r="A15608" s="79"/>
      <c r="B15608" s="156"/>
    </row>
    <row r="15609" spans="1:2">
      <c r="A15609" s="79"/>
      <c r="B15609" s="156"/>
    </row>
    <row r="15610" spans="1:2">
      <c r="A15610" s="79"/>
      <c r="B15610" s="156"/>
    </row>
    <row r="15611" spans="1:2">
      <c r="A15611" s="79"/>
      <c r="B15611" s="156"/>
    </row>
    <row r="15612" spans="1:2">
      <c r="A15612" s="79"/>
      <c r="B15612" s="156"/>
    </row>
    <row r="15613" spans="1:2">
      <c r="A15613" s="79"/>
      <c r="B15613" s="156"/>
    </row>
    <row r="15614" spans="1:2">
      <c r="A15614" s="79"/>
      <c r="B15614" s="156"/>
    </row>
    <row r="15615" spans="1:2">
      <c r="A15615" s="79"/>
      <c r="B15615" s="156"/>
    </row>
    <row r="15616" spans="1:2">
      <c r="A15616" s="79"/>
      <c r="B15616" s="156"/>
    </row>
    <row r="15617" spans="1:2">
      <c r="A15617" s="79"/>
      <c r="B15617" s="156"/>
    </row>
    <row r="15618" spans="1:2">
      <c r="A15618" s="79"/>
      <c r="B15618" s="156"/>
    </row>
    <row r="15619" spans="1:2">
      <c r="A15619" s="79"/>
      <c r="B15619" s="156"/>
    </row>
    <row r="15620" spans="1:2">
      <c r="A15620" s="79"/>
      <c r="B15620" s="156"/>
    </row>
    <row r="15621" spans="1:2">
      <c r="A15621" s="79"/>
      <c r="B15621" s="156"/>
    </row>
    <row r="15622" spans="1:2">
      <c r="A15622" s="79"/>
      <c r="B15622" s="156"/>
    </row>
    <row r="15623" spans="1:2">
      <c r="A15623" s="79"/>
      <c r="B15623" s="156"/>
    </row>
    <row r="15624" spans="1:2">
      <c r="A15624" s="79"/>
      <c r="B15624" s="156"/>
    </row>
    <row r="15625" spans="1:2">
      <c r="A15625" s="79"/>
      <c r="B15625" s="156"/>
    </row>
    <row r="15626" spans="1:2">
      <c r="A15626" s="79"/>
      <c r="B15626" s="156"/>
    </row>
    <row r="15627" spans="1:2">
      <c r="A15627" s="79"/>
      <c r="B15627" s="156"/>
    </row>
    <row r="15628" spans="1:2">
      <c r="A15628" s="79"/>
      <c r="B15628" s="156"/>
    </row>
    <row r="15629" spans="1:2">
      <c r="A15629" s="79"/>
      <c r="B15629" s="156"/>
    </row>
    <row r="15630" spans="1:2">
      <c r="A15630" s="79"/>
      <c r="B15630" s="156"/>
    </row>
    <row r="15631" spans="1:2">
      <c r="A15631" s="79"/>
      <c r="B15631" s="156"/>
    </row>
    <row r="15632" spans="1:2">
      <c r="A15632" s="79"/>
      <c r="B15632" s="156"/>
    </row>
    <row r="15633" spans="1:2">
      <c r="A15633" s="79"/>
      <c r="B15633" s="156"/>
    </row>
    <row r="15634" spans="1:2">
      <c r="A15634" s="79"/>
      <c r="B15634" s="156"/>
    </row>
    <row r="15635" spans="1:2">
      <c r="A15635" s="79"/>
      <c r="B15635" s="156"/>
    </row>
    <row r="15636" spans="1:2">
      <c r="A15636" s="79"/>
      <c r="B15636" s="156"/>
    </row>
    <row r="15637" spans="1:2">
      <c r="A15637" s="79"/>
      <c r="B15637" s="156"/>
    </row>
    <row r="15638" spans="1:2">
      <c r="A15638" s="79"/>
      <c r="B15638" s="156"/>
    </row>
    <row r="15639" spans="1:2">
      <c r="A15639" s="79"/>
      <c r="B15639" s="156"/>
    </row>
    <row r="15640" spans="1:2">
      <c r="A15640" s="79"/>
      <c r="B15640" s="156"/>
    </row>
    <row r="15641" spans="1:2">
      <c r="A15641" s="79"/>
      <c r="B15641" s="156"/>
    </row>
    <row r="15642" spans="1:2">
      <c r="A15642" s="79"/>
      <c r="B15642" s="156"/>
    </row>
    <row r="15643" spans="1:2">
      <c r="A15643" s="79"/>
      <c r="B15643" s="156"/>
    </row>
    <row r="15644" spans="1:2">
      <c r="A15644" s="79"/>
      <c r="B15644" s="156"/>
    </row>
    <row r="15645" spans="1:2">
      <c r="A15645" s="79"/>
      <c r="B15645" s="156"/>
    </row>
    <row r="15646" spans="1:2">
      <c r="A15646" s="79"/>
      <c r="B15646" s="156"/>
    </row>
    <row r="15647" spans="1:2">
      <c r="A15647" s="79"/>
      <c r="B15647" s="156"/>
    </row>
    <row r="15648" spans="1:2">
      <c r="A15648" s="79"/>
      <c r="B15648" s="156"/>
    </row>
    <row r="15649" spans="1:2">
      <c r="A15649" s="79"/>
      <c r="B15649" s="156"/>
    </row>
    <row r="15650" spans="1:2">
      <c r="A15650" s="79"/>
      <c r="B15650" s="156"/>
    </row>
    <row r="15651" spans="1:2">
      <c r="A15651" s="79"/>
      <c r="B15651" s="156"/>
    </row>
    <row r="15652" spans="1:2">
      <c r="A15652" s="79"/>
      <c r="B15652" s="156"/>
    </row>
    <row r="15653" spans="1:2">
      <c r="A15653" s="79"/>
      <c r="B15653" s="156"/>
    </row>
    <row r="15654" spans="1:2">
      <c r="A15654" s="79"/>
      <c r="B15654" s="156"/>
    </row>
    <row r="15655" spans="1:2">
      <c r="A15655" s="79"/>
      <c r="B15655" s="156"/>
    </row>
    <row r="15656" spans="1:2">
      <c r="A15656" s="79"/>
      <c r="B15656" s="156"/>
    </row>
    <row r="15657" spans="1:2">
      <c r="A15657" s="79"/>
      <c r="B15657" s="156"/>
    </row>
    <row r="15658" spans="1:2">
      <c r="A15658" s="79"/>
      <c r="B15658" s="156"/>
    </row>
    <row r="15659" spans="1:2">
      <c r="A15659" s="79"/>
      <c r="B15659" s="156"/>
    </row>
    <row r="15660" spans="1:2">
      <c r="A15660" s="79"/>
      <c r="B15660" s="156"/>
    </row>
    <row r="15661" spans="1:2">
      <c r="A15661" s="79"/>
      <c r="B15661" s="156"/>
    </row>
    <row r="15662" spans="1:2">
      <c r="A15662" s="79"/>
      <c r="B15662" s="156"/>
    </row>
    <row r="15663" spans="1:2">
      <c r="A15663" s="79"/>
      <c r="B15663" s="156"/>
    </row>
    <row r="15664" spans="1:2">
      <c r="A15664" s="79"/>
      <c r="B15664" s="156"/>
    </row>
    <row r="15665" spans="1:2">
      <c r="A15665" s="79"/>
      <c r="B15665" s="156"/>
    </row>
    <row r="15666" spans="1:2">
      <c r="A15666" s="79"/>
      <c r="B15666" s="156"/>
    </row>
    <row r="15667" spans="1:2">
      <c r="A15667" s="79"/>
      <c r="B15667" s="156"/>
    </row>
    <row r="15668" spans="1:2">
      <c r="A15668" s="79"/>
      <c r="B15668" s="156"/>
    </row>
    <row r="15669" spans="1:2">
      <c r="A15669" s="79"/>
      <c r="B15669" s="156"/>
    </row>
    <row r="15670" spans="1:2">
      <c r="A15670" s="79"/>
      <c r="B15670" s="156"/>
    </row>
    <row r="15671" spans="1:2">
      <c r="A15671" s="79"/>
      <c r="B15671" s="156"/>
    </row>
    <row r="15672" spans="1:2">
      <c r="A15672" s="79"/>
      <c r="B15672" s="156"/>
    </row>
    <row r="15673" spans="1:2">
      <c r="A15673" s="79"/>
      <c r="B15673" s="156"/>
    </row>
    <row r="15674" spans="1:2">
      <c r="A15674" s="79"/>
      <c r="B15674" s="156"/>
    </row>
    <row r="15675" spans="1:2">
      <c r="A15675" s="79"/>
      <c r="B15675" s="156"/>
    </row>
    <row r="15676" spans="1:2">
      <c r="A15676" s="79"/>
      <c r="B15676" s="156"/>
    </row>
    <row r="15677" spans="1:2">
      <c r="A15677" s="79"/>
      <c r="B15677" s="156"/>
    </row>
    <row r="15678" spans="1:2">
      <c r="A15678" s="79"/>
      <c r="B15678" s="156"/>
    </row>
    <row r="15679" spans="1:2">
      <c r="A15679" s="79"/>
      <c r="B15679" s="156"/>
    </row>
    <row r="15680" spans="1:2">
      <c r="A15680" s="79"/>
      <c r="B15680" s="156"/>
    </row>
    <row r="15681" spans="1:2">
      <c r="A15681" s="79"/>
      <c r="B15681" s="156"/>
    </row>
    <row r="15682" spans="1:2">
      <c r="A15682" s="79"/>
      <c r="B15682" s="156"/>
    </row>
    <row r="15683" spans="1:2">
      <c r="A15683" s="79"/>
      <c r="B15683" s="156"/>
    </row>
    <row r="15684" spans="1:2">
      <c r="A15684" s="79"/>
      <c r="B15684" s="156"/>
    </row>
    <row r="15685" spans="1:2">
      <c r="A15685" s="79"/>
      <c r="B15685" s="156"/>
    </row>
    <row r="15686" spans="1:2">
      <c r="A15686" s="79"/>
      <c r="B15686" s="156"/>
    </row>
    <row r="15687" spans="1:2">
      <c r="A15687" s="79"/>
      <c r="B15687" s="156"/>
    </row>
    <row r="15688" spans="1:2">
      <c r="A15688" s="79"/>
      <c r="B15688" s="156"/>
    </row>
    <row r="15689" spans="1:2">
      <c r="A15689" s="79"/>
      <c r="B15689" s="156"/>
    </row>
    <row r="15690" spans="1:2">
      <c r="A15690" s="79"/>
      <c r="B15690" s="156"/>
    </row>
    <row r="15691" spans="1:2">
      <c r="A15691" s="79"/>
      <c r="B15691" s="156"/>
    </row>
    <row r="15692" spans="1:2">
      <c r="A15692" s="79"/>
      <c r="B15692" s="156"/>
    </row>
    <row r="15693" spans="1:2">
      <c r="A15693" s="79"/>
      <c r="B15693" s="156"/>
    </row>
    <row r="15694" spans="1:2">
      <c r="A15694" s="79"/>
      <c r="B15694" s="156"/>
    </row>
    <row r="15695" spans="1:2">
      <c r="A15695" s="79"/>
      <c r="B15695" s="156"/>
    </row>
    <row r="15696" spans="1:2">
      <c r="A15696" s="79"/>
      <c r="B15696" s="156"/>
    </row>
    <row r="15697" spans="1:2">
      <c r="A15697" s="79"/>
      <c r="B15697" s="156"/>
    </row>
    <row r="15698" spans="1:2">
      <c r="A15698" s="79"/>
      <c r="B15698" s="156"/>
    </row>
    <row r="15699" spans="1:2">
      <c r="A15699" s="79"/>
      <c r="B15699" s="156"/>
    </row>
    <row r="15700" spans="1:2">
      <c r="A15700" s="79"/>
      <c r="B15700" s="156"/>
    </row>
    <row r="15701" spans="1:2">
      <c r="A15701" s="79"/>
      <c r="B15701" s="156"/>
    </row>
    <row r="15702" spans="1:2">
      <c r="A15702" s="79"/>
      <c r="B15702" s="156"/>
    </row>
    <row r="15703" spans="1:2">
      <c r="A15703" s="79"/>
      <c r="B15703" s="156"/>
    </row>
    <row r="15704" spans="1:2">
      <c r="A15704" s="79"/>
      <c r="B15704" s="156"/>
    </row>
    <row r="15705" spans="1:2">
      <c r="A15705" s="79"/>
      <c r="B15705" s="156"/>
    </row>
    <row r="15706" spans="1:2">
      <c r="A15706" s="79"/>
      <c r="B15706" s="156"/>
    </row>
    <row r="15707" spans="1:2">
      <c r="A15707" s="79"/>
      <c r="B15707" s="156"/>
    </row>
    <row r="15708" spans="1:2">
      <c r="A15708" s="79"/>
      <c r="B15708" s="156"/>
    </row>
    <row r="15709" spans="1:2">
      <c r="A15709" s="79"/>
      <c r="B15709" s="156"/>
    </row>
    <row r="15710" spans="1:2">
      <c r="A15710" s="79"/>
      <c r="B15710" s="156"/>
    </row>
    <row r="15711" spans="1:2">
      <c r="A15711" s="79"/>
      <c r="B15711" s="156"/>
    </row>
    <row r="15712" spans="1:2">
      <c r="A15712" s="79"/>
      <c r="B15712" s="156"/>
    </row>
    <row r="15713" spans="1:2">
      <c r="A15713" s="79"/>
      <c r="B15713" s="156"/>
    </row>
    <row r="15714" spans="1:2">
      <c r="A15714" s="79"/>
      <c r="B15714" s="156"/>
    </row>
    <row r="15715" spans="1:2">
      <c r="A15715" s="79"/>
      <c r="B15715" s="156"/>
    </row>
    <row r="15716" spans="1:2">
      <c r="A15716" s="79"/>
      <c r="B15716" s="156"/>
    </row>
    <row r="15717" spans="1:2">
      <c r="A15717" s="79"/>
      <c r="B15717" s="156"/>
    </row>
    <row r="15718" spans="1:2">
      <c r="A15718" s="79"/>
      <c r="B15718" s="156"/>
    </row>
    <row r="15719" spans="1:2">
      <c r="A15719" s="79"/>
      <c r="B15719" s="156"/>
    </row>
    <row r="15720" spans="1:2">
      <c r="A15720" s="79"/>
      <c r="B15720" s="156"/>
    </row>
    <row r="15721" spans="1:2">
      <c r="A15721" s="79"/>
      <c r="B15721" s="156"/>
    </row>
    <row r="15722" spans="1:2">
      <c r="A15722" s="79"/>
      <c r="B15722" s="156"/>
    </row>
    <row r="15723" spans="1:2">
      <c r="A15723" s="79"/>
      <c r="B15723" s="156"/>
    </row>
    <row r="15724" spans="1:2">
      <c r="A15724" s="79"/>
      <c r="B15724" s="156"/>
    </row>
    <row r="15725" spans="1:2">
      <c r="A15725" s="79"/>
      <c r="B15725" s="156"/>
    </row>
    <row r="15726" spans="1:2">
      <c r="A15726" s="79"/>
      <c r="B15726" s="156"/>
    </row>
    <row r="15727" spans="1:2">
      <c r="A15727" s="79"/>
      <c r="B15727" s="156"/>
    </row>
    <row r="15728" spans="1:2">
      <c r="A15728" s="79"/>
      <c r="B15728" s="156"/>
    </row>
    <row r="15729" spans="1:2">
      <c r="A15729" s="79"/>
      <c r="B15729" s="156"/>
    </row>
    <row r="15730" spans="1:2">
      <c r="A15730" s="79"/>
      <c r="B15730" s="156"/>
    </row>
    <row r="15731" spans="1:2">
      <c r="A15731" s="79"/>
      <c r="B15731" s="156"/>
    </row>
    <row r="15732" spans="1:2">
      <c r="A15732" s="79"/>
      <c r="B15732" s="156"/>
    </row>
    <row r="15733" spans="1:2">
      <c r="A15733" s="79"/>
      <c r="B15733" s="156"/>
    </row>
    <row r="15734" spans="1:2">
      <c r="A15734" s="79"/>
      <c r="B15734" s="156"/>
    </row>
    <row r="15735" spans="1:2">
      <c r="A15735" s="79"/>
      <c r="B15735" s="156"/>
    </row>
    <row r="15736" spans="1:2">
      <c r="A15736" s="79"/>
      <c r="B15736" s="156"/>
    </row>
    <row r="15737" spans="1:2">
      <c r="A15737" s="79"/>
      <c r="B15737" s="156"/>
    </row>
    <row r="15738" spans="1:2">
      <c r="A15738" s="79"/>
      <c r="B15738" s="156"/>
    </row>
    <row r="15739" spans="1:2">
      <c r="A15739" s="79"/>
      <c r="B15739" s="156"/>
    </row>
    <row r="15740" spans="1:2">
      <c r="A15740" s="79"/>
      <c r="B15740" s="156"/>
    </row>
    <row r="15741" spans="1:2">
      <c r="A15741" s="79"/>
      <c r="B15741" s="156"/>
    </row>
    <row r="15742" spans="1:2">
      <c r="A15742" s="79"/>
      <c r="B15742" s="156"/>
    </row>
    <row r="15743" spans="1:2">
      <c r="A15743" s="79"/>
      <c r="B15743" s="156"/>
    </row>
    <row r="15744" spans="1:2">
      <c r="A15744" s="79"/>
      <c r="B15744" s="156"/>
    </row>
    <row r="15745" spans="1:2">
      <c r="A15745" s="79"/>
      <c r="B15745" s="156"/>
    </row>
    <row r="15746" spans="1:2">
      <c r="A15746" s="79"/>
      <c r="B15746" s="156"/>
    </row>
    <row r="15747" spans="1:2">
      <c r="A15747" s="79"/>
      <c r="B15747" s="156"/>
    </row>
    <row r="15748" spans="1:2">
      <c r="A15748" s="79"/>
      <c r="B15748" s="156"/>
    </row>
    <row r="15749" spans="1:2">
      <c r="A15749" s="79"/>
      <c r="B15749" s="156"/>
    </row>
    <row r="15750" spans="1:2">
      <c r="A15750" s="79"/>
      <c r="B15750" s="156"/>
    </row>
    <row r="15751" spans="1:2">
      <c r="A15751" s="79"/>
      <c r="B15751" s="156"/>
    </row>
    <row r="15752" spans="1:2">
      <c r="A15752" s="79"/>
      <c r="B15752" s="156"/>
    </row>
    <row r="15753" spans="1:2">
      <c r="A15753" s="79"/>
      <c r="B15753" s="156"/>
    </row>
    <row r="15754" spans="1:2">
      <c r="A15754" s="79"/>
      <c r="B15754" s="156"/>
    </row>
    <row r="15755" spans="1:2">
      <c r="A15755" s="79"/>
      <c r="B15755" s="156"/>
    </row>
    <row r="15756" spans="1:2">
      <c r="A15756" s="79"/>
      <c r="B15756" s="156"/>
    </row>
    <row r="15757" spans="1:2">
      <c r="A15757" s="79"/>
      <c r="B15757" s="156"/>
    </row>
    <row r="15758" spans="1:2">
      <c r="A15758" s="79"/>
      <c r="B15758" s="156"/>
    </row>
    <row r="15759" spans="1:2">
      <c r="A15759" s="79"/>
      <c r="B15759" s="156"/>
    </row>
    <row r="15760" spans="1:2">
      <c r="A15760" s="79"/>
      <c r="B15760" s="156"/>
    </row>
    <row r="15761" spans="1:2">
      <c r="A15761" s="79"/>
      <c r="B15761" s="156"/>
    </row>
    <row r="15762" spans="1:2">
      <c r="A15762" s="79"/>
      <c r="B15762" s="156"/>
    </row>
    <row r="15763" spans="1:2">
      <c r="A15763" s="79"/>
      <c r="B15763" s="156"/>
    </row>
    <row r="15764" spans="1:2">
      <c r="A15764" s="79"/>
      <c r="B15764" s="156"/>
    </row>
    <row r="15765" spans="1:2">
      <c r="A15765" s="79"/>
      <c r="B15765" s="156"/>
    </row>
    <row r="15766" spans="1:2">
      <c r="A15766" s="79"/>
      <c r="B15766" s="156"/>
    </row>
    <row r="15767" spans="1:2">
      <c r="A15767" s="79"/>
      <c r="B15767" s="156"/>
    </row>
    <row r="15768" spans="1:2">
      <c r="A15768" s="79"/>
      <c r="B15768" s="156"/>
    </row>
    <row r="15769" spans="1:2">
      <c r="A15769" s="79"/>
      <c r="B15769" s="156"/>
    </row>
    <row r="15770" spans="1:2">
      <c r="A15770" s="79"/>
      <c r="B15770" s="156"/>
    </row>
    <row r="15771" spans="1:2">
      <c r="A15771" s="79"/>
      <c r="B15771" s="156"/>
    </row>
    <row r="15772" spans="1:2">
      <c r="A15772" s="79"/>
      <c r="B15772" s="156"/>
    </row>
    <row r="15773" spans="1:2">
      <c r="A15773" s="79"/>
      <c r="B15773" s="156"/>
    </row>
    <row r="15774" spans="1:2">
      <c r="A15774" s="79"/>
      <c r="B15774" s="156"/>
    </row>
    <row r="15775" spans="1:2">
      <c r="A15775" s="79"/>
      <c r="B15775" s="156"/>
    </row>
    <row r="15776" spans="1:2">
      <c r="A15776" s="79"/>
      <c r="B15776" s="156"/>
    </row>
    <row r="15777" spans="1:2">
      <c r="A15777" s="79"/>
      <c r="B15777" s="156"/>
    </row>
    <row r="15778" spans="1:2">
      <c r="A15778" s="79"/>
      <c r="B15778" s="156"/>
    </row>
    <row r="15779" spans="1:2">
      <c r="A15779" s="79"/>
      <c r="B15779" s="156"/>
    </row>
    <row r="15780" spans="1:2">
      <c r="A15780" s="79"/>
      <c r="B15780" s="156"/>
    </row>
    <row r="15781" spans="1:2">
      <c r="A15781" s="79"/>
      <c r="B15781" s="156"/>
    </row>
    <row r="15782" spans="1:2">
      <c r="A15782" s="79"/>
      <c r="B15782" s="156"/>
    </row>
    <row r="15783" spans="1:2">
      <c r="A15783" s="79"/>
      <c r="B15783" s="156"/>
    </row>
    <row r="15784" spans="1:2">
      <c r="A15784" s="79"/>
      <c r="B15784" s="156"/>
    </row>
    <row r="15785" spans="1:2">
      <c r="A15785" s="79"/>
      <c r="B15785" s="156"/>
    </row>
    <row r="15786" spans="1:2">
      <c r="A15786" s="79"/>
      <c r="B15786" s="156"/>
    </row>
    <row r="15787" spans="1:2">
      <c r="A15787" s="79"/>
      <c r="B15787" s="156"/>
    </row>
    <row r="15788" spans="1:2">
      <c r="A15788" s="79"/>
      <c r="B15788" s="156"/>
    </row>
    <row r="15789" spans="1:2">
      <c r="A15789" s="79"/>
      <c r="B15789" s="156"/>
    </row>
    <row r="15790" spans="1:2">
      <c r="A15790" s="79"/>
      <c r="B15790" s="156"/>
    </row>
    <row r="15791" spans="1:2">
      <c r="A15791" s="79"/>
      <c r="B15791" s="156"/>
    </row>
    <row r="15792" spans="1:2">
      <c r="A15792" s="79"/>
      <c r="B15792" s="156"/>
    </row>
    <row r="15793" spans="1:2">
      <c r="A15793" s="79"/>
      <c r="B15793" s="156"/>
    </row>
    <row r="15794" spans="1:2">
      <c r="A15794" s="79"/>
      <c r="B15794" s="156"/>
    </row>
    <row r="15795" spans="1:2">
      <c r="A15795" s="79"/>
      <c r="B15795" s="156"/>
    </row>
    <row r="15796" spans="1:2">
      <c r="A15796" s="79"/>
      <c r="B15796" s="156"/>
    </row>
    <row r="15797" spans="1:2">
      <c r="A15797" s="79"/>
      <c r="B15797" s="156"/>
    </row>
    <row r="15798" spans="1:2">
      <c r="A15798" s="79"/>
      <c r="B15798" s="156"/>
    </row>
    <row r="15799" spans="1:2">
      <c r="A15799" s="79"/>
      <c r="B15799" s="156"/>
    </row>
    <row r="15800" spans="1:2">
      <c r="A15800" s="79"/>
      <c r="B15800" s="156"/>
    </row>
    <row r="15801" spans="1:2">
      <c r="A15801" s="79"/>
      <c r="B15801" s="156"/>
    </row>
    <row r="15802" spans="1:2">
      <c r="A15802" s="79"/>
      <c r="B15802" s="156"/>
    </row>
    <row r="15803" spans="1:2">
      <c r="A15803" s="79"/>
      <c r="B15803" s="156"/>
    </row>
    <row r="15804" spans="1:2">
      <c r="A15804" s="79"/>
      <c r="B15804" s="156"/>
    </row>
    <row r="15805" spans="1:2">
      <c r="A15805" s="79"/>
      <c r="B15805" s="156"/>
    </row>
    <row r="15806" spans="1:2">
      <c r="A15806" s="79"/>
      <c r="B15806" s="156"/>
    </row>
    <row r="15807" spans="1:2">
      <c r="A15807" s="79"/>
      <c r="B15807" s="156"/>
    </row>
    <row r="15808" spans="1:2">
      <c r="A15808" s="79"/>
      <c r="B15808" s="156"/>
    </row>
    <row r="15809" spans="1:2">
      <c r="A15809" s="79"/>
      <c r="B15809" s="156"/>
    </row>
    <row r="15810" spans="1:2">
      <c r="A15810" s="79"/>
      <c r="B15810" s="156"/>
    </row>
    <row r="15811" spans="1:2">
      <c r="A15811" s="79"/>
      <c r="B15811" s="156"/>
    </row>
    <row r="15812" spans="1:2">
      <c r="A15812" s="79"/>
      <c r="B15812" s="156"/>
    </row>
    <row r="15813" spans="1:2">
      <c r="A15813" s="79"/>
      <c r="B15813" s="156"/>
    </row>
    <row r="15814" spans="1:2">
      <c r="A15814" s="79"/>
      <c r="B15814" s="156"/>
    </row>
    <row r="15815" spans="1:2">
      <c r="A15815" s="79"/>
      <c r="B15815" s="156"/>
    </row>
    <row r="15816" spans="1:2">
      <c r="A15816" s="79"/>
      <c r="B15816" s="156"/>
    </row>
    <row r="15817" spans="1:2">
      <c r="A15817" s="79"/>
      <c r="B15817" s="156"/>
    </row>
    <row r="15818" spans="1:2">
      <c r="A15818" s="79"/>
      <c r="B15818" s="156"/>
    </row>
    <row r="15819" spans="1:2">
      <c r="A15819" s="79"/>
      <c r="B15819" s="156"/>
    </row>
    <row r="15820" spans="1:2">
      <c r="A15820" s="79"/>
      <c r="B15820" s="156"/>
    </row>
    <row r="15821" spans="1:2">
      <c r="A15821" s="79"/>
      <c r="B15821" s="156"/>
    </row>
    <row r="15822" spans="1:2">
      <c r="A15822" s="79"/>
      <c r="B15822" s="156"/>
    </row>
    <row r="15823" spans="1:2">
      <c r="A15823" s="79"/>
      <c r="B15823" s="156"/>
    </row>
    <row r="15824" spans="1:2">
      <c r="A15824" s="79"/>
      <c r="B15824" s="156"/>
    </row>
    <row r="15825" spans="1:2">
      <c r="A15825" s="79"/>
      <c r="B15825" s="156"/>
    </row>
    <row r="15826" spans="1:2">
      <c r="A15826" s="79"/>
      <c r="B15826" s="156"/>
    </row>
    <row r="15827" spans="1:2">
      <c r="A15827" s="79"/>
      <c r="B15827" s="156"/>
    </row>
    <row r="15828" spans="1:2">
      <c r="A15828" s="79"/>
      <c r="B15828" s="156"/>
    </row>
    <row r="15829" spans="1:2">
      <c r="A15829" s="79"/>
      <c r="B15829" s="156"/>
    </row>
    <row r="15830" spans="1:2">
      <c r="A15830" s="79"/>
      <c r="B15830" s="156"/>
    </row>
    <row r="15831" spans="1:2">
      <c r="A15831" s="79"/>
      <c r="B15831" s="156"/>
    </row>
    <row r="15832" spans="1:2">
      <c r="A15832" s="79"/>
      <c r="B15832" s="156"/>
    </row>
    <row r="15833" spans="1:2">
      <c r="A15833" s="79"/>
      <c r="B15833" s="156"/>
    </row>
    <row r="15834" spans="1:2">
      <c r="A15834" s="79"/>
      <c r="B15834" s="156"/>
    </row>
    <row r="15835" spans="1:2">
      <c r="A15835" s="79"/>
      <c r="B15835" s="156"/>
    </row>
    <row r="15836" spans="1:2">
      <c r="A15836" s="79"/>
      <c r="B15836" s="156"/>
    </row>
    <row r="15837" spans="1:2">
      <c r="A15837" s="79"/>
      <c r="B15837" s="156"/>
    </row>
    <row r="15838" spans="1:2">
      <c r="A15838" s="79"/>
      <c r="B15838" s="156"/>
    </row>
    <row r="15839" spans="1:2">
      <c r="A15839" s="79"/>
      <c r="B15839" s="156"/>
    </row>
    <row r="15840" spans="1:2">
      <c r="A15840" s="79"/>
      <c r="B15840" s="156"/>
    </row>
    <row r="15841" spans="1:2">
      <c r="A15841" s="79"/>
      <c r="B15841" s="156"/>
    </row>
    <row r="15842" spans="1:2">
      <c r="A15842" s="79"/>
      <c r="B15842" s="156"/>
    </row>
    <row r="15843" spans="1:2">
      <c r="A15843" s="79"/>
      <c r="B15843" s="156"/>
    </row>
    <row r="15844" spans="1:2">
      <c r="A15844" s="79"/>
      <c r="B15844" s="156"/>
    </row>
    <row r="15845" spans="1:2">
      <c r="A15845" s="79"/>
      <c r="B15845" s="156"/>
    </row>
    <row r="15846" spans="1:2">
      <c r="A15846" s="79"/>
      <c r="B15846" s="156"/>
    </row>
    <row r="15847" spans="1:2">
      <c r="A15847" s="79"/>
      <c r="B15847" s="156"/>
    </row>
    <row r="15848" spans="1:2">
      <c r="A15848" s="79"/>
      <c r="B15848" s="156"/>
    </row>
    <row r="15849" spans="1:2">
      <c r="A15849" s="79"/>
      <c r="B15849" s="156"/>
    </row>
    <row r="15850" spans="1:2">
      <c r="A15850" s="79"/>
      <c r="B15850" s="156"/>
    </row>
    <row r="15851" spans="1:2">
      <c r="A15851" s="79"/>
      <c r="B15851" s="156"/>
    </row>
    <row r="15852" spans="1:2">
      <c r="A15852" s="79"/>
      <c r="B15852" s="156"/>
    </row>
    <row r="15853" spans="1:2">
      <c r="A15853" s="79"/>
      <c r="B15853" s="156"/>
    </row>
    <row r="15854" spans="1:2">
      <c r="A15854" s="79"/>
      <c r="B15854" s="156"/>
    </row>
    <row r="15855" spans="1:2">
      <c r="A15855" s="79"/>
      <c r="B15855" s="156"/>
    </row>
    <row r="15856" spans="1:2">
      <c r="A15856" s="79"/>
      <c r="B15856" s="156"/>
    </row>
    <row r="15857" spans="1:2">
      <c r="A15857" s="79"/>
      <c r="B15857" s="156"/>
    </row>
    <row r="15858" spans="1:2">
      <c r="A15858" s="79"/>
      <c r="B15858" s="156"/>
    </row>
    <row r="15859" spans="1:2">
      <c r="A15859" s="79"/>
      <c r="B15859" s="156"/>
    </row>
    <row r="15860" spans="1:2">
      <c r="A15860" s="79"/>
      <c r="B15860" s="156"/>
    </row>
    <row r="15861" spans="1:2">
      <c r="A15861" s="79"/>
      <c r="B15861" s="156"/>
    </row>
    <row r="15862" spans="1:2">
      <c r="A15862" s="79"/>
      <c r="B15862" s="156"/>
    </row>
    <row r="15863" spans="1:2">
      <c r="A15863" s="79"/>
      <c r="B15863" s="156"/>
    </row>
    <row r="15864" spans="1:2">
      <c r="A15864" s="79"/>
      <c r="B15864" s="156"/>
    </row>
    <row r="15865" spans="1:2">
      <c r="A15865" s="79"/>
      <c r="B15865" s="156"/>
    </row>
    <row r="15866" spans="1:2">
      <c r="A15866" s="79"/>
      <c r="B15866" s="156"/>
    </row>
    <row r="15867" spans="1:2">
      <c r="A15867" s="79"/>
      <c r="B15867" s="156"/>
    </row>
    <row r="15868" spans="1:2">
      <c r="A15868" s="79"/>
      <c r="B15868" s="156"/>
    </row>
    <row r="15869" spans="1:2">
      <c r="A15869" s="79"/>
      <c r="B15869" s="156"/>
    </row>
    <row r="15870" spans="1:2">
      <c r="A15870" s="79"/>
      <c r="B15870" s="156"/>
    </row>
    <row r="15871" spans="1:2">
      <c r="A15871" s="79"/>
      <c r="B15871" s="156"/>
    </row>
    <row r="15872" spans="1:2">
      <c r="A15872" s="79"/>
      <c r="B15872" s="156"/>
    </row>
    <row r="15873" spans="1:2">
      <c r="A15873" s="79"/>
      <c r="B15873" s="156"/>
    </row>
    <row r="15874" spans="1:2">
      <c r="A15874" s="79"/>
      <c r="B15874" s="156"/>
    </row>
    <row r="15875" spans="1:2">
      <c r="A15875" s="79"/>
      <c r="B15875" s="156"/>
    </row>
    <row r="15876" spans="1:2">
      <c r="A15876" s="79"/>
      <c r="B15876" s="156"/>
    </row>
    <row r="15877" spans="1:2">
      <c r="A15877" s="79"/>
      <c r="B15877" s="156"/>
    </row>
    <row r="15878" spans="1:2">
      <c r="A15878" s="79"/>
      <c r="B15878" s="156"/>
    </row>
    <row r="15879" spans="1:2">
      <c r="A15879" s="79"/>
      <c r="B15879" s="156"/>
    </row>
    <row r="15880" spans="1:2">
      <c r="A15880" s="79"/>
      <c r="B15880" s="156"/>
    </row>
    <row r="15881" spans="1:2">
      <c r="A15881" s="79"/>
      <c r="B15881" s="156"/>
    </row>
    <row r="15882" spans="1:2">
      <c r="A15882" s="79"/>
      <c r="B15882" s="156"/>
    </row>
    <row r="15883" spans="1:2">
      <c r="A15883" s="79"/>
      <c r="B15883" s="156"/>
    </row>
    <row r="15884" spans="1:2">
      <c r="A15884" s="79"/>
      <c r="B15884" s="156"/>
    </row>
    <row r="15885" spans="1:2">
      <c r="A15885" s="79"/>
      <c r="B15885" s="156"/>
    </row>
    <row r="15886" spans="1:2">
      <c r="A15886" s="79"/>
      <c r="B15886" s="156"/>
    </row>
    <row r="15887" spans="1:2">
      <c r="A15887" s="79"/>
      <c r="B15887" s="156"/>
    </row>
    <row r="15888" spans="1:2">
      <c r="A15888" s="79"/>
      <c r="B15888" s="156"/>
    </row>
    <row r="15889" spans="1:2">
      <c r="A15889" s="79"/>
      <c r="B15889" s="156"/>
    </row>
    <row r="15890" spans="1:2">
      <c r="A15890" s="79"/>
      <c r="B15890" s="156"/>
    </row>
    <row r="15891" spans="1:2">
      <c r="A15891" s="79"/>
      <c r="B15891" s="156"/>
    </row>
    <row r="15892" spans="1:2">
      <c r="A15892" s="79"/>
      <c r="B15892" s="156"/>
    </row>
    <row r="15893" spans="1:2">
      <c r="A15893" s="79"/>
      <c r="B15893" s="156"/>
    </row>
    <row r="15894" spans="1:2">
      <c r="A15894" s="79"/>
      <c r="B15894" s="156"/>
    </row>
    <row r="15895" spans="1:2">
      <c r="A15895" s="79"/>
      <c r="B15895" s="156"/>
    </row>
    <row r="15896" spans="1:2">
      <c r="A15896" s="79"/>
      <c r="B15896" s="156"/>
    </row>
    <row r="15897" spans="1:2">
      <c r="A15897" s="79"/>
      <c r="B15897" s="156"/>
    </row>
    <row r="15898" spans="1:2">
      <c r="A15898" s="79"/>
      <c r="B15898" s="156"/>
    </row>
    <row r="15899" spans="1:2">
      <c r="A15899" s="79"/>
      <c r="B15899" s="156"/>
    </row>
    <row r="15900" spans="1:2">
      <c r="A15900" s="79"/>
      <c r="B15900" s="156"/>
    </row>
    <row r="15901" spans="1:2">
      <c r="A15901" s="79"/>
      <c r="B15901" s="156"/>
    </row>
    <row r="15902" spans="1:2">
      <c r="A15902" s="79"/>
      <c r="B15902" s="156"/>
    </row>
    <row r="15903" spans="1:2">
      <c r="A15903" s="79"/>
      <c r="B15903" s="156"/>
    </row>
    <row r="15904" spans="1:2">
      <c r="A15904" s="79"/>
      <c r="B15904" s="156"/>
    </row>
    <row r="15905" spans="1:2">
      <c r="A15905" s="79"/>
      <c r="B15905" s="156"/>
    </row>
    <row r="15906" spans="1:2">
      <c r="A15906" s="79"/>
      <c r="B15906" s="156"/>
    </row>
    <row r="15907" spans="1:2">
      <c r="A15907" s="79"/>
      <c r="B15907" s="156"/>
    </row>
    <row r="15908" spans="1:2">
      <c r="A15908" s="79"/>
      <c r="B15908" s="156"/>
    </row>
    <row r="15909" spans="1:2">
      <c r="A15909" s="79"/>
      <c r="B15909" s="156"/>
    </row>
    <row r="15910" spans="1:2">
      <c r="A15910" s="79"/>
      <c r="B15910" s="156"/>
    </row>
    <row r="15911" spans="1:2">
      <c r="A15911" s="79"/>
      <c r="B15911" s="156"/>
    </row>
    <row r="15912" spans="1:2">
      <c r="A15912" s="79"/>
      <c r="B15912" s="156"/>
    </row>
    <row r="15913" spans="1:2">
      <c r="A15913" s="79"/>
      <c r="B15913" s="156"/>
    </row>
    <row r="15914" spans="1:2">
      <c r="A15914" s="79"/>
      <c r="B15914" s="156"/>
    </row>
    <row r="15915" spans="1:2">
      <c r="A15915" s="79"/>
      <c r="B15915" s="156"/>
    </row>
    <row r="15916" spans="1:2">
      <c r="A15916" s="79"/>
      <c r="B15916" s="156"/>
    </row>
    <row r="15917" spans="1:2">
      <c r="A15917" s="79"/>
      <c r="B15917" s="156"/>
    </row>
    <row r="15918" spans="1:2">
      <c r="A15918" s="79"/>
      <c r="B15918" s="156"/>
    </row>
    <row r="15919" spans="1:2">
      <c r="A15919" s="79"/>
      <c r="B15919" s="156"/>
    </row>
    <row r="15920" spans="1:2">
      <c r="A15920" s="79"/>
      <c r="B15920" s="156"/>
    </row>
    <row r="15921" spans="1:2">
      <c r="A15921" s="79"/>
      <c r="B15921" s="156"/>
    </row>
    <row r="15922" spans="1:2">
      <c r="A15922" s="79"/>
      <c r="B15922" s="156"/>
    </row>
    <row r="15923" spans="1:2">
      <c r="A15923" s="79"/>
      <c r="B15923" s="156"/>
    </row>
    <row r="15924" spans="1:2">
      <c r="A15924" s="79"/>
      <c r="B15924" s="156"/>
    </row>
    <row r="15925" spans="1:2">
      <c r="A15925" s="79"/>
      <c r="B15925" s="156"/>
    </row>
    <row r="15926" spans="1:2">
      <c r="A15926" s="79"/>
      <c r="B15926" s="156"/>
    </row>
    <row r="15927" spans="1:2">
      <c r="A15927" s="79"/>
      <c r="B15927" s="156"/>
    </row>
    <row r="15928" spans="1:2">
      <c r="A15928" s="79"/>
      <c r="B15928" s="156"/>
    </row>
    <row r="15929" spans="1:2">
      <c r="A15929" s="79"/>
      <c r="B15929" s="156"/>
    </row>
    <row r="15930" spans="1:2">
      <c r="A15930" s="79"/>
      <c r="B15930" s="156"/>
    </row>
    <row r="15931" spans="1:2">
      <c r="A15931" s="79"/>
      <c r="B15931" s="156"/>
    </row>
    <row r="15932" spans="1:2">
      <c r="A15932" s="79"/>
      <c r="B15932" s="156"/>
    </row>
    <row r="15933" spans="1:2">
      <c r="A15933" s="79"/>
      <c r="B15933" s="156"/>
    </row>
    <row r="15934" spans="1:2">
      <c r="A15934" s="79"/>
      <c r="B15934" s="156"/>
    </row>
    <row r="15935" spans="1:2">
      <c r="A15935" s="79"/>
      <c r="B15935" s="156"/>
    </row>
    <row r="15936" spans="1:2">
      <c r="A15936" s="79"/>
      <c r="B15936" s="156"/>
    </row>
    <row r="15937" spans="1:2">
      <c r="A15937" s="79"/>
      <c r="B15937" s="156"/>
    </row>
    <row r="15938" spans="1:2">
      <c r="A15938" s="79"/>
      <c r="B15938" s="156"/>
    </row>
    <row r="15939" spans="1:2">
      <c r="A15939" s="79"/>
      <c r="B15939" s="156"/>
    </row>
    <row r="15940" spans="1:2">
      <c r="A15940" s="79"/>
      <c r="B15940" s="156"/>
    </row>
    <row r="15941" spans="1:2">
      <c r="A15941" s="79"/>
      <c r="B15941" s="156"/>
    </row>
    <row r="15942" spans="1:2">
      <c r="A15942" s="79"/>
      <c r="B15942" s="156"/>
    </row>
    <row r="15943" spans="1:2">
      <c r="A15943" s="79"/>
      <c r="B15943" s="156"/>
    </row>
    <row r="15944" spans="1:2">
      <c r="A15944" s="79"/>
      <c r="B15944" s="156"/>
    </row>
    <row r="15945" spans="1:2">
      <c r="A15945" s="79"/>
      <c r="B15945" s="156"/>
    </row>
    <row r="15946" spans="1:2">
      <c r="A15946" s="79"/>
      <c r="B15946" s="156"/>
    </row>
    <row r="15947" spans="1:2">
      <c r="A15947" s="79"/>
      <c r="B15947" s="156"/>
    </row>
    <row r="15948" spans="1:2">
      <c r="A15948" s="79"/>
      <c r="B15948" s="156"/>
    </row>
    <row r="15949" spans="1:2">
      <c r="A15949" s="79"/>
      <c r="B15949" s="156"/>
    </row>
    <row r="15950" spans="1:2">
      <c r="A15950" s="79"/>
      <c r="B15950" s="156"/>
    </row>
    <row r="15951" spans="1:2">
      <c r="A15951" s="79"/>
      <c r="B15951" s="156"/>
    </row>
    <row r="15952" spans="1:2">
      <c r="A15952" s="79"/>
      <c r="B15952" s="156"/>
    </row>
    <row r="15953" spans="1:2">
      <c r="A15953" s="79"/>
      <c r="B15953" s="156"/>
    </row>
    <row r="15954" spans="1:2">
      <c r="A15954" s="79"/>
      <c r="B15954" s="156"/>
    </row>
    <row r="15955" spans="1:2">
      <c r="A15955" s="79"/>
      <c r="B15955" s="156"/>
    </row>
    <row r="15956" spans="1:2">
      <c r="A15956" s="79"/>
      <c r="B15956" s="156"/>
    </row>
    <row r="15957" spans="1:2">
      <c r="A15957" s="79"/>
      <c r="B15957" s="156"/>
    </row>
    <row r="15958" spans="1:2">
      <c r="A15958" s="79"/>
      <c r="B15958" s="156"/>
    </row>
    <row r="15959" spans="1:2">
      <c r="A15959" s="79"/>
      <c r="B15959" s="156"/>
    </row>
    <row r="15960" spans="1:2">
      <c r="A15960" s="79"/>
      <c r="B15960" s="156"/>
    </row>
    <row r="15961" spans="1:2">
      <c r="A15961" s="79"/>
      <c r="B15961" s="156"/>
    </row>
    <row r="15962" spans="1:2">
      <c r="A15962" s="79"/>
      <c r="B15962" s="156"/>
    </row>
    <row r="15963" spans="1:2">
      <c r="A15963" s="79"/>
      <c r="B15963" s="156"/>
    </row>
    <row r="15964" spans="1:2">
      <c r="A15964" s="79"/>
      <c r="B15964" s="156"/>
    </row>
    <row r="15965" spans="1:2">
      <c r="A15965" s="79"/>
      <c r="B15965" s="156"/>
    </row>
    <row r="15966" spans="1:2">
      <c r="A15966" s="79"/>
      <c r="B15966" s="156"/>
    </row>
    <row r="15967" spans="1:2">
      <c r="A15967" s="79"/>
      <c r="B15967" s="156"/>
    </row>
    <row r="15968" spans="1:2">
      <c r="A15968" s="79"/>
      <c r="B15968" s="156"/>
    </row>
    <row r="15969" spans="1:2">
      <c r="A15969" s="79"/>
      <c r="B15969" s="156"/>
    </row>
    <row r="15970" spans="1:2">
      <c r="A15970" s="79"/>
      <c r="B15970" s="156"/>
    </row>
    <row r="15971" spans="1:2">
      <c r="A15971" s="79"/>
      <c r="B15971" s="156"/>
    </row>
    <row r="15972" spans="1:2">
      <c r="A15972" s="79"/>
      <c r="B15972" s="156"/>
    </row>
    <row r="15973" spans="1:2">
      <c r="A15973" s="79"/>
      <c r="B15973" s="156"/>
    </row>
    <row r="15974" spans="1:2">
      <c r="A15974" s="79"/>
      <c r="B15974" s="156"/>
    </row>
    <row r="15975" spans="1:2">
      <c r="A15975" s="79"/>
      <c r="B15975" s="156"/>
    </row>
    <row r="15976" spans="1:2">
      <c r="A15976" s="79"/>
      <c r="B15976" s="156"/>
    </row>
    <row r="15977" spans="1:2">
      <c r="A15977" s="79"/>
      <c r="B15977" s="156"/>
    </row>
    <row r="15978" spans="1:2">
      <c r="A15978" s="79"/>
      <c r="B15978" s="156"/>
    </row>
    <row r="15979" spans="1:2">
      <c r="A15979" s="79"/>
      <c r="B15979" s="156"/>
    </row>
    <row r="15980" spans="1:2">
      <c r="A15980" s="79"/>
      <c r="B15980" s="156"/>
    </row>
    <row r="15981" spans="1:2">
      <c r="A15981" s="79"/>
      <c r="B15981" s="156"/>
    </row>
    <row r="15982" spans="1:2">
      <c r="A15982" s="79"/>
      <c r="B15982" s="156"/>
    </row>
    <row r="15983" spans="1:2">
      <c r="A15983" s="79"/>
      <c r="B15983" s="156"/>
    </row>
    <row r="15984" spans="1:2">
      <c r="A15984" s="79"/>
      <c r="B15984" s="156"/>
    </row>
    <row r="15985" spans="1:2">
      <c r="A15985" s="79"/>
      <c r="B15985" s="156"/>
    </row>
    <row r="15986" spans="1:2">
      <c r="A15986" s="79"/>
      <c r="B15986" s="156"/>
    </row>
    <row r="15987" spans="1:2">
      <c r="A15987" s="79"/>
      <c r="B15987" s="156"/>
    </row>
    <row r="15988" spans="1:2">
      <c r="A15988" s="79"/>
      <c r="B15988" s="156"/>
    </row>
    <row r="15989" spans="1:2">
      <c r="A15989" s="79"/>
      <c r="B15989" s="156"/>
    </row>
    <row r="15990" spans="1:2">
      <c r="A15990" s="79"/>
      <c r="B15990" s="156"/>
    </row>
    <row r="15991" spans="1:2">
      <c r="A15991" s="79"/>
      <c r="B15991" s="156"/>
    </row>
    <row r="15992" spans="1:2">
      <c r="A15992" s="79"/>
      <c r="B15992" s="156"/>
    </row>
    <row r="15993" spans="1:2">
      <c r="A15993" s="79"/>
      <c r="B15993" s="156"/>
    </row>
    <row r="15994" spans="1:2">
      <c r="A15994" s="79"/>
      <c r="B15994" s="156"/>
    </row>
    <row r="15995" spans="1:2">
      <c r="A15995" s="79"/>
      <c r="B15995" s="156"/>
    </row>
    <row r="15996" spans="1:2">
      <c r="A15996" s="79"/>
      <c r="B15996" s="156"/>
    </row>
    <row r="15997" spans="1:2">
      <c r="A15997" s="79"/>
      <c r="B15997" s="156"/>
    </row>
    <row r="15998" spans="1:2">
      <c r="A15998" s="79"/>
      <c r="B15998" s="156"/>
    </row>
    <row r="15999" spans="1:2">
      <c r="A15999" s="79"/>
      <c r="B15999" s="156"/>
    </row>
    <row r="16000" spans="1:2">
      <c r="A16000" s="79"/>
      <c r="B16000" s="156"/>
    </row>
    <row r="16001" spans="1:2">
      <c r="A16001" s="79"/>
      <c r="B16001" s="156"/>
    </row>
    <row r="16002" spans="1:2">
      <c r="A16002" s="79"/>
      <c r="B16002" s="156"/>
    </row>
    <row r="16003" spans="1:2">
      <c r="A16003" s="79"/>
      <c r="B16003" s="156"/>
    </row>
    <row r="16004" spans="1:2">
      <c r="A16004" s="79"/>
      <c r="B16004" s="156"/>
    </row>
    <row r="16005" spans="1:2">
      <c r="A16005" s="79"/>
      <c r="B16005" s="156"/>
    </row>
    <row r="16006" spans="1:2">
      <c r="A16006" s="79"/>
      <c r="B16006" s="156"/>
    </row>
    <row r="16007" spans="1:2">
      <c r="A16007" s="79"/>
      <c r="B16007" s="156"/>
    </row>
    <row r="16008" spans="1:2">
      <c r="A16008" s="79"/>
      <c r="B16008" s="156"/>
    </row>
    <row r="16009" spans="1:2">
      <c r="A16009" s="79"/>
      <c r="B16009" s="156"/>
    </row>
    <row r="16010" spans="1:2">
      <c r="A16010" s="79"/>
      <c r="B16010" s="156"/>
    </row>
    <row r="16011" spans="1:2">
      <c r="A16011" s="79"/>
      <c r="B16011" s="156"/>
    </row>
    <row r="16012" spans="1:2">
      <c r="A16012" s="79"/>
      <c r="B16012" s="156"/>
    </row>
    <row r="16013" spans="1:2">
      <c r="A16013" s="79"/>
      <c r="B16013" s="156"/>
    </row>
    <row r="16014" spans="1:2">
      <c r="A16014" s="79"/>
      <c r="B16014" s="156"/>
    </row>
    <row r="16015" spans="1:2">
      <c r="A16015" s="79"/>
      <c r="B16015" s="156"/>
    </row>
    <row r="16016" spans="1:2">
      <c r="A16016" s="79"/>
      <c r="B16016" s="156"/>
    </row>
    <row r="16017" spans="1:2">
      <c r="A16017" s="79"/>
      <c r="B16017" s="156"/>
    </row>
    <row r="16018" spans="1:2">
      <c r="A16018" s="79"/>
      <c r="B16018" s="156"/>
    </row>
    <row r="16019" spans="1:2">
      <c r="A16019" s="79"/>
      <c r="B16019" s="156"/>
    </row>
    <row r="16020" spans="1:2">
      <c r="A16020" s="79"/>
      <c r="B16020" s="156"/>
    </row>
    <row r="16021" spans="1:2">
      <c r="A16021" s="79"/>
      <c r="B16021" s="156"/>
    </row>
    <row r="16022" spans="1:2">
      <c r="A16022" s="79"/>
      <c r="B16022" s="156"/>
    </row>
    <row r="16023" spans="1:2">
      <c r="A16023" s="79"/>
      <c r="B16023" s="156"/>
    </row>
    <row r="16024" spans="1:2">
      <c r="A16024" s="79"/>
      <c r="B16024" s="156"/>
    </row>
    <row r="16025" spans="1:2">
      <c r="A16025" s="79"/>
      <c r="B16025" s="156"/>
    </row>
    <row r="16026" spans="1:2">
      <c r="A16026" s="79"/>
      <c r="B16026" s="156"/>
    </row>
    <row r="16027" spans="1:2">
      <c r="A16027" s="79"/>
      <c r="B16027" s="156"/>
    </row>
    <row r="16028" spans="1:2">
      <c r="A16028" s="79"/>
      <c r="B16028" s="156"/>
    </row>
    <row r="16029" spans="1:2">
      <c r="A16029" s="79"/>
      <c r="B16029" s="156"/>
    </row>
    <row r="16030" spans="1:2">
      <c r="A16030" s="79"/>
      <c r="B16030" s="156"/>
    </row>
    <row r="16031" spans="1:2">
      <c r="A16031" s="79"/>
      <c r="B16031" s="156"/>
    </row>
    <row r="16032" spans="1:2">
      <c r="A16032" s="79"/>
      <c r="B16032" s="156"/>
    </row>
    <row r="16033" spans="1:2">
      <c r="A16033" s="79"/>
      <c r="B16033" s="156"/>
    </row>
    <row r="16034" spans="1:2">
      <c r="A16034" s="79"/>
      <c r="B16034" s="156"/>
    </row>
    <row r="16035" spans="1:2">
      <c r="A16035" s="79"/>
      <c r="B16035" s="156"/>
    </row>
    <row r="16036" spans="1:2">
      <c r="A16036" s="79"/>
      <c r="B16036" s="156"/>
    </row>
    <row r="16037" spans="1:2">
      <c r="A16037" s="79"/>
      <c r="B16037" s="156"/>
    </row>
    <row r="16038" spans="1:2">
      <c r="A16038" s="79"/>
      <c r="B16038" s="156"/>
    </row>
    <row r="16039" spans="1:2">
      <c r="A16039" s="79"/>
      <c r="B16039" s="156"/>
    </row>
    <row r="16040" spans="1:2">
      <c r="A16040" s="79"/>
      <c r="B16040" s="156"/>
    </row>
    <row r="16041" spans="1:2">
      <c r="A16041" s="79"/>
      <c r="B16041" s="156"/>
    </row>
    <row r="16042" spans="1:2">
      <c r="A16042" s="79"/>
      <c r="B16042" s="156"/>
    </row>
    <row r="16043" spans="1:2">
      <c r="A16043" s="79"/>
      <c r="B16043" s="156"/>
    </row>
    <row r="16044" spans="1:2">
      <c r="A16044" s="79"/>
      <c r="B16044" s="156"/>
    </row>
    <row r="16045" spans="1:2">
      <c r="A16045" s="79"/>
      <c r="B16045" s="156"/>
    </row>
    <row r="16046" spans="1:2">
      <c r="A16046" s="79"/>
      <c r="B16046" s="156"/>
    </row>
    <row r="16047" spans="1:2">
      <c r="A16047" s="79"/>
      <c r="B16047" s="156"/>
    </row>
    <row r="16048" spans="1:2">
      <c r="A16048" s="79"/>
      <c r="B16048" s="156"/>
    </row>
    <row r="16049" spans="1:2">
      <c r="A16049" s="79"/>
      <c r="B16049" s="156"/>
    </row>
    <row r="16050" spans="1:2">
      <c r="A16050" s="79"/>
      <c r="B16050" s="156"/>
    </row>
    <row r="16051" spans="1:2">
      <c r="A16051" s="79"/>
      <c r="B16051" s="156"/>
    </row>
    <row r="16052" spans="1:2">
      <c r="A16052" s="79"/>
      <c r="B16052" s="156"/>
    </row>
    <row r="16053" spans="1:2">
      <c r="A16053" s="79"/>
      <c r="B16053" s="156"/>
    </row>
    <row r="16054" spans="1:2">
      <c r="A16054" s="79"/>
      <c r="B16054" s="156"/>
    </row>
    <row r="16055" spans="1:2">
      <c r="A16055" s="79"/>
      <c r="B16055" s="156"/>
    </row>
    <row r="16056" spans="1:2">
      <c r="A16056" s="79"/>
      <c r="B16056" s="156"/>
    </row>
    <row r="16057" spans="1:2">
      <c r="A16057" s="79"/>
      <c r="B16057" s="156"/>
    </row>
    <row r="16058" spans="1:2">
      <c r="A16058" s="79"/>
      <c r="B16058" s="156"/>
    </row>
    <row r="16059" spans="1:2">
      <c r="A16059" s="79"/>
      <c r="B16059" s="156"/>
    </row>
    <row r="16060" spans="1:2">
      <c r="A16060" s="79"/>
      <c r="B16060" s="156"/>
    </row>
    <row r="16061" spans="1:2">
      <c r="A16061" s="79"/>
      <c r="B16061" s="156"/>
    </row>
    <row r="16062" spans="1:2">
      <c r="A16062" s="79"/>
      <c r="B16062" s="156"/>
    </row>
    <row r="16063" spans="1:2">
      <c r="A16063" s="79"/>
      <c r="B16063" s="156"/>
    </row>
    <row r="16064" spans="1:2">
      <c r="A16064" s="79"/>
      <c r="B16064" s="156"/>
    </row>
    <row r="16065" spans="1:2">
      <c r="A16065" s="79"/>
      <c r="B16065" s="156"/>
    </row>
    <row r="16066" spans="1:2">
      <c r="A16066" s="79"/>
      <c r="B16066" s="156"/>
    </row>
    <row r="16067" spans="1:2">
      <c r="A16067" s="79"/>
      <c r="B16067" s="156"/>
    </row>
    <row r="16068" spans="1:2">
      <c r="A16068" s="79"/>
      <c r="B16068" s="156"/>
    </row>
    <row r="16069" spans="1:2">
      <c r="A16069" s="79"/>
      <c r="B16069" s="156"/>
    </row>
    <row r="16070" spans="1:2">
      <c r="A16070" s="79"/>
      <c r="B16070" s="156"/>
    </row>
    <row r="16071" spans="1:2">
      <c r="A16071" s="79"/>
      <c r="B16071" s="156"/>
    </row>
    <row r="16072" spans="1:2">
      <c r="A16072" s="79"/>
      <c r="B16072" s="156"/>
    </row>
    <row r="16073" spans="1:2">
      <c r="A16073" s="79"/>
      <c r="B16073" s="156"/>
    </row>
    <row r="16074" spans="1:2">
      <c r="A16074" s="79"/>
      <c r="B16074" s="156"/>
    </row>
    <row r="16075" spans="1:2">
      <c r="A16075" s="79"/>
      <c r="B16075" s="156"/>
    </row>
    <row r="16076" spans="1:2">
      <c r="A16076" s="79"/>
      <c r="B16076" s="156"/>
    </row>
    <row r="16077" spans="1:2">
      <c r="A16077" s="79"/>
      <c r="B16077" s="156"/>
    </row>
    <row r="16078" spans="1:2">
      <c r="A16078" s="79"/>
      <c r="B16078" s="156"/>
    </row>
    <row r="16079" spans="1:2">
      <c r="A16079" s="79"/>
      <c r="B16079" s="156"/>
    </row>
    <row r="16080" spans="1:2">
      <c r="A16080" s="79"/>
      <c r="B16080" s="156"/>
    </row>
    <row r="16081" spans="1:2">
      <c r="A16081" s="79"/>
      <c r="B16081" s="156"/>
    </row>
    <row r="16082" spans="1:2">
      <c r="A16082" s="79"/>
      <c r="B16082" s="156"/>
    </row>
    <row r="16083" spans="1:2">
      <c r="A16083" s="79"/>
      <c r="B16083" s="156"/>
    </row>
    <row r="16084" spans="1:2">
      <c r="A16084" s="79"/>
      <c r="B16084" s="156"/>
    </row>
    <row r="16085" spans="1:2">
      <c r="A16085" s="79"/>
      <c r="B16085" s="156"/>
    </row>
    <row r="16086" spans="1:2">
      <c r="A16086" s="79"/>
      <c r="B16086" s="156"/>
    </row>
    <row r="16087" spans="1:2">
      <c r="A16087" s="79"/>
      <c r="B16087" s="156"/>
    </row>
    <row r="16088" spans="1:2">
      <c r="A16088" s="79"/>
      <c r="B16088" s="156"/>
    </row>
    <row r="16089" spans="1:2">
      <c r="A16089" s="79"/>
      <c r="B16089" s="156"/>
    </row>
    <row r="16090" spans="1:2">
      <c r="A16090" s="79"/>
      <c r="B16090" s="156"/>
    </row>
    <row r="16091" spans="1:2">
      <c r="A16091" s="79"/>
      <c r="B16091" s="156"/>
    </row>
    <row r="16092" spans="1:2">
      <c r="A16092" s="79"/>
      <c r="B16092" s="156"/>
    </row>
    <row r="16093" spans="1:2">
      <c r="A16093" s="79"/>
      <c r="B16093" s="156"/>
    </row>
    <row r="16094" spans="1:2">
      <c r="A16094" s="79"/>
      <c r="B16094" s="156"/>
    </row>
    <row r="16095" spans="1:2">
      <c r="A16095" s="79"/>
      <c r="B16095" s="156"/>
    </row>
    <row r="16096" spans="1:2">
      <c r="A16096" s="79"/>
      <c r="B16096" s="156"/>
    </row>
    <row r="16097" spans="1:2">
      <c r="A16097" s="79"/>
      <c r="B16097" s="156"/>
    </row>
    <row r="16098" spans="1:2">
      <c r="A16098" s="79"/>
      <c r="B16098" s="156"/>
    </row>
    <row r="16099" spans="1:2">
      <c r="A16099" s="79"/>
      <c r="B16099" s="156"/>
    </row>
    <row r="16100" spans="1:2">
      <c r="A16100" s="79"/>
      <c r="B16100" s="156"/>
    </row>
    <row r="16101" spans="1:2">
      <c r="A16101" s="79"/>
      <c r="B16101" s="156"/>
    </row>
    <row r="16102" spans="1:2">
      <c r="A16102" s="79"/>
      <c r="B16102" s="156"/>
    </row>
    <row r="16103" spans="1:2">
      <c r="A16103" s="79"/>
      <c r="B16103" s="156"/>
    </row>
    <row r="16104" spans="1:2">
      <c r="A16104" s="79"/>
      <c r="B16104" s="156"/>
    </row>
    <row r="16105" spans="1:2">
      <c r="A16105" s="79"/>
      <c r="B16105" s="156"/>
    </row>
    <row r="16106" spans="1:2">
      <c r="A16106" s="79"/>
      <c r="B16106" s="156"/>
    </row>
    <row r="16107" spans="1:2">
      <c r="A16107" s="79"/>
      <c r="B16107" s="156"/>
    </row>
    <row r="16108" spans="1:2">
      <c r="A16108" s="79"/>
      <c r="B16108" s="156"/>
    </row>
    <row r="16109" spans="1:2">
      <c r="A16109" s="79"/>
      <c r="B16109" s="156"/>
    </row>
    <row r="16110" spans="1:2">
      <c r="A16110" s="79"/>
      <c r="B16110" s="156"/>
    </row>
    <row r="16111" spans="1:2">
      <c r="A16111" s="79"/>
      <c r="B16111" s="156"/>
    </row>
    <row r="16112" spans="1:2">
      <c r="A16112" s="79"/>
      <c r="B16112" s="156"/>
    </row>
    <row r="16113" spans="1:2">
      <c r="A16113" s="79"/>
      <c r="B16113" s="156"/>
    </row>
    <row r="16114" spans="1:2">
      <c r="A16114" s="79"/>
      <c r="B16114" s="156"/>
    </row>
    <row r="16115" spans="1:2">
      <c r="A16115" s="79"/>
      <c r="B16115" s="156"/>
    </row>
    <row r="16116" spans="1:2">
      <c r="A16116" s="79"/>
      <c r="B16116" s="156"/>
    </row>
    <row r="16117" spans="1:2">
      <c r="A16117" s="79"/>
      <c r="B16117" s="156"/>
    </row>
    <row r="16118" spans="1:2">
      <c r="A16118" s="79"/>
      <c r="B16118" s="156"/>
    </row>
    <row r="16119" spans="1:2">
      <c r="A16119" s="79"/>
      <c r="B16119" s="156"/>
    </row>
    <row r="16120" spans="1:2">
      <c r="A16120" s="79"/>
      <c r="B16120" s="156"/>
    </row>
    <row r="16121" spans="1:2">
      <c r="A16121" s="79"/>
      <c r="B16121" s="156"/>
    </row>
    <row r="16122" spans="1:2">
      <c r="A16122" s="79"/>
      <c r="B16122" s="156"/>
    </row>
    <row r="16123" spans="1:2">
      <c r="A16123" s="79"/>
      <c r="B16123" s="156"/>
    </row>
    <row r="16124" spans="1:2">
      <c r="A16124" s="79"/>
      <c r="B16124" s="156"/>
    </row>
    <row r="16125" spans="1:2">
      <c r="A16125" s="79"/>
      <c r="B16125" s="156"/>
    </row>
    <row r="16126" spans="1:2">
      <c r="A16126" s="79"/>
      <c r="B16126" s="156"/>
    </row>
    <row r="16127" spans="1:2">
      <c r="A16127" s="79"/>
      <c r="B16127" s="156"/>
    </row>
    <row r="16128" spans="1:2">
      <c r="A16128" s="79"/>
      <c r="B16128" s="156"/>
    </row>
    <row r="16129" spans="1:2">
      <c r="A16129" s="79"/>
      <c r="B16129" s="156"/>
    </row>
    <row r="16130" spans="1:2">
      <c r="A16130" s="79"/>
      <c r="B16130" s="156"/>
    </row>
    <row r="16131" spans="1:2">
      <c r="A16131" s="79"/>
      <c r="B16131" s="156"/>
    </row>
    <row r="16132" spans="1:2">
      <c r="A16132" s="79"/>
      <c r="B16132" s="156"/>
    </row>
    <row r="16133" spans="1:2">
      <c r="A16133" s="79"/>
      <c r="B16133" s="156"/>
    </row>
    <row r="16134" spans="1:2">
      <c r="A16134" s="79"/>
      <c r="B16134" s="156"/>
    </row>
    <row r="16135" spans="1:2">
      <c r="A16135" s="79"/>
      <c r="B16135" s="156"/>
    </row>
    <row r="16136" spans="1:2">
      <c r="A16136" s="79"/>
      <c r="B16136" s="156"/>
    </row>
    <row r="16137" spans="1:2">
      <c r="A16137" s="79"/>
      <c r="B16137" s="156"/>
    </row>
    <row r="16138" spans="1:2">
      <c r="A16138" s="79"/>
      <c r="B16138" s="156"/>
    </row>
    <row r="16139" spans="1:2">
      <c r="A16139" s="79"/>
      <c r="B16139" s="156"/>
    </row>
    <row r="16140" spans="1:2">
      <c r="A16140" s="79"/>
      <c r="B16140" s="156"/>
    </row>
    <row r="16141" spans="1:2">
      <c r="A16141" s="79"/>
      <c r="B16141" s="156"/>
    </row>
    <row r="16142" spans="1:2">
      <c r="A16142" s="79"/>
      <c r="B16142" s="156"/>
    </row>
    <row r="16143" spans="1:2">
      <c r="A16143" s="79"/>
      <c r="B16143" s="156"/>
    </row>
    <row r="16144" spans="1:2">
      <c r="A16144" s="79"/>
      <c r="B16144" s="156"/>
    </row>
    <row r="16145" spans="1:2">
      <c r="A16145" s="79"/>
      <c r="B16145" s="156"/>
    </row>
    <row r="16146" spans="1:2">
      <c r="A16146" s="79"/>
      <c r="B16146" s="156"/>
    </row>
    <row r="16147" spans="1:2">
      <c r="A16147" s="79"/>
      <c r="B16147" s="156"/>
    </row>
    <row r="16148" spans="1:2">
      <c r="A16148" s="79"/>
      <c r="B16148" s="156"/>
    </row>
    <row r="16149" spans="1:2">
      <c r="A16149" s="79"/>
      <c r="B16149" s="156"/>
    </row>
    <row r="16150" spans="1:2">
      <c r="A16150" s="79"/>
      <c r="B16150" s="156"/>
    </row>
    <row r="16151" spans="1:2">
      <c r="A16151" s="79"/>
      <c r="B16151" s="156"/>
    </row>
    <row r="16152" spans="1:2">
      <c r="A16152" s="79"/>
      <c r="B16152" s="156"/>
    </row>
    <row r="16153" spans="1:2">
      <c r="A16153" s="79"/>
      <c r="B16153" s="156"/>
    </row>
    <row r="16154" spans="1:2">
      <c r="A16154" s="79"/>
      <c r="B16154" s="156"/>
    </row>
    <row r="16155" spans="1:2">
      <c r="A16155" s="79"/>
      <c r="B16155" s="156"/>
    </row>
    <row r="16156" spans="1:2">
      <c r="A16156" s="79"/>
      <c r="B16156" s="156"/>
    </row>
    <row r="16157" spans="1:2">
      <c r="A16157" s="79"/>
      <c r="B16157" s="156"/>
    </row>
    <row r="16158" spans="1:2">
      <c r="A16158" s="79"/>
      <c r="B16158" s="156"/>
    </row>
    <row r="16159" spans="1:2">
      <c r="A16159" s="79"/>
      <c r="B16159" s="156"/>
    </row>
    <row r="16160" spans="1:2">
      <c r="A16160" s="79"/>
      <c r="B16160" s="156"/>
    </row>
    <row r="16161" spans="1:2">
      <c r="A16161" s="79"/>
      <c r="B16161" s="156"/>
    </row>
    <row r="16162" spans="1:2">
      <c r="A16162" s="79"/>
      <c r="B16162" s="156"/>
    </row>
    <row r="16163" spans="1:2">
      <c r="A16163" s="79"/>
      <c r="B16163" s="156"/>
    </row>
    <row r="16164" spans="1:2">
      <c r="A16164" s="79"/>
      <c r="B16164" s="156"/>
    </row>
    <row r="16165" spans="1:2">
      <c r="A16165" s="79"/>
      <c r="B16165" s="156"/>
    </row>
    <row r="16166" spans="1:2">
      <c r="A16166" s="79"/>
      <c r="B16166" s="156"/>
    </row>
    <row r="16167" spans="1:2">
      <c r="A16167" s="79"/>
      <c r="B16167" s="156"/>
    </row>
    <row r="16168" spans="1:2">
      <c r="A16168" s="79"/>
      <c r="B16168" s="156"/>
    </row>
    <row r="16169" spans="1:2">
      <c r="A16169" s="79"/>
      <c r="B16169" s="156"/>
    </row>
    <row r="16170" spans="1:2">
      <c r="A16170" s="79"/>
      <c r="B16170" s="156"/>
    </row>
    <row r="16171" spans="1:2">
      <c r="A16171" s="79"/>
      <c r="B16171" s="156"/>
    </row>
    <row r="16172" spans="1:2">
      <c r="A16172" s="79"/>
      <c r="B16172" s="156"/>
    </row>
    <row r="16173" spans="1:2">
      <c r="A16173" s="79"/>
      <c r="B16173" s="156"/>
    </row>
    <row r="16174" spans="1:2">
      <c r="A16174" s="79"/>
      <c r="B16174" s="156"/>
    </row>
    <row r="16175" spans="1:2">
      <c r="A16175" s="79"/>
      <c r="B16175" s="156"/>
    </row>
    <row r="16176" spans="1:2">
      <c r="A16176" s="79"/>
      <c r="B16176" s="156"/>
    </row>
    <row r="16177" spans="1:2">
      <c r="A16177" s="79"/>
      <c r="B16177" s="156"/>
    </row>
    <row r="16178" spans="1:2">
      <c r="A16178" s="79"/>
      <c r="B16178" s="156"/>
    </row>
    <row r="16179" spans="1:2">
      <c r="A16179" s="79"/>
      <c r="B16179" s="156"/>
    </row>
    <row r="16180" spans="1:2">
      <c r="A16180" s="79"/>
      <c r="B16180" s="156"/>
    </row>
    <row r="16181" spans="1:2">
      <c r="A16181" s="79"/>
      <c r="B16181" s="156"/>
    </row>
    <row r="16182" spans="1:2">
      <c r="A16182" s="79"/>
      <c r="B16182" s="156"/>
    </row>
    <row r="16183" spans="1:2">
      <c r="A16183" s="79"/>
      <c r="B16183" s="156"/>
    </row>
    <row r="16184" spans="1:2">
      <c r="A16184" s="79"/>
      <c r="B16184" s="156"/>
    </row>
    <row r="16185" spans="1:2">
      <c r="A16185" s="79"/>
      <c r="B16185" s="156"/>
    </row>
    <row r="16186" spans="1:2">
      <c r="A16186" s="79"/>
      <c r="B16186" s="156"/>
    </row>
    <row r="16187" spans="1:2">
      <c r="A16187" s="79"/>
      <c r="B16187" s="156"/>
    </row>
    <row r="16188" spans="1:2">
      <c r="A16188" s="79"/>
      <c r="B16188" s="156"/>
    </row>
    <row r="16189" spans="1:2">
      <c r="A16189" s="79"/>
      <c r="B16189" s="156"/>
    </row>
    <row r="16190" spans="1:2">
      <c r="A16190" s="79"/>
      <c r="B16190" s="156"/>
    </row>
    <row r="16191" spans="1:2">
      <c r="A16191" s="79"/>
      <c r="B16191" s="156"/>
    </row>
    <row r="16192" spans="1:2">
      <c r="A16192" s="79"/>
      <c r="B16192" s="156"/>
    </row>
    <row r="16193" spans="1:2">
      <c r="A16193" s="79"/>
      <c r="B16193" s="156"/>
    </row>
    <row r="16194" spans="1:2">
      <c r="A16194" s="79"/>
      <c r="B16194" s="156"/>
    </row>
    <row r="16195" spans="1:2">
      <c r="A16195" s="79"/>
      <c r="B16195" s="156"/>
    </row>
    <row r="16196" spans="1:2">
      <c r="A16196" s="79"/>
      <c r="B16196" s="156"/>
    </row>
    <row r="16197" spans="1:2">
      <c r="A16197" s="79"/>
      <c r="B16197" s="156"/>
    </row>
    <row r="16198" spans="1:2">
      <c r="A16198" s="79"/>
      <c r="B16198" s="156"/>
    </row>
    <row r="16199" spans="1:2">
      <c r="A16199" s="79"/>
      <c r="B16199" s="156"/>
    </row>
    <row r="16200" spans="1:2">
      <c r="A16200" s="79"/>
      <c r="B16200" s="156"/>
    </row>
    <row r="16201" spans="1:2">
      <c r="A16201" s="79"/>
      <c r="B16201" s="156"/>
    </row>
    <row r="16202" spans="1:2">
      <c r="A16202" s="79"/>
      <c r="B16202" s="156"/>
    </row>
    <row r="16203" spans="1:2">
      <c r="A16203" s="79"/>
      <c r="B16203" s="156"/>
    </row>
    <row r="16204" spans="1:2">
      <c r="A16204" s="79"/>
      <c r="B16204" s="156"/>
    </row>
    <row r="16205" spans="1:2">
      <c r="A16205" s="79"/>
      <c r="B16205" s="156"/>
    </row>
    <row r="16206" spans="1:2">
      <c r="A16206" s="79"/>
      <c r="B16206" s="156"/>
    </row>
    <row r="16207" spans="1:2">
      <c r="A16207" s="79"/>
      <c r="B16207" s="156"/>
    </row>
    <row r="16208" spans="1:2">
      <c r="A16208" s="79"/>
      <c r="B16208" s="156"/>
    </row>
    <row r="16209" spans="1:2">
      <c r="A16209" s="79"/>
      <c r="B16209" s="156"/>
    </row>
    <row r="16210" spans="1:2">
      <c r="A16210" s="79"/>
      <c r="B16210" s="156"/>
    </row>
    <row r="16211" spans="1:2">
      <c r="A16211" s="79"/>
      <c r="B16211" s="156"/>
    </row>
    <row r="16212" spans="1:2">
      <c r="A16212" s="79"/>
      <c r="B16212" s="156"/>
    </row>
    <row r="16213" spans="1:2">
      <c r="A16213" s="79"/>
      <c r="B16213" s="156"/>
    </row>
    <row r="16214" spans="1:2">
      <c r="A16214" s="79"/>
      <c r="B16214" s="156"/>
    </row>
    <row r="16215" spans="1:2">
      <c r="A16215" s="79"/>
      <c r="B16215" s="156"/>
    </row>
    <row r="16216" spans="1:2">
      <c r="A16216" s="79"/>
      <c r="B16216" s="156"/>
    </row>
    <row r="16217" spans="1:2">
      <c r="A16217" s="79"/>
      <c r="B16217" s="156"/>
    </row>
    <row r="16218" spans="1:2">
      <c r="A16218" s="79"/>
      <c r="B16218" s="156"/>
    </row>
    <row r="16219" spans="1:2">
      <c r="A16219" s="79"/>
      <c r="B16219" s="156"/>
    </row>
    <row r="16220" spans="1:2">
      <c r="A16220" s="79"/>
      <c r="B16220" s="156"/>
    </row>
    <row r="16221" spans="1:2">
      <c r="A16221" s="79"/>
      <c r="B16221" s="156"/>
    </row>
    <row r="16222" spans="1:2">
      <c r="A16222" s="79"/>
      <c r="B16222" s="156"/>
    </row>
    <row r="16223" spans="1:2">
      <c r="A16223" s="79"/>
      <c r="B16223" s="156"/>
    </row>
    <row r="16224" spans="1:2">
      <c r="A16224" s="79"/>
      <c r="B16224" s="156"/>
    </row>
    <row r="16225" spans="1:2">
      <c r="A16225" s="79"/>
      <c r="B16225" s="156"/>
    </row>
    <row r="16226" spans="1:2">
      <c r="A16226" s="79"/>
      <c r="B16226" s="156"/>
    </row>
    <row r="16227" spans="1:2">
      <c r="A16227" s="79"/>
      <c r="B16227" s="156"/>
    </row>
    <row r="16228" spans="1:2">
      <c r="A16228" s="79"/>
      <c r="B16228" s="156"/>
    </row>
    <row r="16229" spans="1:2">
      <c r="A16229" s="79"/>
      <c r="B16229" s="156"/>
    </row>
    <row r="16230" spans="1:2">
      <c r="A16230" s="79"/>
      <c r="B16230" s="156"/>
    </row>
    <row r="16231" spans="1:2">
      <c r="A16231" s="79"/>
      <c r="B16231" s="156"/>
    </row>
    <row r="16232" spans="1:2">
      <c r="A16232" s="79"/>
      <c r="B16232" s="156"/>
    </row>
    <row r="16233" spans="1:2">
      <c r="A16233" s="79"/>
      <c r="B16233" s="156"/>
    </row>
    <row r="16234" spans="1:2">
      <c r="A16234" s="79"/>
      <c r="B16234" s="156"/>
    </row>
    <row r="16235" spans="1:2">
      <c r="A16235" s="79"/>
      <c r="B16235" s="156"/>
    </row>
    <row r="16236" spans="1:2">
      <c r="A16236" s="79"/>
      <c r="B16236" s="156"/>
    </row>
    <row r="16237" spans="1:2">
      <c r="A16237" s="79"/>
      <c r="B16237" s="156"/>
    </row>
    <row r="16238" spans="1:2">
      <c r="A16238" s="79"/>
      <c r="B16238" s="156"/>
    </row>
    <row r="16239" spans="1:2">
      <c r="A16239" s="79"/>
      <c r="B16239" s="156"/>
    </row>
    <row r="16240" spans="1:2">
      <c r="A16240" s="79"/>
      <c r="B16240" s="156"/>
    </row>
    <row r="16241" spans="1:2">
      <c r="A16241" s="79"/>
      <c r="B16241" s="156"/>
    </row>
    <row r="16242" spans="1:2">
      <c r="A16242" s="79"/>
      <c r="B16242" s="156"/>
    </row>
    <row r="16243" spans="1:2">
      <c r="A16243" s="79"/>
      <c r="B16243" s="156"/>
    </row>
    <row r="16244" spans="1:2">
      <c r="A16244" s="79"/>
      <c r="B16244" s="156"/>
    </row>
    <row r="16245" spans="1:2">
      <c r="A16245" s="79"/>
      <c r="B16245" s="156"/>
    </row>
    <row r="16246" spans="1:2">
      <c r="A16246" s="79"/>
      <c r="B16246" s="156"/>
    </row>
    <row r="16247" spans="1:2">
      <c r="A16247" s="79"/>
      <c r="B16247" s="156"/>
    </row>
    <row r="16248" spans="1:2">
      <c r="A16248" s="79"/>
      <c r="B16248" s="156"/>
    </row>
    <row r="16249" spans="1:2">
      <c r="A16249" s="79"/>
      <c r="B16249" s="156"/>
    </row>
    <row r="16250" spans="1:2">
      <c r="A16250" s="79"/>
      <c r="B16250" s="156"/>
    </row>
    <row r="16251" spans="1:2">
      <c r="A16251" s="79"/>
      <c r="B16251" s="156"/>
    </row>
    <row r="16252" spans="1:2">
      <c r="A16252" s="79"/>
      <c r="B16252" s="156"/>
    </row>
    <row r="16253" spans="1:2">
      <c r="A16253" s="79"/>
      <c r="B16253" s="156"/>
    </row>
    <row r="16254" spans="1:2">
      <c r="A16254" s="79"/>
      <c r="B16254" s="156"/>
    </row>
    <row r="16255" spans="1:2">
      <c r="A16255" s="79"/>
      <c r="B16255" s="156"/>
    </row>
    <row r="16256" spans="1:2">
      <c r="A16256" s="79"/>
      <c r="B16256" s="156"/>
    </row>
    <row r="16257" spans="1:2">
      <c r="A16257" s="79"/>
      <c r="B16257" s="156"/>
    </row>
    <row r="16258" spans="1:2">
      <c r="A16258" s="79"/>
      <c r="B16258" s="156"/>
    </row>
    <row r="16259" spans="1:2">
      <c r="A16259" s="79"/>
      <c r="B16259" s="156"/>
    </row>
    <row r="16260" spans="1:2">
      <c r="A16260" s="79"/>
      <c r="B16260" s="156"/>
    </row>
    <row r="16261" spans="1:2">
      <c r="A16261" s="79"/>
      <c r="B16261" s="156"/>
    </row>
    <row r="16262" spans="1:2">
      <c r="A16262" s="79"/>
      <c r="B16262" s="156"/>
    </row>
    <row r="16263" spans="1:2">
      <c r="A16263" s="79"/>
      <c r="B16263" s="156"/>
    </row>
    <row r="16264" spans="1:2">
      <c r="A16264" s="79"/>
      <c r="B16264" s="156"/>
    </row>
    <row r="16265" spans="1:2">
      <c r="A16265" s="79"/>
      <c r="B16265" s="156"/>
    </row>
    <row r="16266" spans="1:2">
      <c r="A16266" s="79"/>
      <c r="B16266" s="156"/>
    </row>
    <row r="16267" spans="1:2">
      <c r="A16267" s="79"/>
      <c r="B16267" s="156"/>
    </row>
    <row r="16268" spans="1:2">
      <c r="A16268" s="79"/>
      <c r="B16268" s="156"/>
    </row>
    <row r="16269" spans="1:2">
      <c r="A16269" s="79"/>
      <c r="B16269" s="156"/>
    </row>
    <row r="16270" spans="1:2">
      <c r="A16270" s="79"/>
      <c r="B16270" s="156"/>
    </row>
    <row r="16271" spans="1:2">
      <c r="A16271" s="79"/>
      <c r="B16271" s="156"/>
    </row>
    <row r="16272" spans="1:2">
      <c r="A16272" s="79"/>
      <c r="B16272" s="156"/>
    </row>
    <row r="16273" spans="1:2">
      <c r="A16273" s="79"/>
      <c r="B16273" s="156"/>
    </row>
    <row r="16274" spans="1:2">
      <c r="A16274" s="79"/>
      <c r="B16274" s="156"/>
    </row>
    <row r="16275" spans="1:2">
      <c r="A16275" s="79"/>
      <c r="B16275" s="156"/>
    </row>
    <row r="16276" spans="1:2">
      <c r="A16276" s="79"/>
      <c r="B16276" s="156"/>
    </row>
    <row r="16277" spans="1:2">
      <c r="A16277" s="79"/>
      <c r="B16277" s="156"/>
    </row>
    <row r="16278" spans="1:2">
      <c r="A16278" s="79"/>
      <c r="B16278" s="156"/>
    </row>
    <row r="16279" spans="1:2">
      <c r="A16279" s="79"/>
      <c r="B16279" s="156"/>
    </row>
    <row r="16280" spans="1:2">
      <c r="A16280" s="79"/>
      <c r="B16280" s="156"/>
    </row>
    <row r="16281" spans="1:2">
      <c r="A16281" s="79"/>
      <c r="B16281" s="156"/>
    </row>
    <row r="16282" spans="1:2">
      <c r="A16282" s="79"/>
      <c r="B16282" s="156"/>
    </row>
    <row r="16283" spans="1:2">
      <c r="A16283" s="79"/>
      <c r="B16283" s="156"/>
    </row>
    <row r="16284" spans="1:2">
      <c r="A16284" s="79"/>
      <c r="B16284" s="156"/>
    </row>
    <row r="16285" spans="1:2">
      <c r="A16285" s="79"/>
      <c r="B16285" s="156"/>
    </row>
    <row r="16286" spans="1:2">
      <c r="A16286" s="79"/>
      <c r="B16286" s="156"/>
    </row>
    <row r="16287" spans="1:2">
      <c r="A16287" s="79"/>
      <c r="B16287" s="156"/>
    </row>
    <row r="16288" spans="1:2">
      <c r="A16288" s="79"/>
      <c r="B16288" s="156"/>
    </row>
    <row r="16289" spans="1:2">
      <c r="A16289" s="79"/>
      <c r="B16289" s="156"/>
    </row>
    <row r="16290" spans="1:2">
      <c r="A16290" s="79"/>
      <c r="B16290" s="156"/>
    </row>
    <row r="16291" spans="1:2">
      <c r="A16291" s="79"/>
      <c r="B16291" s="156"/>
    </row>
    <row r="16292" spans="1:2">
      <c r="A16292" s="79"/>
      <c r="B16292" s="156"/>
    </row>
    <row r="16293" spans="1:2">
      <c r="A16293" s="79"/>
      <c r="B16293" s="156"/>
    </row>
    <row r="16294" spans="1:2">
      <c r="A16294" s="79"/>
      <c r="B16294" s="156"/>
    </row>
    <row r="16295" spans="1:2">
      <c r="A16295" s="79"/>
      <c r="B16295" s="156"/>
    </row>
    <row r="16296" spans="1:2">
      <c r="A16296" s="79"/>
      <c r="B16296" s="156"/>
    </row>
    <row r="16297" spans="1:2">
      <c r="A16297" s="79"/>
      <c r="B16297" s="156"/>
    </row>
    <row r="16298" spans="1:2">
      <c r="A16298" s="79"/>
      <c r="B16298" s="156"/>
    </row>
    <row r="16299" spans="1:2">
      <c r="A16299" s="79"/>
      <c r="B16299" s="156"/>
    </row>
    <row r="16300" spans="1:2">
      <c r="A16300" s="79"/>
      <c r="B16300" s="156"/>
    </row>
    <row r="16301" spans="1:2">
      <c r="A16301" s="79"/>
      <c r="B16301" s="156"/>
    </row>
    <row r="16302" spans="1:2">
      <c r="A16302" s="79"/>
      <c r="B16302" s="156"/>
    </row>
    <row r="16303" spans="1:2">
      <c r="A16303" s="79"/>
      <c r="B16303" s="156"/>
    </row>
    <row r="16304" spans="1:2">
      <c r="A16304" s="79"/>
      <c r="B16304" s="156"/>
    </row>
    <row r="16305" spans="1:2">
      <c r="A16305" s="79"/>
      <c r="B16305" s="156"/>
    </row>
    <row r="16306" spans="1:2">
      <c r="A16306" s="79"/>
      <c r="B16306" s="156"/>
    </row>
    <row r="16307" spans="1:2">
      <c r="A16307" s="79"/>
      <c r="B16307" s="156"/>
    </row>
    <row r="16308" spans="1:2">
      <c r="A16308" s="79"/>
      <c r="B16308" s="156"/>
    </row>
    <row r="16309" spans="1:2">
      <c r="A16309" s="79"/>
      <c r="B16309" s="156"/>
    </row>
    <row r="16310" spans="1:2">
      <c r="A16310" s="79"/>
      <c r="B16310" s="156"/>
    </row>
    <row r="16311" spans="1:2">
      <c r="A16311" s="79"/>
      <c r="B16311" s="156"/>
    </row>
    <row r="16312" spans="1:2">
      <c r="A16312" s="79"/>
      <c r="B16312" s="156"/>
    </row>
    <row r="16313" spans="1:2">
      <c r="A16313" s="79"/>
      <c r="B16313" s="156"/>
    </row>
    <row r="16314" spans="1:2">
      <c r="A16314" s="79"/>
      <c r="B16314" s="156"/>
    </row>
    <row r="16315" spans="1:2">
      <c r="A16315" s="79"/>
      <c r="B16315" s="156"/>
    </row>
    <row r="16316" spans="1:2">
      <c r="A16316" s="79"/>
      <c r="B16316" s="156"/>
    </row>
    <row r="16317" spans="1:2">
      <c r="A16317" s="79"/>
      <c r="B16317" s="156"/>
    </row>
    <row r="16318" spans="1:2">
      <c r="A16318" s="79"/>
      <c r="B16318" s="156"/>
    </row>
    <row r="16319" spans="1:2">
      <c r="A16319" s="79"/>
      <c r="B16319" s="156"/>
    </row>
    <row r="16320" spans="1:2">
      <c r="A16320" s="79"/>
      <c r="B16320" s="156"/>
    </row>
    <row r="16321" spans="1:2">
      <c r="A16321" s="79"/>
      <c r="B16321" s="156"/>
    </row>
    <row r="16322" spans="1:2">
      <c r="A16322" s="79"/>
      <c r="B16322" s="156"/>
    </row>
    <row r="16323" spans="1:2">
      <c r="A16323" s="79"/>
      <c r="B16323" s="156"/>
    </row>
    <row r="16324" spans="1:2">
      <c r="A16324" s="79"/>
      <c r="B16324" s="156"/>
    </row>
    <row r="16325" spans="1:2">
      <c r="A16325" s="79"/>
      <c r="B16325" s="156"/>
    </row>
    <row r="16326" spans="1:2">
      <c r="A16326" s="79"/>
      <c r="B16326" s="156"/>
    </row>
    <row r="16327" spans="1:2">
      <c r="A16327" s="79"/>
      <c r="B16327" s="156"/>
    </row>
    <row r="16328" spans="1:2">
      <c r="A16328" s="79"/>
      <c r="B16328" s="156"/>
    </row>
    <row r="16329" spans="1:2">
      <c r="A16329" s="79"/>
      <c r="B16329" s="156"/>
    </row>
    <row r="16330" spans="1:2">
      <c r="A16330" s="79"/>
      <c r="B16330" s="156"/>
    </row>
    <row r="16331" spans="1:2">
      <c r="A16331" s="79"/>
      <c r="B16331" s="156"/>
    </row>
    <row r="16332" spans="1:2">
      <c r="A16332" s="79"/>
      <c r="B16332" s="156"/>
    </row>
    <row r="16333" spans="1:2">
      <c r="A16333" s="79"/>
      <c r="B16333" s="156"/>
    </row>
    <row r="16334" spans="1:2">
      <c r="A16334" s="79"/>
      <c r="B16334" s="156"/>
    </row>
    <row r="16335" spans="1:2">
      <c r="A16335" s="79"/>
      <c r="B16335" s="156"/>
    </row>
    <row r="16336" spans="1:2">
      <c r="A16336" s="79"/>
      <c r="B16336" s="156"/>
    </row>
    <row r="16337" spans="1:2">
      <c r="A16337" s="79"/>
      <c r="B16337" s="156"/>
    </row>
    <row r="16338" spans="1:2">
      <c r="A16338" s="79"/>
      <c r="B16338" s="156"/>
    </row>
    <row r="16339" spans="1:2">
      <c r="A16339" s="79"/>
      <c r="B16339" s="156"/>
    </row>
    <row r="16340" spans="1:2">
      <c r="A16340" s="79"/>
      <c r="B16340" s="156"/>
    </row>
    <row r="16341" spans="1:2">
      <c r="A16341" s="79"/>
      <c r="B16341" s="156"/>
    </row>
    <row r="16342" spans="1:2">
      <c r="A16342" s="79"/>
      <c r="B16342" s="156"/>
    </row>
    <row r="16343" spans="1:2">
      <c r="A16343" s="79"/>
      <c r="B16343" s="156"/>
    </row>
    <row r="16344" spans="1:2">
      <c r="A16344" s="79"/>
      <c r="B16344" s="156"/>
    </row>
    <row r="16345" spans="1:2">
      <c r="A16345" s="79"/>
      <c r="B16345" s="156"/>
    </row>
    <row r="16346" spans="1:2">
      <c r="A16346" s="79"/>
      <c r="B16346" s="156"/>
    </row>
    <row r="16347" spans="1:2">
      <c r="A16347" s="79"/>
      <c r="B16347" s="156"/>
    </row>
    <row r="16348" spans="1:2">
      <c r="A16348" s="79"/>
      <c r="B16348" s="156"/>
    </row>
    <row r="16349" spans="1:2">
      <c r="A16349" s="79"/>
      <c r="B16349" s="156"/>
    </row>
    <row r="16350" spans="1:2">
      <c r="A16350" s="79"/>
      <c r="B16350" s="156"/>
    </row>
    <row r="16351" spans="1:2">
      <c r="A16351" s="79"/>
      <c r="B16351" s="156"/>
    </row>
    <row r="16352" spans="1:2">
      <c r="A16352" s="79"/>
      <c r="B16352" s="156"/>
    </row>
    <row r="16353" spans="1:2">
      <c r="A16353" s="79"/>
      <c r="B16353" s="156"/>
    </row>
    <row r="16354" spans="1:2">
      <c r="A16354" s="79"/>
      <c r="B16354" s="156"/>
    </row>
    <row r="16355" spans="1:2">
      <c r="A16355" s="79"/>
      <c r="B16355" s="156"/>
    </row>
    <row r="16356" spans="1:2">
      <c r="A16356" s="79"/>
      <c r="B16356" s="156"/>
    </row>
    <row r="16357" spans="1:2">
      <c r="A16357" s="79"/>
      <c r="B16357" s="156"/>
    </row>
    <row r="16358" spans="1:2">
      <c r="A16358" s="79"/>
      <c r="B16358" s="156"/>
    </row>
    <row r="16359" spans="1:2">
      <c r="A16359" s="79"/>
      <c r="B16359" s="156"/>
    </row>
    <row r="16360" spans="1:2">
      <c r="A16360" s="79"/>
      <c r="B16360" s="156"/>
    </row>
    <row r="16361" spans="1:2">
      <c r="A16361" s="79"/>
      <c r="B16361" s="156"/>
    </row>
    <row r="16362" spans="1:2">
      <c r="A16362" s="79"/>
      <c r="B16362" s="156"/>
    </row>
    <row r="16363" spans="1:2">
      <c r="A16363" s="79"/>
      <c r="B16363" s="156"/>
    </row>
    <row r="16364" spans="1:2">
      <c r="A16364" s="79"/>
      <c r="B16364" s="156"/>
    </row>
    <row r="16365" spans="1:2">
      <c r="A16365" s="79"/>
      <c r="B16365" s="156"/>
    </row>
    <row r="16366" spans="1:2">
      <c r="A16366" s="79"/>
      <c r="B16366" s="156"/>
    </row>
    <row r="16367" spans="1:2">
      <c r="A16367" s="79"/>
      <c r="B16367" s="156"/>
    </row>
    <row r="16368" spans="1:2">
      <c r="A16368" s="79"/>
      <c r="B16368" s="156"/>
    </row>
    <row r="16369" spans="1:2">
      <c r="A16369" s="79"/>
      <c r="B16369" s="156"/>
    </row>
    <row r="16370" spans="1:2">
      <c r="A16370" s="79"/>
      <c r="B16370" s="156"/>
    </row>
    <row r="16371" spans="1:2">
      <c r="A16371" s="79"/>
      <c r="B16371" s="156"/>
    </row>
    <row r="16372" spans="1:2">
      <c r="A16372" s="79"/>
      <c r="B16372" s="156"/>
    </row>
    <row r="16373" spans="1:2">
      <c r="A16373" s="79"/>
      <c r="B16373" s="156"/>
    </row>
    <row r="16374" spans="1:2">
      <c r="A16374" s="79"/>
      <c r="B16374" s="156"/>
    </row>
    <row r="16375" spans="1:2">
      <c r="A16375" s="79"/>
      <c r="B16375" s="156"/>
    </row>
    <row r="16376" spans="1:2">
      <c r="A16376" s="79"/>
      <c r="B16376" s="156"/>
    </row>
    <row r="16377" spans="1:2">
      <c r="A16377" s="79"/>
      <c r="B16377" s="156"/>
    </row>
    <row r="16378" spans="1:2">
      <c r="A16378" s="79"/>
      <c r="B16378" s="156"/>
    </row>
    <row r="16379" spans="1:2">
      <c r="A16379" s="79"/>
      <c r="B16379" s="156"/>
    </row>
    <row r="16380" spans="1:2">
      <c r="A16380" s="79"/>
      <c r="B16380" s="156"/>
    </row>
    <row r="16381" spans="1:2">
      <c r="A16381" s="79"/>
      <c r="B16381" s="156"/>
    </row>
    <row r="16382" spans="1:2">
      <c r="A16382" s="79"/>
      <c r="B16382" s="156"/>
    </row>
    <row r="16383" spans="1:2">
      <c r="A16383" s="79"/>
      <c r="B16383" s="156"/>
    </row>
    <row r="16384" spans="1:2">
      <c r="A16384" s="79"/>
      <c r="B16384" s="156"/>
    </row>
    <row r="16385" spans="1:2">
      <c r="A16385" s="79"/>
      <c r="B16385" s="156"/>
    </row>
    <row r="16386" spans="1:2">
      <c r="A16386" s="79"/>
      <c r="B16386" s="156"/>
    </row>
  </sheetData>
  <mergeCells count="1">
    <mergeCell ref="A3:B3"/>
  </mergeCells>
  <phoneticPr fontId="44" type="noConversion"/>
  <pageMargins left="0.75" right="0.75" top="1" bottom="1" header="0.5" footer="0.5"/>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195"/>
  <sheetViews>
    <sheetView workbookViewId="0">
      <selection activeCell="A3" sqref="A3:B4"/>
    </sheetView>
  </sheetViews>
  <sheetFormatPr baseColWidth="10" defaultColWidth="9" defaultRowHeight="13"/>
  <cols>
    <col min="1" max="1" width="21.1640625" style="5" customWidth="1"/>
    <col min="2" max="2" width="17.33203125" style="5" customWidth="1"/>
    <col min="3" max="16384" width="9" style="4"/>
  </cols>
  <sheetData>
    <row r="1" spans="1:9">
      <c r="A1" s="39" t="s">
        <v>656</v>
      </c>
      <c r="B1" s="12"/>
      <c r="C1" s="22"/>
      <c r="D1" s="22"/>
      <c r="E1" s="22"/>
      <c r="F1" s="6"/>
      <c r="G1" s="6"/>
      <c r="H1" s="6"/>
      <c r="I1" s="6"/>
    </row>
    <row r="2" spans="1:9">
      <c r="A2" s="40"/>
      <c r="B2" s="12"/>
      <c r="C2" s="22"/>
      <c r="D2" s="22"/>
      <c r="E2" s="22"/>
      <c r="F2" s="6"/>
      <c r="G2" s="6"/>
      <c r="H2" s="6"/>
      <c r="I2" s="6"/>
    </row>
    <row r="3" spans="1:9">
      <c r="A3" s="229" t="s">
        <v>605</v>
      </c>
      <c r="B3" s="229"/>
    </row>
    <row r="4" spans="1:9">
      <c r="A4" s="11" t="s">
        <v>607</v>
      </c>
      <c r="B4" s="146" t="s">
        <v>654</v>
      </c>
    </row>
    <row r="5" spans="1:9">
      <c r="A5" s="79">
        <v>0</v>
      </c>
      <c r="B5" s="156">
        <v>0</v>
      </c>
    </row>
    <row r="6" spans="1:9">
      <c r="A6" s="79">
        <v>100</v>
      </c>
      <c r="B6" s="156">
        <v>0.97499999999999998</v>
      </c>
    </row>
    <row r="7" spans="1:9">
      <c r="A7" s="79">
        <v>200</v>
      </c>
      <c r="B7" s="156">
        <v>0.97499999999999998</v>
      </c>
    </row>
    <row r="8" spans="1:9">
      <c r="A8" s="79">
        <v>300</v>
      </c>
      <c r="B8" s="156">
        <v>0.964321129</v>
      </c>
    </row>
    <row r="9" spans="1:9">
      <c r="A9" s="79">
        <v>400</v>
      </c>
      <c r="B9" s="156">
        <v>0.88804347800000005</v>
      </c>
    </row>
    <row r="10" spans="1:9">
      <c r="A10" s="79">
        <v>500</v>
      </c>
      <c r="B10" s="156">
        <v>0.90233186499999996</v>
      </c>
    </row>
    <row r="11" spans="1:9">
      <c r="A11" s="79">
        <v>600</v>
      </c>
      <c r="B11" s="156">
        <v>1.161483984</v>
      </c>
    </row>
    <row r="12" spans="1:9">
      <c r="A12" s="79">
        <v>700</v>
      </c>
      <c r="B12" s="156">
        <v>1.160518742</v>
      </c>
    </row>
    <row r="13" spans="1:9">
      <c r="A13" s="79">
        <v>800</v>
      </c>
      <c r="B13" s="156">
        <v>1.1840807250000001</v>
      </c>
    </row>
    <row r="14" spans="1:9">
      <c r="A14" s="79">
        <v>900</v>
      </c>
      <c r="B14" s="156">
        <v>1.2515324999999999</v>
      </c>
    </row>
    <row r="15" spans="1:9">
      <c r="A15" s="79">
        <v>1000</v>
      </c>
      <c r="B15" s="156">
        <v>0.91204226099999997</v>
      </c>
    </row>
    <row r="16" spans="1:9">
      <c r="A16" s="79">
        <v>1100</v>
      </c>
      <c r="B16" s="156">
        <v>0.55729661699999999</v>
      </c>
    </row>
    <row r="17" spans="1:2">
      <c r="A17" s="79">
        <v>1200</v>
      </c>
      <c r="B17" s="156">
        <v>0.58107937399999998</v>
      </c>
    </row>
    <row r="18" spans="1:2">
      <c r="A18" s="79">
        <v>1300</v>
      </c>
      <c r="B18" s="156">
        <v>0.68675213700000004</v>
      </c>
    </row>
    <row r="19" spans="1:2">
      <c r="A19" s="79">
        <v>1400</v>
      </c>
      <c r="B19" s="156">
        <v>0.64401709399999996</v>
      </c>
    </row>
    <row r="20" spans="1:2">
      <c r="A20" s="79">
        <v>1500</v>
      </c>
      <c r="B20" s="156">
        <v>0.58453257800000002</v>
      </c>
    </row>
    <row r="21" spans="1:2">
      <c r="A21" s="79">
        <v>1600</v>
      </c>
      <c r="B21" s="156">
        <v>0.490608135</v>
      </c>
    </row>
    <row r="22" spans="1:2">
      <c r="A22" s="79">
        <v>1700</v>
      </c>
      <c r="B22" s="156">
        <v>0.396683691</v>
      </c>
    </row>
    <row r="23" spans="1:2">
      <c r="A23" s="79">
        <v>1800</v>
      </c>
      <c r="B23" s="156">
        <v>8.7605771999999998E-2</v>
      </c>
    </row>
    <row r="24" spans="1:2">
      <c r="A24" s="79">
        <v>1900</v>
      </c>
      <c r="B24" s="156">
        <v>-0.316656716</v>
      </c>
    </row>
    <row r="25" spans="1:2">
      <c r="A25" s="79">
        <v>2000</v>
      </c>
      <c r="B25" s="156">
        <v>-0.53908022899999997</v>
      </c>
    </row>
    <row r="26" spans="1:2">
      <c r="A26" s="79">
        <v>2100</v>
      </c>
      <c r="B26" s="156">
        <v>-8.3952720999999994E-2</v>
      </c>
    </row>
    <row r="27" spans="1:2">
      <c r="A27" s="79">
        <v>2200</v>
      </c>
      <c r="B27" s="156">
        <v>0.38215531800000002</v>
      </c>
    </row>
    <row r="28" spans="1:2">
      <c r="A28" s="79">
        <v>2300</v>
      </c>
      <c r="B28" s="156">
        <v>0.42257871499999999</v>
      </c>
    </row>
    <row r="29" spans="1:2">
      <c r="A29" s="79">
        <v>2400</v>
      </c>
      <c r="B29" s="156">
        <v>0.28037725699999999</v>
      </c>
    </row>
    <row r="30" spans="1:2">
      <c r="A30" s="79">
        <v>2500</v>
      </c>
      <c r="B30" s="156">
        <v>0.13530704199999999</v>
      </c>
    </row>
    <row r="31" spans="1:2">
      <c r="A31" s="79">
        <v>2600</v>
      </c>
      <c r="B31" s="156">
        <v>-2.0291071000000001E-2</v>
      </c>
    </row>
    <row r="32" spans="1:2">
      <c r="A32" s="79">
        <v>2700</v>
      </c>
      <c r="B32" s="156">
        <v>-0.252291977</v>
      </c>
    </row>
    <row r="33" spans="1:2">
      <c r="A33" s="79">
        <v>2800</v>
      </c>
      <c r="B33" s="156">
        <v>-0.13715002600000001</v>
      </c>
    </row>
    <row r="34" spans="1:2">
      <c r="A34" s="79">
        <v>2900</v>
      </c>
      <c r="B34" s="156">
        <v>5.9420496000000003E-2</v>
      </c>
    </row>
    <row r="35" spans="1:2">
      <c r="A35" s="79">
        <v>3000</v>
      </c>
      <c r="B35" s="156">
        <v>0.24724563799999999</v>
      </c>
    </row>
    <row r="36" spans="1:2">
      <c r="A36" s="79">
        <v>3100</v>
      </c>
      <c r="B36" s="156">
        <v>0.45267779699999999</v>
      </c>
    </row>
    <row r="37" spans="1:2">
      <c r="A37" s="79">
        <v>3200</v>
      </c>
      <c r="B37" s="156">
        <v>0.73754147699999995</v>
      </c>
    </row>
    <row r="38" spans="1:2">
      <c r="A38" s="79">
        <v>3300</v>
      </c>
      <c r="B38" s="156">
        <v>0.65580485899999996</v>
      </c>
    </row>
    <row r="39" spans="1:2">
      <c r="A39" s="79">
        <v>3400</v>
      </c>
      <c r="B39" s="156">
        <v>0.53333487400000001</v>
      </c>
    </row>
    <row r="40" spans="1:2">
      <c r="A40" s="79">
        <v>3500</v>
      </c>
      <c r="B40" s="156">
        <v>0.475150603</v>
      </c>
    </row>
    <row r="41" spans="1:2">
      <c r="A41" s="79">
        <v>3600</v>
      </c>
      <c r="B41" s="156">
        <v>0.41025237399999998</v>
      </c>
    </row>
    <row r="42" spans="1:2">
      <c r="A42" s="79">
        <v>3700</v>
      </c>
      <c r="B42" s="156">
        <v>0.24523651599999999</v>
      </c>
    </row>
    <row r="43" spans="1:2">
      <c r="A43" s="79">
        <v>3800</v>
      </c>
      <c r="B43" s="156">
        <v>0.34469717999999999</v>
      </c>
    </row>
    <row r="44" spans="1:2">
      <c r="A44" s="79">
        <v>3900</v>
      </c>
      <c r="B44" s="156">
        <v>0.61801045499999996</v>
      </c>
    </row>
    <row r="45" spans="1:2">
      <c r="A45" s="79">
        <v>4000</v>
      </c>
      <c r="B45" s="156">
        <v>0.80950131700000005</v>
      </c>
    </row>
    <row r="46" spans="1:2">
      <c r="A46" s="79">
        <v>4100</v>
      </c>
      <c r="B46" s="156">
        <v>0.87890229799999997</v>
      </c>
    </row>
    <row r="47" spans="1:2">
      <c r="A47" s="79">
        <v>4200</v>
      </c>
      <c r="B47" s="156">
        <v>0.93272063500000002</v>
      </c>
    </row>
    <row r="48" spans="1:2">
      <c r="A48" s="79">
        <v>4300</v>
      </c>
      <c r="B48" s="156">
        <v>0.80233083699999996</v>
      </c>
    </row>
    <row r="49" spans="1:2">
      <c r="A49" s="79">
        <v>4400</v>
      </c>
      <c r="B49" s="156">
        <v>0.56225435599999996</v>
      </c>
    </row>
    <row r="50" spans="1:2">
      <c r="A50" s="79">
        <v>4500</v>
      </c>
      <c r="B50" s="156">
        <v>0.322177875</v>
      </c>
    </row>
    <row r="51" spans="1:2">
      <c r="A51" s="79">
        <v>4600</v>
      </c>
      <c r="B51" s="156">
        <v>8.2101392999999995E-2</v>
      </c>
    </row>
    <row r="52" spans="1:2">
      <c r="A52" s="79">
        <v>4700</v>
      </c>
      <c r="B52" s="156">
        <v>-3.5009828E-2</v>
      </c>
    </row>
    <row r="53" spans="1:2">
      <c r="A53" s="79">
        <v>4800</v>
      </c>
      <c r="B53" s="156">
        <v>0.37798063199999998</v>
      </c>
    </row>
    <row r="54" spans="1:2">
      <c r="A54" s="79">
        <v>4900</v>
      </c>
      <c r="B54" s="156">
        <v>0.78514634000000005</v>
      </c>
    </row>
    <row r="55" spans="1:2">
      <c r="A55" s="79">
        <v>5000</v>
      </c>
      <c r="B55" s="156">
        <v>0.81514374099999998</v>
      </c>
    </row>
    <row r="56" spans="1:2">
      <c r="A56" s="79">
        <v>5100</v>
      </c>
      <c r="B56" s="156">
        <v>0.66940376899999998</v>
      </c>
    </row>
    <row r="57" spans="1:2">
      <c r="A57" s="79">
        <v>5200</v>
      </c>
      <c r="B57" s="156">
        <v>0.547981516</v>
      </c>
    </row>
    <row r="58" spans="1:2">
      <c r="A58" s="79">
        <v>5300</v>
      </c>
      <c r="B58" s="156">
        <v>0.489505466</v>
      </c>
    </row>
    <row r="59" spans="1:2">
      <c r="A59" s="79">
        <v>5400</v>
      </c>
      <c r="B59" s="156">
        <v>0.45136080000000001</v>
      </c>
    </row>
    <row r="60" spans="1:2">
      <c r="A60" s="79">
        <v>5500</v>
      </c>
      <c r="B60" s="156">
        <v>0.41321613499999998</v>
      </c>
    </row>
    <row r="61" spans="1:2">
      <c r="A61" s="79">
        <v>5600</v>
      </c>
      <c r="B61" s="156">
        <v>0.37507146899999999</v>
      </c>
    </row>
    <row r="62" spans="1:2">
      <c r="A62" s="79">
        <v>5700</v>
      </c>
      <c r="B62" s="156">
        <v>0.279565917</v>
      </c>
    </row>
    <row r="63" spans="1:2">
      <c r="A63" s="79">
        <v>5800</v>
      </c>
      <c r="B63" s="156">
        <v>0.193684939</v>
      </c>
    </row>
    <row r="64" spans="1:2">
      <c r="A64" s="79">
        <v>5900</v>
      </c>
      <c r="B64" s="156">
        <v>0.120758197</v>
      </c>
    </row>
    <row r="65" spans="1:2">
      <c r="A65" s="79">
        <v>6000</v>
      </c>
      <c r="B65" s="156">
        <v>0.40523967900000002</v>
      </c>
    </row>
    <row r="66" spans="1:2">
      <c r="A66" s="79">
        <v>6100</v>
      </c>
      <c r="B66" s="156">
        <v>0.55132008499999996</v>
      </c>
    </row>
    <row r="67" spans="1:2">
      <c r="A67" s="79">
        <v>6200</v>
      </c>
      <c r="B67" s="156">
        <v>0.61866903399999995</v>
      </c>
    </row>
    <row r="68" spans="1:2">
      <c r="A68" s="79">
        <v>6300</v>
      </c>
      <c r="B68" s="156">
        <v>0.71950479099999998</v>
      </c>
    </row>
    <row r="69" spans="1:2">
      <c r="A69" s="79">
        <v>6400</v>
      </c>
      <c r="B69" s="156">
        <v>0.816360957</v>
      </c>
    </row>
    <row r="70" spans="1:2">
      <c r="A70" s="79">
        <v>6500</v>
      </c>
      <c r="B70" s="156">
        <v>0.596719577</v>
      </c>
    </row>
    <row r="71" spans="1:2">
      <c r="A71" s="79">
        <v>6600</v>
      </c>
      <c r="B71" s="156">
        <v>0.44063492100000001</v>
      </c>
    </row>
    <row r="72" spans="1:2">
      <c r="A72" s="79">
        <v>6700</v>
      </c>
      <c r="B72" s="156">
        <v>0.44422506099999998</v>
      </c>
    </row>
    <row r="73" spans="1:2">
      <c r="A73" s="79">
        <v>6800</v>
      </c>
      <c r="B73" s="156">
        <v>0.57609584000000003</v>
      </c>
    </row>
    <row r="74" spans="1:2">
      <c r="A74" s="79">
        <v>6900</v>
      </c>
      <c r="B74" s="156">
        <v>0.72358076199999999</v>
      </c>
    </row>
    <row r="75" spans="1:2">
      <c r="A75" s="79">
        <v>7000</v>
      </c>
      <c r="B75" s="156">
        <v>0.80057805999999998</v>
      </c>
    </row>
    <row r="76" spans="1:2">
      <c r="A76" s="79">
        <v>7100</v>
      </c>
      <c r="B76" s="156">
        <v>0.877575357</v>
      </c>
    </row>
    <row r="77" spans="1:2">
      <c r="A77" s="79">
        <v>7200</v>
      </c>
      <c r="B77" s="156">
        <v>0.78212367400000005</v>
      </c>
    </row>
    <row r="78" spans="1:2">
      <c r="A78" s="79">
        <v>7300</v>
      </c>
      <c r="B78" s="156">
        <v>0.59097394000000003</v>
      </c>
    </row>
    <row r="79" spans="1:2">
      <c r="A79" s="79">
        <v>7400</v>
      </c>
      <c r="B79" s="156">
        <v>0.40830899100000001</v>
      </c>
    </row>
    <row r="80" spans="1:2">
      <c r="A80" s="79">
        <v>7500</v>
      </c>
      <c r="B80" s="156">
        <v>0.24278730900000001</v>
      </c>
    </row>
    <row r="81" spans="1:2">
      <c r="A81" s="79">
        <v>7600</v>
      </c>
      <c r="B81" s="156">
        <v>7.7265628000000003E-2</v>
      </c>
    </row>
    <row r="82" spans="1:2">
      <c r="A82" s="79">
        <v>7700</v>
      </c>
      <c r="B82" s="156">
        <v>0.292709418</v>
      </c>
    </row>
    <row r="83" spans="1:2">
      <c r="A83" s="79">
        <v>7800</v>
      </c>
      <c r="B83" s="156">
        <v>0.67631483400000003</v>
      </c>
    </row>
    <row r="84" spans="1:2">
      <c r="A84" s="79">
        <v>7900</v>
      </c>
      <c r="B84" s="156">
        <v>0.69201208599999997</v>
      </c>
    </row>
    <row r="85" spans="1:2">
      <c r="A85" s="79">
        <v>8000</v>
      </c>
      <c r="B85" s="156">
        <v>0.21337260399999999</v>
      </c>
    </row>
    <row r="86" spans="1:2">
      <c r="A86" s="79">
        <v>8100</v>
      </c>
      <c r="B86" s="156">
        <v>-0.26526687900000001</v>
      </c>
    </row>
    <row r="87" spans="1:2">
      <c r="A87" s="79">
        <v>8200</v>
      </c>
      <c r="B87" s="156">
        <v>-0.50097616300000003</v>
      </c>
    </row>
    <row r="88" spans="1:2">
      <c r="A88" s="79">
        <v>8300</v>
      </c>
      <c r="B88" s="156">
        <v>-0.89459586000000002</v>
      </c>
    </row>
    <row r="89" spans="1:2">
      <c r="A89" s="79">
        <v>8400</v>
      </c>
      <c r="B89" s="156">
        <v>-1.3809457700000001</v>
      </c>
    </row>
    <row r="90" spans="1:2">
      <c r="A90" s="79">
        <v>8500</v>
      </c>
      <c r="B90" s="156">
        <v>-1.8525209170000001</v>
      </c>
    </row>
    <row r="91" spans="1:2">
      <c r="A91" s="79">
        <v>8600</v>
      </c>
      <c r="B91" s="156">
        <v>-1.9728571429999999</v>
      </c>
    </row>
    <row r="92" spans="1:2">
      <c r="A92" s="79">
        <v>8700</v>
      </c>
      <c r="B92" s="156">
        <v>-1.9465306120000001</v>
      </c>
    </row>
    <row r="93" spans="1:2">
      <c r="A93" s="79">
        <v>8800</v>
      </c>
      <c r="B93" s="156">
        <v>-1.915918367</v>
      </c>
    </row>
    <row r="94" spans="1:2">
      <c r="A94" s="79">
        <v>8900</v>
      </c>
      <c r="B94" s="156">
        <v>-1.8658536590000001</v>
      </c>
    </row>
    <row r="95" spans="1:2">
      <c r="A95" s="79">
        <v>9000</v>
      </c>
      <c r="B95" s="156">
        <v>-1.794715447</v>
      </c>
    </row>
    <row r="96" spans="1:2">
      <c r="A96" s="79">
        <v>9100</v>
      </c>
      <c r="B96" s="156">
        <v>-1.675204082</v>
      </c>
    </row>
    <row r="97" spans="1:2">
      <c r="A97" s="79">
        <v>9200</v>
      </c>
      <c r="B97" s="156">
        <v>-1.685408163</v>
      </c>
    </row>
    <row r="98" spans="1:2">
      <c r="A98" s="79">
        <v>9300</v>
      </c>
      <c r="B98" s="156">
        <v>-1.695612245</v>
      </c>
    </row>
    <row r="99" spans="1:2">
      <c r="A99" s="79">
        <v>9400</v>
      </c>
      <c r="B99" s="156">
        <v>-1.8405463010000001</v>
      </c>
    </row>
    <row r="100" spans="1:2">
      <c r="A100" s="79">
        <v>9500</v>
      </c>
      <c r="B100" s="156">
        <v>-2.212944523</v>
      </c>
    </row>
    <row r="101" spans="1:2">
      <c r="A101" s="79">
        <v>9600</v>
      </c>
      <c r="B101" s="156">
        <v>-2.5493292209999998</v>
      </c>
    </row>
    <row r="102" spans="1:2">
      <c r="A102" s="79">
        <v>9700</v>
      </c>
      <c r="B102" s="156">
        <v>-2.6258865</v>
      </c>
    </row>
    <row r="103" spans="1:2">
      <c r="A103" s="79">
        <v>9800</v>
      </c>
      <c r="B103" s="156">
        <v>-2.677268953</v>
      </c>
    </row>
    <row r="104" spans="1:2">
      <c r="A104" s="79">
        <v>9900</v>
      </c>
      <c r="B104" s="156">
        <v>-2.8733415459999998</v>
      </c>
    </row>
    <row r="105" spans="1:2">
      <c r="A105" s="79">
        <v>10000</v>
      </c>
      <c r="B105" s="156">
        <v>-3.1984969379999999</v>
      </c>
    </row>
    <row r="106" spans="1:2">
      <c r="A106" s="79">
        <v>10100</v>
      </c>
      <c r="B106" s="156">
        <v>-3.3131798780000001</v>
      </c>
    </row>
    <row r="107" spans="1:2">
      <c r="A107" s="79">
        <v>10200</v>
      </c>
      <c r="B107" s="156">
        <v>-3.2524396179999999</v>
      </c>
    </row>
    <row r="108" spans="1:2">
      <c r="A108" s="79">
        <v>10300</v>
      </c>
      <c r="B108" s="156">
        <v>-3.1916993570000001</v>
      </c>
    </row>
    <row r="109" spans="1:2">
      <c r="A109" s="79">
        <v>10400</v>
      </c>
      <c r="B109" s="156">
        <v>-3.1309590969999999</v>
      </c>
    </row>
    <row r="110" spans="1:2">
      <c r="A110" s="79">
        <v>10500</v>
      </c>
      <c r="B110" s="156">
        <v>-3.0702188370000001</v>
      </c>
    </row>
    <row r="111" spans="1:2">
      <c r="A111" s="79">
        <v>10600</v>
      </c>
      <c r="B111" s="156">
        <v>-2.9846665469999998</v>
      </c>
    </row>
    <row r="112" spans="1:2">
      <c r="A112" s="79">
        <v>10700</v>
      </c>
      <c r="B112" s="156">
        <v>-2.9264417300000001</v>
      </c>
    </row>
    <row r="113" spans="1:2">
      <c r="A113" s="79">
        <v>10800</v>
      </c>
      <c r="B113" s="156">
        <v>-2.9608404849999999</v>
      </c>
    </row>
    <row r="114" spans="1:2">
      <c r="A114" s="79">
        <v>10900</v>
      </c>
      <c r="B114" s="156">
        <v>-3.1307353039999999</v>
      </c>
    </row>
    <row r="115" spans="1:2">
      <c r="A115" s="79">
        <v>11000</v>
      </c>
      <c r="B115" s="156">
        <v>-3.3835142600000001</v>
      </c>
    </row>
    <row r="116" spans="1:2">
      <c r="A116" s="79">
        <v>11100</v>
      </c>
      <c r="B116" s="156">
        <v>-3.645879683</v>
      </c>
    </row>
    <row r="117" spans="1:2">
      <c r="A117" s="79">
        <v>11200</v>
      </c>
      <c r="B117" s="156">
        <v>-4.0418541279999998</v>
      </c>
    </row>
    <row r="118" spans="1:2">
      <c r="A118" s="79">
        <v>11300</v>
      </c>
      <c r="B118" s="156">
        <v>-4.3479305830000001</v>
      </c>
    </row>
    <row r="119" spans="1:2">
      <c r="A119" s="79">
        <v>11400</v>
      </c>
      <c r="B119" s="156">
        <v>-4.5362751939999999</v>
      </c>
    </row>
    <row r="120" spans="1:2">
      <c r="A120" s="79">
        <v>11500</v>
      </c>
      <c r="B120" s="156">
        <v>-4.2412310619999998</v>
      </c>
    </row>
    <row r="121" spans="1:2">
      <c r="A121" s="79">
        <v>11600</v>
      </c>
      <c r="B121" s="156">
        <v>-3.943046941</v>
      </c>
    </row>
    <row r="122" spans="1:2">
      <c r="A122" s="79">
        <v>11700</v>
      </c>
      <c r="B122" s="156">
        <v>-4.296948134</v>
      </c>
    </row>
    <row r="123" spans="1:2">
      <c r="A123" s="79">
        <v>11800</v>
      </c>
      <c r="B123" s="156">
        <v>-3.7360337850000001</v>
      </c>
    </row>
    <row r="124" spans="1:2">
      <c r="A124" s="79">
        <v>11900</v>
      </c>
      <c r="B124" s="156">
        <v>-4.0620723950000004</v>
      </c>
    </row>
    <row r="125" spans="1:2">
      <c r="A125" s="79">
        <v>12000</v>
      </c>
      <c r="B125" s="156">
        <v>-3.9720911829999999</v>
      </c>
    </row>
    <row r="126" spans="1:2">
      <c r="A126" s="79">
        <v>12100</v>
      </c>
      <c r="B126" s="156">
        <v>-3.8700176879999999</v>
      </c>
    </row>
    <row r="127" spans="1:2">
      <c r="A127" s="79">
        <v>12200</v>
      </c>
      <c r="B127" s="156">
        <v>-3.683709409</v>
      </c>
    </row>
    <row r="128" spans="1:2">
      <c r="A128" s="79">
        <v>12300</v>
      </c>
      <c r="B128" s="156">
        <v>-3.6083134449999998</v>
      </c>
    </row>
    <row r="129" spans="1:2">
      <c r="A129" s="79">
        <v>12400</v>
      </c>
      <c r="B129" s="156">
        <v>-3.5329174800000001</v>
      </c>
    </row>
    <row r="130" spans="1:2">
      <c r="A130" s="79">
        <v>12500</v>
      </c>
      <c r="B130" s="156">
        <v>-3.394339698</v>
      </c>
    </row>
    <row r="131" spans="1:2">
      <c r="A131" s="79">
        <v>12600</v>
      </c>
      <c r="B131" s="156">
        <v>-3.7474600699999998</v>
      </c>
    </row>
    <row r="132" spans="1:2">
      <c r="A132" s="79">
        <v>12700</v>
      </c>
      <c r="B132" s="156">
        <v>-3.6944450070000001</v>
      </c>
    </row>
    <row r="133" spans="1:2">
      <c r="A133" s="79">
        <v>12800</v>
      </c>
      <c r="B133" s="156">
        <v>-4.0036949469999996</v>
      </c>
    </row>
    <row r="134" spans="1:2">
      <c r="A134" s="79">
        <v>12900</v>
      </c>
      <c r="B134" s="156">
        <v>-4.6284826370000003</v>
      </c>
    </row>
    <row r="135" spans="1:2">
      <c r="A135" s="79">
        <v>13000</v>
      </c>
      <c r="B135" s="156">
        <v>-4.4607894740000003</v>
      </c>
    </row>
    <row r="136" spans="1:2">
      <c r="A136" s="79">
        <v>13100</v>
      </c>
      <c r="B136" s="156">
        <v>-3.7122514619999998</v>
      </c>
    </row>
    <row r="137" spans="1:2">
      <c r="A137" s="79">
        <v>13200</v>
      </c>
      <c r="B137" s="156">
        <v>-2.9722401430000001</v>
      </c>
    </row>
    <row r="138" spans="1:2">
      <c r="A138" s="79">
        <v>13300</v>
      </c>
      <c r="B138" s="156">
        <v>-2.3455120329999999</v>
      </c>
    </row>
    <row r="139" spans="1:2">
      <c r="A139" s="79">
        <v>13400</v>
      </c>
      <c r="B139" s="156">
        <v>-2.2010720610000001</v>
      </c>
    </row>
    <row r="140" spans="1:2">
      <c r="A140" s="79">
        <v>13500</v>
      </c>
      <c r="B140" s="156">
        <v>-2.6227964259999998</v>
      </c>
    </row>
    <row r="141" spans="1:2">
      <c r="A141" s="79">
        <v>13600</v>
      </c>
      <c r="B141" s="156">
        <v>-3.0134482789999999</v>
      </c>
    </row>
    <row r="142" spans="1:2">
      <c r="A142" s="79">
        <v>13700</v>
      </c>
      <c r="B142" s="156">
        <v>-3.3463940399999998</v>
      </c>
    </row>
    <row r="143" spans="1:2">
      <c r="A143" s="79">
        <v>13800</v>
      </c>
      <c r="B143" s="156">
        <v>-3.56979326</v>
      </c>
    </row>
    <row r="144" spans="1:2">
      <c r="A144" s="79">
        <v>13900</v>
      </c>
      <c r="B144" s="156">
        <v>-3.4970110970000001</v>
      </c>
    </row>
    <row r="145" spans="1:2">
      <c r="A145" s="79">
        <v>14000</v>
      </c>
      <c r="B145" s="156">
        <v>-3.4242289330000002</v>
      </c>
    </row>
    <row r="146" spans="1:2">
      <c r="A146" s="79">
        <v>14100</v>
      </c>
      <c r="B146" s="156">
        <v>-3.3514467699999999</v>
      </c>
    </row>
    <row r="147" spans="1:2">
      <c r="A147" s="79">
        <v>14200</v>
      </c>
      <c r="B147" s="156">
        <v>-3.2140620069999999</v>
      </c>
    </row>
    <row r="148" spans="1:2">
      <c r="A148" s="79">
        <v>14300</v>
      </c>
      <c r="B148" s="156">
        <v>-3.8483169720000001</v>
      </c>
    </row>
    <row r="149" spans="1:2">
      <c r="A149" s="79">
        <v>14400</v>
      </c>
      <c r="B149" s="156">
        <v>-4.6908711219999999</v>
      </c>
    </row>
    <row r="150" spans="1:2">
      <c r="A150" s="79">
        <v>14500</v>
      </c>
      <c r="B150" s="156">
        <v>-5.2994630069999999</v>
      </c>
    </row>
    <row r="151" spans="1:2">
      <c r="A151" s="79">
        <v>14600</v>
      </c>
      <c r="B151" s="156">
        <v>-5.9080548930000001</v>
      </c>
    </row>
    <row r="152" spans="1:2">
      <c r="A152" s="79">
        <v>14700</v>
      </c>
      <c r="B152" s="156">
        <v>-5.3696300719999996</v>
      </c>
    </row>
    <row r="153" spans="1:2">
      <c r="A153" s="79">
        <v>14800</v>
      </c>
      <c r="B153" s="156">
        <v>-4.6826594799999999</v>
      </c>
    </row>
    <row r="154" spans="1:2">
      <c r="A154" s="79">
        <v>14900</v>
      </c>
      <c r="B154" s="156">
        <v>-3.945971374</v>
      </c>
    </row>
    <row r="155" spans="1:2">
      <c r="A155" s="79">
        <v>15000</v>
      </c>
      <c r="B155" s="156">
        <v>-3.2092832680000001</v>
      </c>
    </row>
    <row r="156" spans="1:2">
      <c r="A156" s="79">
        <v>15100</v>
      </c>
      <c r="B156" s="156">
        <v>-2.9988481450000002</v>
      </c>
    </row>
    <row r="157" spans="1:2">
      <c r="A157" s="79">
        <v>15200</v>
      </c>
      <c r="B157" s="156">
        <v>-3.0139500159999999</v>
      </c>
    </row>
    <row r="158" spans="1:2">
      <c r="A158" s="79">
        <v>15300</v>
      </c>
      <c r="B158" s="156">
        <v>-3.029051886</v>
      </c>
    </row>
    <row r="159" spans="1:2">
      <c r="A159" s="79">
        <v>15400</v>
      </c>
      <c r="B159" s="156">
        <v>-3.1432059410000002</v>
      </c>
    </row>
    <row r="160" spans="1:2">
      <c r="A160" s="79">
        <v>15500</v>
      </c>
      <c r="B160" s="156">
        <v>-3.274508542</v>
      </c>
    </row>
    <row r="161" spans="1:2">
      <c r="A161" s="79">
        <v>15600</v>
      </c>
      <c r="B161" s="156">
        <v>-3.3999638860000001</v>
      </c>
    </row>
    <row r="162" spans="1:2">
      <c r="A162" s="79">
        <v>15700</v>
      </c>
      <c r="B162" s="156">
        <v>-3.5254192309999999</v>
      </c>
    </row>
    <row r="163" spans="1:2">
      <c r="A163" s="79">
        <v>15800</v>
      </c>
      <c r="B163" s="156">
        <v>-3.6508745760000001</v>
      </c>
    </row>
    <row r="164" spans="1:2">
      <c r="A164" s="79">
        <v>15900</v>
      </c>
      <c r="B164" s="156">
        <v>-3.7572368420000002</v>
      </c>
    </row>
    <row r="165" spans="1:2">
      <c r="A165" s="79">
        <v>16000</v>
      </c>
      <c r="B165" s="156">
        <v>-3.823026316</v>
      </c>
    </row>
    <row r="166" spans="1:2">
      <c r="A166" s="79">
        <v>16100</v>
      </c>
      <c r="B166" s="156">
        <v>-3.8888157890000001</v>
      </c>
    </row>
    <row r="167" spans="1:2">
      <c r="A167" s="79">
        <v>16200</v>
      </c>
      <c r="B167" s="156">
        <v>-3.9546052629999999</v>
      </c>
    </row>
    <row r="168" spans="1:2">
      <c r="A168" s="79">
        <v>16300</v>
      </c>
      <c r="B168" s="156">
        <v>-4.0203947370000002</v>
      </c>
    </row>
    <row r="169" spans="1:2">
      <c r="A169" s="79">
        <v>16400</v>
      </c>
      <c r="B169" s="156">
        <v>-4.0973684209999996</v>
      </c>
    </row>
    <row r="170" spans="1:2">
      <c r="A170" s="79">
        <v>16500</v>
      </c>
      <c r="B170" s="156">
        <v>-4.228947368</v>
      </c>
    </row>
    <row r="171" spans="1:2">
      <c r="A171" s="79">
        <v>16600</v>
      </c>
      <c r="B171" s="156">
        <v>-4.3605263159999996</v>
      </c>
    </row>
    <row r="172" spans="1:2">
      <c r="A172" s="79">
        <v>16700</v>
      </c>
      <c r="B172" s="156">
        <v>-4.492105263</v>
      </c>
    </row>
    <row r="173" spans="1:2">
      <c r="A173" s="79">
        <v>16800</v>
      </c>
      <c r="B173" s="156">
        <v>-4.6741615369999998</v>
      </c>
    </row>
    <row r="174" spans="1:2">
      <c r="A174" s="79">
        <v>16900</v>
      </c>
      <c r="B174" s="156">
        <v>-4.8594397689999997</v>
      </c>
    </row>
    <row r="175" spans="1:2">
      <c r="A175" s="79">
        <v>17000</v>
      </c>
      <c r="B175" s="156">
        <v>-4.8529193099999999</v>
      </c>
    </row>
    <row r="176" spans="1:2">
      <c r="A176" s="79">
        <v>17100</v>
      </c>
      <c r="B176" s="156">
        <v>-4.8125520240000004</v>
      </c>
    </row>
    <row r="177" spans="1:2">
      <c r="A177" s="79">
        <v>17200</v>
      </c>
      <c r="B177" s="156">
        <v>-4.772184738</v>
      </c>
    </row>
    <row r="178" spans="1:2">
      <c r="A178" s="79">
        <v>17300</v>
      </c>
      <c r="B178" s="156">
        <v>-4.7318174519999996</v>
      </c>
    </row>
    <row r="179" spans="1:2">
      <c r="A179" s="79">
        <v>17400</v>
      </c>
      <c r="B179" s="156">
        <v>-4.6914501660000001</v>
      </c>
    </row>
    <row r="180" spans="1:2">
      <c r="A180" s="79">
        <v>17500</v>
      </c>
      <c r="B180" s="156">
        <v>-4.6510828789999996</v>
      </c>
    </row>
    <row r="181" spans="1:2">
      <c r="A181" s="79">
        <v>17600</v>
      </c>
      <c r="B181" s="156">
        <v>-4.4916137880000004</v>
      </c>
    </row>
    <row r="182" spans="1:2">
      <c r="A182" s="79">
        <v>17700</v>
      </c>
      <c r="B182" s="156">
        <v>-4.1627399699999996</v>
      </c>
    </row>
    <row r="183" spans="1:2">
      <c r="A183" s="79">
        <v>17800</v>
      </c>
      <c r="B183" s="156">
        <v>-3.8290262749999999</v>
      </c>
    </row>
    <row r="184" spans="1:2">
      <c r="A184" s="79">
        <v>17900</v>
      </c>
      <c r="B184" s="156">
        <v>-3.4953125799999998</v>
      </c>
    </row>
    <row r="185" spans="1:2">
      <c r="A185" s="79">
        <v>18000</v>
      </c>
      <c r="B185" s="156">
        <v>-3.2000397459999999</v>
      </c>
    </row>
    <row r="186" spans="1:2">
      <c r="A186" s="79">
        <v>18100</v>
      </c>
      <c r="B186" s="156">
        <v>-3.0410572340000002</v>
      </c>
    </row>
    <row r="187" spans="1:2">
      <c r="A187" s="79">
        <v>18200</v>
      </c>
      <c r="B187" s="156">
        <v>-3.3250000000000002</v>
      </c>
    </row>
    <row r="188" spans="1:2">
      <c r="A188" s="79">
        <v>18300</v>
      </c>
      <c r="B188" s="156">
        <v>-3.3250000000000002</v>
      </c>
    </row>
    <row r="189" spans="1:2">
      <c r="A189" s="79">
        <v>18400</v>
      </c>
      <c r="B189" s="156">
        <v>-3.3250000000000002</v>
      </c>
    </row>
    <row r="190" spans="1:2">
      <c r="A190" s="79">
        <v>18500</v>
      </c>
      <c r="B190" s="156">
        <v>-3.3250000000000002</v>
      </c>
    </row>
    <row r="191" spans="1:2">
      <c r="A191" s="79">
        <v>18600</v>
      </c>
      <c r="B191" s="156">
        <v>-3.3250000000000002</v>
      </c>
    </row>
    <row r="192" spans="1:2">
      <c r="A192" s="79">
        <v>18700</v>
      </c>
      <c r="B192" s="156">
        <v>-3.3250000000000002</v>
      </c>
    </row>
    <row r="193" spans="1:2">
      <c r="A193" s="79">
        <v>18800</v>
      </c>
      <c r="B193" s="156">
        <v>-3.3250000000000002</v>
      </c>
    </row>
    <row r="194" spans="1:2">
      <c r="A194" s="79">
        <v>18900</v>
      </c>
      <c r="B194" s="156">
        <v>-3.3250000000000002</v>
      </c>
    </row>
    <row r="195" spans="1:2">
      <c r="A195" s="79">
        <v>19000</v>
      </c>
      <c r="B195" s="156">
        <v>-3.3250000000000002</v>
      </c>
    </row>
  </sheetData>
  <mergeCells count="1">
    <mergeCell ref="A3:B3"/>
  </mergeCells>
  <phoneticPr fontId="44" type="noConversion"/>
  <pageMargins left="0.75" right="0.75" top="1" bottom="1" header="0.5" footer="0.5"/>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6386"/>
  <sheetViews>
    <sheetView workbookViewId="0">
      <selection activeCell="C9" sqref="C9"/>
    </sheetView>
  </sheetViews>
  <sheetFormatPr baseColWidth="10" defaultColWidth="9" defaultRowHeight="13"/>
  <cols>
    <col min="1" max="1" width="21.1640625" style="6" customWidth="1"/>
    <col min="2" max="2" width="17.33203125" style="6" customWidth="1"/>
    <col min="3" max="16384" width="9" style="4"/>
  </cols>
  <sheetData>
    <row r="1" spans="1:9">
      <c r="A1" s="39" t="s">
        <v>657</v>
      </c>
      <c r="B1" s="12"/>
      <c r="C1" s="22"/>
      <c r="D1" s="22"/>
      <c r="E1" s="22"/>
      <c r="F1" s="6"/>
      <c r="G1" s="6"/>
      <c r="H1" s="6"/>
      <c r="I1" s="6"/>
    </row>
    <row r="2" spans="1:9">
      <c r="A2" s="39"/>
      <c r="B2" s="12"/>
      <c r="C2" s="22"/>
      <c r="D2" s="22"/>
      <c r="E2" s="22"/>
      <c r="F2" s="6"/>
      <c r="G2" s="6"/>
      <c r="H2" s="6"/>
      <c r="I2" s="6"/>
    </row>
    <row r="3" spans="1:9">
      <c r="A3" s="229" t="s">
        <v>605</v>
      </c>
      <c r="B3" s="229"/>
    </row>
    <row r="4" spans="1:9">
      <c r="A4" s="11" t="s">
        <v>607</v>
      </c>
      <c r="B4" s="146" t="s">
        <v>654</v>
      </c>
    </row>
    <row r="5" spans="1:9">
      <c r="A5" s="79">
        <v>0</v>
      </c>
      <c r="B5" s="156">
        <v>0</v>
      </c>
    </row>
    <row r="6" spans="1:9">
      <c r="A6" s="79">
        <v>100</v>
      </c>
      <c r="B6" s="156">
        <v>0.15182136099999999</v>
      </c>
    </row>
    <row r="7" spans="1:9">
      <c r="A7" s="79">
        <v>200</v>
      </c>
      <c r="B7" s="156">
        <v>-0.113793935</v>
      </c>
    </row>
    <row r="8" spans="1:9">
      <c r="A8" s="79">
        <v>300</v>
      </c>
      <c r="B8" s="156">
        <v>-0.228318888</v>
      </c>
    </row>
    <row r="9" spans="1:9">
      <c r="A9" s="79">
        <v>400</v>
      </c>
      <c r="B9" s="156">
        <v>-0.366952361</v>
      </c>
    </row>
    <row r="10" spans="1:9">
      <c r="A10" s="79">
        <v>500</v>
      </c>
      <c r="B10" s="156">
        <v>-0.44691834899999999</v>
      </c>
    </row>
    <row r="11" spans="1:9">
      <c r="A11" s="79">
        <v>600</v>
      </c>
      <c r="B11" s="156">
        <v>-0.36791254200000001</v>
      </c>
    </row>
    <row r="12" spans="1:9">
      <c r="A12" s="79">
        <v>700</v>
      </c>
      <c r="B12" s="156">
        <v>-0.20134954799999999</v>
      </c>
    </row>
    <row r="13" spans="1:9">
      <c r="A13" s="79">
        <v>800</v>
      </c>
      <c r="B13" s="156">
        <v>-0.148969246</v>
      </c>
    </row>
    <row r="14" spans="1:9">
      <c r="A14" s="79">
        <v>900</v>
      </c>
      <c r="B14" s="156">
        <v>-0.17271779400000001</v>
      </c>
    </row>
    <row r="15" spans="1:9">
      <c r="A15" s="79">
        <v>1000</v>
      </c>
      <c r="B15" s="156">
        <v>-0.14352885200000001</v>
      </c>
    </row>
    <row r="16" spans="1:9">
      <c r="A16" s="79">
        <v>1100</v>
      </c>
      <c r="B16" s="156">
        <v>-5.2689970000000003E-2</v>
      </c>
    </row>
    <row r="17" spans="1:2">
      <c r="A17" s="79">
        <v>1200</v>
      </c>
      <c r="B17" s="156">
        <v>-0.13688255299999999</v>
      </c>
    </row>
    <row r="18" spans="1:2">
      <c r="A18" s="79">
        <v>1300</v>
      </c>
      <c r="B18" s="156">
        <v>-0.27124384600000001</v>
      </c>
    </row>
    <row r="19" spans="1:2">
      <c r="A19" s="79">
        <v>1400</v>
      </c>
      <c r="B19" s="156">
        <v>-0.33766859300000002</v>
      </c>
    </row>
    <row r="20" spans="1:2">
      <c r="A20" s="79">
        <v>1500</v>
      </c>
      <c r="B20" s="156">
        <v>-0.27130284700000001</v>
      </c>
    </row>
    <row r="21" spans="1:2">
      <c r="A21" s="79">
        <v>1600</v>
      </c>
      <c r="B21" s="156">
        <v>-0.210856292</v>
      </c>
    </row>
    <row r="22" spans="1:2">
      <c r="A22" s="79">
        <v>1700</v>
      </c>
      <c r="B22" s="156">
        <v>-0.178841475</v>
      </c>
    </row>
    <row r="23" spans="1:2">
      <c r="A23" s="79">
        <v>1800</v>
      </c>
      <c r="B23" s="156">
        <v>-0.17652831399999999</v>
      </c>
    </row>
    <row r="24" spans="1:2">
      <c r="A24" s="79">
        <v>1900</v>
      </c>
      <c r="B24" s="156">
        <v>-0.15995859500000001</v>
      </c>
    </row>
    <row r="25" spans="1:2">
      <c r="A25" s="79">
        <v>2000</v>
      </c>
      <c r="B25" s="156">
        <v>-6.6285320999999994E-2</v>
      </c>
    </row>
    <row r="26" spans="1:2">
      <c r="A26" s="79">
        <v>2100</v>
      </c>
      <c r="B26" s="156">
        <v>4.7700332999999998E-2</v>
      </c>
    </row>
    <row r="27" spans="1:2">
      <c r="A27" s="79">
        <v>2200</v>
      </c>
      <c r="B27" s="156">
        <v>0.145587889</v>
      </c>
    </row>
    <row r="28" spans="1:2">
      <c r="A28" s="79">
        <v>2300</v>
      </c>
      <c r="B28" s="156">
        <v>0.20031017400000001</v>
      </c>
    </row>
    <row r="29" spans="1:2">
      <c r="A29" s="79">
        <v>2400</v>
      </c>
      <c r="B29" s="156">
        <v>0.14827985599999999</v>
      </c>
    </row>
    <row r="30" spans="1:2">
      <c r="A30" s="79">
        <v>2500</v>
      </c>
      <c r="B30" s="156">
        <v>3.1651251999999998E-2</v>
      </c>
    </row>
    <row r="31" spans="1:2">
      <c r="A31" s="79">
        <v>2600</v>
      </c>
      <c r="B31" s="156">
        <v>-3.3995456E-2</v>
      </c>
    </row>
    <row r="32" spans="1:2">
      <c r="A32" s="79">
        <v>2700</v>
      </c>
      <c r="B32" s="156">
        <v>1.2766710000000001E-3</v>
      </c>
    </row>
    <row r="33" spans="1:2">
      <c r="A33" s="79">
        <v>2800</v>
      </c>
      <c r="B33" s="156">
        <v>-5.6638951E-2</v>
      </c>
    </row>
    <row r="34" spans="1:2">
      <c r="A34" s="79">
        <v>2900</v>
      </c>
      <c r="B34" s="156">
        <v>-6.1366787999999999E-2</v>
      </c>
    </row>
    <row r="35" spans="1:2">
      <c r="A35" s="79">
        <v>3000</v>
      </c>
      <c r="B35" s="156">
        <v>8.0471780000000007E-2</v>
      </c>
    </row>
    <row r="36" spans="1:2">
      <c r="A36" s="79">
        <v>3100</v>
      </c>
      <c r="B36" s="156">
        <v>0.20577988799999999</v>
      </c>
    </row>
    <row r="37" spans="1:2">
      <c r="A37" s="79">
        <v>3200</v>
      </c>
      <c r="B37" s="156">
        <v>0.14575238500000001</v>
      </c>
    </row>
    <row r="38" spans="1:2">
      <c r="A38" s="79">
        <v>3300</v>
      </c>
      <c r="B38" s="156">
        <v>0.27699474200000002</v>
      </c>
    </row>
    <row r="39" spans="1:2">
      <c r="A39" s="79">
        <v>3400</v>
      </c>
      <c r="B39" s="156">
        <v>0.173889243</v>
      </c>
    </row>
    <row r="40" spans="1:2">
      <c r="A40" s="79">
        <v>3500</v>
      </c>
      <c r="B40" s="156">
        <v>-0.12789800200000001</v>
      </c>
    </row>
    <row r="41" spans="1:2">
      <c r="A41" s="79">
        <v>3600</v>
      </c>
      <c r="B41" s="156">
        <v>-0.209181495</v>
      </c>
    </row>
    <row r="42" spans="1:2">
      <c r="A42" s="79">
        <v>3700</v>
      </c>
      <c r="B42" s="156">
        <v>-0.15545289200000001</v>
      </c>
    </row>
    <row r="43" spans="1:2">
      <c r="A43" s="79">
        <v>3800</v>
      </c>
      <c r="B43" s="156">
        <v>-5.3639955000000003E-2</v>
      </c>
    </row>
    <row r="44" spans="1:2">
      <c r="A44" s="79">
        <v>3900</v>
      </c>
      <c r="B44" s="156">
        <v>-1.9951864E-2</v>
      </c>
    </row>
    <row r="45" spans="1:2">
      <c r="A45" s="79">
        <v>4000</v>
      </c>
      <c r="B45" s="156">
        <v>5.3290772E-2</v>
      </c>
    </row>
    <row r="46" spans="1:2">
      <c r="A46" s="79">
        <v>4100</v>
      </c>
      <c r="B46" s="156">
        <v>8.0052970000000001E-2</v>
      </c>
    </row>
    <row r="47" spans="1:2">
      <c r="A47" s="79">
        <v>4200</v>
      </c>
      <c r="B47" s="156">
        <v>1.238503E-3</v>
      </c>
    </row>
    <row r="48" spans="1:2">
      <c r="A48" s="79">
        <v>4300</v>
      </c>
      <c r="B48" s="156">
        <v>-8.6366406000000007E-2</v>
      </c>
    </row>
    <row r="49" spans="1:2">
      <c r="A49" s="79">
        <v>4400</v>
      </c>
      <c r="B49" s="156">
        <v>-9.9030349000000004E-2</v>
      </c>
    </row>
    <row r="50" spans="1:2">
      <c r="A50" s="79">
        <v>4500</v>
      </c>
      <c r="B50" s="156">
        <v>-0.120224396</v>
      </c>
    </row>
    <row r="51" spans="1:2">
      <c r="A51" s="79">
        <v>4600</v>
      </c>
      <c r="B51" s="156">
        <v>-0.16505439299999999</v>
      </c>
    </row>
    <row r="52" spans="1:2">
      <c r="A52" s="79">
        <v>4700</v>
      </c>
      <c r="B52" s="156">
        <v>-6.3911116000000004E-2</v>
      </c>
    </row>
    <row r="53" spans="1:2">
      <c r="A53" s="79">
        <v>4800</v>
      </c>
      <c r="B53" s="156">
        <v>0.146999624</v>
      </c>
    </row>
    <row r="54" spans="1:2">
      <c r="A54" s="79">
        <v>4900</v>
      </c>
      <c r="B54" s="156">
        <v>0.36516251599999999</v>
      </c>
    </row>
    <row r="55" spans="1:2">
      <c r="A55" s="79">
        <v>5000</v>
      </c>
      <c r="B55" s="156">
        <v>0.37188629899999998</v>
      </c>
    </row>
    <row r="56" spans="1:2">
      <c r="A56" s="79">
        <v>5100</v>
      </c>
      <c r="B56" s="156">
        <v>0.30688085599999998</v>
      </c>
    </row>
    <row r="57" spans="1:2">
      <c r="A57" s="79">
        <v>5200</v>
      </c>
      <c r="B57" s="156">
        <v>0.30841521300000002</v>
      </c>
    </row>
    <row r="58" spans="1:2">
      <c r="A58" s="79">
        <v>5300</v>
      </c>
      <c r="B58" s="156">
        <v>0.113546209</v>
      </c>
    </row>
    <row r="59" spans="1:2">
      <c r="A59" s="79">
        <v>5400</v>
      </c>
      <c r="B59" s="156">
        <v>1.5526435E-2</v>
      </c>
    </row>
    <row r="60" spans="1:2">
      <c r="A60" s="79">
        <v>5500</v>
      </c>
      <c r="B60" s="156">
        <v>0.10588613500000001</v>
      </c>
    </row>
    <row r="61" spans="1:2">
      <c r="A61" s="79">
        <v>5600</v>
      </c>
      <c r="B61" s="156">
        <v>-0.10297142200000001</v>
      </c>
    </row>
    <row r="62" spans="1:2">
      <c r="A62" s="79">
        <v>5700</v>
      </c>
      <c r="B62" s="156">
        <v>-0.187009007</v>
      </c>
    </row>
    <row r="63" spans="1:2">
      <c r="A63" s="79">
        <v>5800</v>
      </c>
      <c r="B63" s="156">
        <v>-0.122980849</v>
      </c>
    </row>
    <row r="64" spans="1:2">
      <c r="A64" s="79">
        <v>5900</v>
      </c>
      <c r="B64" s="156">
        <v>8.7156511000000006E-2</v>
      </c>
    </row>
    <row r="65" spans="1:2">
      <c r="A65" s="79">
        <v>6000</v>
      </c>
      <c r="B65" s="156">
        <v>0.13334996499999999</v>
      </c>
    </row>
    <row r="66" spans="1:2">
      <c r="A66" s="79">
        <v>6100</v>
      </c>
      <c r="B66" s="156">
        <v>0.25731609300000002</v>
      </c>
    </row>
    <row r="67" spans="1:2">
      <c r="A67" s="79">
        <v>6200</v>
      </c>
      <c r="B67" s="156">
        <v>0.39846605800000001</v>
      </c>
    </row>
    <row r="68" spans="1:2">
      <c r="A68" s="79">
        <v>6300</v>
      </c>
      <c r="B68" s="156">
        <v>0.56293290900000004</v>
      </c>
    </row>
    <row r="69" spans="1:2">
      <c r="A69" s="79">
        <v>6400</v>
      </c>
      <c r="B69" s="156">
        <v>0.37920906199999999</v>
      </c>
    </row>
    <row r="70" spans="1:2">
      <c r="A70" s="79">
        <v>6500</v>
      </c>
      <c r="B70" s="156">
        <v>0.316420066</v>
      </c>
    </row>
    <row r="71" spans="1:2">
      <c r="A71" s="79">
        <v>6600</v>
      </c>
      <c r="B71" s="156">
        <v>0.20401496699999999</v>
      </c>
    </row>
    <row r="72" spans="1:2">
      <c r="A72" s="79">
        <v>6700</v>
      </c>
      <c r="B72" s="156">
        <v>0.15587605099999999</v>
      </c>
    </row>
    <row r="73" spans="1:2">
      <c r="A73" s="79">
        <v>6800</v>
      </c>
      <c r="B73" s="156">
        <v>0.21856250499999999</v>
      </c>
    </row>
    <row r="74" spans="1:2">
      <c r="A74" s="79">
        <v>6900</v>
      </c>
      <c r="B74" s="156">
        <v>0.33619451700000003</v>
      </c>
    </row>
    <row r="75" spans="1:2">
      <c r="A75" s="79">
        <v>7000</v>
      </c>
      <c r="B75" s="156">
        <v>0.33302958799999999</v>
      </c>
    </row>
    <row r="76" spans="1:2">
      <c r="A76" s="79">
        <v>7100</v>
      </c>
      <c r="B76" s="156">
        <v>0.458785571</v>
      </c>
    </row>
    <row r="77" spans="1:2">
      <c r="A77" s="79">
        <v>7200</v>
      </c>
      <c r="B77" s="156">
        <v>0.53608652499999998</v>
      </c>
    </row>
    <row r="78" spans="1:2">
      <c r="A78" s="79">
        <v>7300</v>
      </c>
      <c r="B78" s="156">
        <v>0.51795792799999996</v>
      </c>
    </row>
    <row r="79" spans="1:2">
      <c r="A79" s="79">
        <v>7400</v>
      </c>
      <c r="B79" s="156">
        <v>0.48506617400000002</v>
      </c>
    </row>
    <row r="80" spans="1:2">
      <c r="A80" s="79">
        <v>7500</v>
      </c>
      <c r="B80" s="156">
        <v>0.53867643600000004</v>
      </c>
    </row>
    <row r="81" spans="1:2">
      <c r="A81" s="79">
        <v>7600</v>
      </c>
      <c r="B81" s="156">
        <v>0.51059132500000004</v>
      </c>
    </row>
    <row r="82" spans="1:2">
      <c r="A82" s="79">
        <v>7700</v>
      </c>
      <c r="B82" s="156">
        <v>0.17799992000000001</v>
      </c>
    </row>
    <row r="83" spans="1:2">
      <c r="A83" s="79">
        <v>7800</v>
      </c>
      <c r="B83" s="156">
        <v>-3.6549514999999998E-2</v>
      </c>
    </row>
    <row r="84" spans="1:2">
      <c r="A84" s="79">
        <v>7900</v>
      </c>
      <c r="B84" s="156">
        <v>-0.39259598800000001</v>
      </c>
    </row>
    <row r="85" spans="1:2">
      <c r="A85" s="79">
        <v>8000</v>
      </c>
      <c r="B85" s="156">
        <v>-0.86864521299999997</v>
      </c>
    </row>
    <row r="86" spans="1:2">
      <c r="A86" s="79">
        <v>8100</v>
      </c>
      <c r="B86" s="156">
        <v>-1.2010312489999999</v>
      </c>
    </row>
    <row r="87" spans="1:2">
      <c r="A87" s="79">
        <v>8200</v>
      </c>
      <c r="B87" s="156">
        <v>-1.4317771480000001</v>
      </c>
    </row>
    <row r="88" spans="1:2">
      <c r="A88" s="79">
        <v>8300</v>
      </c>
      <c r="B88" s="156">
        <v>-1.7652257950000001</v>
      </c>
    </row>
    <row r="89" spans="1:2">
      <c r="A89" s="79">
        <v>8400</v>
      </c>
      <c r="B89" s="156">
        <v>-2.0587765349999998</v>
      </c>
    </row>
    <row r="90" spans="1:2">
      <c r="A90" s="79">
        <v>8500</v>
      </c>
      <c r="B90" s="156">
        <v>-2.0656087150000002</v>
      </c>
    </row>
    <row r="91" spans="1:2">
      <c r="A91" s="79">
        <v>8600</v>
      </c>
      <c r="B91" s="156">
        <v>-1.8574071320000001</v>
      </c>
    </row>
    <row r="92" spans="1:2">
      <c r="A92" s="79">
        <v>8700</v>
      </c>
      <c r="B92" s="156">
        <v>-1.939479419</v>
      </c>
    </row>
    <row r="93" spans="1:2">
      <c r="A93" s="79">
        <v>8800</v>
      </c>
      <c r="B93" s="156">
        <v>-1.6728831500000001</v>
      </c>
    </row>
    <row r="94" spans="1:2">
      <c r="A94" s="79">
        <v>8900</v>
      </c>
      <c r="B94" s="156">
        <v>-1.59127182</v>
      </c>
    </row>
    <row r="95" spans="1:2">
      <c r="A95" s="79">
        <v>9000</v>
      </c>
      <c r="B95" s="156">
        <v>-0.74707014199999999</v>
      </c>
    </row>
    <row r="96" spans="1:2">
      <c r="A96" s="79">
        <v>9100</v>
      </c>
      <c r="B96" s="156">
        <v>-0.55374604400000005</v>
      </c>
    </row>
    <row r="97" spans="1:2">
      <c r="A97" s="79">
        <v>9200</v>
      </c>
      <c r="B97" s="156">
        <v>-1.065276973</v>
      </c>
    </row>
    <row r="98" spans="1:2">
      <c r="A98" s="79">
        <v>9300</v>
      </c>
      <c r="B98" s="156">
        <v>-1.15299562</v>
      </c>
    </row>
    <row r="99" spans="1:2">
      <c r="A99" s="79">
        <v>9400</v>
      </c>
      <c r="B99" s="156">
        <v>-1.0147570990000001</v>
      </c>
    </row>
    <row r="100" spans="1:2">
      <c r="A100" s="79">
        <v>9500</v>
      </c>
      <c r="B100" s="156">
        <v>-1.1990511639999999</v>
      </c>
    </row>
    <row r="101" spans="1:2">
      <c r="A101" s="79">
        <v>9600</v>
      </c>
      <c r="B101" s="156">
        <v>-1.3469836150000001</v>
      </c>
    </row>
    <row r="102" spans="1:2">
      <c r="A102" s="79">
        <v>9700</v>
      </c>
      <c r="B102" s="156">
        <v>-1.39017711</v>
      </c>
    </row>
    <row r="103" spans="1:2">
      <c r="A103" s="79">
        <v>9800</v>
      </c>
      <c r="B103" s="156">
        <v>-1.327697382</v>
      </c>
    </row>
    <row r="104" spans="1:2">
      <c r="A104" s="79">
        <v>9900</v>
      </c>
      <c r="B104" s="156">
        <v>-1.330735424</v>
      </c>
    </row>
    <row r="105" spans="1:2">
      <c r="A105" s="79">
        <v>10000</v>
      </c>
      <c r="B105" s="156">
        <v>-1.2825147969999999</v>
      </c>
    </row>
    <row r="106" spans="1:2">
      <c r="A106" s="79">
        <v>10100</v>
      </c>
      <c r="B106" s="156">
        <v>-1.265821206</v>
      </c>
    </row>
    <row r="107" spans="1:2">
      <c r="A107" s="79">
        <v>10200</v>
      </c>
      <c r="B107" s="156">
        <v>-1.281956616</v>
      </c>
    </row>
    <row r="108" spans="1:2">
      <c r="A108" s="79">
        <v>10300</v>
      </c>
      <c r="B108" s="156">
        <v>-1.4943090059999999</v>
      </c>
    </row>
    <row r="109" spans="1:2">
      <c r="A109" s="79">
        <v>10400</v>
      </c>
      <c r="B109" s="156">
        <v>-2.0317674280000002</v>
      </c>
    </row>
    <row r="110" spans="1:2">
      <c r="A110" s="79">
        <v>10500</v>
      </c>
      <c r="B110" s="156">
        <v>-2.2785382379999999</v>
      </c>
    </row>
    <row r="111" spans="1:2">
      <c r="A111" s="79">
        <v>10600</v>
      </c>
      <c r="B111" s="156">
        <v>-2.7923812059999999</v>
      </c>
    </row>
    <row r="112" spans="1:2">
      <c r="A112" s="79">
        <v>10700</v>
      </c>
      <c r="B112" s="156">
        <v>-3.4992079299999999</v>
      </c>
    </row>
    <row r="113" spans="1:2">
      <c r="A113" s="79">
        <v>10800</v>
      </c>
      <c r="B113" s="156">
        <v>-3.0308254570000002</v>
      </c>
    </row>
    <row r="114" spans="1:2">
      <c r="A114" s="79">
        <v>10900</v>
      </c>
      <c r="B114" s="156">
        <v>-3.7475018009999999</v>
      </c>
    </row>
    <row r="115" spans="1:2">
      <c r="A115" s="79">
        <v>11000</v>
      </c>
      <c r="B115" s="156">
        <v>-3.866872796</v>
      </c>
    </row>
    <row r="116" spans="1:2">
      <c r="A116" s="79">
        <v>11100</v>
      </c>
      <c r="B116" s="156">
        <v>-2.6175620450000001</v>
      </c>
    </row>
    <row r="117" spans="1:2">
      <c r="A117" s="79">
        <v>11200</v>
      </c>
      <c r="B117" s="156">
        <v>-2.8885034639999998</v>
      </c>
    </row>
    <row r="118" spans="1:2">
      <c r="A118" s="79">
        <v>11300</v>
      </c>
      <c r="B118" s="156">
        <v>-2.2146059459999998</v>
      </c>
    </row>
    <row r="119" spans="1:2">
      <c r="A119" s="79">
        <v>11400</v>
      </c>
      <c r="B119" s="156">
        <v>-2.3281056549999999</v>
      </c>
    </row>
    <row r="120" spans="1:2">
      <c r="A120" s="79">
        <v>11500</v>
      </c>
      <c r="B120" s="156">
        <v>-3.1416791549999998</v>
      </c>
    </row>
    <row r="121" spans="1:2">
      <c r="A121" s="79">
        <v>11600</v>
      </c>
      <c r="B121" s="156">
        <v>-4.0497898719999998</v>
      </c>
    </row>
    <row r="122" spans="1:2">
      <c r="A122" s="79">
        <v>11700</v>
      </c>
      <c r="B122" s="156">
        <v>-4.7915343549999996</v>
      </c>
    </row>
    <row r="123" spans="1:2">
      <c r="A123" s="79">
        <v>11800</v>
      </c>
      <c r="B123" s="156">
        <v>-4.8284839980000003</v>
      </c>
    </row>
    <row r="124" spans="1:2">
      <c r="A124" s="79">
        <v>11900</v>
      </c>
      <c r="B124" s="156">
        <v>-4.7504362499999999</v>
      </c>
    </row>
    <row r="125" spans="1:2">
      <c r="A125" s="79">
        <v>12000</v>
      </c>
      <c r="B125" s="156">
        <v>-4.5223766190000001</v>
      </c>
    </row>
    <row r="126" spans="1:2">
      <c r="A126" s="79">
        <v>12100</v>
      </c>
      <c r="B126" s="156">
        <v>-4.0932742099999997</v>
      </c>
    </row>
    <row r="127" spans="1:2">
      <c r="A127" s="79">
        <v>12200</v>
      </c>
      <c r="B127" s="156">
        <v>-4.3319033190000003</v>
      </c>
    </row>
    <row r="128" spans="1:2">
      <c r="A128" s="79">
        <v>12300</v>
      </c>
      <c r="B128" s="156">
        <v>-4.2552955619999997</v>
      </c>
    </row>
    <row r="129" spans="1:2">
      <c r="A129" s="79">
        <v>12400</v>
      </c>
      <c r="B129" s="156">
        <v>-4.096207046</v>
      </c>
    </row>
    <row r="130" spans="1:2">
      <c r="A130" s="79">
        <v>12500</v>
      </c>
      <c r="B130" s="156">
        <v>-3.9539667729999999</v>
      </c>
    </row>
    <row r="131" spans="1:2">
      <c r="A131" s="79">
        <v>12600</v>
      </c>
      <c r="B131" s="156">
        <v>-3.9703235449999998</v>
      </c>
    </row>
    <row r="132" spans="1:2">
      <c r="A132" s="79">
        <v>12700</v>
      </c>
      <c r="B132" s="156">
        <v>-3.9866803169999998</v>
      </c>
    </row>
    <row r="133" spans="1:2">
      <c r="A133" s="79">
        <v>12800</v>
      </c>
      <c r="B133" s="156">
        <v>-4.0818479520000004</v>
      </c>
    </row>
    <row r="134" spans="1:2">
      <c r="A134" s="79">
        <v>12900</v>
      </c>
      <c r="B134" s="156">
        <v>-4.06541759</v>
      </c>
    </row>
    <row r="135" spans="1:2">
      <c r="A135" s="79">
        <v>13000</v>
      </c>
      <c r="B135" s="156">
        <v>-3.9209714099999999</v>
      </c>
    </row>
    <row r="136" spans="1:2">
      <c r="A136" s="79">
        <v>13100</v>
      </c>
      <c r="B136" s="156">
        <v>-3.9708755120000001</v>
      </c>
    </row>
    <row r="137" spans="1:2">
      <c r="A137" s="79">
        <v>13200</v>
      </c>
      <c r="B137" s="156">
        <v>-4.3643515329999998</v>
      </c>
    </row>
    <row r="138" spans="1:2">
      <c r="A138" s="79">
        <v>13300</v>
      </c>
      <c r="B138" s="156">
        <v>-4.8193885630000004</v>
      </c>
    </row>
    <row r="139" spans="1:2">
      <c r="A139" s="79">
        <v>13400</v>
      </c>
      <c r="B139" s="156">
        <v>-4.8158565319999997</v>
      </c>
    </row>
    <row r="140" spans="1:2">
      <c r="A140" s="79">
        <v>13500</v>
      </c>
      <c r="B140" s="156">
        <v>-4.1824092909999999</v>
      </c>
    </row>
    <row r="141" spans="1:2">
      <c r="A141" s="79">
        <v>13600</v>
      </c>
      <c r="B141" s="156">
        <v>-4.200959965</v>
      </c>
    </row>
    <row r="142" spans="1:2">
      <c r="A142" s="79">
        <v>13700</v>
      </c>
      <c r="B142" s="156">
        <v>-4.3045102609999999</v>
      </c>
    </row>
    <row r="143" spans="1:2">
      <c r="A143" s="79">
        <v>13800</v>
      </c>
      <c r="B143" s="156">
        <v>-4.4080605559999997</v>
      </c>
    </row>
    <row r="144" spans="1:2">
      <c r="A144" s="79">
        <v>13900</v>
      </c>
      <c r="B144" s="156">
        <v>-4.5116108519999996</v>
      </c>
    </row>
    <row r="145" spans="1:2">
      <c r="A145" s="79">
        <v>14000</v>
      </c>
      <c r="B145" s="156">
        <v>-4.1792144029999996</v>
      </c>
    </row>
    <row r="146" spans="1:2">
      <c r="A146" s="79">
        <v>14100</v>
      </c>
      <c r="B146" s="156">
        <v>-4.1792144029999996</v>
      </c>
    </row>
    <row r="147" spans="1:2">
      <c r="A147" s="79">
        <v>14200</v>
      </c>
      <c r="B147" s="156">
        <v>-4.1792144029999996</v>
      </c>
    </row>
    <row r="148" spans="1:2">
      <c r="A148" s="79">
        <v>14300</v>
      </c>
      <c r="B148" s="156">
        <v>-4.1792144029999996</v>
      </c>
    </row>
    <row r="149" spans="1:2">
      <c r="A149" s="79">
        <v>14400</v>
      </c>
      <c r="B149" s="156">
        <v>-4.1792144029999996</v>
      </c>
    </row>
    <row r="150" spans="1:2">
      <c r="A150" s="79">
        <v>14500</v>
      </c>
      <c r="B150" s="156">
        <v>-4.1792144029999996</v>
      </c>
    </row>
    <row r="151" spans="1:2">
      <c r="A151" s="79">
        <v>14600</v>
      </c>
      <c r="B151" s="156">
        <v>-4.1792144029999996</v>
      </c>
    </row>
    <row r="152" spans="1:2">
      <c r="A152" s="79">
        <v>14700</v>
      </c>
      <c r="B152" s="156">
        <v>-4.1792144029999996</v>
      </c>
    </row>
    <row r="153" spans="1:2">
      <c r="A153" s="79">
        <v>14800</v>
      </c>
      <c r="B153" s="156">
        <v>-4.1792144029999996</v>
      </c>
    </row>
    <row r="154" spans="1:2">
      <c r="A154" s="79">
        <v>14900</v>
      </c>
      <c r="B154" s="156">
        <v>-4.1985106569999999</v>
      </c>
    </row>
    <row r="155" spans="1:2">
      <c r="A155" s="79">
        <v>15000</v>
      </c>
      <c r="B155" s="156">
        <v>-4.2268875010000002</v>
      </c>
    </row>
    <row r="156" spans="1:2">
      <c r="A156" s="79">
        <v>15100</v>
      </c>
      <c r="B156" s="156">
        <v>-4.2552643459999997</v>
      </c>
    </row>
    <row r="157" spans="1:2">
      <c r="A157" s="79">
        <v>15200</v>
      </c>
      <c r="B157" s="156">
        <v>-4.28364119</v>
      </c>
    </row>
    <row r="158" spans="1:2">
      <c r="A158" s="79">
        <v>15300</v>
      </c>
      <c r="B158" s="156">
        <v>-4.3120180350000004</v>
      </c>
    </row>
    <row r="159" spans="1:2">
      <c r="A159" s="79">
        <v>15400</v>
      </c>
      <c r="B159" s="156">
        <v>-4.3403948789999998</v>
      </c>
    </row>
    <row r="160" spans="1:2">
      <c r="A160" s="79">
        <v>15500</v>
      </c>
      <c r="B160" s="156">
        <v>-4.3687717240000001</v>
      </c>
    </row>
    <row r="161" spans="1:2">
      <c r="A161" s="79">
        <v>15600</v>
      </c>
      <c r="B161" s="156">
        <v>-4.3971485680000004</v>
      </c>
    </row>
    <row r="162" spans="1:2">
      <c r="A162" s="79">
        <v>15700</v>
      </c>
      <c r="B162" s="156">
        <v>-4.4255254129999999</v>
      </c>
    </row>
    <row r="163" spans="1:2">
      <c r="A163" s="79">
        <v>15800</v>
      </c>
      <c r="B163" s="156">
        <v>-4.4292144029999996</v>
      </c>
    </row>
    <row r="164" spans="1:2">
      <c r="A164" s="79">
        <v>15900</v>
      </c>
      <c r="B164" s="156">
        <v>-4.4292144029999996</v>
      </c>
    </row>
    <row r="165" spans="1:2">
      <c r="A165" s="79">
        <v>16000</v>
      </c>
      <c r="B165" s="156">
        <v>-4.4292144029999996</v>
      </c>
    </row>
    <row r="166" spans="1:2">
      <c r="A166" s="79">
        <v>16100</v>
      </c>
      <c r="B166" s="156">
        <v>-4.4292144029999996</v>
      </c>
    </row>
    <row r="167" spans="1:2">
      <c r="A167" s="79">
        <v>16200</v>
      </c>
      <c r="B167" s="156">
        <v>-4.4292144029999996</v>
      </c>
    </row>
    <row r="168" spans="1:2">
      <c r="A168" s="79">
        <v>16300</v>
      </c>
      <c r="B168" s="156">
        <v>-4.4069052050000002</v>
      </c>
    </row>
    <row r="169" spans="1:2">
      <c r="A169" s="79">
        <v>16400</v>
      </c>
      <c r="B169" s="156">
        <v>-4.3775509980000002</v>
      </c>
    </row>
    <row r="170" spans="1:2">
      <c r="A170" s="79">
        <v>16500</v>
      </c>
      <c r="B170" s="156">
        <v>-4.3481967900000003</v>
      </c>
    </row>
    <row r="171" spans="1:2">
      <c r="A171" s="79">
        <v>16600</v>
      </c>
      <c r="B171" s="156">
        <v>-4.3188425830000003</v>
      </c>
    </row>
    <row r="172" spans="1:2">
      <c r="A172" s="79">
        <v>16700</v>
      </c>
      <c r="B172" s="156">
        <v>-4.2894883750000004</v>
      </c>
    </row>
    <row r="173" spans="1:2">
      <c r="A173" s="79">
        <v>16800</v>
      </c>
      <c r="B173" s="156">
        <v>-4.2220715450000004</v>
      </c>
    </row>
    <row r="174" spans="1:2">
      <c r="A174" s="79">
        <v>16900</v>
      </c>
      <c r="B174" s="156">
        <v>-4.154044335</v>
      </c>
    </row>
    <row r="175" spans="1:2">
      <c r="A175" s="79">
        <v>17000</v>
      </c>
      <c r="B175" s="156">
        <v>-4.0860171239999996</v>
      </c>
    </row>
    <row r="176" spans="1:2">
      <c r="A176" s="79">
        <v>17100</v>
      </c>
      <c r="B176" s="156">
        <v>-4.0179899130000001</v>
      </c>
    </row>
    <row r="177" spans="1:2">
      <c r="A177" s="79">
        <v>17200</v>
      </c>
      <c r="B177" s="156">
        <v>-3.97588966</v>
      </c>
    </row>
    <row r="178" spans="1:2">
      <c r="A178" s="79">
        <v>17300</v>
      </c>
      <c r="B178" s="156">
        <v>-4.1565138660000001</v>
      </c>
    </row>
    <row r="179" spans="1:2">
      <c r="A179" s="79">
        <v>17400</v>
      </c>
      <c r="B179" s="156">
        <v>-4.4912476610000001</v>
      </c>
    </row>
    <row r="180" spans="1:2">
      <c r="A180" s="79">
        <v>17500</v>
      </c>
      <c r="B180" s="156">
        <v>-4.825981455</v>
      </c>
    </row>
    <row r="181" spans="1:2">
      <c r="A181" s="79">
        <v>17600</v>
      </c>
      <c r="B181" s="156">
        <v>-5.16071525</v>
      </c>
    </row>
    <row r="182" spans="1:2">
      <c r="A182" s="79">
        <v>17700</v>
      </c>
      <c r="B182" s="156">
        <v>-5.495449045</v>
      </c>
    </row>
    <row r="183" spans="1:2">
      <c r="A183" s="79">
        <v>17800</v>
      </c>
      <c r="B183" s="156">
        <v>-5.6363606529999997</v>
      </c>
    </row>
    <row r="184" spans="1:2">
      <c r="A184" s="79">
        <v>17900</v>
      </c>
      <c r="B184" s="156">
        <v>-5.5305894779999996</v>
      </c>
    </row>
    <row r="185" spans="1:2">
      <c r="A185" s="79">
        <v>18000</v>
      </c>
      <c r="B185" s="156">
        <v>-5.4248183040000004</v>
      </c>
    </row>
    <row r="186" spans="1:2">
      <c r="A186" s="79">
        <v>18100</v>
      </c>
      <c r="B186" s="156">
        <v>-5.3190471300000004</v>
      </c>
    </row>
    <row r="187" spans="1:2">
      <c r="A187" s="79">
        <v>18200</v>
      </c>
      <c r="B187" s="156">
        <v>-5.2132759550000003</v>
      </c>
    </row>
    <row r="188" spans="1:2">
      <c r="A188" s="79">
        <v>18300</v>
      </c>
      <c r="B188" s="156">
        <v>-3.4024618250000001</v>
      </c>
    </row>
    <row r="189" spans="1:2">
      <c r="A189" s="79">
        <v>18400</v>
      </c>
      <c r="B189" s="156">
        <v>-3.3869979080000001</v>
      </c>
    </row>
    <row r="190" spans="1:2">
      <c r="A190" s="79">
        <v>18500</v>
      </c>
      <c r="B190" s="156">
        <v>-3.3715339900000001</v>
      </c>
    </row>
    <row r="191" spans="1:2">
      <c r="A191" s="79">
        <v>18600</v>
      </c>
      <c r="B191" s="156">
        <v>-3.3560700730000002</v>
      </c>
    </row>
    <row r="192" spans="1:2">
      <c r="A192" s="79">
        <v>18700</v>
      </c>
      <c r="B192" s="156">
        <v>-3.3406061550000001</v>
      </c>
    </row>
    <row r="193" spans="1:2">
      <c r="A193" s="79">
        <v>18800</v>
      </c>
      <c r="B193" s="156">
        <v>-3.3251422380000002</v>
      </c>
    </row>
    <row r="194" spans="1:2">
      <c r="A194" s="79">
        <v>18900</v>
      </c>
      <c r="B194" s="156">
        <v>-3.3096783200000002</v>
      </c>
    </row>
    <row r="195" spans="1:2">
      <c r="A195" s="79">
        <v>19000</v>
      </c>
      <c r="B195" s="156">
        <v>-3.2942144029999998</v>
      </c>
    </row>
    <row r="196" spans="1:2">
      <c r="A196" s="79">
        <v>19100</v>
      </c>
      <c r="B196" s="156">
        <v>-3.2776876850000001</v>
      </c>
    </row>
    <row r="197" spans="1:2">
      <c r="A197" s="79">
        <v>19200</v>
      </c>
      <c r="B197" s="156">
        <v>-3.2267971000000002</v>
      </c>
    </row>
    <row r="198" spans="1:2">
      <c r="A198" s="79">
        <v>19300</v>
      </c>
      <c r="B198" s="156">
        <v>-3.1759065149999999</v>
      </c>
    </row>
    <row r="199" spans="1:2">
      <c r="A199" s="79">
        <v>19400</v>
      </c>
      <c r="B199" s="156">
        <v>-3.1250159289999999</v>
      </c>
    </row>
    <row r="200" spans="1:2">
      <c r="A200" s="79">
        <v>19500</v>
      </c>
      <c r="B200" s="156">
        <v>-3.0879607579999999</v>
      </c>
    </row>
    <row r="201" spans="1:2">
      <c r="A201" s="79">
        <v>19600</v>
      </c>
      <c r="B201" s="156">
        <v>-3.1754243149999999</v>
      </c>
    </row>
    <row r="202" spans="1:2">
      <c r="A202" s="79">
        <v>19700</v>
      </c>
      <c r="B202" s="156">
        <v>-3.2628878719999999</v>
      </c>
    </row>
    <row r="203" spans="1:2">
      <c r="A203" s="79">
        <v>19800</v>
      </c>
      <c r="B203" s="156">
        <v>-3.3503514289999998</v>
      </c>
    </row>
    <row r="204" spans="1:2">
      <c r="A204" s="79">
        <v>19900</v>
      </c>
      <c r="B204" s="156">
        <v>-3.3597376579999998</v>
      </c>
    </row>
    <row r="205" spans="1:2">
      <c r="A205" s="79">
        <v>20000</v>
      </c>
      <c r="B205" s="156">
        <v>-3.330667891</v>
      </c>
    </row>
    <row r="206" spans="1:2">
      <c r="A206" s="79">
        <v>20100</v>
      </c>
      <c r="B206" s="156">
        <v>-3.3015981239999999</v>
      </c>
    </row>
    <row r="207" spans="1:2">
      <c r="A207" s="79">
        <v>20200</v>
      </c>
      <c r="B207" s="156">
        <v>-3.2792144030000001</v>
      </c>
    </row>
    <row r="208" spans="1:2">
      <c r="A208" s="79">
        <v>20300</v>
      </c>
      <c r="B208" s="156">
        <v>-3.2792144030000001</v>
      </c>
    </row>
    <row r="209" spans="1:2">
      <c r="A209" s="79">
        <v>20400</v>
      </c>
      <c r="B209" s="156">
        <v>-3.2792144030000001</v>
      </c>
    </row>
    <row r="210" spans="1:2">
      <c r="A210" s="79">
        <v>20500</v>
      </c>
      <c r="B210" s="156">
        <v>-3.2792144030000001</v>
      </c>
    </row>
    <row r="211" spans="1:2">
      <c r="A211" s="79">
        <v>20600</v>
      </c>
      <c r="B211" s="156">
        <v>-3.1870861229999998</v>
      </c>
    </row>
    <row r="212" spans="1:2">
      <c r="A212" s="79">
        <v>20700</v>
      </c>
      <c r="B212" s="156">
        <v>-3.0704680469999999</v>
      </c>
    </row>
    <row r="213" spans="1:2">
      <c r="A213" s="79">
        <v>20800</v>
      </c>
      <c r="B213" s="156">
        <v>-2.9538499709999999</v>
      </c>
    </row>
    <row r="214" spans="1:2">
      <c r="A214" s="79">
        <v>20900</v>
      </c>
      <c r="B214" s="156">
        <v>-2.9705849610000001</v>
      </c>
    </row>
    <row r="215" spans="1:2">
      <c r="A215" s="79">
        <v>21000</v>
      </c>
      <c r="B215" s="156">
        <v>-3.2243920679999998</v>
      </c>
    </row>
    <row r="216" spans="1:2">
      <c r="A216" s="79">
        <v>21100</v>
      </c>
      <c r="B216" s="156">
        <v>-3.4099634170000002</v>
      </c>
    </row>
    <row r="217" spans="1:2">
      <c r="A217" s="79">
        <v>21200</v>
      </c>
      <c r="B217" s="156">
        <v>-3.4888070440000001</v>
      </c>
    </row>
    <row r="218" spans="1:2">
      <c r="A218" s="79">
        <v>21300</v>
      </c>
      <c r="B218" s="156">
        <v>-3.567650671</v>
      </c>
    </row>
    <row r="219" spans="1:2">
      <c r="A219" s="79">
        <v>21400</v>
      </c>
      <c r="B219" s="156">
        <v>-3.6464942969999998</v>
      </c>
    </row>
    <row r="220" spans="1:2">
      <c r="A220" s="79">
        <v>21500</v>
      </c>
      <c r="B220" s="156">
        <v>-3.7253379240000002</v>
      </c>
    </row>
    <row r="221" spans="1:2">
      <c r="A221" s="79">
        <v>21600</v>
      </c>
      <c r="B221" s="156">
        <v>-3.8041815510000001</v>
      </c>
    </row>
    <row r="222" spans="1:2">
      <c r="A222" s="79">
        <v>21700</v>
      </c>
      <c r="B222" s="156">
        <v>-3.883025178</v>
      </c>
    </row>
    <row r="223" spans="1:2">
      <c r="A223" s="79">
        <v>21800</v>
      </c>
      <c r="B223" s="156">
        <v>-3.9618688049999999</v>
      </c>
    </row>
    <row r="224" spans="1:2">
      <c r="A224" s="79">
        <v>21900</v>
      </c>
      <c r="B224" s="156">
        <v>-3.5250659309999999</v>
      </c>
    </row>
    <row r="225" spans="1:2">
      <c r="A225" s="79">
        <v>22000</v>
      </c>
      <c r="B225" s="156">
        <v>-2.9428243009999999</v>
      </c>
    </row>
    <row r="226" spans="1:2">
      <c r="A226" s="79">
        <v>22100</v>
      </c>
      <c r="B226" s="156">
        <v>-2.3605826699999999</v>
      </c>
    </row>
    <row r="227" spans="1:2">
      <c r="A227" s="79">
        <v>22200</v>
      </c>
      <c r="B227" s="156">
        <v>-1.7783410399999999</v>
      </c>
    </row>
    <row r="228" spans="1:2">
      <c r="A228" s="79">
        <v>22300</v>
      </c>
      <c r="B228" s="156">
        <v>-1.19609941</v>
      </c>
    </row>
    <row r="229" spans="1:2">
      <c r="A229" s="79">
        <v>22400</v>
      </c>
      <c r="B229" s="156">
        <v>-0.61385778000000002</v>
      </c>
    </row>
    <row r="230" spans="1:2">
      <c r="A230" s="79">
        <v>22500</v>
      </c>
      <c r="B230" s="156">
        <v>-3.1616149000000003E-2</v>
      </c>
    </row>
    <row r="231" spans="1:2">
      <c r="A231" s="79"/>
      <c r="B231" s="79"/>
    </row>
    <row r="232" spans="1:2">
      <c r="A232" s="79"/>
      <c r="B232" s="79"/>
    </row>
    <row r="233" spans="1:2">
      <c r="A233" s="79"/>
      <c r="B233" s="79"/>
    </row>
    <row r="234" spans="1:2">
      <c r="A234" s="79"/>
      <c r="B234" s="79"/>
    </row>
    <row r="235" spans="1:2">
      <c r="A235" s="79"/>
      <c r="B235" s="79"/>
    </row>
    <row r="236" spans="1:2">
      <c r="A236" s="79"/>
      <c r="B236" s="79"/>
    </row>
    <row r="237" spans="1:2">
      <c r="A237" s="79"/>
      <c r="B237" s="79"/>
    </row>
    <row r="238" spans="1:2">
      <c r="A238" s="79"/>
      <c r="B238" s="79"/>
    </row>
    <row r="239" spans="1:2">
      <c r="A239" s="79"/>
      <c r="B239" s="79"/>
    </row>
    <row r="240" spans="1:2">
      <c r="A240" s="79"/>
      <c r="B240" s="79"/>
    </row>
    <row r="241" spans="1:2">
      <c r="A241" s="79"/>
      <c r="B241" s="79"/>
    </row>
    <row r="242" spans="1:2">
      <c r="A242" s="79"/>
      <c r="B242" s="79"/>
    </row>
    <row r="243" spans="1:2">
      <c r="A243" s="79"/>
      <c r="B243" s="79"/>
    </row>
    <row r="244" spans="1:2">
      <c r="A244" s="79"/>
      <c r="B244" s="79"/>
    </row>
    <row r="245" spans="1:2">
      <c r="A245" s="79"/>
      <c r="B245" s="79"/>
    </row>
    <row r="246" spans="1:2">
      <c r="A246" s="79"/>
      <c r="B246" s="79"/>
    </row>
    <row r="247" spans="1:2">
      <c r="A247" s="79"/>
      <c r="B247" s="79"/>
    </row>
    <row r="248" spans="1:2">
      <c r="A248" s="79"/>
      <c r="B248" s="79"/>
    </row>
    <row r="249" spans="1:2">
      <c r="A249" s="79"/>
      <c r="B249" s="79"/>
    </row>
    <row r="250" spans="1:2">
      <c r="A250" s="79"/>
      <c r="B250" s="79"/>
    </row>
    <row r="251" spans="1:2">
      <c r="A251" s="79"/>
      <c r="B251" s="79"/>
    </row>
    <row r="252" spans="1:2">
      <c r="A252" s="79"/>
      <c r="B252" s="79"/>
    </row>
    <row r="253" spans="1:2">
      <c r="A253" s="79"/>
      <c r="B253" s="79"/>
    </row>
    <row r="254" spans="1:2">
      <c r="A254" s="79"/>
      <c r="B254" s="79"/>
    </row>
    <row r="255" spans="1:2">
      <c r="A255" s="79"/>
      <c r="B255" s="79"/>
    </row>
    <row r="256" spans="1:2">
      <c r="A256" s="79"/>
      <c r="B256" s="79"/>
    </row>
    <row r="257" spans="1:2">
      <c r="A257" s="79"/>
      <c r="B257" s="79"/>
    </row>
    <row r="258" spans="1:2">
      <c r="A258" s="79"/>
      <c r="B258" s="79"/>
    </row>
    <row r="259" spans="1:2">
      <c r="A259" s="79"/>
      <c r="B259" s="79"/>
    </row>
    <row r="260" spans="1:2">
      <c r="A260" s="79"/>
      <c r="B260" s="79"/>
    </row>
    <row r="261" spans="1:2">
      <c r="A261" s="79"/>
      <c r="B261" s="79"/>
    </row>
    <row r="262" spans="1:2">
      <c r="A262" s="79"/>
      <c r="B262" s="79"/>
    </row>
    <row r="263" spans="1:2">
      <c r="A263" s="79"/>
      <c r="B263" s="79"/>
    </row>
    <row r="264" spans="1:2">
      <c r="A264" s="79"/>
      <c r="B264" s="79"/>
    </row>
    <row r="265" spans="1:2">
      <c r="A265" s="79"/>
      <c r="B265" s="79"/>
    </row>
    <row r="266" spans="1:2">
      <c r="A266" s="79"/>
      <c r="B266" s="79"/>
    </row>
    <row r="267" spans="1:2">
      <c r="A267" s="79"/>
      <c r="B267" s="79"/>
    </row>
    <row r="268" spans="1:2">
      <c r="A268" s="79"/>
      <c r="B268" s="79"/>
    </row>
    <row r="269" spans="1:2">
      <c r="A269" s="79"/>
      <c r="B269" s="79"/>
    </row>
    <row r="270" spans="1:2">
      <c r="A270" s="79"/>
      <c r="B270" s="79"/>
    </row>
    <row r="271" spans="1:2">
      <c r="A271" s="79"/>
      <c r="B271" s="79"/>
    </row>
    <row r="272" spans="1:2">
      <c r="A272" s="79"/>
      <c r="B272" s="79"/>
    </row>
    <row r="273" spans="1:2">
      <c r="A273" s="79"/>
      <c r="B273" s="79"/>
    </row>
    <row r="274" spans="1:2">
      <c r="A274" s="79"/>
      <c r="B274" s="79"/>
    </row>
    <row r="275" spans="1:2">
      <c r="A275" s="79"/>
      <c r="B275" s="79"/>
    </row>
    <row r="276" spans="1:2">
      <c r="A276" s="79"/>
      <c r="B276" s="79"/>
    </row>
    <row r="277" spans="1:2">
      <c r="A277" s="79"/>
      <c r="B277" s="79"/>
    </row>
    <row r="278" spans="1:2">
      <c r="A278" s="79"/>
      <c r="B278" s="79"/>
    </row>
    <row r="279" spans="1:2">
      <c r="A279" s="79"/>
      <c r="B279" s="79"/>
    </row>
    <row r="280" spans="1:2">
      <c r="A280" s="79"/>
      <c r="B280" s="79"/>
    </row>
    <row r="281" spans="1:2">
      <c r="A281" s="79"/>
      <c r="B281" s="79"/>
    </row>
    <row r="282" spans="1:2">
      <c r="A282" s="79"/>
      <c r="B282" s="79"/>
    </row>
    <row r="283" spans="1:2">
      <c r="A283" s="79"/>
      <c r="B283" s="79"/>
    </row>
    <row r="284" spans="1:2">
      <c r="A284" s="79"/>
      <c r="B284" s="79"/>
    </row>
    <row r="285" spans="1:2">
      <c r="A285" s="79"/>
      <c r="B285" s="79"/>
    </row>
    <row r="286" spans="1:2">
      <c r="A286" s="79"/>
      <c r="B286" s="79"/>
    </row>
    <row r="287" spans="1:2">
      <c r="A287" s="79"/>
      <c r="B287" s="79"/>
    </row>
    <row r="288" spans="1:2">
      <c r="A288" s="79"/>
      <c r="B288" s="79"/>
    </row>
    <row r="289" spans="1:2">
      <c r="A289" s="79"/>
      <c r="B289" s="79"/>
    </row>
    <row r="290" spans="1:2">
      <c r="A290" s="79"/>
      <c r="B290" s="79"/>
    </row>
    <row r="291" spans="1:2">
      <c r="A291" s="79"/>
      <c r="B291" s="79"/>
    </row>
    <row r="292" spans="1:2">
      <c r="A292" s="79"/>
      <c r="B292" s="79"/>
    </row>
    <row r="293" spans="1:2">
      <c r="A293" s="79"/>
      <c r="B293" s="79"/>
    </row>
    <row r="294" spans="1:2">
      <c r="A294" s="79"/>
      <c r="B294" s="79"/>
    </row>
    <row r="295" spans="1:2">
      <c r="A295" s="79"/>
      <c r="B295" s="79"/>
    </row>
    <row r="296" spans="1:2">
      <c r="A296" s="79"/>
      <c r="B296" s="79"/>
    </row>
    <row r="297" spans="1:2">
      <c r="A297" s="79"/>
      <c r="B297" s="79"/>
    </row>
    <row r="298" spans="1:2">
      <c r="A298" s="79"/>
      <c r="B298" s="79"/>
    </row>
    <row r="299" spans="1:2">
      <c r="A299" s="79"/>
      <c r="B299" s="79"/>
    </row>
    <row r="300" spans="1:2">
      <c r="A300" s="79"/>
      <c r="B300" s="79"/>
    </row>
    <row r="301" spans="1:2">
      <c r="A301" s="79"/>
      <c r="B301" s="79"/>
    </row>
    <row r="302" spans="1:2">
      <c r="A302" s="79"/>
      <c r="B302" s="79"/>
    </row>
    <row r="303" spans="1:2">
      <c r="A303" s="79"/>
      <c r="B303" s="79"/>
    </row>
    <row r="304" spans="1:2">
      <c r="A304" s="79"/>
      <c r="B304" s="79"/>
    </row>
    <row r="305" spans="1:2">
      <c r="A305" s="79"/>
      <c r="B305" s="79"/>
    </row>
    <row r="306" spans="1:2">
      <c r="A306" s="79"/>
      <c r="B306" s="79"/>
    </row>
    <row r="307" spans="1:2">
      <c r="A307" s="79"/>
      <c r="B307" s="79"/>
    </row>
    <row r="308" spans="1:2">
      <c r="A308" s="79"/>
      <c r="B308" s="79"/>
    </row>
    <row r="309" spans="1:2">
      <c r="A309" s="79"/>
      <c r="B309" s="79"/>
    </row>
    <row r="310" spans="1:2">
      <c r="A310" s="79"/>
      <c r="B310" s="79"/>
    </row>
    <row r="311" spans="1:2">
      <c r="A311" s="79"/>
      <c r="B311" s="79"/>
    </row>
    <row r="312" spans="1:2">
      <c r="A312" s="79"/>
      <c r="B312" s="79"/>
    </row>
    <row r="313" spans="1:2">
      <c r="A313" s="79"/>
      <c r="B313" s="79"/>
    </row>
    <row r="314" spans="1:2">
      <c r="A314" s="79"/>
      <c r="B314" s="79"/>
    </row>
    <row r="315" spans="1:2">
      <c r="A315" s="79"/>
      <c r="B315" s="79"/>
    </row>
    <row r="316" spans="1:2">
      <c r="A316" s="79"/>
      <c r="B316" s="79"/>
    </row>
    <row r="317" spans="1:2">
      <c r="A317" s="79"/>
      <c r="B317" s="79"/>
    </row>
    <row r="318" spans="1:2">
      <c r="A318" s="79"/>
      <c r="B318" s="79"/>
    </row>
    <row r="319" spans="1:2">
      <c r="A319" s="79"/>
      <c r="B319" s="79"/>
    </row>
    <row r="320" spans="1:2">
      <c r="A320" s="79"/>
      <c r="B320" s="79"/>
    </row>
    <row r="321" spans="1:2">
      <c r="A321" s="79"/>
      <c r="B321" s="79"/>
    </row>
    <row r="322" spans="1:2">
      <c r="A322" s="79"/>
      <c r="B322" s="79"/>
    </row>
    <row r="323" spans="1:2">
      <c r="A323" s="79"/>
      <c r="B323" s="79"/>
    </row>
    <row r="324" spans="1:2">
      <c r="A324" s="79"/>
      <c r="B324" s="79"/>
    </row>
    <row r="325" spans="1:2">
      <c r="A325" s="79"/>
      <c r="B325" s="79"/>
    </row>
    <row r="326" spans="1:2">
      <c r="A326" s="79"/>
      <c r="B326" s="79"/>
    </row>
    <row r="327" spans="1:2">
      <c r="A327" s="79"/>
      <c r="B327" s="79"/>
    </row>
    <row r="328" spans="1:2">
      <c r="A328" s="79"/>
      <c r="B328" s="79"/>
    </row>
    <row r="329" spans="1:2">
      <c r="A329" s="79"/>
      <c r="B329" s="79"/>
    </row>
    <row r="330" spans="1:2">
      <c r="A330" s="79"/>
      <c r="B330" s="79"/>
    </row>
    <row r="331" spans="1:2">
      <c r="A331" s="79"/>
      <c r="B331" s="79"/>
    </row>
    <row r="332" spans="1:2">
      <c r="A332" s="79"/>
      <c r="B332" s="79"/>
    </row>
    <row r="333" spans="1:2">
      <c r="A333" s="79"/>
      <c r="B333" s="79"/>
    </row>
    <row r="334" spans="1:2">
      <c r="A334" s="79"/>
      <c r="B334" s="79"/>
    </row>
    <row r="335" spans="1:2">
      <c r="A335" s="79"/>
      <c r="B335" s="79"/>
    </row>
    <row r="336" spans="1:2">
      <c r="A336" s="79"/>
      <c r="B336" s="79"/>
    </row>
    <row r="337" spans="1:2">
      <c r="A337" s="79"/>
      <c r="B337" s="79"/>
    </row>
    <row r="338" spans="1:2">
      <c r="A338" s="79"/>
      <c r="B338" s="79"/>
    </row>
    <row r="339" spans="1:2">
      <c r="A339" s="79"/>
      <c r="B339" s="79"/>
    </row>
    <row r="340" spans="1:2">
      <c r="A340" s="79"/>
      <c r="B340" s="79"/>
    </row>
    <row r="341" spans="1:2">
      <c r="A341" s="79"/>
      <c r="B341" s="79"/>
    </row>
    <row r="342" spans="1:2">
      <c r="A342" s="79"/>
      <c r="B342" s="79"/>
    </row>
    <row r="343" spans="1:2">
      <c r="A343" s="79"/>
      <c r="B343" s="79"/>
    </row>
    <row r="344" spans="1:2">
      <c r="A344" s="79"/>
      <c r="B344" s="79"/>
    </row>
    <row r="345" spans="1:2">
      <c r="A345" s="79"/>
      <c r="B345" s="79"/>
    </row>
    <row r="346" spans="1:2">
      <c r="A346" s="79"/>
      <c r="B346" s="79"/>
    </row>
    <row r="347" spans="1:2">
      <c r="A347" s="79"/>
      <c r="B347" s="79"/>
    </row>
    <row r="348" spans="1:2">
      <c r="A348" s="79"/>
      <c r="B348" s="79"/>
    </row>
    <row r="349" spans="1:2">
      <c r="A349" s="79"/>
      <c r="B349" s="79"/>
    </row>
    <row r="350" spans="1:2">
      <c r="A350" s="79"/>
      <c r="B350" s="79"/>
    </row>
    <row r="351" spans="1:2">
      <c r="A351" s="79"/>
      <c r="B351" s="79"/>
    </row>
    <row r="352" spans="1:2">
      <c r="A352" s="79"/>
      <c r="B352" s="79"/>
    </row>
    <row r="353" spans="1:2">
      <c r="A353" s="79"/>
      <c r="B353" s="79"/>
    </row>
    <row r="354" spans="1:2">
      <c r="A354" s="79"/>
      <c r="B354" s="79"/>
    </row>
    <row r="355" spans="1:2">
      <c r="A355" s="79"/>
      <c r="B355" s="79"/>
    </row>
    <row r="356" spans="1:2">
      <c r="A356" s="79"/>
      <c r="B356" s="79"/>
    </row>
    <row r="357" spans="1:2">
      <c r="A357" s="79"/>
      <c r="B357" s="79"/>
    </row>
    <row r="358" spans="1:2">
      <c r="A358" s="79"/>
      <c r="B358" s="79"/>
    </row>
    <row r="359" spans="1:2">
      <c r="A359" s="79"/>
      <c r="B359" s="79"/>
    </row>
    <row r="360" spans="1:2">
      <c r="A360" s="79"/>
      <c r="B360" s="79"/>
    </row>
    <row r="361" spans="1:2">
      <c r="A361" s="79"/>
      <c r="B361" s="79"/>
    </row>
    <row r="362" spans="1:2">
      <c r="A362" s="79"/>
      <c r="B362" s="79"/>
    </row>
    <row r="363" spans="1:2">
      <c r="A363" s="79"/>
      <c r="B363" s="79"/>
    </row>
    <row r="364" spans="1:2">
      <c r="A364" s="79"/>
      <c r="B364" s="79"/>
    </row>
    <row r="365" spans="1:2">
      <c r="A365" s="79"/>
      <c r="B365" s="79"/>
    </row>
    <row r="366" spans="1:2">
      <c r="A366" s="79"/>
      <c r="B366" s="79"/>
    </row>
    <row r="367" spans="1:2">
      <c r="A367" s="79"/>
      <c r="B367" s="79"/>
    </row>
    <row r="368" spans="1:2">
      <c r="A368" s="79"/>
      <c r="B368" s="79"/>
    </row>
    <row r="369" spans="1:2">
      <c r="A369" s="79"/>
      <c r="B369" s="79"/>
    </row>
    <row r="370" spans="1:2">
      <c r="A370" s="79"/>
      <c r="B370" s="79"/>
    </row>
    <row r="371" spans="1:2">
      <c r="A371" s="79"/>
      <c r="B371" s="79"/>
    </row>
    <row r="372" spans="1:2">
      <c r="A372" s="79"/>
      <c r="B372" s="79"/>
    </row>
    <row r="373" spans="1:2">
      <c r="A373" s="79"/>
      <c r="B373" s="79"/>
    </row>
    <row r="374" spans="1:2">
      <c r="A374" s="79"/>
      <c r="B374" s="79"/>
    </row>
    <row r="375" spans="1:2">
      <c r="A375" s="79"/>
      <c r="B375" s="79"/>
    </row>
    <row r="376" spans="1:2">
      <c r="A376" s="79"/>
      <c r="B376" s="79"/>
    </row>
    <row r="377" spans="1:2">
      <c r="A377" s="79"/>
      <c r="B377" s="79"/>
    </row>
    <row r="378" spans="1:2">
      <c r="A378" s="79"/>
      <c r="B378" s="79"/>
    </row>
    <row r="379" spans="1:2">
      <c r="A379" s="79"/>
      <c r="B379" s="79"/>
    </row>
    <row r="380" spans="1:2">
      <c r="A380" s="79"/>
      <c r="B380" s="79"/>
    </row>
    <row r="381" spans="1:2">
      <c r="A381" s="79"/>
      <c r="B381" s="79"/>
    </row>
    <row r="382" spans="1:2">
      <c r="A382" s="79"/>
      <c r="B382" s="79"/>
    </row>
    <row r="383" spans="1:2">
      <c r="A383" s="79"/>
      <c r="B383" s="79"/>
    </row>
    <row r="384" spans="1:2">
      <c r="A384" s="79"/>
      <c r="B384" s="79"/>
    </row>
    <row r="385" spans="1:2">
      <c r="A385" s="79"/>
      <c r="B385" s="79"/>
    </row>
    <row r="386" spans="1:2">
      <c r="A386" s="79"/>
      <c r="B386" s="79"/>
    </row>
    <row r="387" spans="1:2">
      <c r="A387" s="79"/>
      <c r="B387" s="79"/>
    </row>
    <row r="388" spans="1:2">
      <c r="A388" s="79"/>
      <c r="B388" s="79"/>
    </row>
    <row r="389" spans="1:2">
      <c r="A389" s="79"/>
      <c r="B389" s="79"/>
    </row>
    <row r="390" spans="1:2">
      <c r="A390" s="79"/>
      <c r="B390" s="79"/>
    </row>
    <row r="391" spans="1:2">
      <c r="A391" s="79"/>
      <c r="B391" s="79"/>
    </row>
    <row r="392" spans="1:2">
      <c r="A392" s="79"/>
      <c r="B392" s="79"/>
    </row>
    <row r="393" spans="1:2">
      <c r="A393" s="79"/>
      <c r="B393" s="79"/>
    </row>
    <row r="394" spans="1:2">
      <c r="A394" s="79"/>
      <c r="B394" s="79"/>
    </row>
    <row r="395" spans="1:2">
      <c r="A395" s="79"/>
      <c r="B395" s="79"/>
    </row>
    <row r="396" spans="1:2">
      <c r="A396" s="79"/>
      <c r="B396" s="79"/>
    </row>
    <row r="397" spans="1:2">
      <c r="A397" s="79"/>
      <c r="B397" s="79"/>
    </row>
    <row r="398" spans="1:2">
      <c r="A398" s="79"/>
      <c r="B398" s="79"/>
    </row>
    <row r="399" spans="1:2">
      <c r="A399" s="79"/>
      <c r="B399" s="79"/>
    </row>
    <row r="400" spans="1:2">
      <c r="A400" s="79"/>
      <c r="B400" s="79"/>
    </row>
    <row r="401" spans="1:2">
      <c r="A401" s="79"/>
      <c r="B401" s="79"/>
    </row>
    <row r="402" spans="1:2">
      <c r="A402" s="79"/>
      <c r="B402" s="79"/>
    </row>
    <row r="403" spans="1:2">
      <c r="A403" s="79"/>
      <c r="B403" s="79"/>
    </row>
    <row r="404" spans="1:2">
      <c r="A404" s="79"/>
      <c r="B404" s="79"/>
    </row>
    <row r="405" spans="1:2">
      <c r="A405" s="79"/>
      <c r="B405" s="79"/>
    </row>
    <row r="406" spans="1:2">
      <c r="A406" s="79"/>
      <c r="B406" s="79"/>
    </row>
    <row r="407" spans="1:2">
      <c r="A407" s="79"/>
      <c r="B407" s="79"/>
    </row>
    <row r="408" spans="1:2">
      <c r="A408" s="79"/>
      <c r="B408" s="79"/>
    </row>
    <row r="409" spans="1:2">
      <c r="A409" s="79"/>
      <c r="B409" s="79"/>
    </row>
    <row r="410" spans="1:2">
      <c r="A410" s="79"/>
      <c r="B410" s="79"/>
    </row>
    <row r="411" spans="1:2">
      <c r="A411" s="79"/>
      <c r="B411" s="79"/>
    </row>
    <row r="412" spans="1:2">
      <c r="A412" s="79"/>
      <c r="B412" s="79"/>
    </row>
    <row r="413" spans="1:2">
      <c r="A413" s="79"/>
      <c r="B413" s="79"/>
    </row>
    <row r="414" spans="1:2">
      <c r="A414" s="79"/>
      <c r="B414" s="79"/>
    </row>
    <row r="415" spans="1:2">
      <c r="A415" s="79"/>
      <c r="B415" s="79"/>
    </row>
    <row r="416" spans="1:2">
      <c r="A416" s="79"/>
      <c r="B416" s="79"/>
    </row>
    <row r="417" spans="1:2">
      <c r="A417" s="79"/>
      <c r="B417" s="79"/>
    </row>
    <row r="418" spans="1:2">
      <c r="A418" s="79"/>
      <c r="B418" s="79"/>
    </row>
    <row r="419" spans="1:2">
      <c r="A419" s="79"/>
      <c r="B419" s="79"/>
    </row>
    <row r="420" spans="1:2">
      <c r="A420" s="79"/>
      <c r="B420" s="79"/>
    </row>
    <row r="421" spans="1:2">
      <c r="A421" s="79"/>
      <c r="B421" s="79"/>
    </row>
    <row r="422" spans="1:2">
      <c r="A422" s="79"/>
      <c r="B422" s="79"/>
    </row>
    <row r="423" spans="1:2">
      <c r="A423" s="79"/>
      <c r="B423" s="79"/>
    </row>
    <row r="424" spans="1:2">
      <c r="A424" s="79"/>
      <c r="B424" s="79"/>
    </row>
    <row r="425" spans="1:2">
      <c r="A425" s="79"/>
      <c r="B425" s="79"/>
    </row>
    <row r="426" spans="1:2">
      <c r="A426" s="79"/>
      <c r="B426" s="79"/>
    </row>
    <row r="427" spans="1:2">
      <c r="A427" s="79"/>
      <c r="B427" s="79"/>
    </row>
    <row r="428" spans="1:2">
      <c r="A428" s="79"/>
      <c r="B428" s="79"/>
    </row>
    <row r="429" spans="1:2">
      <c r="A429" s="79"/>
      <c r="B429" s="79"/>
    </row>
    <row r="430" spans="1:2">
      <c r="A430" s="79"/>
      <c r="B430" s="79"/>
    </row>
    <row r="431" spans="1:2">
      <c r="A431" s="79"/>
      <c r="B431" s="79"/>
    </row>
    <row r="432" spans="1:2">
      <c r="A432" s="79"/>
      <c r="B432" s="79"/>
    </row>
    <row r="433" spans="1:2">
      <c r="A433" s="79"/>
      <c r="B433" s="79"/>
    </row>
    <row r="434" spans="1:2">
      <c r="A434" s="79"/>
      <c r="B434" s="79"/>
    </row>
    <row r="435" spans="1:2">
      <c r="A435" s="79"/>
      <c r="B435" s="79"/>
    </row>
    <row r="436" spans="1:2">
      <c r="A436" s="79"/>
      <c r="B436" s="79"/>
    </row>
    <row r="437" spans="1:2">
      <c r="A437" s="79"/>
      <c r="B437" s="79"/>
    </row>
    <row r="438" spans="1:2">
      <c r="A438" s="79"/>
      <c r="B438" s="79"/>
    </row>
    <row r="439" spans="1:2">
      <c r="A439" s="79"/>
      <c r="B439" s="79"/>
    </row>
    <row r="440" spans="1:2">
      <c r="A440" s="79"/>
      <c r="B440" s="79"/>
    </row>
    <row r="441" spans="1:2">
      <c r="A441" s="79"/>
      <c r="B441" s="79"/>
    </row>
    <row r="442" spans="1:2">
      <c r="A442" s="79"/>
      <c r="B442" s="79"/>
    </row>
    <row r="443" spans="1:2">
      <c r="A443" s="79"/>
      <c r="B443" s="79"/>
    </row>
    <row r="444" spans="1:2">
      <c r="A444" s="79"/>
      <c r="B444" s="79"/>
    </row>
    <row r="445" spans="1:2">
      <c r="A445" s="79"/>
      <c r="B445" s="79"/>
    </row>
    <row r="446" spans="1:2">
      <c r="A446" s="79"/>
      <c r="B446" s="79"/>
    </row>
    <row r="447" spans="1:2">
      <c r="A447" s="79"/>
      <c r="B447" s="79"/>
    </row>
    <row r="448" spans="1:2">
      <c r="A448" s="79"/>
      <c r="B448" s="79"/>
    </row>
    <row r="449" spans="1:2">
      <c r="A449" s="79"/>
      <c r="B449" s="79"/>
    </row>
    <row r="450" spans="1:2">
      <c r="A450" s="79"/>
      <c r="B450" s="79"/>
    </row>
    <row r="451" spans="1:2">
      <c r="A451" s="79"/>
      <c r="B451" s="79"/>
    </row>
    <row r="452" spans="1:2">
      <c r="A452" s="79"/>
      <c r="B452" s="79"/>
    </row>
    <row r="453" spans="1:2">
      <c r="A453" s="79"/>
      <c r="B453" s="79"/>
    </row>
    <row r="454" spans="1:2">
      <c r="A454" s="79"/>
      <c r="B454" s="79"/>
    </row>
    <row r="455" spans="1:2">
      <c r="A455" s="79"/>
      <c r="B455" s="79"/>
    </row>
    <row r="456" spans="1:2">
      <c r="A456" s="79"/>
      <c r="B456" s="79"/>
    </row>
    <row r="457" spans="1:2">
      <c r="A457" s="79"/>
      <c r="B457" s="79"/>
    </row>
    <row r="458" spans="1:2">
      <c r="A458" s="79"/>
      <c r="B458" s="79"/>
    </row>
    <row r="459" spans="1:2">
      <c r="A459" s="79"/>
      <c r="B459" s="79"/>
    </row>
    <row r="460" spans="1:2">
      <c r="A460" s="79"/>
      <c r="B460" s="79"/>
    </row>
    <row r="461" spans="1:2">
      <c r="A461" s="79"/>
      <c r="B461" s="79"/>
    </row>
    <row r="462" spans="1:2">
      <c r="A462" s="79"/>
      <c r="B462" s="79"/>
    </row>
    <row r="463" spans="1:2">
      <c r="A463" s="79"/>
      <c r="B463" s="79"/>
    </row>
    <row r="464" spans="1:2">
      <c r="A464" s="79"/>
      <c r="B464" s="79"/>
    </row>
    <row r="465" spans="1:2">
      <c r="A465" s="79"/>
      <c r="B465" s="79"/>
    </row>
    <row r="466" spans="1:2">
      <c r="A466" s="79"/>
      <c r="B466" s="79"/>
    </row>
    <row r="467" spans="1:2">
      <c r="A467" s="79"/>
      <c r="B467" s="79"/>
    </row>
    <row r="468" spans="1:2">
      <c r="A468" s="79"/>
      <c r="B468" s="79"/>
    </row>
    <row r="469" spans="1:2">
      <c r="A469" s="79"/>
      <c r="B469" s="79"/>
    </row>
    <row r="470" spans="1:2">
      <c r="A470" s="79"/>
      <c r="B470" s="79"/>
    </row>
    <row r="471" spans="1:2">
      <c r="A471" s="79"/>
      <c r="B471" s="79"/>
    </row>
    <row r="472" spans="1:2">
      <c r="A472" s="79"/>
      <c r="B472" s="79"/>
    </row>
    <row r="473" spans="1:2">
      <c r="A473" s="79"/>
      <c r="B473" s="79"/>
    </row>
    <row r="474" spans="1:2">
      <c r="A474" s="79"/>
      <c r="B474" s="79"/>
    </row>
    <row r="475" spans="1:2">
      <c r="A475" s="79"/>
      <c r="B475" s="79"/>
    </row>
    <row r="476" spans="1:2">
      <c r="A476" s="79"/>
      <c r="B476" s="79"/>
    </row>
    <row r="477" spans="1:2">
      <c r="A477" s="79"/>
      <c r="B477" s="79"/>
    </row>
    <row r="478" spans="1:2">
      <c r="A478" s="79"/>
      <c r="B478" s="79"/>
    </row>
    <row r="479" spans="1:2">
      <c r="A479" s="79"/>
      <c r="B479" s="79"/>
    </row>
    <row r="480" spans="1:2">
      <c r="A480" s="79"/>
      <c r="B480" s="79"/>
    </row>
    <row r="481" spans="1:2">
      <c r="A481" s="79"/>
      <c r="B481" s="79"/>
    </row>
    <row r="482" spans="1:2">
      <c r="A482" s="79"/>
      <c r="B482" s="79"/>
    </row>
    <row r="483" spans="1:2">
      <c r="A483" s="79"/>
      <c r="B483" s="79"/>
    </row>
    <row r="484" spans="1:2">
      <c r="A484" s="79"/>
      <c r="B484" s="79"/>
    </row>
    <row r="485" spans="1:2">
      <c r="A485" s="79"/>
      <c r="B485" s="79"/>
    </row>
    <row r="486" spans="1:2">
      <c r="A486" s="79"/>
      <c r="B486" s="79"/>
    </row>
    <row r="487" spans="1:2">
      <c r="A487" s="79"/>
      <c r="B487" s="79"/>
    </row>
    <row r="488" spans="1:2">
      <c r="A488" s="79"/>
      <c r="B488" s="79"/>
    </row>
    <row r="489" spans="1:2">
      <c r="A489" s="79"/>
      <c r="B489" s="79"/>
    </row>
    <row r="490" spans="1:2">
      <c r="A490" s="79"/>
      <c r="B490" s="79"/>
    </row>
    <row r="491" spans="1:2">
      <c r="A491" s="79"/>
      <c r="B491" s="79"/>
    </row>
    <row r="492" spans="1:2">
      <c r="A492" s="79"/>
      <c r="B492" s="79"/>
    </row>
    <row r="493" spans="1:2">
      <c r="A493" s="79"/>
      <c r="B493" s="79"/>
    </row>
    <row r="494" spans="1:2">
      <c r="A494" s="79"/>
      <c r="B494" s="79"/>
    </row>
    <row r="495" spans="1:2">
      <c r="A495" s="79"/>
      <c r="B495" s="79"/>
    </row>
    <row r="496" spans="1:2">
      <c r="A496" s="79"/>
      <c r="B496" s="79"/>
    </row>
    <row r="497" spans="1:2">
      <c r="A497" s="79"/>
      <c r="B497" s="79"/>
    </row>
    <row r="498" spans="1:2">
      <c r="A498" s="79"/>
      <c r="B498" s="79"/>
    </row>
    <row r="499" spans="1:2">
      <c r="A499" s="79"/>
      <c r="B499" s="79"/>
    </row>
    <row r="500" spans="1:2">
      <c r="A500" s="79"/>
      <c r="B500" s="79"/>
    </row>
    <row r="501" spans="1:2">
      <c r="A501" s="79"/>
      <c r="B501" s="79"/>
    </row>
    <row r="502" spans="1:2">
      <c r="A502" s="79"/>
      <c r="B502" s="79"/>
    </row>
    <row r="503" spans="1:2">
      <c r="A503" s="79"/>
      <c r="B503" s="79"/>
    </row>
    <row r="504" spans="1:2">
      <c r="A504" s="79"/>
      <c r="B504" s="79"/>
    </row>
    <row r="505" spans="1:2">
      <c r="A505" s="79"/>
      <c r="B505" s="79"/>
    </row>
    <row r="506" spans="1:2">
      <c r="A506" s="79"/>
      <c r="B506" s="79"/>
    </row>
    <row r="507" spans="1:2">
      <c r="A507" s="79"/>
      <c r="B507" s="79"/>
    </row>
    <row r="508" spans="1:2">
      <c r="A508" s="79"/>
      <c r="B508" s="79"/>
    </row>
    <row r="509" spans="1:2">
      <c r="A509" s="79"/>
      <c r="B509" s="79"/>
    </row>
    <row r="510" spans="1:2">
      <c r="A510" s="79"/>
      <c r="B510" s="79"/>
    </row>
    <row r="511" spans="1:2">
      <c r="A511" s="79"/>
      <c r="B511" s="79"/>
    </row>
    <row r="512" spans="1:2">
      <c r="A512" s="79"/>
      <c r="B512" s="79"/>
    </row>
    <row r="513" spans="1:2">
      <c r="A513" s="79"/>
      <c r="B513" s="79"/>
    </row>
    <row r="514" spans="1:2">
      <c r="A514" s="79"/>
      <c r="B514" s="79"/>
    </row>
    <row r="515" spans="1:2">
      <c r="A515" s="79"/>
      <c r="B515" s="79"/>
    </row>
    <row r="516" spans="1:2">
      <c r="A516" s="79"/>
      <c r="B516" s="79"/>
    </row>
    <row r="517" spans="1:2">
      <c r="A517" s="79"/>
      <c r="B517" s="79"/>
    </row>
    <row r="518" spans="1:2">
      <c r="A518" s="79"/>
      <c r="B518" s="79"/>
    </row>
    <row r="519" spans="1:2">
      <c r="A519" s="79"/>
      <c r="B519" s="79"/>
    </row>
    <row r="520" spans="1:2">
      <c r="A520" s="79"/>
      <c r="B520" s="79"/>
    </row>
    <row r="521" spans="1:2">
      <c r="A521" s="79"/>
      <c r="B521" s="79"/>
    </row>
    <row r="522" spans="1:2">
      <c r="A522" s="79"/>
      <c r="B522" s="79"/>
    </row>
    <row r="523" spans="1:2">
      <c r="A523" s="79"/>
      <c r="B523" s="79"/>
    </row>
    <row r="524" spans="1:2">
      <c r="A524" s="79"/>
      <c r="B524" s="79"/>
    </row>
    <row r="525" spans="1:2">
      <c r="A525" s="79"/>
      <c r="B525" s="79"/>
    </row>
    <row r="526" spans="1:2">
      <c r="A526" s="79"/>
      <c r="B526" s="79"/>
    </row>
    <row r="527" spans="1:2">
      <c r="A527" s="79"/>
      <c r="B527" s="79"/>
    </row>
    <row r="528" spans="1:2">
      <c r="A528" s="79"/>
      <c r="B528" s="79"/>
    </row>
    <row r="529" spans="1:2">
      <c r="A529" s="79"/>
      <c r="B529" s="79"/>
    </row>
    <row r="530" spans="1:2">
      <c r="A530" s="79"/>
      <c r="B530" s="79"/>
    </row>
    <row r="531" spans="1:2">
      <c r="A531" s="79"/>
      <c r="B531" s="79"/>
    </row>
    <row r="532" spans="1:2">
      <c r="A532" s="79"/>
      <c r="B532" s="79"/>
    </row>
    <row r="533" spans="1:2">
      <c r="A533" s="79"/>
      <c r="B533" s="79"/>
    </row>
    <row r="534" spans="1:2">
      <c r="A534" s="79"/>
      <c r="B534" s="79"/>
    </row>
    <row r="535" spans="1:2">
      <c r="A535" s="79"/>
      <c r="B535" s="79"/>
    </row>
    <row r="536" spans="1:2">
      <c r="A536" s="79"/>
      <c r="B536" s="79"/>
    </row>
    <row r="537" spans="1:2">
      <c r="A537" s="79"/>
      <c r="B537" s="79"/>
    </row>
    <row r="538" spans="1:2">
      <c r="A538" s="79"/>
      <c r="B538" s="79"/>
    </row>
    <row r="539" spans="1:2">
      <c r="A539" s="79"/>
      <c r="B539" s="79"/>
    </row>
    <row r="540" spans="1:2">
      <c r="A540" s="79"/>
      <c r="B540" s="79"/>
    </row>
    <row r="541" spans="1:2">
      <c r="A541" s="79"/>
      <c r="B541" s="79"/>
    </row>
    <row r="542" spans="1:2">
      <c r="A542" s="79"/>
      <c r="B542" s="79"/>
    </row>
    <row r="543" spans="1:2">
      <c r="A543" s="79"/>
      <c r="B543" s="79"/>
    </row>
    <row r="544" spans="1:2">
      <c r="A544" s="79"/>
      <c r="B544" s="79"/>
    </row>
    <row r="545" spans="1:2">
      <c r="A545" s="79"/>
      <c r="B545" s="79"/>
    </row>
    <row r="546" spans="1:2">
      <c r="A546" s="79"/>
      <c r="B546" s="79"/>
    </row>
    <row r="547" spans="1:2">
      <c r="A547" s="79"/>
      <c r="B547" s="79"/>
    </row>
    <row r="548" spans="1:2">
      <c r="A548" s="79"/>
      <c r="B548" s="79"/>
    </row>
    <row r="549" spans="1:2">
      <c r="A549" s="79"/>
      <c r="B549" s="79"/>
    </row>
    <row r="550" spans="1:2">
      <c r="A550" s="79"/>
      <c r="B550" s="79"/>
    </row>
    <row r="551" spans="1:2">
      <c r="A551" s="79"/>
      <c r="B551" s="79"/>
    </row>
    <row r="552" spans="1:2">
      <c r="A552" s="79"/>
      <c r="B552" s="79"/>
    </row>
    <row r="553" spans="1:2">
      <c r="A553" s="79"/>
      <c r="B553" s="79"/>
    </row>
    <row r="554" spans="1:2">
      <c r="A554" s="79"/>
      <c r="B554" s="79"/>
    </row>
    <row r="555" spans="1:2">
      <c r="A555" s="79"/>
      <c r="B555" s="79"/>
    </row>
    <row r="556" spans="1:2">
      <c r="A556" s="79"/>
      <c r="B556" s="79"/>
    </row>
    <row r="557" spans="1:2">
      <c r="A557" s="79"/>
      <c r="B557" s="79"/>
    </row>
    <row r="558" spans="1:2">
      <c r="A558" s="79"/>
      <c r="B558" s="79"/>
    </row>
    <row r="559" spans="1:2">
      <c r="A559" s="79"/>
      <c r="B559" s="79"/>
    </row>
    <row r="560" spans="1:2">
      <c r="A560" s="79"/>
      <c r="B560" s="79"/>
    </row>
    <row r="561" spans="1:2">
      <c r="A561" s="79"/>
      <c r="B561" s="79"/>
    </row>
    <row r="562" spans="1:2">
      <c r="A562" s="79"/>
      <c r="B562" s="79"/>
    </row>
    <row r="563" spans="1:2">
      <c r="A563" s="79"/>
      <c r="B563" s="79"/>
    </row>
    <row r="564" spans="1:2">
      <c r="A564" s="79"/>
      <c r="B564" s="79"/>
    </row>
    <row r="565" spans="1:2">
      <c r="A565" s="79"/>
      <c r="B565" s="79"/>
    </row>
    <row r="566" spans="1:2">
      <c r="A566" s="79"/>
      <c r="B566" s="79"/>
    </row>
    <row r="567" spans="1:2">
      <c r="A567" s="79"/>
      <c r="B567" s="79"/>
    </row>
    <row r="568" spans="1:2">
      <c r="A568" s="79"/>
      <c r="B568" s="79"/>
    </row>
    <row r="569" spans="1:2">
      <c r="A569" s="79"/>
      <c r="B569" s="79"/>
    </row>
    <row r="570" spans="1:2">
      <c r="A570" s="79"/>
      <c r="B570" s="79"/>
    </row>
    <row r="571" spans="1:2">
      <c r="A571" s="79"/>
      <c r="B571" s="79"/>
    </row>
    <row r="572" spans="1:2">
      <c r="A572" s="79"/>
      <c r="B572" s="79"/>
    </row>
    <row r="573" spans="1:2">
      <c r="A573" s="79"/>
      <c r="B573" s="79"/>
    </row>
    <row r="574" spans="1:2">
      <c r="A574" s="79"/>
      <c r="B574" s="79"/>
    </row>
    <row r="575" spans="1:2">
      <c r="A575" s="79"/>
      <c r="B575" s="79"/>
    </row>
    <row r="576" spans="1:2">
      <c r="A576" s="79"/>
      <c r="B576" s="79"/>
    </row>
    <row r="577" spans="1:2">
      <c r="A577" s="79"/>
      <c r="B577" s="79"/>
    </row>
    <row r="578" spans="1:2">
      <c r="A578" s="79"/>
      <c r="B578" s="79"/>
    </row>
    <row r="579" spans="1:2">
      <c r="A579" s="79"/>
      <c r="B579" s="79"/>
    </row>
    <row r="580" spans="1:2">
      <c r="A580" s="79"/>
      <c r="B580" s="79"/>
    </row>
    <row r="581" spans="1:2">
      <c r="A581" s="79"/>
      <c r="B581" s="79"/>
    </row>
    <row r="582" spans="1:2">
      <c r="A582" s="79"/>
      <c r="B582" s="79"/>
    </row>
    <row r="583" spans="1:2">
      <c r="A583" s="79"/>
      <c r="B583" s="79"/>
    </row>
    <row r="584" spans="1:2">
      <c r="A584" s="79"/>
      <c r="B584" s="79"/>
    </row>
    <row r="585" spans="1:2">
      <c r="A585" s="79"/>
      <c r="B585" s="79"/>
    </row>
    <row r="586" spans="1:2">
      <c r="A586" s="79"/>
      <c r="B586" s="79"/>
    </row>
    <row r="587" spans="1:2">
      <c r="A587" s="79"/>
      <c r="B587" s="79"/>
    </row>
    <row r="588" spans="1:2">
      <c r="A588" s="79"/>
      <c r="B588" s="79"/>
    </row>
    <row r="589" spans="1:2">
      <c r="A589" s="79"/>
      <c r="B589" s="79"/>
    </row>
    <row r="590" spans="1:2">
      <c r="A590" s="79"/>
      <c r="B590" s="79"/>
    </row>
    <row r="591" spans="1:2">
      <c r="A591" s="79"/>
      <c r="B591" s="79"/>
    </row>
    <row r="592" spans="1:2">
      <c r="A592" s="79"/>
      <c r="B592" s="79"/>
    </row>
    <row r="593" spans="1:2">
      <c r="A593" s="79"/>
      <c r="B593" s="79"/>
    </row>
    <row r="594" spans="1:2">
      <c r="A594" s="79"/>
      <c r="B594" s="79"/>
    </row>
    <row r="595" spans="1:2">
      <c r="A595" s="79"/>
      <c r="B595" s="79"/>
    </row>
    <row r="596" spans="1:2">
      <c r="A596" s="79"/>
      <c r="B596" s="79"/>
    </row>
    <row r="597" spans="1:2">
      <c r="A597" s="79"/>
      <c r="B597" s="79"/>
    </row>
    <row r="598" spans="1:2">
      <c r="A598" s="79"/>
      <c r="B598" s="79"/>
    </row>
    <row r="599" spans="1:2">
      <c r="A599" s="79"/>
      <c r="B599" s="79"/>
    </row>
    <row r="600" spans="1:2">
      <c r="A600" s="79"/>
      <c r="B600" s="79"/>
    </row>
    <row r="601" spans="1:2">
      <c r="A601" s="79"/>
      <c r="B601" s="79"/>
    </row>
    <row r="602" spans="1:2">
      <c r="A602" s="79"/>
      <c r="B602" s="79"/>
    </row>
    <row r="603" spans="1:2">
      <c r="A603" s="79"/>
      <c r="B603" s="79"/>
    </row>
    <row r="604" spans="1:2">
      <c r="A604" s="79"/>
      <c r="B604" s="79"/>
    </row>
    <row r="605" spans="1:2">
      <c r="A605" s="79"/>
      <c r="B605" s="79"/>
    </row>
    <row r="606" spans="1:2">
      <c r="A606" s="79"/>
      <c r="B606" s="79"/>
    </row>
    <row r="607" spans="1:2">
      <c r="A607" s="79"/>
      <c r="B607" s="79"/>
    </row>
    <row r="608" spans="1:2">
      <c r="A608" s="79"/>
      <c r="B608" s="79"/>
    </row>
    <row r="609" spans="1:2">
      <c r="A609" s="79"/>
      <c r="B609" s="79"/>
    </row>
    <row r="610" spans="1:2">
      <c r="A610" s="79"/>
      <c r="B610" s="79"/>
    </row>
    <row r="611" spans="1:2">
      <c r="A611" s="79"/>
      <c r="B611" s="79"/>
    </row>
    <row r="612" spans="1:2">
      <c r="A612" s="79"/>
      <c r="B612" s="79"/>
    </row>
    <row r="613" spans="1:2">
      <c r="A613" s="79"/>
      <c r="B613" s="79"/>
    </row>
    <row r="614" spans="1:2">
      <c r="A614" s="79"/>
      <c r="B614" s="79"/>
    </row>
    <row r="615" spans="1:2">
      <c r="A615" s="79"/>
      <c r="B615" s="79"/>
    </row>
    <row r="616" spans="1:2">
      <c r="A616" s="79"/>
      <c r="B616" s="79"/>
    </row>
    <row r="617" spans="1:2">
      <c r="A617" s="79"/>
      <c r="B617" s="79"/>
    </row>
    <row r="618" spans="1:2">
      <c r="A618" s="79"/>
      <c r="B618" s="79"/>
    </row>
    <row r="619" spans="1:2">
      <c r="A619" s="79"/>
      <c r="B619" s="79"/>
    </row>
    <row r="620" spans="1:2">
      <c r="A620" s="79"/>
      <c r="B620" s="79"/>
    </row>
    <row r="621" spans="1:2">
      <c r="A621" s="79"/>
      <c r="B621" s="79"/>
    </row>
    <row r="622" spans="1:2">
      <c r="A622" s="79"/>
      <c r="B622" s="79"/>
    </row>
    <row r="623" spans="1:2">
      <c r="A623" s="79"/>
      <c r="B623" s="79"/>
    </row>
    <row r="624" spans="1:2">
      <c r="A624" s="79"/>
      <c r="B624" s="79"/>
    </row>
    <row r="625" spans="1:2">
      <c r="A625" s="79"/>
      <c r="B625" s="79"/>
    </row>
    <row r="626" spans="1:2">
      <c r="A626" s="79"/>
      <c r="B626" s="79"/>
    </row>
    <row r="627" spans="1:2">
      <c r="A627" s="79"/>
      <c r="B627" s="79"/>
    </row>
    <row r="628" spans="1:2">
      <c r="A628" s="79"/>
      <c r="B628" s="79"/>
    </row>
    <row r="629" spans="1:2">
      <c r="A629" s="79"/>
      <c r="B629" s="79"/>
    </row>
    <row r="630" spans="1:2">
      <c r="A630" s="79"/>
      <c r="B630" s="79"/>
    </row>
    <row r="631" spans="1:2">
      <c r="A631" s="79"/>
      <c r="B631" s="79"/>
    </row>
    <row r="632" spans="1:2">
      <c r="A632" s="79"/>
      <c r="B632" s="79"/>
    </row>
    <row r="633" spans="1:2">
      <c r="A633" s="79"/>
      <c r="B633" s="79"/>
    </row>
    <row r="634" spans="1:2">
      <c r="A634" s="79"/>
      <c r="B634" s="79"/>
    </row>
    <row r="635" spans="1:2">
      <c r="A635" s="79"/>
      <c r="B635" s="79"/>
    </row>
    <row r="636" spans="1:2">
      <c r="A636" s="79"/>
      <c r="B636" s="79"/>
    </row>
    <row r="637" spans="1:2">
      <c r="A637" s="79"/>
      <c r="B637" s="79"/>
    </row>
    <row r="638" spans="1:2">
      <c r="A638" s="79"/>
      <c r="B638" s="79"/>
    </row>
    <row r="639" spans="1:2">
      <c r="A639" s="79"/>
      <c r="B639" s="79"/>
    </row>
    <row r="640" spans="1:2">
      <c r="A640" s="79"/>
      <c r="B640" s="79"/>
    </row>
    <row r="641" spans="1:2">
      <c r="A641" s="79"/>
      <c r="B641" s="79"/>
    </row>
    <row r="642" spans="1:2">
      <c r="A642" s="79"/>
      <c r="B642" s="79"/>
    </row>
    <row r="643" spans="1:2">
      <c r="A643" s="79"/>
      <c r="B643" s="79"/>
    </row>
    <row r="644" spans="1:2">
      <c r="A644" s="79"/>
      <c r="B644" s="79"/>
    </row>
    <row r="645" spans="1:2">
      <c r="A645" s="79"/>
      <c r="B645" s="79"/>
    </row>
    <row r="646" spans="1:2">
      <c r="A646" s="79"/>
      <c r="B646" s="79"/>
    </row>
    <row r="647" spans="1:2">
      <c r="A647" s="79"/>
      <c r="B647" s="79"/>
    </row>
    <row r="648" spans="1:2">
      <c r="A648" s="79"/>
      <c r="B648" s="79"/>
    </row>
    <row r="649" spans="1:2">
      <c r="A649" s="79"/>
      <c r="B649" s="79"/>
    </row>
    <row r="650" spans="1:2">
      <c r="A650" s="79"/>
      <c r="B650" s="79"/>
    </row>
    <row r="651" spans="1:2">
      <c r="A651" s="79"/>
      <c r="B651" s="79"/>
    </row>
    <row r="652" spans="1:2">
      <c r="A652" s="79"/>
      <c r="B652" s="79"/>
    </row>
    <row r="653" spans="1:2">
      <c r="A653" s="79"/>
      <c r="B653" s="79"/>
    </row>
    <row r="654" spans="1:2">
      <c r="A654" s="79"/>
      <c r="B654" s="79"/>
    </row>
    <row r="655" spans="1:2">
      <c r="A655" s="79"/>
      <c r="B655" s="79"/>
    </row>
    <row r="656" spans="1:2">
      <c r="A656" s="79"/>
      <c r="B656" s="79"/>
    </row>
    <row r="657" spans="1:2">
      <c r="A657" s="79"/>
      <c r="B657" s="79"/>
    </row>
    <row r="658" spans="1:2">
      <c r="A658" s="79"/>
      <c r="B658" s="79"/>
    </row>
    <row r="659" spans="1:2">
      <c r="A659" s="79"/>
      <c r="B659" s="79"/>
    </row>
    <row r="660" spans="1:2">
      <c r="A660" s="79"/>
      <c r="B660" s="79"/>
    </row>
    <row r="661" spans="1:2">
      <c r="A661" s="79"/>
      <c r="B661" s="79"/>
    </row>
    <row r="662" spans="1:2">
      <c r="A662" s="79"/>
      <c r="B662" s="79"/>
    </row>
    <row r="663" spans="1:2">
      <c r="A663" s="79"/>
      <c r="B663" s="79"/>
    </row>
    <row r="664" spans="1:2">
      <c r="A664" s="79"/>
      <c r="B664" s="79"/>
    </row>
    <row r="665" spans="1:2">
      <c r="A665" s="79"/>
      <c r="B665" s="79"/>
    </row>
    <row r="666" spans="1:2">
      <c r="A666" s="79"/>
      <c r="B666" s="79"/>
    </row>
    <row r="667" spans="1:2">
      <c r="A667" s="79"/>
      <c r="B667" s="79"/>
    </row>
    <row r="668" spans="1:2">
      <c r="A668" s="79"/>
      <c r="B668" s="79"/>
    </row>
    <row r="669" spans="1:2">
      <c r="A669" s="79"/>
      <c r="B669" s="79"/>
    </row>
    <row r="670" spans="1:2">
      <c r="A670" s="79"/>
      <c r="B670" s="79"/>
    </row>
    <row r="671" spans="1:2">
      <c r="A671" s="79"/>
      <c r="B671" s="79"/>
    </row>
    <row r="672" spans="1:2">
      <c r="A672" s="79"/>
      <c r="B672" s="79"/>
    </row>
    <row r="673" spans="1:2">
      <c r="A673" s="79"/>
      <c r="B673" s="79"/>
    </row>
    <row r="674" spans="1:2">
      <c r="A674" s="79"/>
      <c r="B674" s="79"/>
    </row>
    <row r="675" spans="1:2">
      <c r="A675" s="79"/>
      <c r="B675" s="79"/>
    </row>
    <row r="676" spans="1:2">
      <c r="A676" s="79"/>
      <c r="B676" s="79"/>
    </row>
    <row r="677" spans="1:2">
      <c r="A677" s="79"/>
      <c r="B677" s="79"/>
    </row>
    <row r="678" spans="1:2">
      <c r="A678" s="79"/>
      <c r="B678" s="79"/>
    </row>
    <row r="679" spans="1:2">
      <c r="A679" s="79"/>
      <c r="B679" s="79"/>
    </row>
    <row r="680" spans="1:2">
      <c r="A680" s="79"/>
      <c r="B680" s="79"/>
    </row>
    <row r="681" spans="1:2">
      <c r="A681" s="79"/>
      <c r="B681" s="79"/>
    </row>
    <row r="682" spans="1:2">
      <c r="A682" s="79"/>
      <c r="B682" s="79"/>
    </row>
    <row r="683" spans="1:2">
      <c r="A683" s="79"/>
      <c r="B683" s="79"/>
    </row>
    <row r="684" spans="1:2">
      <c r="A684" s="79"/>
      <c r="B684" s="79"/>
    </row>
    <row r="685" spans="1:2">
      <c r="A685" s="79"/>
      <c r="B685" s="79"/>
    </row>
    <row r="686" spans="1:2">
      <c r="A686" s="79"/>
      <c r="B686" s="79"/>
    </row>
    <row r="687" spans="1:2">
      <c r="A687" s="79"/>
      <c r="B687" s="79"/>
    </row>
    <row r="688" spans="1:2">
      <c r="A688" s="79"/>
      <c r="B688" s="79"/>
    </row>
    <row r="689" spans="1:2">
      <c r="A689" s="79"/>
      <c r="B689" s="79"/>
    </row>
    <row r="690" spans="1:2">
      <c r="A690" s="79"/>
      <c r="B690" s="79"/>
    </row>
    <row r="691" spans="1:2">
      <c r="A691" s="79"/>
      <c r="B691" s="79"/>
    </row>
    <row r="692" spans="1:2">
      <c r="A692" s="79"/>
      <c r="B692" s="79"/>
    </row>
    <row r="693" spans="1:2">
      <c r="A693" s="79"/>
      <c r="B693" s="79"/>
    </row>
    <row r="694" spans="1:2">
      <c r="A694" s="79"/>
      <c r="B694" s="79"/>
    </row>
    <row r="695" spans="1:2">
      <c r="A695" s="79"/>
      <c r="B695" s="79"/>
    </row>
    <row r="696" spans="1:2">
      <c r="A696" s="79"/>
      <c r="B696" s="79"/>
    </row>
    <row r="697" spans="1:2">
      <c r="A697" s="79"/>
      <c r="B697" s="79"/>
    </row>
    <row r="698" spans="1:2">
      <c r="A698" s="79"/>
      <c r="B698" s="79"/>
    </row>
    <row r="699" spans="1:2">
      <c r="A699" s="79"/>
      <c r="B699" s="79"/>
    </row>
    <row r="700" spans="1:2">
      <c r="A700" s="79"/>
      <c r="B700" s="79"/>
    </row>
    <row r="701" spans="1:2">
      <c r="A701" s="79"/>
      <c r="B701" s="79"/>
    </row>
    <row r="702" spans="1:2">
      <c r="A702" s="79"/>
      <c r="B702" s="79"/>
    </row>
    <row r="703" spans="1:2">
      <c r="A703" s="79"/>
      <c r="B703" s="79"/>
    </row>
    <row r="704" spans="1:2">
      <c r="A704" s="79"/>
      <c r="B704" s="79"/>
    </row>
    <row r="705" spans="1:2">
      <c r="A705" s="79"/>
      <c r="B705" s="79"/>
    </row>
    <row r="706" spans="1:2">
      <c r="A706" s="79"/>
      <c r="B706" s="79"/>
    </row>
    <row r="707" spans="1:2">
      <c r="A707" s="79"/>
      <c r="B707" s="79"/>
    </row>
    <row r="708" spans="1:2">
      <c r="A708" s="79"/>
      <c r="B708" s="79"/>
    </row>
    <row r="709" spans="1:2">
      <c r="A709" s="79"/>
      <c r="B709" s="79"/>
    </row>
    <row r="710" spans="1:2">
      <c r="A710" s="79"/>
      <c r="B710" s="79"/>
    </row>
    <row r="711" spans="1:2">
      <c r="A711" s="79"/>
      <c r="B711" s="79"/>
    </row>
    <row r="712" spans="1:2">
      <c r="A712" s="79"/>
      <c r="B712" s="79"/>
    </row>
    <row r="713" spans="1:2">
      <c r="A713" s="79"/>
      <c r="B713" s="79"/>
    </row>
    <row r="714" spans="1:2">
      <c r="A714" s="79"/>
      <c r="B714" s="79"/>
    </row>
    <row r="715" spans="1:2">
      <c r="A715" s="79"/>
      <c r="B715" s="79"/>
    </row>
    <row r="716" spans="1:2">
      <c r="A716" s="79"/>
      <c r="B716" s="79"/>
    </row>
    <row r="717" spans="1:2">
      <c r="A717" s="79"/>
      <c r="B717" s="79"/>
    </row>
    <row r="718" spans="1:2">
      <c r="A718" s="79"/>
      <c r="B718" s="79"/>
    </row>
    <row r="719" spans="1:2">
      <c r="A719" s="79"/>
      <c r="B719" s="79"/>
    </row>
    <row r="720" spans="1:2">
      <c r="A720" s="79"/>
      <c r="B720" s="79"/>
    </row>
    <row r="721" spans="1:2">
      <c r="A721" s="79"/>
      <c r="B721" s="79"/>
    </row>
    <row r="722" spans="1:2">
      <c r="A722" s="79"/>
      <c r="B722" s="79"/>
    </row>
    <row r="723" spans="1:2">
      <c r="A723" s="79"/>
      <c r="B723" s="79"/>
    </row>
    <row r="724" spans="1:2">
      <c r="A724" s="79"/>
      <c r="B724" s="79"/>
    </row>
    <row r="725" spans="1:2">
      <c r="A725" s="79"/>
      <c r="B725" s="79"/>
    </row>
    <row r="726" spans="1:2">
      <c r="A726" s="79"/>
      <c r="B726" s="79"/>
    </row>
    <row r="727" spans="1:2">
      <c r="A727" s="79"/>
      <c r="B727" s="79"/>
    </row>
    <row r="728" spans="1:2">
      <c r="A728" s="79"/>
      <c r="B728" s="79"/>
    </row>
    <row r="729" spans="1:2">
      <c r="A729" s="79"/>
      <c r="B729" s="79"/>
    </row>
    <row r="730" spans="1:2">
      <c r="A730" s="79"/>
      <c r="B730" s="79"/>
    </row>
    <row r="731" spans="1:2">
      <c r="A731" s="79"/>
      <c r="B731" s="79"/>
    </row>
    <row r="732" spans="1:2">
      <c r="A732" s="79"/>
      <c r="B732" s="79"/>
    </row>
    <row r="733" spans="1:2">
      <c r="A733" s="79"/>
      <c r="B733" s="79"/>
    </row>
    <row r="734" spans="1:2">
      <c r="A734" s="79"/>
      <c r="B734" s="79"/>
    </row>
    <row r="735" spans="1:2">
      <c r="A735" s="79"/>
      <c r="B735" s="79"/>
    </row>
    <row r="736" spans="1:2">
      <c r="A736" s="79"/>
      <c r="B736" s="79"/>
    </row>
    <row r="737" spans="1:2">
      <c r="A737" s="79"/>
      <c r="B737" s="79"/>
    </row>
    <row r="738" spans="1:2">
      <c r="A738" s="79"/>
      <c r="B738" s="79"/>
    </row>
    <row r="739" spans="1:2">
      <c r="A739" s="79"/>
      <c r="B739" s="79"/>
    </row>
    <row r="740" spans="1:2">
      <c r="A740" s="79"/>
      <c r="B740" s="79"/>
    </row>
    <row r="741" spans="1:2">
      <c r="A741" s="79"/>
      <c r="B741" s="79"/>
    </row>
    <row r="742" spans="1:2">
      <c r="A742" s="79"/>
      <c r="B742" s="79"/>
    </row>
    <row r="743" spans="1:2">
      <c r="A743" s="79"/>
      <c r="B743" s="79"/>
    </row>
    <row r="744" spans="1:2">
      <c r="A744" s="79"/>
      <c r="B744" s="79"/>
    </row>
    <row r="745" spans="1:2">
      <c r="A745" s="79"/>
      <c r="B745" s="79"/>
    </row>
    <row r="746" spans="1:2">
      <c r="A746" s="79"/>
      <c r="B746" s="79"/>
    </row>
    <row r="747" spans="1:2">
      <c r="A747" s="79"/>
      <c r="B747" s="79"/>
    </row>
    <row r="748" spans="1:2">
      <c r="A748" s="79"/>
      <c r="B748" s="79"/>
    </row>
    <row r="749" spans="1:2">
      <c r="A749" s="79"/>
      <c r="B749" s="79"/>
    </row>
    <row r="750" spans="1:2">
      <c r="A750" s="79"/>
      <c r="B750" s="79"/>
    </row>
    <row r="751" spans="1:2">
      <c r="A751" s="79"/>
      <c r="B751" s="79"/>
    </row>
    <row r="752" spans="1:2">
      <c r="A752" s="79"/>
      <c r="B752" s="79"/>
    </row>
    <row r="753" spans="1:2">
      <c r="A753" s="79"/>
      <c r="B753" s="79"/>
    </row>
    <row r="754" spans="1:2">
      <c r="A754" s="79"/>
      <c r="B754" s="79"/>
    </row>
    <row r="755" spans="1:2">
      <c r="A755" s="79"/>
      <c r="B755" s="79"/>
    </row>
    <row r="756" spans="1:2">
      <c r="A756" s="79"/>
      <c r="B756" s="79"/>
    </row>
    <row r="757" spans="1:2">
      <c r="A757" s="79"/>
      <c r="B757" s="79"/>
    </row>
    <row r="758" spans="1:2">
      <c r="A758" s="79"/>
      <c r="B758" s="79"/>
    </row>
    <row r="759" spans="1:2">
      <c r="A759" s="79"/>
      <c r="B759" s="79"/>
    </row>
    <row r="760" spans="1:2">
      <c r="A760" s="79"/>
      <c r="B760" s="79"/>
    </row>
    <row r="761" spans="1:2">
      <c r="A761" s="79"/>
      <c r="B761" s="79"/>
    </row>
    <row r="762" spans="1:2">
      <c r="A762" s="79"/>
      <c r="B762" s="79"/>
    </row>
    <row r="763" spans="1:2">
      <c r="A763" s="79"/>
      <c r="B763" s="79"/>
    </row>
    <row r="764" spans="1:2">
      <c r="A764" s="79"/>
      <c r="B764" s="79"/>
    </row>
    <row r="765" spans="1:2">
      <c r="A765" s="79"/>
      <c r="B765" s="79"/>
    </row>
    <row r="766" spans="1:2">
      <c r="A766" s="79"/>
      <c r="B766" s="79"/>
    </row>
    <row r="767" spans="1:2">
      <c r="A767" s="79"/>
      <c r="B767" s="79"/>
    </row>
    <row r="768" spans="1:2">
      <c r="A768" s="79"/>
      <c r="B768" s="79"/>
    </row>
    <row r="769" spans="1:2">
      <c r="A769" s="79"/>
      <c r="B769" s="79"/>
    </row>
    <row r="770" spans="1:2">
      <c r="A770" s="79"/>
      <c r="B770" s="79"/>
    </row>
    <row r="771" spans="1:2">
      <c r="A771" s="79"/>
      <c r="B771" s="79"/>
    </row>
    <row r="772" spans="1:2">
      <c r="A772" s="79"/>
      <c r="B772" s="79"/>
    </row>
    <row r="773" spans="1:2">
      <c r="A773" s="79"/>
      <c r="B773" s="79"/>
    </row>
    <row r="774" spans="1:2">
      <c r="A774" s="79"/>
      <c r="B774" s="79"/>
    </row>
    <row r="775" spans="1:2">
      <c r="A775" s="79"/>
      <c r="B775" s="79"/>
    </row>
    <row r="776" spans="1:2">
      <c r="A776" s="79"/>
      <c r="B776" s="79"/>
    </row>
    <row r="777" spans="1:2">
      <c r="A777" s="79"/>
      <c r="B777" s="79"/>
    </row>
    <row r="778" spans="1:2">
      <c r="A778" s="79"/>
      <c r="B778" s="79"/>
    </row>
    <row r="779" spans="1:2">
      <c r="A779" s="79"/>
      <c r="B779" s="79"/>
    </row>
    <row r="780" spans="1:2">
      <c r="A780" s="79"/>
      <c r="B780" s="79"/>
    </row>
    <row r="781" spans="1:2">
      <c r="A781" s="79"/>
      <c r="B781" s="79"/>
    </row>
    <row r="782" spans="1:2">
      <c r="A782" s="79"/>
      <c r="B782" s="79"/>
    </row>
    <row r="783" spans="1:2">
      <c r="A783" s="79"/>
      <c r="B783" s="79"/>
    </row>
    <row r="784" spans="1:2">
      <c r="A784" s="79"/>
      <c r="B784" s="79"/>
    </row>
    <row r="785" spans="1:2">
      <c r="A785" s="79"/>
      <c r="B785" s="79"/>
    </row>
    <row r="786" spans="1:2">
      <c r="A786" s="79"/>
      <c r="B786" s="79"/>
    </row>
    <row r="787" spans="1:2">
      <c r="A787" s="79"/>
      <c r="B787" s="79"/>
    </row>
    <row r="788" spans="1:2">
      <c r="A788" s="79"/>
      <c r="B788" s="79"/>
    </row>
    <row r="789" spans="1:2">
      <c r="A789" s="79"/>
      <c r="B789" s="79"/>
    </row>
    <row r="790" spans="1:2">
      <c r="A790" s="79"/>
      <c r="B790" s="79"/>
    </row>
    <row r="791" spans="1:2">
      <c r="A791" s="79"/>
      <c r="B791" s="79"/>
    </row>
    <row r="792" spans="1:2">
      <c r="A792" s="79"/>
      <c r="B792" s="79"/>
    </row>
    <row r="793" spans="1:2">
      <c r="A793" s="79"/>
      <c r="B793" s="79"/>
    </row>
    <row r="794" spans="1:2">
      <c r="A794" s="79"/>
      <c r="B794" s="79"/>
    </row>
    <row r="795" spans="1:2">
      <c r="A795" s="79"/>
      <c r="B795" s="79"/>
    </row>
    <row r="796" spans="1:2">
      <c r="A796" s="79"/>
      <c r="B796" s="79"/>
    </row>
    <row r="797" spans="1:2">
      <c r="A797" s="79"/>
      <c r="B797" s="79"/>
    </row>
    <row r="798" spans="1:2">
      <c r="A798" s="79"/>
      <c r="B798" s="79"/>
    </row>
    <row r="799" spans="1:2">
      <c r="A799" s="79"/>
      <c r="B799" s="79"/>
    </row>
    <row r="800" spans="1:2">
      <c r="A800" s="79"/>
      <c r="B800" s="79"/>
    </row>
    <row r="801" spans="1:2">
      <c r="A801" s="79"/>
      <c r="B801" s="79"/>
    </row>
    <row r="802" spans="1:2">
      <c r="A802" s="79"/>
      <c r="B802" s="79"/>
    </row>
    <row r="803" spans="1:2">
      <c r="A803" s="79"/>
      <c r="B803" s="79"/>
    </row>
    <row r="804" spans="1:2">
      <c r="A804" s="79"/>
      <c r="B804" s="79"/>
    </row>
    <row r="805" spans="1:2">
      <c r="A805" s="79"/>
      <c r="B805" s="79"/>
    </row>
    <row r="806" spans="1:2">
      <c r="A806" s="79"/>
      <c r="B806" s="79"/>
    </row>
    <row r="807" spans="1:2">
      <c r="A807" s="79"/>
      <c r="B807" s="79"/>
    </row>
    <row r="808" spans="1:2">
      <c r="A808" s="79"/>
      <c r="B808" s="79"/>
    </row>
    <row r="809" spans="1:2">
      <c r="A809" s="79"/>
      <c r="B809" s="79"/>
    </row>
    <row r="810" spans="1:2">
      <c r="A810" s="79"/>
      <c r="B810" s="79"/>
    </row>
    <row r="811" spans="1:2">
      <c r="A811" s="79"/>
      <c r="B811" s="79"/>
    </row>
    <row r="812" spans="1:2">
      <c r="A812" s="79"/>
      <c r="B812" s="79"/>
    </row>
    <row r="813" spans="1:2">
      <c r="A813" s="79"/>
      <c r="B813" s="79"/>
    </row>
    <row r="814" spans="1:2">
      <c r="A814" s="79"/>
      <c r="B814" s="79"/>
    </row>
    <row r="815" spans="1:2">
      <c r="A815" s="79"/>
      <c r="B815" s="79"/>
    </row>
    <row r="816" spans="1:2">
      <c r="A816" s="79"/>
      <c r="B816" s="79"/>
    </row>
    <row r="817" spans="1:2">
      <c r="A817" s="79"/>
      <c r="B817" s="79"/>
    </row>
    <row r="818" spans="1:2">
      <c r="A818" s="79"/>
      <c r="B818" s="79"/>
    </row>
    <row r="819" spans="1:2">
      <c r="A819" s="79"/>
      <c r="B819" s="79"/>
    </row>
    <row r="820" spans="1:2">
      <c r="A820" s="79"/>
      <c r="B820" s="79"/>
    </row>
    <row r="821" spans="1:2">
      <c r="A821" s="79"/>
      <c r="B821" s="79"/>
    </row>
    <row r="822" spans="1:2">
      <c r="A822" s="79"/>
      <c r="B822" s="79"/>
    </row>
    <row r="823" spans="1:2">
      <c r="A823" s="79"/>
      <c r="B823" s="79"/>
    </row>
    <row r="824" spans="1:2">
      <c r="A824" s="79"/>
      <c r="B824" s="79"/>
    </row>
    <row r="825" spans="1:2">
      <c r="A825" s="79"/>
      <c r="B825" s="79"/>
    </row>
    <row r="826" spans="1:2">
      <c r="A826" s="79"/>
      <c r="B826" s="79"/>
    </row>
    <row r="827" spans="1:2">
      <c r="A827" s="79"/>
      <c r="B827" s="79"/>
    </row>
    <row r="828" spans="1:2">
      <c r="A828" s="79"/>
      <c r="B828" s="79"/>
    </row>
    <row r="829" spans="1:2">
      <c r="A829" s="79"/>
      <c r="B829" s="79"/>
    </row>
    <row r="830" spans="1:2">
      <c r="A830" s="79"/>
      <c r="B830" s="79"/>
    </row>
    <row r="831" spans="1:2">
      <c r="A831" s="79"/>
      <c r="B831" s="79"/>
    </row>
    <row r="832" spans="1:2">
      <c r="A832" s="79"/>
      <c r="B832" s="79"/>
    </row>
    <row r="833" spans="1:2">
      <c r="A833" s="79"/>
      <c r="B833" s="79"/>
    </row>
    <row r="834" spans="1:2">
      <c r="A834" s="79"/>
      <c r="B834" s="79"/>
    </row>
    <row r="835" spans="1:2">
      <c r="A835" s="79"/>
      <c r="B835" s="79"/>
    </row>
    <row r="836" spans="1:2">
      <c r="A836" s="79"/>
      <c r="B836" s="79"/>
    </row>
    <row r="837" spans="1:2">
      <c r="A837" s="79"/>
      <c r="B837" s="79"/>
    </row>
    <row r="838" spans="1:2">
      <c r="A838" s="79"/>
      <c r="B838" s="79"/>
    </row>
    <row r="839" spans="1:2">
      <c r="A839" s="79"/>
      <c r="B839" s="79"/>
    </row>
    <row r="840" spans="1:2">
      <c r="A840" s="79"/>
      <c r="B840" s="79"/>
    </row>
    <row r="841" spans="1:2">
      <c r="A841" s="79"/>
      <c r="B841" s="79"/>
    </row>
    <row r="842" spans="1:2">
      <c r="A842" s="79"/>
      <c r="B842" s="79"/>
    </row>
    <row r="843" spans="1:2">
      <c r="A843" s="79"/>
      <c r="B843" s="79"/>
    </row>
    <row r="844" spans="1:2">
      <c r="A844" s="79"/>
      <c r="B844" s="79"/>
    </row>
    <row r="845" spans="1:2">
      <c r="A845" s="79"/>
      <c r="B845" s="79"/>
    </row>
    <row r="846" spans="1:2">
      <c r="A846" s="79"/>
      <c r="B846" s="79"/>
    </row>
    <row r="847" spans="1:2">
      <c r="A847" s="79"/>
      <c r="B847" s="79"/>
    </row>
    <row r="848" spans="1:2">
      <c r="A848" s="79"/>
      <c r="B848" s="79"/>
    </row>
    <row r="849" spans="1:2">
      <c r="A849" s="79"/>
      <c r="B849" s="79"/>
    </row>
    <row r="850" spans="1:2">
      <c r="A850" s="79"/>
      <c r="B850" s="79"/>
    </row>
    <row r="851" spans="1:2">
      <c r="A851" s="79"/>
      <c r="B851" s="79"/>
    </row>
    <row r="852" spans="1:2">
      <c r="A852" s="79"/>
      <c r="B852" s="79"/>
    </row>
    <row r="853" spans="1:2">
      <c r="A853" s="79"/>
      <c r="B853" s="79"/>
    </row>
    <row r="854" spans="1:2">
      <c r="A854" s="79"/>
      <c r="B854" s="79"/>
    </row>
    <row r="855" spans="1:2">
      <c r="A855" s="79"/>
      <c r="B855" s="79"/>
    </row>
    <row r="856" spans="1:2">
      <c r="A856" s="79"/>
      <c r="B856" s="79"/>
    </row>
    <row r="857" spans="1:2">
      <c r="A857" s="79"/>
      <c r="B857" s="79"/>
    </row>
    <row r="858" spans="1:2">
      <c r="A858" s="79"/>
      <c r="B858" s="79"/>
    </row>
    <row r="859" spans="1:2">
      <c r="A859" s="79"/>
      <c r="B859" s="79"/>
    </row>
    <row r="860" spans="1:2">
      <c r="A860" s="79"/>
      <c r="B860" s="79"/>
    </row>
    <row r="861" spans="1:2">
      <c r="A861" s="79"/>
      <c r="B861" s="79"/>
    </row>
    <row r="862" spans="1:2">
      <c r="A862" s="79"/>
      <c r="B862" s="79"/>
    </row>
    <row r="863" spans="1:2">
      <c r="A863" s="79"/>
      <c r="B863" s="79"/>
    </row>
    <row r="864" spans="1:2">
      <c r="A864" s="79"/>
      <c r="B864" s="79"/>
    </row>
    <row r="865" spans="1:2">
      <c r="A865" s="79"/>
      <c r="B865" s="79"/>
    </row>
    <row r="866" spans="1:2">
      <c r="A866" s="79"/>
      <c r="B866" s="79"/>
    </row>
    <row r="867" spans="1:2">
      <c r="A867" s="79"/>
      <c r="B867" s="79"/>
    </row>
    <row r="868" spans="1:2">
      <c r="A868" s="79"/>
      <c r="B868" s="79"/>
    </row>
    <row r="869" spans="1:2">
      <c r="A869" s="79"/>
      <c r="B869" s="79"/>
    </row>
    <row r="870" spans="1:2">
      <c r="A870" s="79"/>
      <c r="B870" s="79"/>
    </row>
    <row r="871" spans="1:2">
      <c r="A871" s="79"/>
      <c r="B871" s="79"/>
    </row>
    <row r="872" spans="1:2">
      <c r="A872" s="79"/>
      <c r="B872" s="79"/>
    </row>
    <row r="873" spans="1:2">
      <c r="A873" s="79"/>
      <c r="B873" s="79"/>
    </row>
    <row r="874" spans="1:2">
      <c r="A874" s="79"/>
      <c r="B874" s="79"/>
    </row>
    <row r="875" spans="1:2">
      <c r="A875" s="79"/>
      <c r="B875" s="79"/>
    </row>
    <row r="876" spans="1:2">
      <c r="A876" s="79"/>
      <c r="B876" s="79"/>
    </row>
    <row r="877" spans="1:2">
      <c r="A877" s="79"/>
      <c r="B877" s="79"/>
    </row>
    <row r="878" spans="1:2">
      <c r="A878" s="79"/>
      <c r="B878" s="79"/>
    </row>
    <row r="879" spans="1:2">
      <c r="A879" s="79"/>
      <c r="B879" s="79"/>
    </row>
    <row r="880" spans="1:2">
      <c r="A880" s="79"/>
      <c r="B880" s="79"/>
    </row>
    <row r="881" spans="1:2">
      <c r="A881" s="79"/>
      <c r="B881" s="79"/>
    </row>
    <row r="882" spans="1:2">
      <c r="A882" s="79"/>
      <c r="B882" s="79"/>
    </row>
    <row r="883" spans="1:2">
      <c r="A883" s="79"/>
      <c r="B883" s="79"/>
    </row>
    <row r="884" spans="1:2">
      <c r="A884" s="79"/>
      <c r="B884" s="79"/>
    </row>
    <row r="885" spans="1:2">
      <c r="A885" s="79"/>
      <c r="B885" s="79"/>
    </row>
    <row r="886" spans="1:2">
      <c r="A886" s="79"/>
      <c r="B886" s="79"/>
    </row>
    <row r="887" spans="1:2">
      <c r="A887" s="79"/>
      <c r="B887" s="79"/>
    </row>
    <row r="888" spans="1:2">
      <c r="A888" s="79"/>
      <c r="B888" s="79"/>
    </row>
    <row r="889" spans="1:2">
      <c r="A889" s="79"/>
      <c r="B889" s="79"/>
    </row>
    <row r="890" spans="1:2">
      <c r="A890" s="79"/>
      <c r="B890" s="79"/>
    </row>
    <row r="891" spans="1:2">
      <c r="A891" s="79"/>
      <c r="B891" s="79"/>
    </row>
    <row r="892" spans="1:2">
      <c r="A892" s="79"/>
      <c r="B892" s="79"/>
    </row>
    <row r="893" spans="1:2">
      <c r="A893" s="79"/>
      <c r="B893" s="79"/>
    </row>
    <row r="894" spans="1:2">
      <c r="A894" s="79"/>
      <c r="B894" s="79"/>
    </row>
    <row r="895" spans="1:2">
      <c r="A895" s="79"/>
      <c r="B895" s="79"/>
    </row>
    <row r="896" spans="1:2">
      <c r="A896" s="79"/>
      <c r="B896" s="79"/>
    </row>
    <row r="897" spans="1:2">
      <c r="A897" s="79"/>
      <c r="B897" s="79"/>
    </row>
    <row r="898" spans="1:2">
      <c r="A898" s="79"/>
      <c r="B898" s="79"/>
    </row>
    <row r="899" spans="1:2">
      <c r="A899" s="79"/>
      <c r="B899" s="79"/>
    </row>
    <row r="900" spans="1:2">
      <c r="A900" s="79"/>
      <c r="B900" s="79"/>
    </row>
    <row r="901" spans="1:2">
      <c r="A901" s="79"/>
      <c r="B901" s="79"/>
    </row>
    <row r="902" spans="1:2">
      <c r="A902" s="79"/>
      <c r="B902" s="79"/>
    </row>
    <row r="903" spans="1:2">
      <c r="A903" s="79"/>
      <c r="B903" s="79"/>
    </row>
    <row r="904" spans="1:2">
      <c r="A904" s="79"/>
      <c r="B904" s="79"/>
    </row>
    <row r="905" spans="1:2">
      <c r="A905" s="79"/>
      <c r="B905" s="79"/>
    </row>
    <row r="906" spans="1:2">
      <c r="A906" s="79"/>
      <c r="B906" s="79"/>
    </row>
    <row r="907" spans="1:2">
      <c r="A907" s="79"/>
      <c r="B907" s="79"/>
    </row>
    <row r="908" spans="1:2">
      <c r="A908" s="79"/>
      <c r="B908" s="79"/>
    </row>
    <row r="909" spans="1:2">
      <c r="A909" s="79"/>
      <c r="B909" s="79"/>
    </row>
    <row r="910" spans="1:2">
      <c r="A910" s="79"/>
      <c r="B910" s="79"/>
    </row>
    <row r="911" spans="1:2">
      <c r="A911" s="79"/>
      <c r="B911" s="79"/>
    </row>
    <row r="912" spans="1:2">
      <c r="A912" s="79"/>
      <c r="B912" s="79"/>
    </row>
    <row r="913" spans="1:2">
      <c r="A913" s="79"/>
      <c r="B913" s="79"/>
    </row>
    <row r="914" spans="1:2">
      <c r="A914" s="79"/>
      <c r="B914" s="79"/>
    </row>
    <row r="915" spans="1:2">
      <c r="A915" s="79"/>
      <c r="B915" s="79"/>
    </row>
    <row r="916" spans="1:2">
      <c r="A916" s="79"/>
      <c r="B916" s="79"/>
    </row>
    <row r="917" spans="1:2">
      <c r="A917" s="79"/>
      <c r="B917" s="79"/>
    </row>
    <row r="918" spans="1:2">
      <c r="A918" s="79"/>
      <c r="B918" s="79"/>
    </row>
    <row r="919" spans="1:2">
      <c r="A919" s="79"/>
      <c r="B919" s="79"/>
    </row>
    <row r="920" spans="1:2">
      <c r="A920" s="79"/>
      <c r="B920" s="79"/>
    </row>
    <row r="921" spans="1:2">
      <c r="A921" s="79"/>
      <c r="B921" s="79"/>
    </row>
    <row r="922" spans="1:2">
      <c r="A922" s="79"/>
      <c r="B922" s="79"/>
    </row>
    <row r="923" spans="1:2">
      <c r="A923" s="79"/>
      <c r="B923" s="79"/>
    </row>
    <row r="924" spans="1:2">
      <c r="A924" s="79"/>
      <c r="B924" s="79"/>
    </row>
    <row r="925" spans="1:2">
      <c r="A925" s="79"/>
      <c r="B925" s="79"/>
    </row>
    <row r="926" spans="1:2">
      <c r="A926" s="79"/>
      <c r="B926" s="79"/>
    </row>
    <row r="927" spans="1:2">
      <c r="A927" s="79"/>
      <c r="B927" s="79"/>
    </row>
    <row r="928" spans="1:2">
      <c r="A928" s="79"/>
      <c r="B928" s="79"/>
    </row>
    <row r="929" spans="1:2">
      <c r="A929" s="79"/>
      <c r="B929" s="79"/>
    </row>
    <row r="930" spans="1:2">
      <c r="A930" s="79"/>
      <c r="B930" s="79"/>
    </row>
    <row r="931" spans="1:2">
      <c r="A931" s="79"/>
      <c r="B931" s="79"/>
    </row>
    <row r="932" spans="1:2">
      <c r="A932" s="79"/>
      <c r="B932" s="79"/>
    </row>
    <row r="933" spans="1:2">
      <c r="A933" s="79"/>
      <c r="B933" s="79"/>
    </row>
    <row r="934" spans="1:2">
      <c r="A934" s="79"/>
      <c r="B934" s="79"/>
    </row>
    <row r="935" spans="1:2">
      <c r="A935" s="79"/>
      <c r="B935" s="79"/>
    </row>
    <row r="936" spans="1:2">
      <c r="A936" s="79"/>
      <c r="B936" s="79"/>
    </row>
    <row r="937" spans="1:2">
      <c r="A937" s="79"/>
      <c r="B937" s="79"/>
    </row>
    <row r="938" spans="1:2">
      <c r="A938" s="79"/>
      <c r="B938" s="79"/>
    </row>
    <row r="939" spans="1:2">
      <c r="A939" s="79"/>
      <c r="B939" s="79"/>
    </row>
    <row r="940" spans="1:2">
      <c r="A940" s="79"/>
      <c r="B940" s="79"/>
    </row>
    <row r="941" spans="1:2">
      <c r="A941" s="79"/>
      <c r="B941" s="79"/>
    </row>
    <row r="942" spans="1:2">
      <c r="A942" s="79"/>
      <c r="B942" s="79"/>
    </row>
    <row r="943" spans="1:2">
      <c r="A943" s="79"/>
      <c r="B943" s="79"/>
    </row>
    <row r="944" spans="1:2">
      <c r="A944" s="79"/>
      <c r="B944" s="79"/>
    </row>
    <row r="945" spans="1:2">
      <c r="A945" s="79"/>
      <c r="B945" s="79"/>
    </row>
    <row r="946" spans="1:2">
      <c r="A946" s="79"/>
      <c r="B946" s="79"/>
    </row>
    <row r="947" spans="1:2">
      <c r="A947" s="79"/>
      <c r="B947" s="79"/>
    </row>
    <row r="948" spans="1:2">
      <c r="A948" s="79"/>
      <c r="B948" s="79"/>
    </row>
    <row r="949" spans="1:2">
      <c r="A949" s="79"/>
      <c r="B949" s="79"/>
    </row>
    <row r="950" spans="1:2">
      <c r="A950" s="79"/>
      <c r="B950" s="79"/>
    </row>
    <row r="951" spans="1:2">
      <c r="A951" s="79"/>
      <c r="B951" s="79"/>
    </row>
    <row r="952" spans="1:2">
      <c r="A952" s="79"/>
      <c r="B952" s="79"/>
    </row>
    <row r="953" spans="1:2">
      <c r="A953" s="79"/>
      <c r="B953" s="79"/>
    </row>
    <row r="954" spans="1:2">
      <c r="A954" s="79"/>
      <c r="B954" s="79"/>
    </row>
    <row r="955" spans="1:2">
      <c r="A955" s="79"/>
      <c r="B955" s="79"/>
    </row>
    <row r="956" spans="1:2">
      <c r="A956" s="79"/>
      <c r="B956" s="79"/>
    </row>
    <row r="957" spans="1:2">
      <c r="A957" s="79"/>
      <c r="B957" s="79"/>
    </row>
    <row r="958" spans="1:2">
      <c r="A958" s="79"/>
      <c r="B958" s="79"/>
    </row>
    <row r="959" spans="1:2">
      <c r="A959" s="79"/>
      <c r="B959" s="79"/>
    </row>
    <row r="960" spans="1:2">
      <c r="A960" s="79"/>
      <c r="B960" s="79"/>
    </row>
    <row r="961" spans="1:2">
      <c r="A961" s="79"/>
      <c r="B961" s="79"/>
    </row>
    <row r="962" spans="1:2">
      <c r="A962" s="79"/>
      <c r="B962" s="79"/>
    </row>
    <row r="963" spans="1:2">
      <c r="A963" s="79"/>
      <c r="B963" s="79"/>
    </row>
    <row r="964" spans="1:2">
      <c r="A964" s="79"/>
      <c r="B964" s="79"/>
    </row>
    <row r="965" spans="1:2">
      <c r="A965" s="79"/>
      <c r="B965" s="79"/>
    </row>
    <row r="966" spans="1:2">
      <c r="A966" s="79"/>
      <c r="B966" s="79"/>
    </row>
    <row r="967" spans="1:2">
      <c r="A967" s="79"/>
      <c r="B967" s="79"/>
    </row>
    <row r="968" spans="1:2">
      <c r="A968" s="79"/>
      <c r="B968" s="79"/>
    </row>
    <row r="969" spans="1:2">
      <c r="A969" s="79"/>
      <c r="B969" s="79"/>
    </row>
    <row r="970" spans="1:2">
      <c r="A970" s="79"/>
      <c r="B970" s="79"/>
    </row>
    <row r="971" spans="1:2">
      <c r="A971" s="79"/>
      <c r="B971" s="79"/>
    </row>
    <row r="972" spans="1:2">
      <c r="A972" s="79"/>
      <c r="B972" s="79"/>
    </row>
    <row r="973" spans="1:2">
      <c r="A973" s="79"/>
      <c r="B973" s="79"/>
    </row>
    <row r="974" spans="1:2">
      <c r="A974" s="79"/>
      <c r="B974" s="79"/>
    </row>
    <row r="975" spans="1:2">
      <c r="A975" s="79"/>
      <c r="B975" s="79"/>
    </row>
    <row r="976" spans="1:2">
      <c r="A976" s="79"/>
      <c r="B976" s="79"/>
    </row>
    <row r="977" spans="1:2">
      <c r="A977" s="79"/>
      <c r="B977" s="79"/>
    </row>
    <row r="978" spans="1:2">
      <c r="A978" s="79"/>
      <c r="B978" s="79"/>
    </row>
    <row r="979" spans="1:2">
      <c r="A979" s="79"/>
      <c r="B979" s="79"/>
    </row>
    <row r="980" spans="1:2">
      <c r="A980" s="79"/>
      <c r="B980" s="79"/>
    </row>
    <row r="981" spans="1:2">
      <c r="A981" s="79"/>
      <c r="B981" s="79"/>
    </row>
    <row r="982" spans="1:2">
      <c r="A982" s="79"/>
      <c r="B982" s="79"/>
    </row>
    <row r="983" spans="1:2">
      <c r="A983" s="79"/>
      <c r="B983" s="79"/>
    </row>
    <row r="984" spans="1:2">
      <c r="A984" s="79"/>
      <c r="B984" s="79"/>
    </row>
    <row r="985" spans="1:2">
      <c r="A985" s="79"/>
      <c r="B985" s="79"/>
    </row>
    <row r="986" spans="1:2">
      <c r="A986" s="79"/>
      <c r="B986" s="79"/>
    </row>
    <row r="987" spans="1:2">
      <c r="A987" s="79"/>
      <c r="B987" s="79"/>
    </row>
    <row r="988" spans="1:2">
      <c r="A988" s="79"/>
      <c r="B988" s="79"/>
    </row>
    <row r="989" spans="1:2">
      <c r="A989" s="79"/>
      <c r="B989" s="79"/>
    </row>
    <row r="990" spans="1:2">
      <c r="A990" s="79"/>
      <c r="B990" s="79"/>
    </row>
    <row r="991" spans="1:2">
      <c r="A991" s="79"/>
      <c r="B991" s="79"/>
    </row>
    <row r="992" spans="1:2">
      <c r="A992" s="79"/>
      <c r="B992" s="79"/>
    </row>
    <row r="993" spans="1:2">
      <c r="A993" s="79"/>
      <c r="B993" s="79"/>
    </row>
    <row r="994" spans="1:2">
      <c r="A994" s="79"/>
      <c r="B994" s="79"/>
    </row>
    <row r="995" spans="1:2">
      <c r="A995" s="79"/>
      <c r="B995" s="79"/>
    </row>
    <row r="996" spans="1:2">
      <c r="A996" s="79"/>
      <c r="B996" s="79"/>
    </row>
    <row r="997" spans="1:2">
      <c r="A997" s="79"/>
      <c r="B997" s="79"/>
    </row>
    <row r="998" spans="1:2">
      <c r="A998" s="79"/>
      <c r="B998" s="79"/>
    </row>
    <row r="999" spans="1:2">
      <c r="A999" s="79"/>
      <c r="B999" s="79"/>
    </row>
    <row r="1000" spans="1:2">
      <c r="A1000" s="79"/>
      <c r="B1000" s="79"/>
    </row>
    <row r="1001" spans="1:2">
      <c r="A1001" s="79"/>
      <c r="B1001" s="79"/>
    </row>
    <row r="1002" spans="1:2">
      <c r="A1002" s="79"/>
      <c r="B1002" s="79"/>
    </row>
    <row r="1003" spans="1:2">
      <c r="A1003" s="79"/>
      <c r="B1003" s="79"/>
    </row>
    <row r="1004" spans="1:2">
      <c r="A1004" s="79"/>
      <c r="B1004" s="79"/>
    </row>
    <row r="1005" spans="1:2">
      <c r="A1005" s="79"/>
      <c r="B1005" s="79"/>
    </row>
    <row r="1006" spans="1:2">
      <c r="A1006" s="79"/>
      <c r="B1006" s="79"/>
    </row>
    <row r="1007" spans="1:2">
      <c r="A1007" s="79"/>
      <c r="B1007" s="79"/>
    </row>
    <row r="1008" spans="1:2">
      <c r="A1008" s="79"/>
      <c r="B1008" s="79"/>
    </row>
    <row r="1009" spans="1:2">
      <c r="A1009" s="79"/>
      <c r="B1009" s="79"/>
    </row>
    <row r="1010" spans="1:2">
      <c r="A1010" s="79"/>
      <c r="B1010" s="79"/>
    </row>
    <row r="1011" spans="1:2">
      <c r="A1011" s="79"/>
      <c r="B1011" s="79"/>
    </row>
    <row r="1012" spans="1:2">
      <c r="A1012" s="79"/>
      <c r="B1012" s="79"/>
    </row>
    <row r="1013" spans="1:2">
      <c r="A1013" s="79"/>
      <c r="B1013" s="79"/>
    </row>
    <row r="1014" spans="1:2">
      <c r="A1014" s="79"/>
      <c r="B1014" s="79"/>
    </row>
    <row r="1015" spans="1:2">
      <c r="A1015" s="79"/>
      <c r="B1015" s="79"/>
    </row>
    <row r="1016" spans="1:2">
      <c r="A1016" s="79"/>
      <c r="B1016" s="79"/>
    </row>
    <row r="1017" spans="1:2">
      <c r="A1017" s="79"/>
      <c r="B1017" s="79"/>
    </row>
    <row r="1018" spans="1:2">
      <c r="A1018" s="79"/>
      <c r="B1018" s="79"/>
    </row>
    <row r="1019" spans="1:2">
      <c r="A1019" s="79"/>
      <c r="B1019" s="79"/>
    </row>
    <row r="1020" spans="1:2">
      <c r="A1020" s="79"/>
      <c r="B1020" s="79"/>
    </row>
    <row r="1021" spans="1:2">
      <c r="A1021" s="79"/>
      <c r="B1021" s="79"/>
    </row>
    <row r="1022" spans="1:2">
      <c r="A1022" s="79"/>
      <c r="B1022" s="79"/>
    </row>
    <row r="1023" spans="1:2">
      <c r="A1023" s="79"/>
      <c r="B1023" s="79"/>
    </row>
    <row r="1024" spans="1:2">
      <c r="A1024" s="79"/>
      <c r="B1024" s="79"/>
    </row>
    <row r="1025" spans="1:2">
      <c r="A1025" s="79"/>
      <c r="B1025" s="79"/>
    </row>
    <row r="1026" spans="1:2">
      <c r="A1026" s="79"/>
      <c r="B1026" s="79"/>
    </row>
    <row r="1027" spans="1:2">
      <c r="A1027" s="79"/>
      <c r="B1027" s="79"/>
    </row>
    <row r="1028" spans="1:2">
      <c r="A1028" s="79"/>
      <c r="B1028" s="79"/>
    </row>
    <row r="1029" spans="1:2">
      <c r="A1029" s="79"/>
      <c r="B1029" s="79"/>
    </row>
    <row r="1030" spans="1:2">
      <c r="A1030" s="79"/>
      <c r="B1030" s="79"/>
    </row>
    <row r="1031" spans="1:2">
      <c r="A1031" s="79"/>
      <c r="B1031" s="79"/>
    </row>
    <row r="1032" spans="1:2">
      <c r="A1032" s="79"/>
      <c r="B1032" s="79"/>
    </row>
    <row r="1033" spans="1:2">
      <c r="A1033" s="79"/>
      <c r="B1033" s="79"/>
    </row>
    <row r="1034" spans="1:2">
      <c r="A1034" s="79"/>
      <c r="B1034" s="79"/>
    </row>
    <row r="1035" spans="1:2">
      <c r="A1035" s="79"/>
      <c r="B1035" s="79"/>
    </row>
    <row r="1036" spans="1:2">
      <c r="A1036" s="79"/>
      <c r="B1036" s="79"/>
    </row>
    <row r="1037" spans="1:2">
      <c r="A1037" s="79"/>
      <c r="B1037" s="79"/>
    </row>
    <row r="1038" spans="1:2">
      <c r="A1038" s="79"/>
      <c r="B1038" s="79"/>
    </row>
    <row r="1039" spans="1:2">
      <c r="A1039" s="79"/>
      <c r="B1039" s="79"/>
    </row>
    <row r="1040" spans="1:2">
      <c r="A1040" s="79"/>
      <c r="B1040" s="79"/>
    </row>
    <row r="1041" spans="1:2">
      <c r="A1041" s="79"/>
      <c r="B1041" s="79"/>
    </row>
    <row r="1042" spans="1:2">
      <c r="A1042" s="79"/>
      <c r="B1042" s="79"/>
    </row>
    <row r="1043" spans="1:2">
      <c r="A1043" s="79"/>
      <c r="B1043" s="79"/>
    </row>
    <row r="1044" spans="1:2">
      <c r="A1044" s="79"/>
      <c r="B1044" s="79"/>
    </row>
    <row r="1045" spans="1:2">
      <c r="A1045" s="79"/>
      <c r="B1045" s="79"/>
    </row>
    <row r="1046" spans="1:2">
      <c r="A1046" s="79"/>
      <c r="B1046" s="79"/>
    </row>
    <row r="1047" spans="1:2">
      <c r="A1047" s="79"/>
      <c r="B1047" s="79"/>
    </row>
    <row r="1048" spans="1:2">
      <c r="A1048" s="79"/>
      <c r="B1048" s="79"/>
    </row>
    <row r="1049" spans="1:2">
      <c r="A1049" s="79"/>
      <c r="B1049" s="79"/>
    </row>
    <row r="1050" spans="1:2">
      <c r="A1050" s="79"/>
      <c r="B1050" s="79"/>
    </row>
    <row r="1051" spans="1:2">
      <c r="A1051" s="79"/>
      <c r="B1051" s="79"/>
    </row>
    <row r="1052" spans="1:2">
      <c r="A1052" s="79"/>
      <c r="B1052" s="79"/>
    </row>
    <row r="1053" spans="1:2">
      <c r="A1053" s="79"/>
      <c r="B1053" s="79"/>
    </row>
    <row r="1054" spans="1:2">
      <c r="A1054" s="79"/>
      <c r="B1054" s="79"/>
    </row>
    <row r="1055" spans="1:2">
      <c r="A1055" s="79"/>
      <c r="B1055" s="79"/>
    </row>
    <row r="1056" spans="1:2">
      <c r="A1056" s="79"/>
      <c r="B1056" s="79"/>
    </row>
    <row r="1057" spans="1:2">
      <c r="A1057" s="79"/>
      <c r="B1057" s="79"/>
    </row>
    <row r="1058" spans="1:2">
      <c r="A1058" s="79"/>
      <c r="B1058" s="79"/>
    </row>
    <row r="1059" spans="1:2">
      <c r="A1059" s="79"/>
      <c r="B1059" s="79"/>
    </row>
    <row r="1060" spans="1:2">
      <c r="A1060" s="79"/>
      <c r="B1060" s="79"/>
    </row>
    <row r="1061" spans="1:2">
      <c r="A1061" s="79"/>
      <c r="B1061" s="79"/>
    </row>
    <row r="1062" spans="1:2">
      <c r="A1062" s="79"/>
      <c r="B1062" s="79"/>
    </row>
    <row r="1063" spans="1:2">
      <c r="A1063" s="79"/>
      <c r="B1063" s="79"/>
    </row>
    <row r="1064" spans="1:2">
      <c r="A1064" s="79"/>
      <c r="B1064" s="79"/>
    </row>
    <row r="1065" spans="1:2">
      <c r="A1065" s="79"/>
      <c r="B1065" s="79"/>
    </row>
    <row r="1066" spans="1:2">
      <c r="A1066" s="79"/>
      <c r="B1066" s="79"/>
    </row>
    <row r="1067" spans="1:2">
      <c r="A1067" s="79"/>
      <c r="B1067" s="79"/>
    </row>
    <row r="1068" spans="1:2">
      <c r="A1068" s="79"/>
      <c r="B1068" s="79"/>
    </row>
    <row r="1069" spans="1:2">
      <c r="A1069" s="79"/>
      <c r="B1069" s="79"/>
    </row>
    <row r="1070" spans="1:2">
      <c r="A1070" s="79"/>
      <c r="B1070" s="79"/>
    </row>
    <row r="1071" spans="1:2">
      <c r="A1071" s="79"/>
      <c r="B1071" s="79"/>
    </row>
    <row r="1072" spans="1:2">
      <c r="A1072" s="79"/>
      <c r="B1072" s="79"/>
    </row>
    <row r="1073" spans="1:2">
      <c r="A1073" s="79"/>
      <c r="B1073" s="79"/>
    </row>
    <row r="1074" spans="1:2">
      <c r="A1074" s="79"/>
      <c r="B1074" s="79"/>
    </row>
    <row r="1075" spans="1:2">
      <c r="A1075" s="79"/>
      <c r="B1075" s="79"/>
    </row>
    <row r="1076" spans="1:2">
      <c r="A1076" s="79"/>
      <c r="B1076" s="79"/>
    </row>
    <row r="1077" spans="1:2">
      <c r="A1077" s="79"/>
      <c r="B1077" s="79"/>
    </row>
    <row r="1078" spans="1:2">
      <c r="A1078" s="79"/>
      <c r="B1078" s="79"/>
    </row>
    <row r="1079" spans="1:2">
      <c r="A1079" s="79"/>
      <c r="B1079" s="79"/>
    </row>
    <row r="1080" spans="1:2">
      <c r="A1080" s="79"/>
      <c r="B1080" s="79"/>
    </row>
    <row r="1081" spans="1:2">
      <c r="A1081" s="79"/>
      <c r="B1081" s="79"/>
    </row>
    <row r="1082" spans="1:2">
      <c r="A1082" s="79"/>
      <c r="B1082" s="79"/>
    </row>
    <row r="1083" spans="1:2">
      <c r="A1083" s="79"/>
      <c r="B1083" s="79"/>
    </row>
    <row r="1084" spans="1:2">
      <c r="A1084" s="79"/>
      <c r="B1084" s="79"/>
    </row>
    <row r="1085" spans="1:2">
      <c r="A1085" s="79"/>
      <c r="B1085" s="79"/>
    </row>
    <row r="1086" spans="1:2">
      <c r="A1086" s="79"/>
      <c r="B1086" s="79"/>
    </row>
    <row r="1087" spans="1:2">
      <c r="A1087" s="79"/>
      <c r="B1087" s="79"/>
    </row>
    <row r="1088" spans="1:2">
      <c r="A1088" s="79"/>
      <c r="B1088" s="79"/>
    </row>
    <row r="1089" spans="1:2">
      <c r="A1089" s="79"/>
      <c r="B1089" s="79"/>
    </row>
    <row r="1090" spans="1:2">
      <c r="A1090" s="79"/>
      <c r="B1090" s="79"/>
    </row>
    <row r="1091" spans="1:2">
      <c r="A1091" s="79"/>
      <c r="B1091" s="79"/>
    </row>
    <row r="1092" spans="1:2">
      <c r="A1092" s="79"/>
      <c r="B1092" s="79"/>
    </row>
    <row r="1093" spans="1:2">
      <c r="A1093" s="79"/>
      <c r="B1093" s="79"/>
    </row>
    <row r="1094" spans="1:2">
      <c r="A1094" s="79"/>
      <c r="B1094" s="79"/>
    </row>
    <row r="1095" spans="1:2">
      <c r="A1095" s="79"/>
      <c r="B1095" s="79"/>
    </row>
    <row r="1096" spans="1:2">
      <c r="A1096" s="79"/>
      <c r="B1096" s="79"/>
    </row>
    <row r="1097" spans="1:2">
      <c r="A1097" s="79"/>
      <c r="B1097" s="79"/>
    </row>
    <row r="1098" spans="1:2">
      <c r="A1098" s="79"/>
      <c r="B1098" s="79"/>
    </row>
    <row r="1099" spans="1:2">
      <c r="A1099" s="79"/>
      <c r="B1099" s="79"/>
    </row>
    <row r="1100" spans="1:2">
      <c r="A1100" s="79"/>
      <c r="B1100" s="79"/>
    </row>
    <row r="1101" spans="1:2">
      <c r="A1101" s="79"/>
      <c r="B1101" s="79"/>
    </row>
    <row r="1102" spans="1:2">
      <c r="A1102" s="79"/>
      <c r="B1102" s="79"/>
    </row>
    <row r="1103" spans="1:2">
      <c r="A1103" s="79"/>
      <c r="B1103" s="79"/>
    </row>
    <row r="1104" spans="1:2">
      <c r="A1104" s="79"/>
      <c r="B1104" s="79"/>
    </row>
    <row r="1105" spans="1:2">
      <c r="A1105" s="79"/>
      <c r="B1105" s="79"/>
    </row>
    <row r="1106" spans="1:2">
      <c r="A1106" s="79"/>
      <c r="B1106" s="79"/>
    </row>
    <row r="1107" spans="1:2">
      <c r="A1107" s="79"/>
      <c r="B1107" s="79"/>
    </row>
    <row r="1108" spans="1:2">
      <c r="A1108" s="79"/>
      <c r="B1108" s="79"/>
    </row>
    <row r="1109" spans="1:2">
      <c r="A1109" s="79"/>
      <c r="B1109" s="79"/>
    </row>
    <row r="1110" spans="1:2">
      <c r="A1110" s="79"/>
      <c r="B1110" s="79"/>
    </row>
    <row r="1111" spans="1:2">
      <c r="A1111" s="79"/>
      <c r="B1111" s="79"/>
    </row>
    <row r="1112" spans="1:2">
      <c r="A1112" s="79"/>
      <c r="B1112" s="79"/>
    </row>
    <row r="1113" spans="1:2">
      <c r="A1113" s="79"/>
      <c r="B1113" s="79"/>
    </row>
    <row r="1114" spans="1:2">
      <c r="A1114" s="79"/>
      <c r="B1114" s="79"/>
    </row>
    <row r="1115" spans="1:2">
      <c r="A1115" s="79"/>
      <c r="B1115" s="79"/>
    </row>
    <row r="1116" spans="1:2">
      <c r="A1116" s="79"/>
      <c r="B1116" s="79"/>
    </row>
    <row r="1117" spans="1:2">
      <c r="A1117" s="79"/>
      <c r="B1117" s="79"/>
    </row>
    <row r="1118" spans="1:2">
      <c r="A1118" s="79"/>
      <c r="B1118" s="79"/>
    </row>
    <row r="1119" spans="1:2">
      <c r="A1119" s="79"/>
      <c r="B1119" s="79"/>
    </row>
    <row r="1120" spans="1:2">
      <c r="A1120" s="79"/>
      <c r="B1120" s="79"/>
    </row>
    <row r="1121" spans="1:2">
      <c r="A1121" s="79"/>
      <c r="B1121" s="79"/>
    </row>
    <row r="1122" spans="1:2">
      <c r="A1122" s="79"/>
      <c r="B1122" s="79"/>
    </row>
    <row r="1123" spans="1:2">
      <c r="A1123" s="79"/>
      <c r="B1123" s="79"/>
    </row>
    <row r="1124" spans="1:2">
      <c r="A1124" s="79"/>
      <c r="B1124" s="79"/>
    </row>
    <row r="1125" spans="1:2">
      <c r="A1125" s="79"/>
      <c r="B1125" s="79"/>
    </row>
    <row r="1126" spans="1:2">
      <c r="A1126" s="79"/>
      <c r="B1126" s="79"/>
    </row>
    <row r="1127" spans="1:2">
      <c r="A1127" s="79"/>
      <c r="B1127" s="79"/>
    </row>
    <row r="1128" spans="1:2">
      <c r="A1128" s="79"/>
      <c r="B1128" s="79"/>
    </row>
    <row r="1129" spans="1:2">
      <c r="A1129" s="79"/>
      <c r="B1129" s="79"/>
    </row>
    <row r="1130" spans="1:2">
      <c r="A1130" s="79"/>
      <c r="B1130" s="79"/>
    </row>
    <row r="1131" spans="1:2">
      <c r="A1131" s="79"/>
      <c r="B1131" s="79"/>
    </row>
    <row r="1132" spans="1:2">
      <c r="A1132" s="79"/>
      <c r="B1132" s="79"/>
    </row>
    <row r="1133" spans="1:2">
      <c r="A1133" s="79"/>
      <c r="B1133" s="79"/>
    </row>
    <row r="1134" spans="1:2">
      <c r="A1134" s="79"/>
      <c r="B1134" s="79"/>
    </row>
    <row r="1135" spans="1:2">
      <c r="A1135" s="79"/>
      <c r="B1135" s="79"/>
    </row>
    <row r="1136" spans="1:2">
      <c r="A1136" s="79"/>
      <c r="B1136" s="79"/>
    </row>
    <row r="1137" spans="1:2">
      <c r="A1137" s="79"/>
      <c r="B1137" s="79"/>
    </row>
    <row r="1138" spans="1:2">
      <c r="A1138" s="79"/>
      <c r="B1138" s="79"/>
    </row>
    <row r="1139" spans="1:2">
      <c r="A1139" s="79"/>
      <c r="B1139" s="79"/>
    </row>
    <row r="1140" spans="1:2">
      <c r="A1140" s="79"/>
      <c r="B1140" s="79"/>
    </row>
    <row r="1141" spans="1:2">
      <c r="A1141" s="79"/>
      <c r="B1141" s="79"/>
    </row>
    <row r="1142" spans="1:2">
      <c r="A1142" s="79"/>
      <c r="B1142" s="79"/>
    </row>
    <row r="1143" spans="1:2">
      <c r="A1143" s="79"/>
      <c r="B1143" s="79"/>
    </row>
    <row r="1144" spans="1:2">
      <c r="A1144" s="79"/>
      <c r="B1144" s="79"/>
    </row>
    <row r="1145" spans="1:2">
      <c r="A1145" s="79"/>
      <c r="B1145" s="79"/>
    </row>
    <row r="1146" spans="1:2">
      <c r="A1146" s="79"/>
      <c r="B1146" s="79"/>
    </row>
    <row r="1147" spans="1:2">
      <c r="A1147" s="79"/>
      <c r="B1147" s="79"/>
    </row>
    <row r="1148" spans="1:2">
      <c r="A1148" s="79"/>
      <c r="B1148" s="79"/>
    </row>
    <row r="1149" spans="1:2">
      <c r="A1149" s="79"/>
      <c r="B1149" s="79"/>
    </row>
    <row r="1150" spans="1:2">
      <c r="A1150" s="79"/>
      <c r="B1150" s="79"/>
    </row>
    <row r="1151" spans="1:2">
      <c r="A1151" s="79"/>
      <c r="B1151" s="79"/>
    </row>
    <row r="1152" spans="1:2">
      <c r="A1152" s="79"/>
      <c r="B1152" s="79"/>
    </row>
    <row r="1153" spans="1:2">
      <c r="A1153" s="79"/>
      <c r="B1153" s="79"/>
    </row>
    <row r="1154" spans="1:2">
      <c r="A1154" s="79"/>
      <c r="B1154" s="79"/>
    </row>
    <row r="1155" spans="1:2">
      <c r="A1155" s="79"/>
      <c r="B1155" s="79"/>
    </row>
    <row r="1156" spans="1:2">
      <c r="A1156" s="79"/>
      <c r="B1156" s="79"/>
    </row>
    <row r="1157" spans="1:2">
      <c r="A1157" s="79"/>
      <c r="B1157" s="79"/>
    </row>
    <row r="1158" spans="1:2">
      <c r="A1158" s="79"/>
      <c r="B1158" s="79"/>
    </row>
    <row r="1159" spans="1:2">
      <c r="A1159" s="79"/>
      <c r="B1159" s="79"/>
    </row>
    <row r="1160" spans="1:2">
      <c r="A1160" s="79"/>
      <c r="B1160" s="79"/>
    </row>
    <row r="1161" spans="1:2">
      <c r="A1161" s="79"/>
      <c r="B1161" s="79"/>
    </row>
    <row r="1162" spans="1:2">
      <c r="A1162" s="79"/>
      <c r="B1162" s="79"/>
    </row>
    <row r="1163" spans="1:2">
      <c r="A1163" s="79"/>
      <c r="B1163" s="79"/>
    </row>
    <row r="1164" spans="1:2">
      <c r="A1164" s="79"/>
      <c r="B1164" s="79"/>
    </row>
    <row r="1165" spans="1:2">
      <c r="A1165" s="79"/>
      <c r="B1165" s="79"/>
    </row>
    <row r="1166" spans="1:2">
      <c r="A1166" s="79"/>
      <c r="B1166" s="79"/>
    </row>
    <row r="1167" spans="1:2">
      <c r="A1167" s="79"/>
      <c r="B1167" s="79"/>
    </row>
    <row r="1168" spans="1:2">
      <c r="A1168" s="79"/>
      <c r="B1168" s="79"/>
    </row>
    <row r="1169" spans="1:2">
      <c r="A1169" s="79"/>
      <c r="B1169" s="79"/>
    </row>
    <row r="1170" spans="1:2">
      <c r="A1170" s="79"/>
      <c r="B1170" s="79"/>
    </row>
    <row r="1171" spans="1:2">
      <c r="A1171" s="79"/>
      <c r="B1171" s="79"/>
    </row>
    <row r="1172" spans="1:2">
      <c r="A1172" s="79"/>
      <c r="B1172" s="79"/>
    </row>
    <row r="1173" spans="1:2">
      <c r="A1173" s="79"/>
      <c r="B1173" s="79"/>
    </row>
    <row r="1174" spans="1:2">
      <c r="A1174" s="79"/>
      <c r="B1174" s="79"/>
    </row>
    <row r="1175" spans="1:2">
      <c r="A1175" s="79"/>
      <c r="B1175" s="79"/>
    </row>
    <row r="1176" spans="1:2">
      <c r="A1176" s="79"/>
      <c r="B1176" s="79"/>
    </row>
    <row r="1177" spans="1:2">
      <c r="A1177" s="79"/>
      <c r="B1177" s="79"/>
    </row>
    <row r="1178" spans="1:2">
      <c r="A1178" s="79"/>
      <c r="B1178" s="79"/>
    </row>
    <row r="1179" spans="1:2">
      <c r="A1179" s="79"/>
      <c r="B1179" s="79"/>
    </row>
    <row r="1180" spans="1:2">
      <c r="A1180" s="79"/>
      <c r="B1180" s="79"/>
    </row>
    <row r="1181" spans="1:2">
      <c r="A1181" s="79"/>
      <c r="B1181" s="79"/>
    </row>
    <row r="1182" spans="1:2">
      <c r="A1182" s="79"/>
      <c r="B1182" s="79"/>
    </row>
    <row r="1183" spans="1:2">
      <c r="A1183" s="79"/>
      <c r="B1183" s="79"/>
    </row>
    <row r="1184" spans="1:2">
      <c r="A1184" s="79"/>
      <c r="B1184" s="79"/>
    </row>
    <row r="1185" spans="1:2">
      <c r="A1185" s="79"/>
      <c r="B1185" s="79"/>
    </row>
    <row r="1186" spans="1:2">
      <c r="A1186" s="79"/>
      <c r="B1186" s="79"/>
    </row>
    <row r="1187" spans="1:2">
      <c r="A1187" s="79"/>
      <c r="B1187" s="79"/>
    </row>
    <row r="1188" spans="1:2">
      <c r="A1188" s="79"/>
      <c r="B1188" s="79"/>
    </row>
    <row r="1189" spans="1:2">
      <c r="A1189" s="79"/>
      <c r="B1189" s="79"/>
    </row>
    <row r="1190" spans="1:2">
      <c r="A1190" s="79"/>
      <c r="B1190" s="79"/>
    </row>
    <row r="1191" spans="1:2">
      <c r="A1191" s="79"/>
      <c r="B1191" s="79"/>
    </row>
    <row r="1192" spans="1:2">
      <c r="A1192" s="79"/>
      <c r="B1192" s="79"/>
    </row>
    <row r="1193" spans="1:2">
      <c r="A1193" s="79"/>
      <c r="B1193" s="79"/>
    </row>
    <row r="1194" spans="1:2">
      <c r="A1194" s="79"/>
      <c r="B1194" s="79"/>
    </row>
    <row r="1195" spans="1:2">
      <c r="A1195" s="79"/>
      <c r="B1195" s="79"/>
    </row>
    <row r="1196" spans="1:2">
      <c r="A1196" s="79"/>
      <c r="B1196" s="79"/>
    </row>
    <row r="1197" spans="1:2">
      <c r="A1197" s="79"/>
      <c r="B1197" s="79"/>
    </row>
    <row r="1198" spans="1:2">
      <c r="A1198" s="79"/>
      <c r="B1198" s="79"/>
    </row>
    <row r="1199" spans="1:2">
      <c r="A1199" s="79"/>
      <c r="B1199" s="79"/>
    </row>
    <row r="1200" spans="1:2">
      <c r="A1200" s="79"/>
      <c r="B1200" s="79"/>
    </row>
    <row r="1201" spans="1:2">
      <c r="A1201" s="79"/>
      <c r="B1201" s="79"/>
    </row>
    <row r="1202" spans="1:2">
      <c r="A1202" s="79"/>
      <c r="B1202" s="79"/>
    </row>
    <row r="1203" spans="1:2">
      <c r="A1203" s="79"/>
      <c r="B1203" s="79"/>
    </row>
    <row r="1204" spans="1:2">
      <c r="A1204" s="79"/>
      <c r="B1204" s="79"/>
    </row>
    <row r="1205" spans="1:2">
      <c r="A1205" s="79"/>
      <c r="B1205" s="79"/>
    </row>
    <row r="1206" spans="1:2">
      <c r="A1206" s="79"/>
      <c r="B1206" s="79"/>
    </row>
    <row r="1207" spans="1:2">
      <c r="A1207" s="79"/>
      <c r="B1207" s="79"/>
    </row>
    <row r="1208" spans="1:2">
      <c r="A1208" s="79"/>
      <c r="B1208" s="79"/>
    </row>
    <row r="1209" spans="1:2">
      <c r="A1209" s="79"/>
      <c r="B1209" s="79"/>
    </row>
    <row r="1210" spans="1:2">
      <c r="A1210" s="79"/>
      <c r="B1210" s="79"/>
    </row>
    <row r="1211" spans="1:2">
      <c r="A1211" s="79"/>
      <c r="B1211" s="79"/>
    </row>
    <row r="1212" spans="1:2">
      <c r="A1212" s="79"/>
      <c r="B1212" s="79"/>
    </row>
    <row r="1213" spans="1:2">
      <c r="A1213" s="79"/>
      <c r="B1213" s="79"/>
    </row>
    <row r="1214" spans="1:2">
      <c r="A1214" s="79"/>
      <c r="B1214" s="79"/>
    </row>
    <row r="1215" spans="1:2">
      <c r="A1215" s="79"/>
      <c r="B1215" s="79"/>
    </row>
    <row r="1216" spans="1:2">
      <c r="A1216" s="79"/>
      <c r="B1216" s="79"/>
    </row>
    <row r="1217" spans="1:2">
      <c r="A1217" s="79"/>
      <c r="B1217" s="79"/>
    </row>
    <row r="1218" spans="1:2">
      <c r="A1218" s="79"/>
      <c r="B1218" s="79"/>
    </row>
    <row r="1219" spans="1:2">
      <c r="A1219" s="79"/>
      <c r="B1219" s="79"/>
    </row>
    <row r="1220" spans="1:2">
      <c r="A1220" s="79"/>
      <c r="B1220" s="79"/>
    </row>
    <row r="1221" spans="1:2">
      <c r="A1221" s="79"/>
      <c r="B1221" s="79"/>
    </row>
    <row r="1222" spans="1:2">
      <c r="A1222" s="79"/>
      <c r="B1222" s="79"/>
    </row>
    <row r="1223" spans="1:2">
      <c r="A1223" s="79"/>
      <c r="B1223" s="79"/>
    </row>
    <row r="1224" spans="1:2">
      <c r="A1224" s="79"/>
      <c r="B1224" s="79"/>
    </row>
    <row r="1225" spans="1:2">
      <c r="A1225" s="79"/>
      <c r="B1225" s="79"/>
    </row>
    <row r="1226" spans="1:2">
      <c r="A1226" s="79"/>
      <c r="B1226" s="79"/>
    </row>
    <row r="1227" spans="1:2">
      <c r="A1227" s="79"/>
      <c r="B1227" s="79"/>
    </row>
    <row r="1228" spans="1:2">
      <c r="A1228" s="79"/>
      <c r="B1228" s="79"/>
    </row>
    <row r="1229" spans="1:2">
      <c r="A1229" s="79"/>
      <c r="B1229" s="79"/>
    </row>
    <row r="1230" spans="1:2">
      <c r="A1230" s="79"/>
      <c r="B1230" s="79"/>
    </row>
    <row r="1231" spans="1:2">
      <c r="A1231" s="79"/>
      <c r="B1231" s="79"/>
    </row>
    <row r="1232" spans="1:2">
      <c r="A1232" s="79"/>
      <c r="B1232" s="79"/>
    </row>
    <row r="1233" spans="1:2">
      <c r="A1233" s="79"/>
      <c r="B1233" s="79"/>
    </row>
    <row r="1234" spans="1:2">
      <c r="A1234" s="79"/>
      <c r="B1234" s="79"/>
    </row>
    <row r="1235" spans="1:2">
      <c r="A1235" s="79"/>
      <c r="B1235" s="79"/>
    </row>
    <row r="1236" spans="1:2">
      <c r="A1236" s="79"/>
      <c r="B1236" s="79"/>
    </row>
    <row r="1237" spans="1:2">
      <c r="A1237" s="79"/>
      <c r="B1237" s="79"/>
    </row>
    <row r="1238" spans="1:2">
      <c r="A1238" s="79"/>
      <c r="B1238" s="79"/>
    </row>
    <row r="1239" spans="1:2">
      <c r="A1239" s="79"/>
      <c r="B1239" s="79"/>
    </row>
    <row r="1240" spans="1:2">
      <c r="A1240" s="79"/>
      <c r="B1240" s="79"/>
    </row>
    <row r="1241" spans="1:2">
      <c r="A1241" s="79"/>
      <c r="B1241" s="79"/>
    </row>
    <row r="1242" spans="1:2">
      <c r="A1242" s="79"/>
      <c r="B1242" s="79"/>
    </row>
    <row r="1243" spans="1:2">
      <c r="A1243" s="79"/>
      <c r="B1243" s="79"/>
    </row>
    <row r="1244" spans="1:2">
      <c r="A1244" s="79"/>
      <c r="B1244" s="79"/>
    </row>
    <row r="1245" spans="1:2">
      <c r="A1245" s="79"/>
      <c r="B1245" s="79"/>
    </row>
    <row r="1246" spans="1:2">
      <c r="A1246" s="79"/>
      <c r="B1246" s="79"/>
    </row>
    <row r="1247" spans="1:2">
      <c r="A1247" s="79"/>
      <c r="B1247" s="79"/>
    </row>
    <row r="1248" spans="1:2">
      <c r="A1248" s="79"/>
      <c r="B1248" s="79"/>
    </row>
    <row r="1249" spans="1:2">
      <c r="A1249" s="79"/>
      <c r="B1249" s="79"/>
    </row>
    <row r="1250" spans="1:2">
      <c r="A1250" s="79"/>
      <c r="B1250" s="79"/>
    </row>
    <row r="1251" spans="1:2">
      <c r="A1251" s="79"/>
      <c r="B1251" s="79"/>
    </row>
    <row r="1252" spans="1:2">
      <c r="A1252" s="79"/>
      <c r="B1252" s="79"/>
    </row>
    <row r="1253" spans="1:2">
      <c r="A1253" s="79"/>
      <c r="B1253" s="79"/>
    </row>
    <row r="1254" spans="1:2">
      <c r="A1254" s="79"/>
      <c r="B1254" s="79"/>
    </row>
    <row r="1255" spans="1:2">
      <c r="A1255" s="79"/>
      <c r="B1255" s="79"/>
    </row>
    <row r="1256" spans="1:2">
      <c r="A1256" s="79"/>
      <c r="B1256" s="79"/>
    </row>
    <row r="1257" spans="1:2">
      <c r="A1257" s="79"/>
      <c r="B1257" s="79"/>
    </row>
    <row r="1258" spans="1:2">
      <c r="A1258" s="79"/>
      <c r="B1258" s="79"/>
    </row>
    <row r="1259" spans="1:2">
      <c r="A1259" s="79"/>
      <c r="B1259" s="79"/>
    </row>
    <row r="1260" spans="1:2">
      <c r="A1260" s="79"/>
      <c r="B1260" s="79"/>
    </row>
    <row r="1261" spans="1:2">
      <c r="A1261" s="79"/>
      <c r="B1261" s="79"/>
    </row>
    <row r="1262" spans="1:2">
      <c r="A1262" s="79"/>
      <c r="B1262" s="79"/>
    </row>
    <row r="1263" spans="1:2">
      <c r="A1263" s="79"/>
      <c r="B1263" s="79"/>
    </row>
    <row r="1264" spans="1:2">
      <c r="A1264" s="79"/>
      <c r="B1264" s="79"/>
    </row>
    <row r="1265" spans="1:2">
      <c r="A1265" s="79"/>
      <c r="B1265" s="79"/>
    </row>
    <row r="1266" spans="1:2">
      <c r="A1266" s="79"/>
      <c r="B1266" s="79"/>
    </row>
    <row r="1267" spans="1:2">
      <c r="A1267" s="79"/>
      <c r="B1267" s="79"/>
    </row>
    <row r="1268" spans="1:2">
      <c r="A1268" s="79"/>
      <c r="B1268" s="79"/>
    </row>
    <row r="1269" spans="1:2">
      <c r="A1269" s="79"/>
      <c r="B1269" s="79"/>
    </row>
    <row r="1270" spans="1:2">
      <c r="A1270" s="79"/>
      <c r="B1270" s="79"/>
    </row>
    <row r="1271" spans="1:2">
      <c r="A1271" s="79"/>
      <c r="B1271" s="79"/>
    </row>
    <row r="1272" spans="1:2">
      <c r="A1272" s="79"/>
      <c r="B1272" s="79"/>
    </row>
    <row r="1273" spans="1:2">
      <c r="A1273" s="79"/>
      <c r="B1273" s="79"/>
    </row>
    <row r="1274" spans="1:2">
      <c r="A1274" s="79"/>
      <c r="B1274" s="79"/>
    </row>
    <row r="1275" spans="1:2">
      <c r="A1275" s="79"/>
      <c r="B1275" s="79"/>
    </row>
    <row r="1276" spans="1:2">
      <c r="A1276" s="79"/>
      <c r="B1276" s="79"/>
    </row>
    <row r="1277" spans="1:2">
      <c r="A1277" s="79"/>
      <c r="B1277" s="79"/>
    </row>
    <row r="1278" spans="1:2">
      <c r="A1278" s="79"/>
      <c r="B1278" s="79"/>
    </row>
    <row r="1279" spans="1:2">
      <c r="A1279" s="79"/>
      <c r="B1279" s="79"/>
    </row>
    <row r="1280" spans="1:2">
      <c r="A1280" s="79"/>
      <c r="B1280" s="79"/>
    </row>
    <row r="1281" spans="1:2">
      <c r="A1281" s="79"/>
      <c r="B1281" s="79"/>
    </row>
    <row r="1282" spans="1:2">
      <c r="A1282" s="79"/>
      <c r="B1282" s="79"/>
    </row>
    <row r="1283" spans="1:2">
      <c r="A1283" s="79"/>
      <c r="B1283" s="79"/>
    </row>
    <row r="1284" spans="1:2">
      <c r="A1284" s="79"/>
      <c r="B1284" s="79"/>
    </row>
    <row r="1285" spans="1:2">
      <c r="A1285" s="79"/>
      <c r="B1285" s="79"/>
    </row>
    <row r="1286" spans="1:2">
      <c r="A1286" s="79"/>
      <c r="B1286" s="79"/>
    </row>
    <row r="1287" spans="1:2">
      <c r="A1287" s="79"/>
      <c r="B1287" s="79"/>
    </row>
    <row r="1288" spans="1:2">
      <c r="A1288" s="79"/>
      <c r="B1288" s="79"/>
    </row>
    <row r="1289" spans="1:2">
      <c r="A1289" s="79"/>
      <c r="B1289" s="79"/>
    </row>
    <row r="1290" spans="1:2">
      <c r="A1290" s="79"/>
      <c r="B1290" s="79"/>
    </row>
    <row r="1291" spans="1:2">
      <c r="A1291" s="79"/>
      <c r="B1291" s="79"/>
    </row>
    <row r="1292" spans="1:2">
      <c r="A1292" s="79"/>
      <c r="B1292" s="79"/>
    </row>
    <row r="1293" spans="1:2">
      <c r="A1293" s="79"/>
      <c r="B1293" s="79"/>
    </row>
    <row r="1294" spans="1:2">
      <c r="A1294" s="79"/>
      <c r="B1294" s="79"/>
    </row>
    <row r="1295" spans="1:2">
      <c r="A1295" s="79"/>
      <c r="B1295" s="79"/>
    </row>
    <row r="1296" spans="1:2">
      <c r="A1296" s="79"/>
      <c r="B1296" s="79"/>
    </row>
    <row r="1297" spans="1:2">
      <c r="A1297" s="79"/>
      <c r="B1297" s="79"/>
    </row>
    <row r="1298" spans="1:2">
      <c r="A1298" s="79"/>
      <c r="B1298" s="79"/>
    </row>
    <row r="1299" spans="1:2">
      <c r="A1299" s="79"/>
      <c r="B1299" s="79"/>
    </row>
    <row r="1300" spans="1:2">
      <c r="A1300" s="79"/>
      <c r="B1300" s="79"/>
    </row>
    <row r="1301" spans="1:2">
      <c r="A1301" s="79"/>
      <c r="B1301" s="79"/>
    </row>
    <row r="1302" spans="1:2">
      <c r="A1302" s="79"/>
      <c r="B1302" s="79"/>
    </row>
    <row r="1303" spans="1:2">
      <c r="A1303" s="79"/>
      <c r="B1303" s="79"/>
    </row>
    <row r="1304" spans="1:2">
      <c r="A1304" s="79"/>
      <c r="B1304" s="79"/>
    </row>
    <row r="1305" spans="1:2">
      <c r="A1305" s="79"/>
      <c r="B1305" s="79"/>
    </row>
    <row r="1306" spans="1:2">
      <c r="A1306" s="79"/>
      <c r="B1306" s="79"/>
    </row>
    <row r="1307" spans="1:2">
      <c r="A1307" s="79"/>
      <c r="B1307" s="79"/>
    </row>
    <row r="1308" spans="1:2">
      <c r="A1308" s="79"/>
      <c r="B1308" s="79"/>
    </row>
    <row r="1309" spans="1:2">
      <c r="A1309" s="79"/>
      <c r="B1309" s="79"/>
    </row>
    <row r="1310" spans="1:2">
      <c r="A1310" s="79"/>
      <c r="B1310" s="79"/>
    </row>
    <row r="1311" spans="1:2">
      <c r="A1311" s="79"/>
      <c r="B1311" s="79"/>
    </row>
    <row r="1312" spans="1:2">
      <c r="A1312" s="79"/>
      <c r="B1312" s="79"/>
    </row>
    <row r="1313" spans="1:2">
      <c r="A1313" s="79"/>
      <c r="B1313" s="79"/>
    </row>
    <row r="1314" spans="1:2">
      <c r="A1314" s="79"/>
      <c r="B1314" s="79"/>
    </row>
    <row r="1315" spans="1:2">
      <c r="A1315" s="79"/>
      <c r="B1315" s="79"/>
    </row>
    <row r="1316" spans="1:2">
      <c r="A1316" s="79"/>
      <c r="B1316" s="79"/>
    </row>
    <row r="1317" spans="1:2">
      <c r="A1317" s="79"/>
      <c r="B1317" s="79"/>
    </row>
    <row r="1318" spans="1:2">
      <c r="A1318" s="79"/>
      <c r="B1318" s="79"/>
    </row>
    <row r="1319" spans="1:2">
      <c r="A1319" s="79"/>
      <c r="B1319" s="79"/>
    </row>
    <row r="1320" spans="1:2">
      <c r="A1320" s="79"/>
      <c r="B1320" s="79"/>
    </row>
    <row r="1321" spans="1:2">
      <c r="A1321" s="79"/>
      <c r="B1321" s="79"/>
    </row>
    <row r="1322" spans="1:2">
      <c r="A1322" s="79"/>
      <c r="B1322" s="79"/>
    </row>
    <row r="1323" spans="1:2">
      <c r="A1323" s="79"/>
      <c r="B1323" s="79"/>
    </row>
    <row r="1324" spans="1:2">
      <c r="A1324" s="79"/>
      <c r="B1324" s="79"/>
    </row>
    <row r="1325" spans="1:2">
      <c r="A1325" s="79"/>
      <c r="B1325" s="79"/>
    </row>
    <row r="1326" spans="1:2">
      <c r="A1326" s="79"/>
      <c r="B1326" s="79"/>
    </row>
    <row r="1327" spans="1:2">
      <c r="A1327" s="79"/>
      <c r="B1327" s="79"/>
    </row>
    <row r="1328" spans="1:2">
      <c r="A1328" s="79"/>
      <c r="B1328" s="79"/>
    </row>
    <row r="1329" spans="1:2">
      <c r="A1329" s="79"/>
      <c r="B1329" s="79"/>
    </row>
    <row r="1330" spans="1:2">
      <c r="A1330" s="79"/>
      <c r="B1330" s="79"/>
    </row>
    <row r="1331" spans="1:2">
      <c r="A1331" s="79"/>
      <c r="B1331" s="79"/>
    </row>
    <row r="1332" spans="1:2">
      <c r="A1332" s="79"/>
      <c r="B1332" s="79"/>
    </row>
    <row r="1333" spans="1:2">
      <c r="A1333" s="79"/>
      <c r="B1333" s="79"/>
    </row>
    <row r="1334" spans="1:2">
      <c r="A1334" s="79"/>
      <c r="B1334" s="79"/>
    </row>
    <row r="1335" spans="1:2">
      <c r="A1335" s="79"/>
      <c r="B1335" s="79"/>
    </row>
    <row r="1336" spans="1:2">
      <c r="A1336" s="79"/>
      <c r="B1336" s="79"/>
    </row>
    <row r="1337" spans="1:2">
      <c r="A1337" s="79"/>
      <c r="B1337" s="79"/>
    </row>
    <row r="1338" spans="1:2">
      <c r="A1338" s="79"/>
      <c r="B1338" s="79"/>
    </row>
    <row r="1339" spans="1:2">
      <c r="A1339" s="79"/>
      <c r="B1339" s="79"/>
    </row>
    <row r="1340" spans="1:2">
      <c r="A1340" s="79"/>
      <c r="B1340" s="79"/>
    </row>
    <row r="1341" spans="1:2">
      <c r="A1341" s="79"/>
      <c r="B1341" s="79"/>
    </row>
    <row r="1342" spans="1:2">
      <c r="A1342" s="79"/>
      <c r="B1342" s="79"/>
    </row>
    <row r="1343" spans="1:2">
      <c r="A1343" s="79"/>
      <c r="B1343" s="79"/>
    </row>
    <row r="1344" spans="1:2">
      <c r="A1344" s="79"/>
      <c r="B1344" s="79"/>
    </row>
    <row r="1345" spans="1:2">
      <c r="A1345" s="79"/>
      <c r="B1345" s="79"/>
    </row>
    <row r="1346" spans="1:2">
      <c r="A1346" s="79"/>
      <c r="B1346" s="79"/>
    </row>
    <row r="1347" spans="1:2">
      <c r="A1347" s="79"/>
      <c r="B1347" s="79"/>
    </row>
    <row r="1348" spans="1:2">
      <c r="A1348" s="79"/>
      <c r="B1348" s="79"/>
    </row>
    <row r="1349" spans="1:2">
      <c r="A1349" s="79"/>
      <c r="B1349" s="79"/>
    </row>
    <row r="1350" spans="1:2">
      <c r="A1350" s="79"/>
      <c r="B1350" s="79"/>
    </row>
    <row r="1351" spans="1:2">
      <c r="A1351" s="79"/>
      <c r="B1351" s="79"/>
    </row>
    <row r="1352" spans="1:2">
      <c r="A1352" s="79"/>
      <c r="B1352" s="79"/>
    </row>
    <row r="1353" spans="1:2">
      <c r="A1353" s="79"/>
      <c r="B1353" s="79"/>
    </row>
    <row r="1354" spans="1:2">
      <c r="A1354" s="79"/>
      <c r="B1354" s="79"/>
    </row>
    <row r="1355" spans="1:2">
      <c r="A1355" s="79"/>
      <c r="B1355" s="79"/>
    </row>
    <row r="1356" spans="1:2">
      <c r="A1356" s="79"/>
      <c r="B1356" s="79"/>
    </row>
    <row r="1357" spans="1:2">
      <c r="A1357" s="79"/>
      <c r="B1357" s="79"/>
    </row>
    <row r="1358" spans="1:2">
      <c r="A1358" s="79"/>
      <c r="B1358" s="79"/>
    </row>
    <row r="1359" spans="1:2">
      <c r="A1359" s="79"/>
      <c r="B1359" s="79"/>
    </row>
    <row r="1360" spans="1:2">
      <c r="A1360" s="79"/>
      <c r="B1360" s="79"/>
    </row>
    <row r="1361" spans="1:2">
      <c r="A1361" s="79"/>
      <c r="B1361" s="79"/>
    </row>
    <row r="1362" spans="1:2">
      <c r="A1362" s="79"/>
      <c r="B1362" s="79"/>
    </row>
    <row r="1363" spans="1:2">
      <c r="A1363" s="79"/>
      <c r="B1363" s="79"/>
    </row>
    <row r="1364" spans="1:2">
      <c r="A1364" s="79"/>
      <c r="B1364" s="79"/>
    </row>
    <row r="1365" spans="1:2">
      <c r="A1365" s="79"/>
      <c r="B1365" s="79"/>
    </row>
    <row r="1366" spans="1:2">
      <c r="A1366" s="79"/>
      <c r="B1366" s="79"/>
    </row>
    <row r="1367" spans="1:2">
      <c r="A1367" s="79"/>
      <c r="B1367" s="79"/>
    </row>
    <row r="1368" spans="1:2">
      <c r="A1368" s="79"/>
      <c r="B1368" s="79"/>
    </row>
    <row r="1369" spans="1:2">
      <c r="A1369" s="79"/>
      <c r="B1369" s="79"/>
    </row>
    <row r="1370" spans="1:2">
      <c r="A1370" s="79"/>
      <c r="B1370" s="79"/>
    </row>
    <row r="1371" spans="1:2">
      <c r="A1371" s="79"/>
      <c r="B1371" s="79"/>
    </row>
    <row r="1372" spans="1:2">
      <c r="A1372" s="79"/>
      <c r="B1372" s="79"/>
    </row>
    <row r="1373" spans="1:2">
      <c r="A1373" s="79"/>
      <c r="B1373" s="79"/>
    </row>
    <row r="1374" spans="1:2">
      <c r="A1374" s="79"/>
      <c r="B1374" s="79"/>
    </row>
    <row r="1375" spans="1:2">
      <c r="A1375" s="79"/>
      <c r="B1375" s="79"/>
    </row>
    <row r="1376" spans="1:2">
      <c r="A1376" s="79"/>
      <c r="B1376" s="79"/>
    </row>
    <row r="1377" spans="1:2">
      <c r="A1377" s="79"/>
      <c r="B1377" s="79"/>
    </row>
    <row r="1378" spans="1:2">
      <c r="A1378" s="79"/>
      <c r="B1378" s="79"/>
    </row>
    <row r="1379" spans="1:2">
      <c r="A1379" s="79"/>
      <c r="B1379" s="79"/>
    </row>
    <row r="1380" spans="1:2">
      <c r="A1380" s="79"/>
      <c r="B1380" s="79"/>
    </row>
    <row r="1381" spans="1:2">
      <c r="A1381" s="79"/>
      <c r="B1381" s="79"/>
    </row>
    <row r="1382" spans="1:2">
      <c r="A1382" s="79"/>
      <c r="B1382" s="79"/>
    </row>
    <row r="1383" spans="1:2">
      <c r="A1383" s="79"/>
      <c r="B1383" s="79"/>
    </row>
    <row r="1384" spans="1:2">
      <c r="A1384" s="79"/>
      <c r="B1384" s="79"/>
    </row>
    <row r="1385" spans="1:2">
      <c r="A1385" s="79"/>
      <c r="B1385" s="79"/>
    </row>
    <row r="1386" spans="1:2">
      <c r="A1386" s="79"/>
      <c r="B1386" s="79"/>
    </row>
    <row r="1387" spans="1:2">
      <c r="A1387" s="79"/>
      <c r="B1387" s="79"/>
    </row>
    <row r="1388" spans="1:2">
      <c r="A1388" s="79"/>
      <c r="B1388" s="79"/>
    </row>
    <row r="1389" spans="1:2">
      <c r="A1389" s="79"/>
      <c r="B1389" s="79"/>
    </row>
    <row r="1390" spans="1:2">
      <c r="A1390" s="79"/>
      <c r="B1390" s="79"/>
    </row>
    <row r="1391" spans="1:2">
      <c r="A1391" s="79"/>
      <c r="B1391" s="79"/>
    </row>
    <row r="1392" spans="1:2">
      <c r="A1392" s="79"/>
      <c r="B1392" s="79"/>
    </row>
    <row r="1393" spans="1:2">
      <c r="A1393" s="79"/>
      <c r="B1393" s="79"/>
    </row>
    <row r="1394" spans="1:2">
      <c r="A1394" s="79"/>
      <c r="B1394" s="79"/>
    </row>
    <row r="1395" spans="1:2">
      <c r="A1395" s="79"/>
      <c r="B1395" s="79"/>
    </row>
    <row r="1396" spans="1:2">
      <c r="A1396" s="79"/>
      <c r="B1396" s="79"/>
    </row>
    <row r="1397" spans="1:2">
      <c r="A1397" s="79"/>
      <c r="B1397" s="79"/>
    </row>
    <row r="1398" spans="1:2">
      <c r="A1398" s="79"/>
      <c r="B1398" s="79"/>
    </row>
    <row r="1399" spans="1:2">
      <c r="A1399" s="79"/>
      <c r="B1399" s="79"/>
    </row>
    <row r="1400" spans="1:2">
      <c r="A1400" s="79"/>
      <c r="B1400" s="79"/>
    </row>
    <row r="1401" spans="1:2">
      <c r="A1401" s="79"/>
      <c r="B1401" s="79"/>
    </row>
    <row r="1402" spans="1:2">
      <c r="A1402" s="79"/>
      <c r="B1402" s="79"/>
    </row>
    <row r="1403" spans="1:2">
      <c r="A1403" s="79"/>
      <c r="B1403" s="79"/>
    </row>
    <row r="1404" spans="1:2">
      <c r="A1404" s="79"/>
      <c r="B1404" s="79"/>
    </row>
    <row r="1405" spans="1:2">
      <c r="A1405" s="79"/>
      <c r="B1405" s="79"/>
    </row>
    <row r="1406" spans="1:2">
      <c r="A1406" s="79"/>
      <c r="B1406" s="79"/>
    </row>
    <row r="1407" spans="1:2">
      <c r="A1407" s="79"/>
      <c r="B1407" s="79"/>
    </row>
    <row r="1408" spans="1:2">
      <c r="A1408" s="79"/>
      <c r="B1408" s="79"/>
    </row>
    <row r="1409" spans="1:2">
      <c r="A1409" s="79"/>
      <c r="B1409" s="79"/>
    </row>
    <row r="1410" spans="1:2">
      <c r="A1410" s="79"/>
      <c r="B1410" s="79"/>
    </row>
    <row r="1411" spans="1:2">
      <c r="A1411" s="79"/>
      <c r="B1411" s="79"/>
    </row>
    <row r="1412" spans="1:2">
      <c r="A1412" s="79"/>
      <c r="B1412" s="79"/>
    </row>
    <row r="1413" spans="1:2">
      <c r="A1413" s="79"/>
      <c r="B1413" s="79"/>
    </row>
    <row r="1414" spans="1:2">
      <c r="A1414" s="79"/>
      <c r="B1414" s="79"/>
    </row>
    <row r="1415" spans="1:2">
      <c r="A1415" s="79"/>
      <c r="B1415" s="79"/>
    </row>
    <row r="1416" spans="1:2">
      <c r="A1416" s="79"/>
      <c r="B1416" s="79"/>
    </row>
    <row r="1417" spans="1:2">
      <c r="A1417" s="79"/>
      <c r="B1417" s="79"/>
    </row>
    <row r="1418" spans="1:2">
      <c r="A1418" s="79"/>
      <c r="B1418" s="79"/>
    </row>
    <row r="1419" spans="1:2">
      <c r="A1419" s="79"/>
      <c r="B1419" s="79"/>
    </row>
    <row r="1420" spans="1:2">
      <c r="A1420" s="79"/>
      <c r="B1420" s="79"/>
    </row>
    <row r="1421" spans="1:2">
      <c r="A1421" s="79"/>
      <c r="B1421" s="79"/>
    </row>
    <row r="1422" spans="1:2">
      <c r="A1422" s="79"/>
      <c r="B1422" s="79"/>
    </row>
    <row r="1423" spans="1:2">
      <c r="A1423" s="79"/>
      <c r="B1423" s="79"/>
    </row>
    <row r="1424" spans="1:2">
      <c r="A1424" s="79"/>
      <c r="B1424" s="79"/>
    </row>
    <row r="1425" spans="1:2">
      <c r="A1425" s="79"/>
      <c r="B1425" s="79"/>
    </row>
    <row r="1426" spans="1:2">
      <c r="A1426" s="79"/>
      <c r="B1426" s="79"/>
    </row>
    <row r="1427" spans="1:2">
      <c r="A1427" s="79"/>
      <c r="B1427" s="79"/>
    </row>
    <row r="1428" spans="1:2">
      <c r="A1428" s="79"/>
      <c r="B1428" s="79"/>
    </row>
    <row r="1429" spans="1:2">
      <c r="A1429" s="79"/>
      <c r="B1429" s="79"/>
    </row>
    <row r="1430" spans="1:2">
      <c r="A1430" s="79"/>
      <c r="B1430" s="79"/>
    </row>
    <row r="1431" spans="1:2">
      <c r="A1431" s="79"/>
      <c r="B1431" s="79"/>
    </row>
    <row r="1432" spans="1:2">
      <c r="A1432" s="79"/>
      <c r="B1432" s="79"/>
    </row>
    <row r="1433" spans="1:2">
      <c r="A1433" s="79"/>
      <c r="B1433" s="79"/>
    </row>
    <row r="1434" spans="1:2">
      <c r="A1434" s="79"/>
      <c r="B1434" s="79"/>
    </row>
    <row r="1435" spans="1:2">
      <c r="A1435" s="79"/>
      <c r="B1435" s="79"/>
    </row>
    <row r="1436" spans="1:2">
      <c r="A1436" s="79"/>
      <c r="B1436" s="79"/>
    </row>
    <row r="1437" spans="1:2">
      <c r="A1437" s="79"/>
      <c r="B1437" s="79"/>
    </row>
    <row r="1438" spans="1:2">
      <c r="A1438" s="79"/>
      <c r="B1438" s="79"/>
    </row>
    <row r="1439" spans="1:2">
      <c r="A1439" s="79"/>
      <c r="B1439" s="79"/>
    </row>
    <row r="1440" spans="1:2">
      <c r="A1440" s="79"/>
      <c r="B1440" s="79"/>
    </row>
    <row r="1441" spans="1:2">
      <c r="A1441" s="79"/>
      <c r="B1441" s="79"/>
    </row>
    <row r="1442" spans="1:2">
      <c r="A1442" s="79"/>
      <c r="B1442" s="79"/>
    </row>
    <row r="1443" spans="1:2">
      <c r="A1443" s="79"/>
      <c r="B1443" s="79"/>
    </row>
    <row r="1444" spans="1:2">
      <c r="A1444" s="79"/>
      <c r="B1444" s="79"/>
    </row>
    <row r="1445" spans="1:2">
      <c r="A1445" s="79"/>
      <c r="B1445" s="79"/>
    </row>
    <row r="1446" spans="1:2">
      <c r="A1446" s="79"/>
      <c r="B1446" s="79"/>
    </row>
    <row r="1447" spans="1:2">
      <c r="A1447" s="79"/>
      <c r="B1447" s="79"/>
    </row>
    <row r="1448" spans="1:2">
      <c r="A1448" s="79"/>
      <c r="B1448" s="79"/>
    </row>
    <row r="1449" spans="1:2">
      <c r="A1449" s="79"/>
      <c r="B1449" s="79"/>
    </row>
    <row r="1450" spans="1:2">
      <c r="A1450" s="79"/>
      <c r="B1450" s="79"/>
    </row>
    <row r="1451" spans="1:2">
      <c r="A1451" s="79"/>
      <c r="B1451" s="79"/>
    </row>
    <row r="1452" spans="1:2">
      <c r="A1452" s="79"/>
      <c r="B1452" s="79"/>
    </row>
    <row r="1453" spans="1:2">
      <c r="A1453" s="79"/>
      <c r="B1453" s="79"/>
    </row>
    <row r="1454" spans="1:2">
      <c r="A1454" s="79"/>
      <c r="B1454" s="79"/>
    </row>
    <row r="1455" spans="1:2">
      <c r="A1455" s="79"/>
      <c r="B1455" s="79"/>
    </row>
    <row r="1456" spans="1:2">
      <c r="A1456" s="79"/>
      <c r="B1456" s="79"/>
    </row>
    <row r="1457" spans="1:2">
      <c r="A1457" s="79"/>
      <c r="B1457" s="79"/>
    </row>
    <row r="1458" spans="1:2">
      <c r="A1458" s="79"/>
      <c r="B1458" s="79"/>
    </row>
    <row r="1459" spans="1:2">
      <c r="A1459" s="79"/>
      <c r="B1459" s="79"/>
    </row>
    <row r="1460" spans="1:2">
      <c r="A1460" s="79"/>
      <c r="B1460" s="79"/>
    </row>
    <row r="1461" spans="1:2">
      <c r="A1461" s="79"/>
      <c r="B1461" s="79"/>
    </row>
    <row r="1462" spans="1:2">
      <c r="A1462" s="79"/>
      <c r="B1462" s="79"/>
    </row>
    <row r="1463" spans="1:2">
      <c r="A1463" s="79"/>
      <c r="B1463" s="79"/>
    </row>
    <row r="1464" spans="1:2">
      <c r="A1464" s="79"/>
      <c r="B1464" s="79"/>
    </row>
    <row r="1465" spans="1:2">
      <c r="A1465" s="79"/>
      <c r="B1465" s="79"/>
    </row>
    <row r="1466" spans="1:2">
      <c r="A1466" s="79"/>
      <c r="B1466" s="79"/>
    </row>
    <row r="1467" spans="1:2">
      <c r="A1467" s="79"/>
      <c r="B1467" s="79"/>
    </row>
    <row r="1468" spans="1:2">
      <c r="A1468" s="79"/>
      <c r="B1468" s="79"/>
    </row>
    <row r="1469" spans="1:2">
      <c r="A1469" s="79"/>
      <c r="B1469" s="79"/>
    </row>
    <row r="1470" spans="1:2">
      <c r="A1470" s="79"/>
      <c r="B1470" s="79"/>
    </row>
    <row r="1471" spans="1:2">
      <c r="A1471" s="79"/>
      <c r="B1471" s="79"/>
    </row>
    <row r="1472" spans="1:2">
      <c r="A1472" s="79"/>
      <c r="B1472" s="79"/>
    </row>
    <row r="1473" spans="1:2">
      <c r="A1473" s="79"/>
      <c r="B1473" s="79"/>
    </row>
    <row r="1474" spans="1:2">
      <c r="A1474" s="79"/>
      <c r="B1474" s="79"/>
    </row>
    <row r="1475" spans="1:2">
      <c r="A1475" s="79"/>
      <c r="B1475" s="79"/>
    </row>
    <row r="1476" spans="1:2">
      <c r="A1476" s="79"/>
      <c r="B1476" s="79"/>
    </row>
    <row r="1477" spans="1:2">
      <c r="A1477" s="79"/>
      <c r="B1477" s="79"/>
    </row>
    <row r="1478" spans="1:2">
      <c r="A1478" s="79"/>
      <c r="B1478" s="79"/>
    </row>
    <row r="1479" spans="1:2">
      <c r="A1479" s="79"/>
      <c r="B1479" s="79"/>
    </row>
    <row r="1480" spans="1:2">
      <c r="A1480" s="79"/>
      <c r="B1480" s="79"/>
    </row>
    <row r="1481" spans="1:2">
      <c r="A1481" s="79"/>
      <c r="B1481" s="79"/>
    </row>
    <row r="1482" spans="1:2">
      <c r="A1482" s="79"/>
      <c r="B1482" s="79"/>
    </row>
    <row r="1483" spans="1:2">
      <c r="A1483" s="79"/>
      <c r="B1483" s="79"/>
    </row>
    <row r="1484" spans="1:2">
      <c r="A1484" s="79"/>
      <c r="B1484" s="79"/>
    </row>
    <row r="1485" spans="1:2">
      <c r="A1485" s="79"/>
      <c r="B1485" s="79"/>
    </row>
    <row r="1486" spans="1:2">
      <c r="A1486" s="79"/>
      <c r="B1486" s="79"/>
    </row>
    <row r="1487" spans="1:2">
      <c r="A1487" s="79"/>
      <c r="B1487" s="79"/>
    </row>
    <row r="1488" spans="1:2">
      <c r="A1488" s="79"/>
      <c r="B1488" s="79"/>
    </row>
    <row r="1489" spans="1:2">
      <c r="A1489" s="79"/>
      <c r="B1489" s="79"/>
    </row>
    <row r="1490" spans="1:2">
      <c r="A1490" s="79"/>
      <c r="B1490" s="79"/>
    </row>
    <row r="1491" spans="1:2">
      <c r="A1491" s="79"/>
      <c r="B1491" s="79"/>
    </row>
    <row r="1492" spans="1:2">
      <c r="A1492" s="79"/>
      <c r="B1492" s="79"/>
    </row>
    <row r="1493" spans="1:2">
      <c r="A1493" s="79"/>
      <c r="B1493" s="79"/>
    </row>
    <row r="1494" spans="1:2">
      <c r="A1494" s="79"/>
      <c r="B1494" s="79"/>
    </row>
    <row r="1495" spans="1:2">
      <c r="A1495" s="79"/>
      <c r="B1495" s="79"/>
    </row>
    <row r="1496" spans="1:2">
      <c r="A1496" s="79"/>
      <c r="B1496" s="79"/>
    </row>
    <row r="1497" spans="1:2">
      <c r="A1497" s="79"/>
      <c r="B1497" s="79"/>
    </row>
    <row r="1498" spans="1:2">
      <c r="A1498" s="79"/>
      <c r="B1498" s="79"/>
    </row>
    <row r="1499" spans="1:2">
      <c r="A1499" s="79"/>
      <c r="B1499" s="79"/>
    </row>
    <row r="1500" spans="1:2">
      <c r="A1500" s="79"/>
      <c r="B1500" s="79"/>
    </row>
    <row r="1501" spans="1:2">
      <c r="A1501" s="79"/>
      <c r="B1501" s="79"/>
    </row>
    <row r="1502" spans="1:2">
      <c r="A1502" s="79"/>
      <c r="B1502" s="79"/>
    </row>
    <row r="1503" spans="1:2">
      <c r="A1503" s="79"/>
      <c r="B1503" s="79"/>
    </row>
    <row r="1504" spans="1:2">
      <c r="A1504" s="79"/>
      <c r="B1504" s="79"/>
    </row>
    <row r="1505" spans="1:2">
      <c r="A1505" s="79"/>
      <c r="B1505" s="79"/>
    </row>
    <row r="1506" spans="1:2">
      <c r="A1506" s="79"/>
      <c r="B1506" s="79"/>
    </row>
    <row r="1507" spans="1:2">
      <c r="A1507" s="79"/>
      <c r="B1507" s="79"/>
    </row>
    <row r="1508" spans="1:2">
      <c r="A1508" s="79"/>
      <c r="B1508" s="79"/>
    </row>
    <row r="1509" spans="1:2">
      <c r="A1509" s="79"/>
      <c r="B1509" s="79"/>
    </row>
    <row r="1510" spans="1:2">
      <c r="A1510" s="79"/>
      <c r="B1510" s="79"/>
    </row>
    <row r="1511" spans="1:2">
      <c r="A1511" s="79"/>
      <c r="B1511" s="79"/>
    </row>
    <row r="1512" spans="1:2">
      <c r="A1512" s="79"/>
      <c r="B1512" s="79"/>
    </row>
    <row r="1513" spans="1:2">
      <c r="A1513" s="79"/>
      <c r="B1513" s="79"/>
    </row>
    <row r="1514" spans="1:2">
      <c r="A1514" s="79"/>
      <c r="B1514" s="79"/>
    </row>
    <row r="1515" spans="1:2">
      <c r="A1515" s="79"/>
      <c r="B1515" s="79"/>
    </row>
    <row r="1516" spans="1:2">
      <c r="A1516" s="79"/>
      <c r="B1516" s="79"/>
    </row>
    <row r="1517" spans="1:2">
      <c r="A1517" s="79"/>
      <c r="B1517" s="79"/>
    </row>
    <row r="1518" spans="1:2">
      <c r="A1518" s="79"/>
      <c r="B1518" s="79"/>
    </row>
    <row r="1519" spans="1:2">
      <c r="A1519" s="79"/>
      <c r="B1519" s="79"/>
    </row>
    <row r="1520" spans="1:2">
      <c r="A1520" s="79"/>
      <c r="B1520" s="79"/>
    </row>
    <row r="1521" spans="1:2">
      <c r="A1521" s="79"/>
      <c r="B1521" s="79"/>
    </row>
    <row r="1522" spans="1:2">
      <c r="A1522" s="79"/>
      <c r="B1522" s="79"/>
    </row>
    <row r="1523" spans="1:2">
      <c r="A1523" s="79"/>
      <c r="B1523" s="79"/>
    </row>
    <row r="1524" spans="1:2">
      <c r="A1524" s="79"/>
      <c r="B1524" s="79"/>
    </row>
    <row r="1525" spans="1:2">
      <c r="A1525" s="79"/>
      <c r="B1525" s="79"/>
    </row>
    <row r="1526" spans="1:2">
      <c r="A1526" s="79"/>
      <c r="B1526" s="79"/>
    </row>
    <row r="1527" spans="1:2">
      <c r="A1527" s="79"/>
      <c r="B1527" s="79"/>
    </row>
    <row r="1528" spans="1:2">
      <c r="A1528" s="79"/>
      <c r="B1528" s="79"/>
    </row>
    <row r="1529" spans="1:2">
      <c r="A1529" s="79"/>
      <c r="B1529" s="79"/>
    </row>
    <row r="1530" spans="1:2">
      <c r="A1530" s="79"/>
      <c r="B1530" s="79"/>
    </row>
    <row r="1531" spans="1:2">
      <c r="A1531" s="79"/>
      <c r="B1531" s="79"/>
    </row>
    <row r="1532" spans="1:2">
      <c r="A1532" s="79"/>
      <c r="B1532" s="79"/>
    </row>
    <row r="1533" spans="1:2">
      <c r="A1533" s="79"/>
      <c r="B1533" s="79"/>
    </row>
    <row r="1534" spans="1:2">
      <c r="A1534" s="79"/>
      <c r="B1534" s="79"/>
    </row>
    <row r="1535" spans="1:2">
      <c r="A1535" s="79"/>
      <c r="B1535" s="79"/>
    </row>
    <row r="1536" spans="1:2">
      <c r="A1536" s="79"/>
      <c r="B1536" s="79"/>
    </row>
    <row r="1537" spans="1:2">
      <c r="A1537" s="79"/>
      <c r="B1537" s="79"/>
    </row>
    <row r="1538" spans="1:2">
      <c r="A1538" s="79"/>
      <c r="B1538" s="79"/>
    </row>
    <row r="1539" spans="1:2">
      <c r="A1539" s="79"/>
      <c r="B1539" s="79"/>
    </row>
    <row r="1540" spans="1:2">
      <c r="A1540" s="79"/>
      <c r="B1540" s="79"/>
    </row>
    <row r="1541" spans="1:2">
      <c r="A1541" s="79"/>
      <c r="B1541" s="79"/>
    </row>
    <row r="1542" spans="1:2">
      <c r="A1542" s="79"/>
      <c r="B1542" s="79"/>
    </row>
    <row r="1543" spans="1:2">
      <c r="A1543" s="79"/>
      <c r="B1543" s="79"/>
    </row>
    <row r="1544" spans="1:2">
      <c r="A1544" s="79"/>
      <c r="B1544" s="79"/>
    </row>
    <row r="1545" spans="1:2">
      <c r="A1545" s="79"/>
      <c r="B1545" s="79"/>
    </row>
    <row r="1546" spans="1:2">
      <c r="A1546" s="79"/>
      <c r="B1546" s="79"/>
    </row>
    <row r="1547" spans="1:2">
      <c r="A1547" s="79"/>
      <c r="B1547" s="79"/>
    </row>
    <row r="1548" spans="1:2">
      <c r="A1548" s="79"/>
      <c r="B1548" s="79"/>
    </row>
    <row r="1549" spans="1:2">
      <c r="A1549" s="79"/>
      <c r="B1549" s="79"/>
    </row>
    <row r="1550" spans="1:2">
      <c r="A1550" s="79"/>
      <c r="B1550" s="79"/>
    </row>
    <row r="1551" spans="1:2">
      <c r="A1551" s="79"/>
      <c r="B1551" s="79"/>
    </row>
    <row r="1552" spans="1:2">
      <c r="A1552" s="79"/>
      <c r="B1552" s="79"/>
    </row>
    <row r="1553" spans="1:2">
      <c r="A1553" s="79"/>
      <c r="B1553" s="79"/>
    </row>
    <row r="1554" spans="1:2">
      <c r="A1554" s="79"/>
      <c r="B1554" s="79"/>
    </row>
    <row r="1555" spans="1:2">
      <c r="A1555" s="79"/>
      <c r="B1555" s="79"/>
    </row>
    <row r="1556" spans="1:2">
      <c r="A1556" s="79"/>
      <c r="B1556" s="79"/>
    </row>
    <row r="1557" spans="1:2">
      <c r="A1557" s="79"/>
      <c r="B1557" s="79"/>
    </row>
    <row r="1558" spans="1:2">
      <c r="A1558" s="79"/>
      <c r="B1558" s="79"/>
    </row>
    <row r="1559" spans="1:2">
      <c r="A1559" s="79"/>
      <c r="B1559" s="79"/>
    </row>
    <row r="1560" spans="1:2">
      <c r="A1560" s="79"/>
      <c r="B1560" s="79"/>
    </row>
    <row r="1561" spans="1:2">
      <c r="A1561" s="79"/>
      <c r="B1561" s="79"/>
    </row>
    <row r="1562" spans="1:2">
      <c r="A1562" s="79"/>
      <c r="B1562" s="79"/>
    </row>
    <row r="1563" spans="1:2">
      <c r="A1563" s="79"/>
      <c r="B1563" s="79"/>
    </row>
    <row r="1564" spans="1:2">
      <c r="A1564" s="79"/>
      <c r="B1564" s="79"/>
    </row>
    <row r="1565" spans="1:2">
      <c r="A1565" s="79"/>
      <c r="B1565" s="79"/>
    </row>
    <row r="1566" spans="1:2">
      <c r="A1566" s="79"/>
      <c r="B1566" s="79"/>
    </row>
    <row r="1567" spans="1:2">
      <c r="A1567" s="79"/>
      <c r="B1567" s="79"/>
    </row>
    <row r="1568" spans="1:2">
      <c r="A1568" s="79"/>
      <c r="B1568" s="79"/>
    </row>
    <row r="1569" spans="1:2">
      <c r="A1569" s="79"/>
      <c r="B1569" s="79"/>
    </row>
    <row r="1570" spans="1:2">
      <c r="A1570" s="79"/>
      <c r="B1570" s="79"/>
    </row>
    <row r="1571" spans="1:2">
      <c r="A1571" s="79"/>
      <c r="B1571" s="79"/>
    </row>
    <row r="1572" spans="1:2">
      <c r="A1572" s="79"/>
      <c r="B1572" s="79"/>
    </row>
    <row r="1573" spans="1:2">
      <c r="A1573" s="79"/>
      <c r="B1573" s="79"/>
    </row>
    <row r="1574" spans="1:2">
      <c r="A1574" s="79"/>
      <c r="B1574" s="79"/>
    </row>
    <row r="1575" spans="1:2">
      <c r="A1575" s="79"/>
      <c r="B1575" s="79"/>
    </row>
    <row r="1576" spans="1:2">
      <c r="A1576" s="79"/>
      <c r="B1576" s="79"/>
    </row>
    <row r="1577" spans="1:2">
      <c r="A1577" s="79"/>
      <c r="B1577" s="79"/>
    </row>
    <row r="1578" spans="1:2">
      <c r="A1578" s="79"/>
      <c r="B1578" s="79"/>
    </row>
    <row r="1579" spans="1:2">
      <c r="A1579" s="79"/>
      <c r="B1579" s="79"/>
    </row>
    <row r="1580" spans="1:2">
      <c r="A1580" s="79"/>
      <c r="B1580" s="79"/>
    </row>
    <row r="1581" spans="1:2">
      <c r="A1581" s="79"/>
      <c r="B1581" s="79"/>
    </row>
    <row r="1582" spans="1:2">
      <c r="A1582" s="79"/>
      <c r="B1582" s="79"/>
    </row>
    <row r="1583" spans="1:2">
      <c r="A1583" s="79"/>
      <c r="B1583" s="79"/>
    </row>
    <row r="1584" spans="1:2">
      <c r="A1584" s="79"/>
      <c r="B1584" s="79"/>
    </row>
    <row r="1585" spans="1:2">
      <c r="A1585" s="79"/>
      <c r="B1585" s="79"/>
    </row>
    <row r="1586" spans="1:2">
      <c r="A1586" s="79"/>
      <c r="B1586" s="79"/>
    </row>
    <row r="1587" spans="1:2">
      <c r="A1587" s="79"/>
      <c r="B1587" s="79"/>
    </row>
    <row r="1588" spans="1:2">
      <c r="A1588" s="79"/>
      <c r="B1588" s="79"/>
    </row>
    <row r="1589" spans="1:2">
      <c r="A1589" s="79"/>
      <c r="B1589" s="79"/>
    </row>
    <row r="1590" spans="1:2">
      <c r="A1590" s="79"/>
      <c r="B1590" s="79"/>
    </row>
    <row r="1591" spans="1:2">
      <c r="A1591" s="79"/>
      <c r="B1591" s="79"/>
    </row>
    <row r="1592" spans="1:2">
      <c r="A1592" s="79"/>
      <c r="B1592" s="79"/>
    </row>
    <row r="1593" spans="1:2">
      <c r="A1593" s="79"/>
      <c r="B1593" s="79"/>
    </row>
    <row r="1594" spans="1:2">
      <c r="A1594" s="79"/>
      <c r="B1594" s="79"/>
    </row>
    <row r="1595" spans="1:2">
      <c r="A1595" s="79"/>
      <c r="B1595" s="79"/>
    </row>
    <row r="1596" spans="1:2">
      <c r="A1596" s="79"/>
      <c r="B1596" s="79"/>
    </row>
    <row r="1597" spans="1:2">
      <c r="A1597" s="79"/>
      <c r="B1597" s="79"/>
    </row>
    <row r="1598" spans="1:2">
      <c r="A1598" s="79"/>
      <c r="B1598" s="79"/>
    </row>
    <row r="1599" spans="1:2">
      <c r="A1599" s="79"/>
      <c r="B1599" s="79"/>
    </row>
    <row r="1600" spans="1:2">
      <c r="A1600" s="79"/>
      <c r="B1600" s="79"/>
    </row>
    <row r="1601" spans="1:2">
      <c r="A1601" s="79"/>
      <c r="B1601" s="79"/>
    </row>
    <row r="1602" spans="1:2">
      <c r="A1602" s="79"/>
      <c r="B1602" s="79"/>
    </row>
    <row r="1603" spans="1:2">
      <c r="A1603" s="79"/>
      <c r="B1603" s="79"/>
    </row>
    <row r="1604" spans="1:2">
      <c r="A1604" s="79"/>
      <c r="B1604" s="79"/>
    </row>
    <row r="1605" spans="1:2">
      <c r="A1605" s="79"/>
      <c r="B1605" s="79"/>
    </row>
    <row r="1606" spans="1:2">
      <c r="A1606" s="79"/>
      <c r="B1606" s="79"/>
    </row>
    <row r="1607" spans="1:2">
      <c r="A1607" s="79"/>
      <c r="B1607" s="79"/>
    </row>
    <row r="1608" spans="1:2">
      <c r="A1608" s="79"/>
      <c r="B1608" s="79"/>
    </row>
    <row r="1609" spans="1:2">
      <c r="A1609" s="79"/>
      <c r="B1609" s="79"/>
    </row>
    <row r="1610" spans="1:2">
      <c r="A1610" s="79"/>
      <c r="B1610" s="79"/>
    </row>
    <row r="1611" spans="1:2">
      <c r="A1611" s="79"/>
      <c r="B1611" s="79"/>
    </row>
    <row r="1612" spans="1:2">
      <c r="A1612" s="79"/>
      <c r="B1612" s="79"/>
    </row>
    <row r="1613" spans="1:2">
      <c r="A1613" s="79"/>
      <c r="B1613" s="79"/>
    </row>
    <row r="1614" spans="1:2">
      <c r="A1614" s="79"/>
      <c r="B1614" s="79"/>
    </row>
    <row r="1615" spans="1:2">
      <c r="A1615" s="79"/>
      <c r="B1615" s="79"/>
    </row>
    <row r="1616" spans="1:2">
      <c r="A1616" s="79"/>
      <c r="B1616" s="79"/>
    </row>
    <row r="1617" spans="1:2">
      <c r="A1617" s="79"/>
      <c r="B1617" s="79"/>
    </row>
    <row r="1618" spans="1:2">
      <c r="A1618" s="79"/>
      <c r="B1618" s="79"/>
    </row>
    <row r="1619" spans="1:2">
      <c r="A1619" s="79"/>
      <c r="B1619" s="79"/>
    </row>
    <row r="1620" spans="1:2">
      <c r="A1620" s="79"/>
      <c r="B1620" s="79"/>
    </row>
    <row r="1621" spans="1:2">
      <c r="A1621" s="79"/>
      <c r="B1621" s="79"/>
    </row>
    <row r="1622" spans="1:2">
      <c r="A1622" s="79"/>
      <c r="B1622" s="79"/>
    </row>
    <row r="1623" spans="1:2">
      <c r="A1623" s="79"/>
      <c r="B1623" s="79"/>
    </row>
    <row r="1624" spans="1:2">
      <c r="A1624" s="79"/>
      <c r="B1624" s="79"/>
    </row>
    <row r="1625" spans="1:2">
      <c r="A1625" s="79"/>
      <c r="B1625" s="79"/>
    </row>
    <row r="1626" spans="1:2">
      <c r="A1626" s="79"/>
      <c r="B1626" s="79"/>
    </row>
    <row r="1627" spans="1:2">
      <c r="A1627" s="79"/>
      <c r="B1627" s="79"/>
    </row>
    <row r="1628" spans="1:2">
      <c r="A1628" s="79"/>
      <c r="B1628" s="79"/>
    </row>
    <row r="1629" spans="1:2">
      <c r="A1629" s="79"/>
      <c r="B1629" s="79"/>
    </row>
    <row r="1630" spans="1:2">
      <c r="A1630" s="79"/>
      <c r="B1630" s="79"/>
    </row>
    <row r="1631" spans="1:2">
      <c r="A1631" s="79"/>
      <c r="B1631" s="79"/>
    </row>
    <row r="1632" spans="1:2">
      <c r="A1632" s="79"/>
      <c r="B1632" s="79"/>
    </row>
    <row r="1633" spans="1:2">
      <c r="A1633" s="79"/>
      <c r="B1633" s="79"/>
    </row>
    <row r="1634" spans="1:2">
      <c r="A1634" s="79"/>
      <c r="B1634" s="79"/>
    </row>
    <row r="1635" spans="1:2">
      <c r="A1635" s="79"/>
      <c r="B1635" s="79"/>
    </row>
    <row r="1636" spans="1:2">
      <c r="A1636" s="79"/>
      <c r="B1636" s="79"/>
    </row>
    <row r="1637" spans="1:2">
      <c r="A1637" s="79"/>
      <c r="B1637" s="79"/>
    </row>
    <row r="1638" spans="1:2">
      <c r="A1638" s="79"/>
      <c r="B1638" s="79"/>
    </row>
    <row r="1639" spans="1:2">
      <c r="A1639" s="79"/>
      <c r="B1639" s="79"/>
    </row>
    <row r="1640" spans="1:2">
      <c r="A1640" s="79"/>
      <c r="B1640" s="79"/>
    </row>
    <row r="1641" spans="1:2">
      <c r="A1641" s="79"/>
      <c r="B1641" s="79"/>
    </row>
    <row r="1642" spans="1:2">
      <c r="A1642" s="79"/>
      <c r="B1642" s="79"/>
    </row>
    <row r="1643" spans="1:2">
      <c r="A1643" s="79"/>
      <c r="B1643" s="79"/>
    </row>
    <row r="1644" spans="1:2">
      <c r="A1644" s="79"/>
      <c r="B1644" s="79"/>
    </row>
    <row r="1645" spans="1:2">
      <c r="A1645" s="79"/>
      <c r="B1645" s="79"/>
    </row>
    <row r="1646" spans="1:2">
      <c r="A1646" s="79"/>
      <c r="B1646" s="79"/>
    </row>
    <row r="1647" spans="1:2">
      <c r="A1647" s="79"/>
      <c r="B1647" s="79"/>
    </row>
    <row r="1648" spans="1:2">
      <c r="A1648" s="79"/>
      <c r="B1648" s="79"/>
    </row>
    <row r="1649" spans="1:2">
      <c r="A1649" s="79"/>
      <c r="B1649" s="79"/>
    </row>
    <row r="1650" spans="1:2">
      <c r="A1650" s="79"/>
      <c r="B1650" s="79"/>
    </row>
    <row r="1651" spans="1:2">
      <c r="A1651" s="79"/>
      <c r="B1651" s="79"/>
    </row>
    <row r="1652" spans="1:2">
      <c r="A1652" s="79"/>
      <c r="B1652" s="79"/>
    </row>
    <row r="1653" spans="1:2">
      <c r="A1653" s="79"/>
      <c r="B1653" s="79"/>
    </row>
    <row r="1654" spans="1:2">
      <c r="A1654" s="79"/>
      <c r="B1654" s="79"/>
    </row>
    <row r="1655" spans="1:2">
      <c r="A1655" s="79"/>
      <c r="B1655" s="79"/>
    </row>
    <row r="1656" spans="1:2">
      <c r="A1656" s="79"/>
      <c r="B1656" s="79"/>
    </row>
    <row r="1657" spans="1:2">
      <c r="A1657" s="79"/>
      <c r="B1657" s="79"/>
    </row>
    <row r="1658" spans="1:2">
      <c r="A1658" s="79"/>
      <c r="B1658" s="79"/>
    </row>
    <row r="1659" spans="1:2">
      <c r="A1659" s="79"/>
      <c r="B1659" s="79"/>
    </row>
    <row r="1660" spans="1:2">
      <c r="A1660" s="79"/>
      <c r="B1660" s="79"/>
    </row>
    <row r="1661" spans="1:2">
      <c r="A1661" s="79"/>
      <c r="B1661" s="79"/>
    </row>
    <row r="1662" spans="1:2">
      <c r="A1662" s="79"/>
      <c r="B1662" s="79"/>
    </row>
    <row r="1663" spans="1:2">
      <c r="A1663" s="79"/>
      <c r="B1663" s="79"/>
    </row>
    <row r="1664" spans="1:2">
      <c r="A1664" s="79"/>
      <c r="B1664" s="79"/>
    </row>
    <row r="1665" spans="1:2">
      <c r="A1665" s="79"/>
      <c r="B1665" s="79"/>
    </row>
    <row r="1666" spans="1:2">
      <c r="A1666" s="79"/>
      <c r="B1666" s="79"/>
    </row>
    <row r="1667" spans="1:2">
      <c r="A1667" s="79"/>
      <c r="B1667" s="79"/>
    </row>
    <row r="1668" spans="1:2">
      <c r="A1668" s="79"/>
      <c r="B1668" s="79"/>
    </row>
    <row r="1669" spans="1:2">
      <c r="A1669" s="79"/>
      <c r="B1669" s="79"/>
    </row>
    <row r="1670" spans="1:2">
      <c r="A1670" s="79"/>
      <c r="B1670" s="79"/>
    </row>
    <row r="1671" spans="1:2">
      <c r="A1671" s="79"/>
      <c r="B1671" s="79"/>
    </row>
    <row r="1672" spans="1:2">
      <c r="A1672" s="79"/>
      <c r="B1672" s="79"/>
    </row>
    <row r="1673" spans="1:2">
      <c r="A1673" s="79"/>
      <c r="B1673" s="79"/>
    </row>
    <row r="1674" spans="1:2">
      <c r="A1674" s="79"/>
      <c r="B1674" s="79"/>
    </row>
    <row r="1675" spans="1:2">
      <c r="A1675" s="79"/>
      <c r="B1675" s="79"/>
    </row>
    <row r="1676" spans="1:2">
      <c r="A1676" s="79"/>
      <c r="B1676" s="79"/>
    </row>
    <row r="1677" spans="1:2">
      <c r="A1677" s="79"/>
      <c r="B1677" s="79"/>
    </row>
    <row r="1678" spans="1:2">
      <c r="A1678" s="79"/>
      <c r="B1678" s="79"/>
    </row>
    <row r="1679" spans="1:2">
      <c r="A1679" s="79"/>
      <c r="B1679" s="79"/>
    </row>
    <row r="1680" spans="1:2">
      <c r="A1680" s="79"/>
      <c r="B1680" s="79"/>
    </row>
    <row r="1681" spans="1:2">
      <c r="A1681" s="79"/>
      <c r="B1681" s="79"/>
    </row>
    <row r="1682" spans="1:2">
      <c r="A1682" s="79"/>
      <c r="B1682" s="79"/>
    </row>
    <row r="1683" spans="1:2">
      <c r="A1683" s="79"/>
      <c r="B1683" s="79"/>
    </row>
    <row r="1684" spans="1:2">
      <c r="A1684" s="79"/>
      <c r="B1684" s="79"/>
    </row>
    <row r="1685" spans="1:2">
      <c r="A1685" s="79"/>
      <c r="B1685" s="79"/>
    </row>
    <row r="1686" spans="1:2">
      <c r="A1686" s="79"/>
      <c r="B1686" s="79"/>
    </row>
    <row r="1687" spans="1:2">
      <c r="A1687" s="79"/>
      <c r="B1687" s="79"/>
    </row>
    <row r="1688" spans="1:2">
      <c r="A1688" s="79"/>
      <c r="B1688" s="79"/>
    </row>
    <row r="1689" spans="1:2">
      <c r="A1689" s="79"/>
      <c r="B1689" s="79"/>
    </row>
    <row r="1690" spans="1:2">
      <c r="A1690" s="79"/>
      <c r="B1690" s="79"/>
    </row>
    <row r="1691" spans="1:2">
      <c r="A1691" s="79"/>
      <c r="B1691" s="79"/>
    </row>
    <row r="1692" spans="1:2">
      <c r="A1692" s="79"/>
      <c r="B1692" s="79"/>
    </row>
    <row r="1693" spans="1:2">
      <c r="A1693" s="79"/>
      <c r="B1693" s="79"/>
    </row>
    <row r="1694" spans="1:2">
      <c r="A1694" s="79"/>
      <c r="B1694" s="79"/>
    </row>
    <row r="1695" spans="1:2">
      <c r="A1695" s="79"/>
      <c r="B1695" s="79"/>
    </row>
    <row r="1696" spans="1:2">
      <c r="A1696" s="79"/>
      <c r="B1696" s="79"/>
    </row>
    <row r="1697" spans="1:2">
      <c r="A1697" s="79"/>
      <c r="B1697" s="79"/>
    </row>
    <row r="1698" spans="1:2">
      <c r="A1698" s="79"/>
      <c r="B1698" s="79"/>
    </row>
    <row r="1699" spans="1:2">
      <c r="A1699" s="79"/>
      <c r="B1699" s="79"/>
    </row>
    <row r="1700" spans="1:2">
      <c r="A1700" s="79"/>
      <c r="B1700" s="79"/>
    </row>
    <row r="1701" spans="1:2">
      <c r="A1701" s="79"/>
      <c r="B1701" s="79"/>
    </row>
    <row r="1702" spans="1:2">
      <c r="A1702" s="79"/>
      <c r="B1702" s="79"/>
    </row>
    <row r="1703" spans="1:2">
      <c r="A1703" s="79"/>
      <c r="B1703" s="79"/>
    </row>
    <row r="1704" spans="1:2">
      <c r="A1704" s="79"/>
      <c r="B1704" s="79"/>
    </row>
    <row r="1705" spans="1:2">
      <c r="A1705" s="79"/>
      <c r="B1705" s="79"/>
    </row>
    <row r="1706" spans="1:2">
      <c r="A1706" s="79"/>
      <c r="B1706" s="79"/>
    </row>
    <row r="1707" spans="1:2">
      <c r="A1707" s="79"/>
      <c r="B1707" s="79"/>
    </row>
    <row r="1708" spans="1:2">
      <c r="A1708" s="79"/>
      <c r="B1708" s="79"/>
    </row>
    <row r="1709" spans="1:2">
      <c r="A1709" s="79"/>
      <c r="B1709" s="79"/>
    </row>
    <row r="1710" spans="1:2">
      <c r="A1710" s="79"/>
      <c r="B1710" s="79"/>
    </row>
    <row r="1711" spans="1:2">
      <c r="A1711" s="79"/>
      <c r="B1711" s="79"/>
    </row>
    <row r="1712" spans="1:2">
      <c r="A1712" s="79"/>
      <c r="B1712" s="79"/>
    </row>
    <row r="1713" spans="1:2">
      <c r="A1713" s="79"/>
      <c r="B1713" s="79"/>
    </row>
    <row r="1714" spans="1:2">
      <c r="A1714" s="79"/>
      <c r="B1714" s="79"/>
    </row>
    <row r="1715" spans="1:2">
      <c r="A1715" s="79"/>
      <c r="B1715" s="79"/>
    </row>
    <row r="1716" spans="1:2">
      <c r="A1716" s="79"/>
      <c r="B1716" s="79"/>
    </row>
    <row r="1717" spans="1:2">
      <c r="A1717" s="79"/>
      <c r="B1717" s="79"/>
    </row>
    <row r="1718" spans="1:2">
      <c r="A1718" s="79"/>
      <c r="B1718" s="79"/>
    </row>
    <row r="1719" spans="1:2">
      <c r="A1719" s="79"/>
      <c r="B1719" s="79"/>
    </row>
    <row r="1720" spans="1:2">
      <c r="A1720" s="79"/>
      <c r="B1720" s="79"/>
    </row>
    <row r="1721" spans="1:2">
      <c r="A1721" s="79"/>
      <c r="B1721" s="79"/>
    </row>
    <row r="1722" spans="1:2">
      <c r="A1722" s="79"/>
      <c r="B1722" s="79"/>
    </row>
    <row r="1723" spans="1:2">
      <c r="A1723" s="79"/>
      <c r="B1723" s="79"/>
    </row>
    <row r="1724" spans="1:2">
      <c r="A1724" s="79"/>
      <c r="B1724" s="79"/>
    </row>
    <row r="1725" spans="1:2">
      <c r="A1725" s="79"/>
      <c r="B1725" s="79"/>
    </row>
    <row r="1726" spans="1:2">
      <c r="A1726" s="79"/>
      <c r="B1726" s="79"/>
    </row>
    <row r="1727" spans="1:2">
      <c r="A1727" s="79"/>
      <c r="B1727" s="79"/>
    </row>
    <row r="1728" spans="1:2">
      <c r="A1728" s="79"/>
      <c r="B1728" s="79"/>
    </row>
    <row r="1729" spans="1:2">
      <c r="A1729" s="79"/>
      <c r="B1729" s="79"/>
    </row>
    <row r="1730" spans="1:2">
      <c r="A1730" s="79"/>
      <c r="B1730" s="79"/>
    </row>
    <row r="1731" spans="1:2">
      <c r="A1731" s="79"/>
      <c r="B1731" s="79"/>
    </row>
    <row r="1732" spans="1:2">
      <c r="A1732" s="79"/>
      <c r="B1732" s="79"/>
    </row>
    <row r="1733" spans="1:2">
      <c r="A1733" s="79"/>
      <c r="B1733" s="79"/>
    </row>
    <row r="1734" spans="1:2">
      <c r="A1734" s="79"/>
      <c r="B1734" s="79"/>
    </row>
    <row r="1735" spans="1:2">
      <c r="A1735" s="79"/>
      <c r="B1735" s="79"/>
    </row>
    <row r="1736" spans="1:2">
      <c r="A1736" s="79"/>
      <c r="B1736" s="79"/>
    </row>
    <row r="1737" spans="1:2">
      <c r="A1737" s="79"/>
      <c r="B1737" s="79"/>
    </row>
    <row r="1738" spans="1:2">
      <c r="A1738" s="79"/>
      <c r="B1738" s="79"/>
    </row>
    <row r="1739" spans="1:2">
      <c r="A1739" s="79"/>
      <c r="B1739" s="79"/>
    </row>
    <row r="1740" spans="1:2">
      <c r="A1740" s="79"/>
      <c r="B1740" s="79"/>
    </row>
    <row r="1741" spans="1:2">
      <c r="A1741" s="79"/>
      <c r="B1741" s="79"/>
    </row>
    <row r="1742" spans="1:2">
      <c r="A1742" s="79"/>
      <c r="B1742" s="79"/>
    </row>
    <row r="1743" spans="1:2">
      <c r="A1743" s="79"/>
      <c r="B1743" s="79"/>
    </row>
    <row r="1744" spans="1:2">
      <c r="A1744" s="79"/>
      <c r="B1744" s="79"/>
    </row>
    <row r="1745" spans="1:2">
      <c r="A1745" s="79"/>
      <c r="B1745" s="79"/>
    </row>
    <row r="1746" spans="1:2">
      <c r="A1746" s="79"/>
      <c r="B1746" s="79"/>
    </row>
    <row r="1747" spans="1:2">
      <c r="A1747" s="79"/>
      <c r="B1747" s="79"/>
    </row>
    <row r="1748" spans="1:2">
      <c r="A1748" s="79"/>
      <c r="B1748" s="79"/>
    </row>
    <row r="1749" spans="1:2">
      <c r="A1749" s="79"/>
      <c r="B1749" s="79"/>
    </row>
    <row r="1750" spans="1:2">
      <c r="A1750" s="79"/>
      <c r="B1750" s="79"/>
    </row>
    <row r="1751" spans="1:2">
      <c r="A1751" s="79"/>
      <c r="B1751" s="79"/>
    </row>
    <row r="1752" spans="1:2">
      <c r="A1752" s="79"/>
      <c r="B1752" s="79"/>
    </row>
    <row r="1753" spans="1:2">
      <c r="A1753" s="79"/>
      <c r="B1753" s="79"/>
    </row>
    <row r="1754" spans="1:2">
      <c r="A1754" s="79"/>
      <c r="B1754" s="79"/>
    </row>
    <row r="1755" spans="1:2">
      <c r="A1755" s="79"/>
      <c r="B1755" s="79"/>
    </row>
    <row r="1756" spans="1:2">
      <c r="A1756" s="79"/>
      <c r="B1756" s="79"/>
    </row>
    <row r="1757" spans="1:2">
      <c r="A1757" s="79"/>
      <c r="B1757" s="79"/>
    </row>
    <row r="1758" spans="1:2">
      <c r="A1758" s="79"/>
      <c r="B1758" s="79"/>
    </row>
    <row r="1759" spans="1:2">
      <c r="A1759" s="79"/>
      <c r="B1759" s="79"/>
    </row>
    <row r="1760" spans="1:2">
      <c r="A1760" s="79"/>
      <c r="B1760" s="79"/>
    </row>
    <row r="1761" spans="1:2">
      <c r="A1761" s="79"/>
      <c r="B1761" s="79"/>
    </row>
    <row r="1762" spans="1:2">
      <c r="A1762" s="79"/>
      <c r="B1762" s="79"/>
    </row>
    <row r="1763" spans="1:2">
      <c r="A1763" s="79"/>
      <c r="B1763" s="79"/>
    </row>
    <row r="1764" spans="1:2">
      <c r="A1764" s="79"/>
      <c r="B1764" s="79"/>
    </row>
    <row r="1765" spans="1:2">
      <c r="A1765" s="79"/>
      <c r="B1765" s="79"/>
    </row>
    <row r="1766" spans="1:2">
      <c r="A1766" s="79"/>
      <c r="B1766" s="79"/>
    </row>
    <row r="1767" spans="1:2">
      <c r="A1767" s="79"/>
      <c r="B1767" s="79"/>
    </row>
    <row r="1768" spans="1:2">
      <c r="A1768" s="79"/>
      <c r="B1768" s="79"/>
    </row>
    <row r="1769" spans="1:2">
      <c r="A1769" s="79"/>
      <c r="B1769" s="79"/>
    </row>
    <row r="1770" spans="1:2">
      <c r="A1770" s="79"/>
      <c r="B1770" s="79"/>
    </row>
    <row r="1771" spans="1:2">
      <c r="A1771" s="79"/>
      <c r="B1771" s="79"/>
    </row>
    <row r="1772" spans="1:2">
      <c r="A1772" s="79"/>
      <c r="B1772" s="79"/>
    </row>
    <row r="1773" spans="1:2">
      <c r="A1773" s="79"/>
      <c r="B1773" s="79"/>
    </row>
    <row r="1774" spans="1:2">
      <c r="A1774" s="79"/>
      <c r="B1774" s="79"/>
    </row>
    <row r="1775" spans="1:2">
      <c r="A1775" s="79"/>
      <c r="B1775" s="79"/>
    </row>
    <row r="1776" spans="1:2">
      <c r="A1776" s="79"/>
      <c r="B1776" s="79"/>
    </row>
    <row r="1777" spans="1:2">
      <c r="A1777" s="79"/>
      <c r="B1777" s="79"/>
    </row>
    <row r="1778" spans="1:2">
      <c r="A1778" s="79"/>
      <c r="B1778" s="79"/>
    </row>
    <row r="1779" spans="1:2">
      <c r="A1779" s="79"/>
      <c r="B1779" s="79"/>
    </row>
    <row r="1780" spans="1:2">
      <c r="A1780" s="79"/>
      <c r="B1780" s="79"/>
    </row>
    <row r="1781" spans="1:2">
      <c r="A1781" s="79"/>
      <c r="B1781" s="79"/>
    </row>
    <row r="1782" spans="1:2">
      <c r="A1782" s="79"/>
      <c r="B1782" s="79"/>
    </row>
    <row r="1783" spans="1:2">
      <c r="A1783" s="79"/>
      <c r="B1783" s="79"/>
    </row>
    <row r="1784" spans="1:2">
      <c r="A1784" s="79"/>
      <c r="B1784" s="79"/>
    </row>
    <row r="1785" spans="1:2">
      <c r="A1785" s="79"/>
      <c r="B1785" s="79"/>
    </row>
    <row r="1786" spans="1:2">
      <c r="A1786" s="79"/>
      <c r="B1786" s="79"/>
    </row>
    <row r="1787" spans="1:2">
      <c r="A1787" s="79"/>
      <c r="B1787" s="79"/>
    </row>
    <row r="1788" spans="1:2">
      <c r="A1788" s="79"/>
      <c r="B1788" s="79"/>
    </row>
    <row r="1789" spans="1:2">
      <c r="A1789" s="79"/>
      <c r="B1789" s="79"/>
    </row>
    <row r="1790" spans="1:2">
      <c r="A1790" s="79"/>
      <c r="B1790" s="79"/>
    </row>
    <row r="1791" spans="1:2">
      <c r="A1791" s="79"/>
      <c r="B1791" s="79"/>
    </row>
    <row r="1792" spans="1:2">
      <c r="A1792" s="79"/>
      <c r="B1792" s="79"/>
    </row>
    <row r="1793" spans="1:2">
      <c r="A1793" s="79"/>
      <c r="B1793" s="79"/>
    </row>
    <row r="1794" spans="1:2">
      <c r="A1794" s="79"/>
      <c r="B1794" s="79"/>
    </row>
    <row r="1795" spans="1:2">
      <c r="A1795" s="79"/>
      <c r="B1795" s="79"/>
    </row>
    <row r="1796" spans="1:2">
      <c r="A1796" s="79"/>
      <c r="B1796" s="79"/>
    </row>
    <row r="1797" spans="1:2">
      <c r="A1797" s="79"/>
      <c r="B1797" s="79"/>
    </row>
    <row r="1798" spans="1:2">
      <c r="A1798" s="79"/>
      <c r="B1798" s="79"/>
    </row>
    <row r="1799" spans="1:2">
      <c r="A1799" s="79"/>
      <c r="B1799" s="79"/>
    </row>
    <row r="1800" spans="1:2">
      <c r="A1800" s="79"/>
      <c r="B1800" s="79"/>
    </row>
    <row r="1801" spans="1:2">
      <c r="A1801" s="79"/>
      <c r="B1801" s="79"/>
    </row>
    <row r="1802" spans="1:2">
      <c r="A1802" s="79"/>
      <c r="B1802" s="79"/>
    </row>
    <row r="1803" spans="1:2">
      <c r="A1803" s="79"/>
      <c r="B1803" s="79"/>
    </row>
    <row r="1804" spans="1:2">
      <c r="A1804" s="79"/>
      <c r="B1804" s="79"/>
    </row>
    <row r="1805" spans="1:2">
      <c r="A1805" s="79"/>
      <c r="B1805" s="79"/>
    </row>
    <row r="1806" spans="1:2">
      <c r="A1806" s="79"/>
      <c r="B1806" s="79"/>
    </row>
    <row r="1807" spans="1:2">
      <c r="A1807" s="79"/>
      <c r="B1807" s="79"/>
    </row>
    <row r="1808" spans="1:2">
      <c r="A1808" s="79"/>
      <c r="B1808" s="79"/>
    </row>
    <row r="1809" spans="1:2">
      <c r="A1809" s="79"/>
      <c r="B1809" s="79"/>
    </row>
    <row r="1810" spans="1:2">
      <c r="A1810" s="79"/>
      <c r="B1810" s="79"/>
    </row>
    <row r="1811" spans="1:2">
      <c r="A1811" s="79"/>
      <c r="B1811" s="79"/>
    </row>
    <row r="1812" spans="1:2">
      <c r="A1812" s="79"/>
      <c r="B1812" s="79"/>
    </row>
    <row r="1813" spans="1:2">
      <c r="A1813" s="79"/>
      <c r="B1813" s="79"/>
    </row>
    <row r="1814" spans="1:2">
      <c r="A1814" s="79"/>
      <c r="B1814" s="79"/>
    </row>
    <row r="1815" spans="1:2">
      <c r="A1815" s="79"/>
      <c r="B1815" s="79"/>
    </row>
    <row r="1816" spans="1:2">
      <c r="A1816" s="79"/>
      <c r="B1816" s="79"/>
    </row>
    <row r="1817" spans="1:2">
      <c r="A1817" s="79"/>
      <c r="B1817" s="79"/>
    </row>
    <row r="1818" spans="1:2">
      <c r="A1818" s="79"/>
      <c r="B1818" s="79"/>
    </row>
    <row r="1819" spans="1:2">
      <c r="A1819" s="79"/>
      <c r="B1819" s="79"/>
    </row>
    <row r="1820" spans="1:2">
      <c r="A1820" s="79"/>
      <c r="B1820" s="79"/>
    </row>
    <row r="1821" spans="1:2">
      <c r="A1821" s="79"/>
      <c r="B1821" s="79"/>
    </row>
    <row r="1822" spans="1:2">
      <c r="A1822" s="79"/>
      <c r="B1822" s="79"/>
    </row>
    <row r="1823" spans="1:2">
      <c r="A1823" s="79"/>
      <c r="B1823" s="79"/>
    </row>
    <row r="1824" spans="1:2">
      <c r="A1824" s="79"/>
      <c r="B1824" s="79"/>
    </row>
    <row r="1825" spans="1:2">
      <c r="A1825" s="79"/>
      <c r="B1825" s="79"/>
    </row>
    <row r="1826" spans="1:2">
      <c r="A1826" s="79"/>
      <c r="B1826" s="79"/>
    </row>
    <row r="1827" spans="1:2">
      <c r="A1827" s="79"/>
      <c r="B1827" s="79"/>
    </row>
    <row r="1828" spans="1:2">
      <c r="A1828" s="79"/>
      <c r="B1828" s="79"/>
    </row>
    <row r="1829" spans="1:2">
      <c r="A1829" s="79"/>
      <c r="B1829" s="79"/>
    </row>
    <row r="1830" spans="1:2">
      <c r="A1830" s="79"/>
      <c r="B1830" s="79"/>
    </row>
    <row r="1831" spans="1:2">
      <c r="A1831" s="79"/>
      <c r="B1831" s="79"/>
    </row>
    <row r="1832" spans="1:2">
      <c r="A1832" s="79"/>
      <c r="B1832" s="79"/>
    </row>
    <row r="1833" spans="1:2">
      <c r="A1833" s="79"/>
      <c r="B1833" s="79"/>
    </row>
    <row r="1834" spans="1:2">
      <c r="A1834" s="79"/>
      <c r="B1834" s="79"/>
    </row>
    <row r="1835" spans="1:2">
      <c r="A1835" s="79"/>
      <c r="B1835" s="79"/>
    </row>
    <row r="1836" spans="1:2">
      <c r="A1836" s="79"/>
      <c r="B1836" s="79"/>
    </row>
    <row r="1837" spans="1:2">
      <c r="A1837" s="79"/>
      <c r="B1837" s="79"/>
    </row>
    <row r="1838" spans="1:2">
      <c r="A1838" s="79"/>
      <c r="B1838" s="79"/>
    </row>
    <row r="1839" spans="1:2">
      <c r="A1839" s="79"/>
      <c r="B1839" s="79"/>
    </row>
    <row r="1840" spans="1:2">
      <c r="A1840" s="79"/>
      <c r="B1840" s="79"/>
    </row>
    <row r="1841" spans="1:2">
      <c r="A1841" s="79"/>
      <c r="B1841" s="79"/>
    </row>
    <row r="1842" spans="1:2">
      <c r="A1842" s="79"/>
      <c r="B1842" s="79"/>
    </row>
    <row r="1843" spans="1:2">
      <c r="A1843" s="79"/>
      <c r="B1843" s="79"/>
    </row>
    <row r="1844" spans="1:2">
      <c r="A1844" s="79"/>
      <c r="B1844" s="79"/>
    </row>
    <row r="1845" spans="1:2">
      <c r="A1845" s="79"/>
      <c r="B1845" s="79"/>
    </row>
    <row r="1846" spans="1:2">
      <c r="A1846" s="79"/>
      <c r="B1846" s="79"/>
    </row>
    <row r="1847" spans="1:2">
      <c r="A1847" s="79"/>
      <c r="B1847" s="79"/>
    </row>
    <row r="1848" spans="1:2">
      <c r="A1848" s="79"/>
      <c r="B1848" s="79"/>
    </row>
    <row r="1849" spans="1:2">
      <c r="A1849" s="79"/>
      <c r="B1849" s="79"/>
    </row>
    <row r="1850" spans="1:2">
      <c r="A1850" s="79"/>
      <c r="B1850" s="79"/>
    </row>
    <row r="1851" spans="1:2">
      <c r="A1851" s="79"/>
      <c r="B1851" s="79"/>
    </row>
    <row r="1852" spans="1:2">
      <c r="A1852" s="79"/>
      <c r="B1852" s="79"/>
    </row>
    <row r="1853" spans="1:2">
      <c r="A1853" s="79"/>
      <c r="B1853" s="79"/>
    </row>
    <row r="1854" spans="1:2">
      <c r="A1854" s="79"/>
      <c r="B1854" s="79"/>
    </row>
    <row r="1855" spans="1:2">
      <c r="A1855" s="79"/>
      <c r="B1855" s="79"/>
    </row>
    <row r="1856" spans="1:2">
      <c r="A1856" s="79"/>
      <c r="B1856" s="79"/>
    </row>
    <row r="1857" spans="1:2">
      <c r="A1857" s="79"/>
      <c r="B1857" s="79"/>
    </row>
    <row r="1858" spans="1:2">
      <c r="A1858" s="79"/>
      <c r="B1858" s="79"/>
    </row>
    <row r="1859" spans="1:2">
      <c r="A1859" s="79"/>
      <c r="B1859" s="79"/>
    </row>
    <row r="1860" spans="1:2">
      <c r="A1860" s="79"/>
      <c r="B1860" s="79"/>
    </row>
    <row r="1861" spans="1:2">
      <c r="A1861" s="79"/>
      <c r="B1861" s="79"/>
    </row>
    <row r="1862" spans="1:2">
      <c r="A1862" s="79"/>
      <c r="B1862" s="79"/>
    </row>
    <row r="1863" spans="1:2">
      <c r="A1863" s="79"/>
      <c r="B1863" s="79"/>
    </row>
    <row r="1864" spans="1:2">
      <c r="A1864" s="79"/>
      <c r="B1864" s="79"/>
    </row>
    <row r="1865" spans="1:2">
      <c r="A1865" s="79"/>
      <c r="B1865" s="79"/>
    </row>
    <row r="1866" spans="1:2">
      <c r="A1866" s="79"/>
      <c r="B1866" s="79"/>
    </row>
    <row r="1867" spans="1:2">
      <c r="A1867" s="79"/>
      <c r="B1867" s="79"/>
    </row>
    <row r="1868" spans="1:2">
      <c r="A1868" s="79"/>
      <c r="B1868" s="79"/>
    </row>
    <row r="1869" spans="1:2">
      <c r="A1869" s="79"/>
      <c r="B1869" s="79"/>
    </row>
    <row r="1870" spans="1:2">
      <c r="A1870" s="79"/>
      <c r="B1870" s="79"/>
    </row>
    <row r="1871" spans="1:2">
      <c r="A1871" s="79"/>
      <c r="B1871" s="79"/>
    </row>
    <row r="1872" spans="1:2">
      <c r="A1872" s="79"/>
      <c r="B1872" s="79"/>
    </row>
    <row r="1873" spans="1:2">
      <c r="A1873" s="79"/>
      <c r="B1873" s="79"/>
    </row>
    <row r="1874" spans="1:2">
      <c r="A1874" s="79"/>
      <c r="B1874" s="79"/>
    </row>
    <row r="1875" spans="1:2">
      <c r="A1875" s="79"/>
      <c r="B1875" s="79"/>
    </row>
    <row r="1876" spans="1:2">
      <c r="A1876" s="79"/>
      <c r="B1876" s="79"/>
    </row>
    <row r="1877" spans="1:2">
      <c r="A1877" s="79"/>
      <c r="B1877" s="79"/>
    </row>
    <row r="1878" spans="1:2">
      <c r="A1878" s="79"/>
      <c r="B1878" s="79"/>
    </row>
    <row r="1879" spans="1:2">
      <c r="A1879" s="79"/>
      <c r="B1879" s="79"/>
    </row>
    <row r="1880" spans="1:2">
      <c r="A1880" s="79"/>
      <c r="B1880" s="79"/>
    </row>
    <row r="1881" spans="1:2">
      <c r="A1881" s="79"/>
      <c r="B1881" s="79"/>
    </row>
    <row r="1882" spans="1:2">
      <c r="A1882" s="79"/>
      <c r="B1882" s="79"/>
    </row>
    <row r="1883" spans="1:2">
      <c r="A1883" s="79"/>
      <c r="B1883" s="79"/>
    </row>
    <row r="1884" spans="1:2">
      <c r="A1884" s="79"/>
      <c r="B1884" s="79"/>
    </row>
    <row r="1885" spans="1:2">
      <c r="A1885" s="79"/>
      <c r="B1885" s="79"/>
    </row>
    <row r="1886" spans="1:2">
      <c r="A1886" s="79"/>
      <c r="B1886" s="79"/>
    </row>
    <row r="1887" spans="1:2">
      <c r="A1887" s="79"/>
      <c r="B1887" s="79"/>
    </row>
    <row r="1888" spans="1:2">
      <c r="A1888" s="79"/>
      <c r="B1888" s="79"/>
    </row>
    <row r="1889" spans="1:2">
      <c r="A1889" s="79"/>
      <c r="B1889" s="79"/>
    </row>
    <row r="1890" spans="1:2">
      <c r="A1890" s="79"/>
      <c r="B1890" s="79"/>
    </row>
    <row r="1891" spans="1:2">
      <c r="A1891" s="79"/>
      <c r="B1891" s="79"/>
    </row>
    <row r="1892" spans="1:2">
      <c r="A1892" s="79"/>
      <c r="B1892" s="79"/>
    </row>
    <row r="1893" spans="1:2">
      <c r="A1893" s="79"/>
      <c r="B1893" s="79"/>
    </row>
    <row r="1894" spans="1:2">
      <c r="A1894" s="79"/>
      <c r="B1894" s="79"/>
    </row>
    <row r="1895" spans="1:2">
      <c r="A1895" s="79"/>
      <c r="B1895" s="79"/>
    </row>
    <row r="1896" spans="1:2">
      <c r="A1896" s="79"/>
      <c r="B1896" s="79"/>
    </row>
    <row r="1897" spans="1:2">
      <c r="A1897" s="79"/>
      <c r="B1897" s="79"/>
    </row>
    <row r="1898" spans="1:2">
      <c r="A1898" s="79"/>
      <c r="B1898" s="79"/>
    </row>
    <row r="1899" spans="1:2">
      <c r="A1899" s="79"/>
      <c r="B1899" s="79"/>
    </row>
    <row r="1900" spans="1:2">
      <c r="A1900" s="79"/>
      <c r="B1900" s="79"/>
    </row>
    <row r="1901" spans="1:2">
      <c r="A1901" s="79"/>
      <c r="B1901" s="79"/>
    </row>
    <row r="1902" spans="1:2">
      <c r="A1902" s="79"/>
      <c r="B1902" s="79"/>
    </row>
    <row r="1903" spans="1:2">
      <c r="A1903" s="79"/>
      <c r="B1903" s="79"/>
    </row>
    <row r="1904" spans="1:2">
      <c r="A1904" s="79"/>
      <c r="B1904" s="79"/>
    </row>
    <row r="1905" spans="1:2">
      <c r="A1905" s="79"/>
      <c r="B1905" s="79"/>
    </row>
    <row r="1906" spans="1:2">
      <c r="A1906" s="79"/>
      <c r="B1906" s="79"/>
    </row>
    <row r="1907" spans="1:2">
      <c r="A1907" s="79"/>
      <c r="B1907" s="79"/>
    </row>
    <row r="1908" spans="1:2">
      <c r="A1908" s="79"/>
      <c r="B1908" s="79"/>
    </row>
    <row r="1909" spans="1:2">
      <c r="A1909" s="79"/>
      <c r="B1909" s="79"/>
    </row>
    <row r="1910" spans="1:2">
      <c r="A1910" s="79"/>
      <c r="B1910" s="79"/>
    </row>
    <row r="1911" spans="1:2">
      <c r="A1911" s="79"/>
      <c r="B1911" s="79"/>
    </row>
    <row r="1912" spans="1:2">
      <c r="A1912" s="79"/>
      <c r="B1912" s="79"/>
    </row>
    <row r="1913" spans="1:2">
      <c r="A1913" s="79"/>
      <c r="B1913" s="79"/>
    </row>
    <row r="1914" spans="1:2">
      <c r="A1914" s="79"/>
      <c r="B1914" s="79"/>
    </row>
    <row r="1915" spans="1:2">
      <c r="A1915" s="79"/>
      <c r="B1915" s="79"/>
    </row>
    <row r="1916" spans="1:2">
      <c r="A1916" s="79"/>
      <c r="B1916" s="79"/>
    </row>
    <row r="1917" spans="1:2">
      <c r="A1917" s="79"/>
      <c r="B1917" s="79"/>
    </row>
    <row r="1918" spans="1:2">
      <c r="A1918" s="79"/>
      <c r="B1918" s="79"/>
    </row>
    <row r="1919" spans="1:2">
      <c r="A1919" s="79"/>
      <c r="B1919" s="79"/>
    </row>
    <row r="1920" spans="1:2">
      <c r="A1920" s="79"/>
      <c r="B1920" s="79"/>
    </row>
    <row r="1921" spans="1:2">
      <c r="A1921" s="79"/>
      <c r="B1921" s="79"/>
    </row>
    <row r="1922" spans="1:2">
      <c r="A1922" s="79"/>
      <c r="B1922" s="79"/>
    </row>
    <row r="1923" spans="1:2">
      <c r="A1923" s="79"/>
      <c r="B1923" s="79"/>
    </row>
    <row r="1924" spans="1:2">
      <c r="A1924" s="79"/>
      <c r="B1924" s="79"/>
    </row>
    <row r="1925" spans="1:2">
      <c r="A1925" s="79"/>
      <c r="B1925" s="79"/>
    </row>
    <row r="1926" spans="1:2">
      <c r="A1926" s="79"/>
      <c r="B1926" s="79"/>
    </row>
    <row r="1927" spans="1:2">
      <c r="A1927" s="79"/>
      <c r="B1927" s="79"/>
    </row>
    <row r="1928" spans="1:2">
      <c r="A1928" s="79"/>
      <c r="B1928" s="79"/>
    </row>
    <row r="1929" spans="1:2">
      <c r="A1929" s="79"/>
      <c r="B1929" s="79"/>
    </row>
    <row r="1930" spans="1:2">
      <c r="A1930" s="79"/>
      <c r="B1930" s="79"/>
    </row>
    <row r="1931" spans="1:2">
      <c r="A1931" s="79"/>
      <c r="B1931" s="79"/>
    </row>
    <row r="1932" spans="1:2">
      <c r="A1932" s="79"/>
      <c r="B1932" s="79"/>
    </row>
    <row r="1933" spans="1:2">
      <c r="A1933" s="79"/>
      <c r="B1933" s="79"/>
    </row>
    <row r="1934" spans="1:2">
      <c r="A1934" s="79"/>
      <c r="B1934" s="79"/>
    </row>
    <row r="1935" spans="1:2">
      <c r="A1935" s="79"/>
      <c r="B1935" s="79"/>
    </row>
    <row r="1936" spans="1:2">
      <c r="A1936" s="79"/>
      <c r="B1936" s="79"/>
    </row>
    <row r="1937" spans="1:2">
      <c r="A1937" s="79"/>
      <c r="B1937" s="79"/>
    </row>
    <row r="1938" spans="1:2">
      <c r="A1938" s="79"/>
      <c r="B1938" s="79"/>
    </row>
    <row r="1939" spans="1:2">
      <c r="A1939" s="79"/>
      <c r="B1939" s="79"/>
    </row>
    <row r="1940" spans="1:2">
      <c r="A1940" s="79"/>
      <c r="B1940" s="79"/>
    </row>
    <row r="1941" spans="1:2">
      <c r="A1941" s="79"/>
      <c r="B1941" s="79"/>
    </row>
    <row r="1942" spans="1:2">
      <c r="A1942" s="79"/>
      <c r="B1942" s="79"/>
    </row>
    <row r="1943" spans="1:2">
      <c r="A1943" s="79"/>
      <c r="B1943" s="79"/>
    </row>
    <row r="1944" spans="1:2">
      <c r="A1944" s="79"/>
      <c r="B1944" s="79"/>
    </row>
    <row r="1945" spans="1:2">
      <c r="A1945" s="79"/>
      <c r="B1945" s="79"/>
    </row>
    <row r="1946" spans="1:2">
      <c r="A1946" s="79"/>
      <c r="B1946" s="79"/>
    </row>
    <row r="1947" spans="1:2">
      <c r="A1947" s="79"/>
      <c r="B1947" s="79"/>
    </row>
    <row r="1948" spans="1:2">
      <c r="A1948" s="79"/>
      <c r="B1948" s="79"/>
    </row>
    <row r="1949" spans="1:2">
      <c r="A1949" s="79"/>
      <c r="B1949" s="79"/>
    </row>
    <row r="1950" spans="1:2">
      <c r="A1950" s="79"/>
      <c r="B1950" s="79"/>
    </row>
    <row r="1951" spans="1:2">
      <c r="A1951" s="79"/>
      <c r="B1951" s="79"/>
    </row>
    <row r="1952" spans="1:2">
      <c r="A1952" s="79"/>
      <c r="B1952" s="79"/>
    </row>
    <row r="1953" spans="1:2">
      <c r="A1953" s="79"/>
      <c r="B1953" s="79"/>
    </row>
    <row r="1954" spans="1:2">
      <c r="A1954" s="79"/>
      <c r="B1954" s="79"/>
    </row>
    <row r="1955" spans="1:2">
      <c r="A1955" s="79"/>
      <c r="B1955" s="79"/>
    </row>
    <row r="1956" spans="1:2">
      <c r="A1956" s="79"/>
      <c r="B1956" s="79"/>
    </row>
    <row r="1957" spans="1:2">
      <c r="A1957" s="79"/>
      <c r="B1957" s="79"/>
    </row>
    <row r="1958" spans="1:2">
      <c r="A1958" s="79"/>
      <c r="B1958" s="79"/>
    </row>
    <row r="1959" spans="1:2">
      <c r="A1959" s="79"/>
      <c r="B1959" s="79"/>
    </row>
    <row r="1960" spans="1:2">
      <c r="A1960" s="79"/>
      <c r="B1960" s="79"/>
    </row>
    <row r="1961" spans="1:2">
      <c r="A1961" s="79"/>
      <c r="B1961" s="79"/>
    </row>
    <row r="1962" spans="1:2">
      <c r="A1962" s="79"/>
      <c r="B1962" s="79"/>
    </row>
    <row r="1963" spans="1:2">
      <c r="A1963" s="79"/>
      <c r="B1963" s="79"/>
    </row>
    <row r="1964" spans="1:2">
      <c r="A1964" s="79"/>
      <c r="B1964" s="79"/>
    </row>
    <row r="1965" spans="1:2">
      <c r="A1965" s="79"/>
      <c r="B1965" s="79"/>
    </row>
    <row r="1966" spans="1:2">
      <c r="A1966" s="79"/>
      <c r="B1966" s="79"/>
    </row>
    <row r="1967" spans="1:2">
      <c r="A1967" s="79"/>
      <c r="B1967" s="79"/>
    </row>
    <row r="1968" spans="1:2">
      <c r="A1968" s="79"/>
      <c r="B1968" s="79"/>
    </row>
    <row r="1969" spans="1:2">
      <c r="A1969" s="79"/>
      <c r="B1969" s="79"/>
    </row>
    <row r="1970" spans="1:2">
      <c r="A1970" s="79"/>
      <c r="B1970" s="79"/>
    </row>
    <row r="1971" spans="1:2">
      <c r="A1971" s="79"/>
      <c r="B1971" s="79"/>
    </row>
    <row r="1972" spans="1:2">
      <c r="A1972" s="79"/>
      <c r="B1972" s="79"/>
    </row>
    <row r="1973" spans="1:2">
      <c r="A1973" s="79"/>
      <c r="B1973" s="79"/>
    </row>
    <row r="1974" spans="1:2">
      <c r="A1974" s="79"/>
      <c r="B1974" s="79"/>
    </row>
    <row r="1975" spans="1:2">
      <c r="A1975" s="79"/>
      <c r="B1975" s="79"/>
    </row>
    <row r="1976" spans="1:2">
      <c r="A1976" s="79"/>
      <c r="B1976" s="79"/>
    </row>
    <row r="1977" spans="1:2">
      <c r="A1977" s="79"/>
      <c r="B1977" s="79"/>
    </row>
    <row r="1978" spans="1:2">
      <c r="A1978" s="79"/>
      <c r="B1978" s="79"/>
    </row>
    <row r="1979" spans="1:2">
      <c r="A1979" s="79"/>
      <c r="B1979" s="79"/>
    </row>
    <row r="1980" spans="1:2">
      <c r="A1980" s="79"/>
      <c r="B1980" s="79"/>
    </row>
    <row r="1981" spans="1:2">
      <c r="A1981" s="79"/>
      <c r="B1981" s="79"/>
    </row>
    <row r="1982" spans="1:2">
      <c r="A1982" s="79"/>
      <c r="B1982" s="79"/>
    </row>
    <row r="1983" spans="1:2">
      <c r="A1983" s="79"/>
      <c r="B1983" s="79"/>
    </row>
    <row r="1984" spans="1:2">
      <c r="A1984" s="79"/>
      <c r="B1984" s="79"/>
    </row>
    <row r="1985" spans="1:2">
      <c r="A1985" s="79"/>
      <c r="B1985" s="79"/>
    </row>
    <row r="1986" spans="1:2">
      <c r="A1986" s="79"/>
      <c r="B1986" s="79"/>
    </row>
    <row r="1987" spans="1:2">
      <c r="A1987" s="79"/>
      <c r="B1987" s="79"/>
    </row>
    <row r="1988" spans="1:2">
      <c r="A1988" s="79"/>
      <c r="B1988" s="79"/>
    </row>
    <row r="1989" spans="1:2">
      <c r="A1989" s="79"/>
      <c r="B1989" s="79"/>
    </row>
    <row r="1990" spans="1:2">
      <c r="A1990" s="79"/>
      <c r="B1990" s="79"/>
    </row>
    <row r="1991" spans="1:2">
      <c r="A1991" s="79"/>
      <c r="B1991" s="79"/>
    </row>
    <row r="1992" spans="1:2">
      <c r="A1992" s="79"/>
      <c r="B1992" s="79"/>
    </row>
    <row r="1993" spans="1:2">
      <c r="A1993" s="79"/>
      <c r="B1993" s="79"/>
    </row>
    <row r="1994" spans="1:2">
      <c r="A1994" s="79"/>
      <c r="B1994" s="79"/>
    </row>
    <row r="1995" spans="1:2">
      <c r="A1995" s="79"/>
      <c r="B1995" s="79"/>
    </row>
    <row r="1996" spans="1:2">
      <c r="A1996" s="79"/>
      <c r="B1996" s="79"/>
    </row>
    <row r="1997" spans="1:2">
      <c r="A1997" s="79"/>
      <c r="B1997" s="79"/>
    </row>
    <row r="1998" spans="1:2">
      <c r="A1998" s="79"/>
      <c r="B1998" s="79"/>
    </row>
    <row r="1999" spans="1:2">
      <c r="A1999" s="79"/>
      <c r="B1999" s="79"/>
    </row>
    <row r="2000" spans="1:2">
      <c r="A2000" s="79"/>
      <c r="B2000" s="79"/>
    </row>
    <row r="2001" spans="1:2">
      <c r="A2001" s="79"/>
      <c r="B2001" s="79"/>
    </row>
    <row r="2002" spans="1:2">
      <c r="A2002" s="79"/>
      <c r="B2002" s="79"/>
    </row>
    <row r="2003" spans="1:2">
      <c r="A2003" s="79"/>
      <c r="B2003" s="79"/>
    </row>
    <row r="2004" spans="1:2">
      <c r="A2004" s="79"/>
      <c r="B2004" s="79"/>
    </row>
    <row r="2005" spans="1:2">
      <c r="A2005" s="79"/>
      <c r="B2005" s="79"/>
    </row>
    <row r="2006" spans="1:2">
      <c r="A2006" s="79"/>
      <c r="B2006" s="79"/>
    </row>
    <row r="2007" spans="1:2">
      <c r="A2007" s="79"/>
      <c r="B2007" s="79"/>
    </row>
    <row r="2008" spans="1:2">
      <c r="A2008" s="79"/>
      <c r="B2008" s="79"/>
    </row>
    <row r="2009" spans="1:2">
      <c r="A2009" s="79"/>
      <c r="B2009" s="79"/>
    </row>
    <row r="2010" spans="1:2">
      <c r="A2010" s="79"/>
      <c r="B2010" s="79"/>
    </row>
    <row r="2011" spans="1:2">
      <c r="A2011" s="79"/>
      <c r="B2011" s="79"/>
    </row>
    <row r="2012" spans="1:2">
      <c r="A2012" s="79"/>
      <c r="B2012" s="79"/>
    </row>
    <row r="2013" spans="1:2">
      <c r="A2013" s="79"/>
      <c r="B2013" s="79"/>
    </row>
    <row r="2014" spans="1:2">
      <c r="A2014" s="79"/>
      <c r="B2014" s="79"/>
    </row>
    <row r="2015" spans="1:2">
      <c r="A2015" s="79"/>
      <c r="B2015" s="79"/>
    </row>
    <row r="2016" spans="1:2">
      <c r="A2016" s="79"/>
      <c r="B2016" s="79"/>
    </row>
    <row r="2017" spans="1:2">
      <c r="A2017" s="79"/>
      <c r="B2017" s="79"/>
    </row>
    <row r="2018" spans="1:2">
      <c r="A2018" s="79"/>
      <c r="B2018" s="79"/>
    </row>
    <row r="2019" spans="1:2">
      <c r="A2019" s="79"/>
      <c r="B2019" s="79"/>
    </row>
    <row r="2020" spans="1:2">
      <c r="A2020" s="79"/>
      <c r="B2020" s="79"/>
    </row>
    <row r="2021" spans="1:2">
      <c r="A2021" s="79"/>
      <c r="B2021" s="79"/>
    </row>
    <row r="2022" spans="1:2">
      <c r="A2022" s="79"/>
      <c r="B2022" s="79"/>
    </row>
    <row r="2023" spans="1:2">
      <c r="A2023" s="79"/>
      <c r="B2023" s="79"/>
    </row>
    <row r="2024" spans="1:2">
      <c r="A2024" s="79"/>
      <c r="B2024" s="79"/>
    </row>
    <row r="2025" spans="1:2">
      <c r="A2025" s="79"/>
      <c r="B2025" s="79"/>
    </row>
    <row r="2026" spans="1:2">
      <c r="A2026" s="79"/>
      <c r="B2026" s="79"/>
    </row>
    <row r="2027" spans="1:2">
      <c r="A2027" s="79"/>
      <c r="B2027" s="79"/>
    </row>
    <row r="2028" spans="1:2">
      <c r="A2028" s="79"/>
      <c r="B2028" s="79"/>
    </row>
    <row r="2029" spans="1:2">
      <c r="A2029" s="79"/>
      <c r="B2029" s="79"/>
    </row>
    <row r="2030" spans="1:2">
      <c r="A2030" s="79"/>
      <c r="B2030" s="79"/>
    </row>
    <row r="2031" spans="1:2">
      <c r="A2031" s="79"/>
      <c r="B2031" s="79"/>
    </row>
    <row r="2032" spans="1:2">
      <c r="A2032" s="79"/>
      <c r="B2032" s="79"/>
    </row>
    <row r="2033" spans="1:2">
      <c r="A2033" s="79"/>
      <c r="B2033" s="79"/>
    </row>
    <row r="2034" spans="1:2">
      <c r="A2034" s="79"/>
      <c r="B2034" s="79"/>
    </row>
    <row r="2035" spans="1:2">
      <c r="A2035" s="79"/>
      <c r="B2035" s="79"/>
    </row>
    <row r="2036" spans="1:2">
      <c r="A2036" s="79"/>
      <c r="B2036" s="79"/>
    </row>
    <row r="2037" spans="1:2">
      <c r="A2037" s="79"/>
      <c r="B2037" s="79"/>
    </row>
    <row r="2038" spans="1:2">
      <c r="A2038" s="79"/>
      <c r="B2038" s="79"/>
    </row>
    <row r="2039" spans="1:2">
      <c r="A2039" s="79"/>
      <c r="B2039" s="79"/>
    </row>
    <row r="2040" spans="1:2">
      <c r="A2040" s="79"/>
      <c r="B2040" s="79"/>
    </row>
    <row r="2041" spans="1:2">
      <c r="A2041" s="79"/>
      <c r="B2041" s="79"/>
    </row>
    <row r="2042" spans="1:2">
      <c r="A2042" s="79"/>
      <c r="B2042" s="79"/>
    </row>
    <row r="2043" spans="1:2">
      <c r="A2043" s="79"/>
      <c r="B2043" s="79"/>
    </row>
    <row r="2044" spans="1:2">
      <c r="A2044" s="79"/>
      <c r="B2044" s="79"/>
    </row>
    <row r="2045" spans="1:2">
      <c r="A2045" s="79"/>
      <c r="B2045" s="79"/>
    </row>
    <row r="2046" spans="1:2">
      <c r="A2046" s="79"/>
      <c r="B2046" s="79"/>
    </row>
    <row r="2047" spans="1:2">
      <c r="A2047" s="79"/>
      <c r="B2047" s="79"/>
    </row>
    <row r="2048" spans="1:2">
      <c r="A2048" s="79"/>
      <c r="B2048" s="79"/>
    </row>
    <row r="2049" spans="1:2">
      <c r="A2049" s="79"/>
      <c r="B2049" s="79"/>
    </row>
    <row r="2050" spans="1:2">
      <c r="A2050" s="79"/>
      <c r="B2050" s="79"/>
    </row>
    <row r="2051" spans="1:2">
      <c r="A2051" s="79"/>
      <c r="B2051" s="79"/>
    </row>
    <row r="2052" spans="1:2">
      <c r="A2052" s="79"/>
      <c r="B2052" s="79"/>
    </row>
    <row r="2053" spans="1:2">
      <c r="A2053" s="79"/>
      <c r="B2053" s="79"/>
    </row>
    <row r="2054" spans="1:2">
      <c r="A2054" s="79"/>
      <c r="B2054" s="79"/>
    </row>
    <row r="2055" spans="1:2">
      <c r="A2055" s="79"/>
      <c r="B2055" s="79"/>
    </row>
    <row r="2056" spans="1:2">
      <c r="A2056" s="79"/>
      <c r="B2056" s="79"/>
    </row>
    <row r="2057" spans="1:2">
      <c r="A2057" s="79"/>
      <c r="B2057" s="79"/>
    </row>
    <row r="2058" spans="1:2">
      <c r="A2058" s="79"/>
      <c r="B2058" s="79"/>
    </row>
    <row r="2059" spans="1:2">
      <c r="A2059" s="79"/>
      <c r="B2059" s="79"/>
    </row>
    <row r="2060" spans="1:2">
      <c r="A2060" s="79"/>
      <c r="B2060" s="79"/>
    </row>
    <row r="2061" spans="1:2">
      <c r="A2061" s="79"/>
      <c r="B2061" s="79"/>
    </row>
    <row r="2062" spans="1:2">
      <c r="A2062" s="79"/>
      <c r="B2062" s="79"/>
    </row>
    <row r="2063" spans="1:2">
      <c r="A2063" s="79"/>
      <c r="B2063" s="79"/>
    </row>
    <row r="2064" spans="1:2">
      <c r="A2064" s="79"/>
      <c r="B2064" s="79"/>
    </row>
    <row r="2065" spans="1:2">
      <c r="A2065" s="79"/>
      <c r="B2065" s="79"/>
    </row>
    <row r="2066" spans="1:2">
      <c r="A2066" s="79"/>
      <c r="B2066" s="79"/>
    </row>
    <row r="2067" spans="1:2">
      <c r="A2067" s="79"/>
      <c r="B2067" s="79"/>
    </row>
    <row r="2068" spans="1:2">
      <c r="A2068" s="79"/>
      <c r="B2068" s="79"/>
    </row>
    <row r="2069" spans="1:2">
      <c r="A2069" s="79"/>
      <c r="B2069" s="79"/>
    </row>
    <row r="2070" spans="1:2">
      <c r="A2070" s="79"/>
      <c r="B2070" s="79"/>
    </row>
    <row r="2071" spans="1:2">
      <c r="A2071" s="79"/>
      <c r="B2071" s="79"/>
    </row>
    <row r="2072" spans="1:2">
      <c r="A2072" s="79"/>
      <c r="B2072" s="79"/>
    </row>
    <row r="2073" spans="1:2">
      <c r="A2073" s="79"/>
      <c r="B2073" s="79"/>
    </row>
    <row r="2074" spans="1:2">
      <c r="A2074" s="79"/>
      <c r="B2074" s="79"/>
    </row>
    <row r="2075" spans="1:2">
      <c r="A2075" s="79"/>
      <c r="B2075" s="79"/>
    </row>
    <row r="2076" spans="1:2">
      <c r="A2076" s="79"/>
      <c r="B2076" s="79"/>
    </row>
    <row r="2077" spans="1:2">
      <c r="A2077" s="79"/>
      <c r="B2077" s="79"/>
    </row>
    <row r="2078" spans="1:2">
      <c r="A2078" s="79"/>
      <c r="B2078" s="79"/>
    </row>
    <row r="2079" spans="1:2">
      <c r="A2079" s="79"/>
      <c r="B2079" s="79"/>
    </row>
    <row r="2080" spans="1:2">
      <c r="A2080" s="79"/>
      <c r="B2080" s="79"/>
    </row>
    <row r="2081" spans="1:2">
      <c r="A2081" s="79"/>
      <c r="B2081" s="79"/>
    </row>
    <row r="2082" spans="1:2">
      <c r="A2082" s="79"/>
      <c r="B2082" s="79"/>
    </row>
    <row r="2083" spans="1:2">
      <c r="A2083" s="79"/>
      <c r="B2083" s="79"/>
    </row>
    <row r="2084" spans="1:2">
      <c r="A2084" s="79"/>
      <c r="B2084" s="79"/>
    </row>
    <row r="2085" spans="1:2">
      <c r="A2085" s="79"/>
      <c r="B2085" s="79"/>
    </row>
    <row r="2086" spans="1:2">
      <c r="A2086" s="79"/>
      <c r="B2086" s="79"/>
    </row>
    <row r="2087" spans="1:2">
      <c r="A2087" s="79"/>
      <c r="B2087" s="79"/>
    </row>
    <row r="2088" spans="1:2">
      <c r="A2088" s="79"/>
      <c r="B2088" s="79"/>
    </row>
    <row r="2089" spans="1:2">
      <c r="A2089" s="79"/>
      <c r="B2089" s="79"/>
    </row>
    <row r="2090" spans="1:2">
      <c r="A2090" s="79"/>
      <c r="B2090" s="79"/>
    </row>
    <row r="2091" spans="1:2">
      <c r="A2091" s="79"/>
      <c r="B2091" s="79"/>
    </row>
    <row r="2092" spans="1:2">
      <c r="A2092" s="79"/>
      <c r="B2092" s="79"/>
    </row>
    <row r="2093" spans="1:2">
      <c r="A2093" s="79"/>
      <c r="B2093" s="79"/>
    </row>
    <row r="2094" spans="1:2">
      <c r="A2094" s="79"/>
      <c r="B2094" s="79"/>
    </row>
    <row r="2095" spans="1:2">
      <c r="A2095" s="79"/>
      <c r="B2095" s="79"/>
    </row>
    <row r="2096" spans="1:2">
      <c r="A2096" s="79"/>
      <c r="B2096" s="79"/>
    </row>
    <row r="2097" spans="1:2">
      <c r="A2097" s="79"/>
      <c r="B2097" s="79"/>
    </row>
    <row r="2098" spans="1:2">
      <c r="A2098" s="79"/>
      <c r="B2098" s="79"/>
    </row>
    <row r="2099" spans="1:2">
      <c r="A2099" s="79"/>
      <c r="B2099" s="79"/>
    </row>
    <row r="2100" spans="1:2">
      <c r="A2100" s="79"/>
      <c r="B2100" s="79"/>
    </row>
    <row r="2101" spans="1:2">
      <c r="A2101" s="79"/>
      <c r="B2101" s="79"/>
    </row>
    <row r="2102" spans="1:2">
      <c r="A2102" s="79"/>
      <c r="B2102" s="79"/>
    </row>
    <row r="2103" spans="1:2">
      <c r="A2103" s="79"/>
      <c r="B2103" s="79"/>
    </row>
    <row r="2104" spans="1:2">
      <c r="A2104" s="79"/>
      <c r="B2104" s="79"/>
    </row>
    <row r="2105" spans="1:2">
      <c r="A2105" s="79"/>
      <c r="B2105" s="79"/>
    </row>
    <row r="2106" spans="1:2">
      <c r="A2106" s="79"/>
      <c r="B2106" s="79"/>
    </row>
    <row r="2107" spans="1:2">
      <c r="A2107" s="79"/>
      <c r="B2107" s="79"/>
    </row>
    <row r="2108" spans="1:2">
      <c r="A2108" s="79"/>
      <c r="B2108" s="79"/>
    </row>
    <row r="2109" spans="1:2">
      <c r="A2109" s="79"/>
      <c r="B2109" s="79"/>
    </row>
    <row r="2110" spans="1:2">
      <c r="A2110" s="79"/>
      <c r="B2110" s="79"/>
    </row>
    <row r="2111" spans="1:2">
      <c r="A2111" s="79"/>
      <c r="B2111" s="79"/>
    </row>
    <row r="2112" spans="1:2">
      <c r="A2112" s="79"/>
      <c r="B2112" s="79"/>
    </row>
    <row r="2113" spans="1:2">
      <c r="A2113" s="79"/>
      <c r="B2113" s="79"/>
    </row>
    <row r="2114" spans="1:2">
      <c r="A2114" s="79"/>
      <c r="B2114" s="79"/>
    </row>
    <row r="2115" spans="1:2">
      <c r="A2115" s="79"/>
      <c r="B2115" s="79"/>
    </row>
    <row r="2116" spans="1:2">
      <c r="A2116" s="79"/>
      <c r="B2116" s="79"/>
    </row>
    <row r="2117" spans="1:2">
      <c r="A2117" s="79"/>
      <c r="B2117" s="79"/>
    </row>
    <row r="2118" spans="1:2">
      <c r="A2118" s="79"/>
      <c r="B2118" s="79"/>
    </row>
    <row r="2119" spans="1:2">
      <c r="A2119" s="79"/>
      <c r="B2119" s="79"/>
    </row>
    <row r="2120" spans="1:2">
      <c r="A2120" s="79"/>
      <c r="B2120" s="79"/>
    </row>
    <row r="2121" spans="1:2">
      <c r="A2121" s="79"/>
      <c r="B2121" s="79"/>
    </row>
    <row r="2122" spans="1:2">
      <c r="A2122" s="79"/>
      <c r="B2122" s="79"/>
    </row>
    <row r="2123" spans="1:2">
      <c r="A2123" s="79"/>
      <c r="B2123" s="79"/>
    </row>
    <row r="2124" spans="1:2">
      <c r="A2124" s="79"/>
      <c r="B2124" s="79"/>
    </row>
    <row r="2125" spans="1:2">
      <c r="A2125" s="79"/>
      <c r="B2125" s="79"/>
    </row>
    <row r="2126" spans="1:2">
      <c r="A2126" s="79"/>
      <c r="B2126" s="79"/>
    </row>
    <row r="2127" spans="1:2">
      <c r="A2127" s="79"/>
      <c r="B2127" s="79"/>
    </row>
    <row r="2128" spans="1:2">
      <c r="A2128" s="79"/>
      <c r="B2128" s="79"/>
    </row>
    <row r="2129" spans="1:2">
      <c r="A2129" s="79"/>
      <c r="B2129" s="79"/>
    </row>
    <row r="2130" spans="1:2">
      <c r="A2130" s="79"/>
      <c r="B2130" s="79"/>
    </row>
    <row r="2131" spans="1:2">
      <c r="A2131" s="79"/>
      <c r="B2131" s="79"/>
    </row>
    <row r="2132" spans="1:2">
      <c r="A2132" s="79"/>
      <c r="B2132" s="79"/>
    </row>
    <row r="2133" spans="1:2">
      <c r="A2133" s="79"/>
      <c r="B2133" s="79"/>
    </row>
    <row r="2134" spans="1:2">
      <c r="A2134" s="79"/>
      <c r="B2134" s="79"/>
    </row>
    <row r="2135" spans="1:2">
      <c r="A2135" s="79"/>
      <c r="B2135" s="79"/>
    </row>
    <row r="2136" spans="1:2">
      <c r="A2136" s="79"/>
      <c r="B2136" s="79"/>
    </row>
    <row r="2137" spans="1:2">
      <c r="A2137" s="79"/>
      <c r="B2137" s="79"/>
    </row>
    <row r="2138" spans="1:2">
      <c r="A2138" s="79"/>
      <c r="B2138" s="79"/>
    </row>
    <row r="2139" spans="1:2">
      <c r="A2139" s="79"/>
      <c r="B2139" s="79"/>
    </row>
    <row r="2140" spans="1:2">
      <c r="A2140" s="79"/>
      <c r="B2140" s="79"/>
    </row>
    <row r="2141" spans="1:2">
      <c r="A2141" s="79"/>
      <c r="B2141" s="79"/>
    </row>
    <row r="2142" spans="1:2">
      <c r="A2142" s="79"/>
      <c r="B2142" s="79"/>
    </row>
    <row r="2143" spans="1:2">
      <c r="A2143" s="79"/>
      <c r="B2143" s="79"/>
    </row>
    <row r="2144" spans="1:2">
      <c r="A2144" s="79"/>
      <c r="B2144" s="79"/>
    </row>
    <row r="2145" spans="1:2">
      <c r="A2145" s="79"/>
      <c r="B2145" s="79"/>
    </row>
    <row r="2146" spans="1:2">
      <c r="A2146" s="79"/>
      <c r="B2146" s="79"/>
    </row>
    <row r="2147" spans="1:2">
      <c r="A2147" s="79"/>
      <c r="B2147" s="79"/>
    </row>
    <row r="2148" spans="1:2">
      <c r="A2148" s="79"/>
      <c r="B2148" s="79"/>
    </row>
    <row r="2149" spans="1:2">
      <c r="A2149" s="79"/>
      <c r="B2149" s="79"/>
    </row>
    <row r="2150" spans="1:2">
      <c r="A2150" s="79"/>
      <c r="B2150" s="79"/>
    </row>
    <row r="2151" spans="1:2">
      <c r="A2151" s="79"/>
      <c r="B2151" s="79"/>
    </row>
    <row r="2152" spans="1:2">
      <c r="A2152" s="79"/>
      <c r="B2152" s="79"/>
    </row>
    <row r="2153" spans="1:2">
      <c r="A2153" s="79"/>
      <c r="B2153" s="79"/>
    </row>
    <row r="2154" spans="1:2">
      <c r="A2154" s="79"/>
      <c r="B2154" s="79"/>
    </row>
    <row r="2155" spans="1:2">
      <c r="A2155" s="79"/>
      <c r="B2155" s="79"/>
    </row>
    <row r="2156" spans="1:2">
      <c r="A2156" s="79"/>
      <c r="B2156" s="79"/>
    </row>
    <row r="2157" spans="1:2">
      <c r="A2157" s="79"/>
      <c r="B2157" s="79"/>
    </row>
    <row r="2158" spans="1:2">
      <c r="A2158" s="79"/>
      <c r="B2158" s="79"/>
    </row>
    <row r="2159" spans="1:2">
      <c r="A2159" s="79"/>
      <c r="B2159" s="79"/>
    </row>
    <row r="2160" spans="1:2">
      <c r="A2160" s="79"/>
      <c r="B2160" s="79"/>
    </row>
    <row r="2161" spans="1:2">
      <c r="A2161" s="79"/>
      <c r="B2161" s="79"/>
    </row>
    <row r="2162" spans="1:2">
      <c r="A2162" s="79"/>
      <c r="B2162" s="79"/>
    </row>
    <row r="2163" spans="1:2">
      <c r="A2163" s="79"/>
      <c r="B2163" s="79"/>
    </row>
    <row r="2164" spans="1:2">
      <c r="A2164" s="79"/>
      <c r="B2164" s="79"/>
    </row>
    <row r="2165" spans="1:2">
      <c r="A2165" s="79"/>
      <c r="B2165" s="79"/>
    </row>
    <row r="2166" spans="1:2">
      <c r="A2166" s="79"/>
      <c r="B2166" s="79"/>
    </row>
    <row r="2167" spans="1:2">
      <c r="A2167" s="79"/>
      <c r="B2167" s="79"/>
    </row>
    <row r="2168" spans="1:2">
      <c r="A2168" s="79"/>
      <c r="B2168" s="79"/>
    </row>
    <row r="2169" spans="1:2">
      <c r="A2169" s="79"/>
      <c r="B2169" s="79"/>
    </row>
    <row r="2170" spans="1:2">
      <c r="A2170" s="79"/>
      <c r="B2170" s="79"/>
    </row>
    <row r="2171" spans="1:2">
      <c r="A2171" s="79"/>
      <c r="B2171" s="79"/>
    </row>
    <row r="2172" spans="1:2">
      <c r="A2172" s="79"/>
      <c r="B2172" s="79"/>
    </row>
    <row r="2173" spans="1:2">
      <c r="A2173" s="79"/>
      <c r="B2173" s="79"/>
    </row>
    <row r="2174" spans="1:2">
      <c r="A2174" s="79"/>
      <c r="B2174" s="79"/>
    </row>
    <row r="2175" spans="1:2">
      <c r="A2175" s="79"/>
      <c r="B2175" s="79"/>
    </row>
    <row r="2176" spans="1:2">
      <c r="A2176" s="79"/>
      <c r="B2176" s="79"/>
    </row>
    <row r="2177" spans="1:2">
      <c r="A2177" s="79"/>
      <c r="B2177" s="79"/>
    </row>
    <row r="2178" spans="1:2">
      <c r="A2178" s="79"/>
      <c r="B2178" s="79"/>
    </row>
    <row r="2179" spans="1:2">
      <c r="A2179" s="79"/>
      <c r="B2179" s="79"/>
    </row>
    <row r="2180" spans="1:2">
      <c r="A2180" s="79"/>
      <c r="B2180" s="79"/>
    </row>
    <row r="2181" spans="1:2">
      <c r="A2181" s="79"/>
      <c r="B2181" s="79"/>
    </row>
    <row r="2182" spans="1:2">
      <c r="A2182" s="79"/>
      <c r="B2182" s="79"/>
    </row>
    <row r="2183" spans="1:2">
      <c r="A2183" s="79"/>
      <c r="B2183" s="79"/>
    </row>
    <row r="2184" spans="1:2">
      <c r="A2184" s="79"/>
      <c r="B2184" s="79"/>
    </row>
    <row r="2185" spans="1:2">
      <c r="A2185" s="79"/>
      <c r="B2185" s="79"/>
    </row>
    <row r="2186" spans="1:2">
      <c r="A2186" s="79"/>
      <c r="B2186" s="79"/>
    </row>
    <row r="2187" spans="1:2">
      <c r="A2187" s="79"/>
      <c r="B2187" s="79"/>
    </row>
    <row r="2188" spans="1:2">
      <c r="A2188" s="79"/>
      <c r="B2188" s="79"/>
    </row>
    <row r="2189" spans="1:2">
      <c r="A2189" s="79"/>
      <c r="B2189" s="79"/>
    </row>
    <row r="2190" spans="1:2">
      <c r="A2190" s="79"/>
      <c r="B2190" s="79"/>
    </row>
    <row r="2191" spans="1:2">
      <c r="A2191" s="79"/>
      <c r="B2191" s="79"/>
    </row>
    <row r="2192" spans="1:2">
      <c r="A2192" s="79"/>
      <c r="B2192" s="79"/>
    </row>
    <row r="2193" spans="1:2">
      <c r="A2193" s="79"/>
      <c r="B2193" s="79"/>
    </row>
    <row r="2194" spans="1:2">
      <c r="A2194" s="79"/>
      <c r="B2194" s="79"/>
    </row>
    <row r="2195" spans="1:2">
      <c r="A2195" s="79"/>
      <c r="B2195" s="79"/>
    </row>
    <row r="2196" spans="1:2">
      <c r="A2196" s="79"/>
      <c r="B2196" s="79"/>
    </row>
    <row r="2197" spans="1:2">
      <c r="A2197" s="79"/>
      <c r="B2197" s="79"/>
    </row>
    <row r="2198" spans="1:2">
      <c r="A2198" s="79"/>
      <c r="B2198" s="79"/>
    </row>
    <row r="2199" spans="1:2">
      <c r="A2199" s="79"/>
      <c r="B2199" s="79"/>
    </row>
    <row r="2200" spans="1:2">
      <c r="A2200" s="79"/>
      <c r="B2200" s="79"/>
    </row>
    <row r="2201" spans="1:2">
      <c r="A2201" s="79"/>
      <c r="B2201" s="79"/>
    </row>
    <row r="2202" spans="1:2">
      <c r="A2202" s="79"/>
      <c r="B2202" s="79"/>
    </row>
    <row r="2203" spans="1:2">
      <c r="A2203" s="79"/>
      <c r="B2203" s="79"/>
    </row>
    <row r="2204" spans="1:2">
      <c r="A2204" s="79"/>
      <c r="B2204" s="79"/>
    </row>
    <row r="2205" spans="1:2">
      <c r="A2205" s="79"/>
      <c r="B2205" s="79"/>
    </row>
    <row r="2206" spans="1:2">
      <c r="A2206" s="79"/>
      <c r="B2206" s="79"/>
    </row>
    <row r="2207" spans="1:2">
      <c r="A2207" s="79"/>
      <c r="B2207" s="79"/>
    </row>
    <row r="2208" spans="1:2">
      <c r="A2208" s="79"/>
      <c r="B2208" s="79"/>
    </row>
    <row r="2209" spans="1:2">
      <c r="A2209" s="79"/>
      <c r="B2209" s="79"/>
    </row>
    <row r="2210" spans="1:2">
      <c r="A2210" s="79"/>
      <c r="B2210" s="79"/>
    </row>
    <row r="2211" spans="1:2">
      <c r="A2211" s="79"/>
      <c r="B2211" s="79"/>
    </row>
    <row r="2212" spans="1:2">
      <c r="A2212" s="79"/>
      <c r="B2212" s="79"/>
    </row>
    <row r="2213" spans="1:2">
      <c r="A2213" s="79"/>
      <c r="B2213" s="79"/>
    </row>
    <row r="2214" spans="1:2">
      <c r="A2214" s="79"/>
      <c r="B2214" s="79"/>
    </row>
    <row r="2215" spans="1:2">
      <c r="A2215" s="79"/>
      <c r="B2215" s="79"/>
    </row>
    <row r="2216" spans="1:2">
      <c r="A2216" s="79"/>
      <c r="B2216" s="79"/>
    </row>
    <row r="2217" spans="1:2">
      <c r="A2217" s="79"/>
      <c r="B2217" s="79"/>
    </row>
    <row r="2218" spans="1:2">
      <c r="A2218" s="79"/>
      <c r="B2218" s="79"/>
    </row>
    <row r="2219" spans="1:2">
      <c r="A2219" s="79"/>
      <c r="B2219" s="79"/>
    </row>
    <row r="2220" spans="1:2">
      <c r="A2220" s="79"/>
      <c r="B2220" s="79"/>
    </row>
    <row r="2221" spans="1:2">
      <c r="A2221" s="79"/>
      <c r="B2221" s="79"/>
    </row>
    <row r="2222" spans="1:2">
      <c r="A2222" s="79"/>
      <c r="B2222" s="79"/>
    </row>
    <row r="2223" spans="1:2">
      <c r="A2223" s="79"/>
      <c r="B2223" s="79"/>
    </row>
    <row r="2224" spans="1:2">
      <c r="A2224" s="79"/>
      <c r="B2224" s="79"/>
    </row>
    <row r="2225" spans="1:2">
      <c r="A2225" s="79"/>
      <c r="B2225" s="79"/>
    </row>
    <row r="2226" spans="1:2">
      <c r="A2226" s="79"/>
      <c r="B2226" s="79"/>
    </row>
    <row r="2227" spans="1:2">
      <c r="A2227" s="79"/>
      <c r="B2227" s="79"/>
    </row>
    <row r="2228" spans="1:2">
      <c r="A2228" s="79"/>
      <c r="B2228" s="79"/>
    </row>
    <row r="2229" spans="1:2">
      <c r="A2229" s="79"/>
      <c r="B2229" s="79"/>
    </row>
    <row r="2230" spans="1:2">
      <c r="A2230" s="79"/>
      <c r="B2230" s="79"/>
    </row>
    <row r="2231" spans="1:2">
      <c r="A2231" s="79"/>
      <c r="B2231" s="79"/>
    </row>
    <row r="2232" spans="1:2">
      <c r="A2232" s="79"/>
      <c r="B2232" s="79"/>
    </row>
    <row r="2233" spans="1:2">
      <c r="A2233" s="79"/>
      <c r="B2233" s="79"/>
    </row>
    <row r="2234" spans="1:2">
      <c r="A2234" s="79"/>
      <c r="B2234" s="79"/>
    </row>
    <row r="2235" spans="1:2">
      <c r="A2235" s="79"/>
      <c r="B2235" s="79"/>
    </row>
    <row r="2236" spans="1:2">
      <c r="A2236" s="79"/>
      <c r="B2236" s="79"/>
    </row>
    <row r="2237" spans="1:2">
      <c r="A2237" s="79"/>
      <c r="B2237" s="79"/>
    </row>
    <row r="2238" spans="1:2">
      <c r="A2238" s="79"/>
      <c r="B2238" s="79"/>
    </row>
    <row r="2239" spans="1:2">
      <c r="A2239" s="79"/>
      <c r="B2239" s="79"/>
    </row>
    <row r="2240" spans="1:2">
      <c r="A2240" s="79"/>
      <c r="B2240" s="79"/>
    </row>
    <row r="2241" spans="1:2">
      <c r="A2241" s="79"/>
      <c r="B2241" s="79"/>
    </row>
    <row r="2242" spans="1:2">
      <c r="A2242" s="79"/>
      <c r="B2242" s="79"/>
    </row>
    <row r="2243" spans="1:2">
      <c r="A2243" s="79"/>
      <c r="B2243" s="79"/>
    </row>
    <row r="2244" spans="1:2">
      <c r="A2244" s="79"/>
      <c r="B2244" s="79"/>
    </row>
    <row r="2245" spans="1:2">
      <c r="A2245" s="79"/>
      <c r="B2245" s="79"/>
    </row>
    <row r="2246" spans="1:2">
      <c r="A2246" s="79"/>
      <c r="B2246" s="79"/>
    </row>
    <row r="2247" spans="1:2">
      <c r="A2247" s="79"/>
      <c r="B2247" s="79"/>
    </row>
    <row r="2248" spans="1:2">
      <c r="A2248" s="79"/>
      <c r="B2248" s="79"/>
    </row>
    <row r="2249" spans="1:2">
      <c r="A2249" s="79"/>
      <c r="B2249" s="79"/>
    </row>
    <row r="2250" spans="1:2">
      <c r="A2250" s="79"/>
      <c r="B2250" s="79"/>
    </row>
    <row r="2251" spans="1:2">
      <c r="A2251" s="79"/>
      <c r="B2251" s="79"/>
    </row>
    <row r="2252" spans="1:2">
      <c r="A2252" s="79"/>
      <c r="B2252" s="79"/>
    </row>
    <row r="2253" spans="1:2">
      <c r="A2253" s="79"/>
      <c r="B2253" s="79"/>
    </row>
    <row r="2254" spans="1:2">
      <c r="A2254" s="79"/>
      <c r="B2254" s="79"/>
    </row>
    <row r="2255" spans="1:2">
      <c r="A2255" s="79"/>
      <c r="B2255" s="79"/>
    </row>
    <row r="2256" spans="1:2">
      <c r="A2256" s="79"/>
      <c r="B2256" s="79"/>
    </row>
    <row r="2257" spans="1:2">
      <c r="A2257" s="79"/>
      <c r="B2257" s="79"/>
    </row>
    <row r="2258" spans="1:2">
      <c r="A2258" s="79"/>
      <c r="B2258" s="79"/>
    </row>
    <row r="2259" spans="1:2">
      <c r="A2259" s="79"/>
      <c r="B2259" s="79"/>
    </row>
    <row r="2260" spans="1:2">
      <c r="A2260" s="79"/>
      <c r="B2260" s="79"/>
    </row>
    <row r="2261" spans="1:2">
      <c r="A2261" s="79"/>
      <c r="B2261" s="79"/>
    </row>
    <row r="2262" spans="1:2">
      <c r="A2262" s="79"/>
      <c r="B2262" s="79"/>
    </row>
    <row r="2263" spans="1:2">
      <c r="A2263" s="79"/>
      <c r="B2263" s="79"/>
    </row>
    <row r="2264" spans="1:2">
      <c r="A2264" s="79"/>
      <c r="B2264" s="79"/>
    </row>
    <row r="2265" spans="1:2">
      <c r="A2265" s="79"/>
      <c r="B2265" s="79"/>
    </row>
    <row r="2266" spans="1:2">
      <c r="A2266" s="79"/>
      <c r="B2266" s="79"/>
    </row>
    <row r="2267" spans="1:2">
      <c r="A2267" s="79"/>
      <c r="B2267" s="79"/>
    </row>
    <row r="2268" spans="1:2">
      <c r="A2268" s="79"/>
      <c r="B2268" s="79"/>
    </row>
    <row r="2269" spans="1:2">
      <c r="A2269" s="79"/>
      <c r="B2269" s="79"/>
    </row>
    <row r="2270" spans="1:2">
      <c r="A2270" s="79"/>
      <c r="B2270" s="79"/>
    </row>
    <row r="2271" spans="1:2">
      <c r="A2271" s="79"/>
      <c r="B2271" s="79"/>
    </row>
    <row r="2272" spans="1:2">
      <c r="A2272" s="79"/>
      <c r="B2272" s="79"/>
    </row>
    <row r="2273" spans="1:2">
      <c r="A2273" s="79"/>
      <c r="B2273" s="79"/>
    </row>
    <row r="2274" spans="1:2">
      <c r="A2274" s="79"/>
      <c r="B2274" s="79"/>
    </row>
    <row r="2275" spans="1:2">
      <c r="A2275" s="79"/>
      <c r="B2275" s="79"/>
    </row>
    <row r="2276" spans="1:2">
      <c r="A2276" s="79"/>
      <c r="B2276" s="79"/>
    </row>
    <row r="2277" spans="1:2">
      <c r="A2277" s="79"/>
      <c r="B2277" s="79"/>
    </row>
    <row r="2278" spans="1:2">
      <c r="A2278" s="79"/>
      <c r="B2278" s="79"/>
    </row>
    <row r="2279" spans="1:2">
      <c r="A2279" s="79"/>
      <c r="B2279" s="79"/>
    </row>
    <row r="2280" spans="1:2">
      <c r="A2280" s="79"/>
      <c r="B2280" s="79"/>
    </row>
    <row r="2281" spans="1:2">
      <c r="A2281" s="79"/>
      <c r="B2281" s="79"/>
    </row>
    <row r="2282" spans="1:2">
      <c r="A2282" s="79"/>
      <c r="B2282" s="79"/>
    </row>
    <row r="2283" spans="1:2">
      <c r="A2283" s="79"/>
      <c r="B2283" s="79"/>
    </row>
    <row r="2284" spans="1:2">
      <c r="A2284" s="79"/>
      <c r="B2284" s="79"/>
    </row>
    <row r="2285" spans="1:2">
      <c r="A2285" s="79"/>
      <c r="B2285" s="79"/>
    </row>
    <row r="2286" spans="1:2">
      <c r="A2286" s="79"/>
      <c r="B2286" s="79"/>
    </row>
    <row r="2287" spans="1:2">
      <c r="A2287" s="79"/>
      <c r="B2287" s="79"/>
    </row>
    <row r="2288" spans="1:2">
      <c r="A2288" s="79"/>
      <c r="B2288" s="79"/>
    </row>
    <row r="2289" spans="1:2">
      <c r="A2289" s="79"/>
      <c r="B2289" s="79"/>
    </row>
    <row r="2290" spans="1:2">
      <c r="A2290" s="79"/>
      <c r="B2290" s="79"/>
    </row>
    <row r="2291" spans="1:2">
      <c r="A2291" s="79"/>
      <c r="B2291" s="79"/>
    </row>
    <row r="2292" spans="1:2">
      <c r="A2292" s="79"/>
      <c r="B2292" s="79"/>
    </row>
    <row r="2293" spans="1:2">
      <c r="A2293" s="79"/>
      <c r="B2293" s="79"/>
    </row>
    <row r="2294" spans="1:2">
      <c r="A2294" s="79"/>
      <c r="B2294" s="79"/>
    </row>
    <row r="2295" spans="1:2">
      <c r="A2295" s="79"/>
      <c r="B2295" s="79"/>
    </row>
    <row r="2296" spans="1:2">
      <c r="A2296" s="79"/>
      <c r="B2296" s="79"/>
    </row>
    <row r="2297" spans="1:2">
      <c r="A2297" s="79"/>
      <c r="B2297" s="79"/>
    </row>
    <row r="2298" spans="1:2">
      <c r="A2298" s="79"/>
      <c r="B2298" s="79"/>
    </row>
    <row r="2299" spans="1:2">
      <c r="A2299" s="79"/>
      <c r="B2299" s="79"/>
    </row>
    <row r="2300" spans="1:2">
      <c r="A2300" s="79"/>
      <c r="B2300" s="79"/>
    </row>
    <row r="2301" spans="1:2">
      <c r="A2301" s="79"/>
      <c r="B2301" s="79"/>
    </row>
    <row r="2302" spans="1:2">
      <c r="A2302" s="79"/>
      <c r="B2302" s="79"/>
    </row>
    <row r="2303" spans="1:2">
      <c r="A2303" s="79"/>
      <c r="B2303" s="79"/>
    </row>
    <row r="2304" spans="1:2">
      <c r="A2304" s="79"/>
      <c r="B2304" s="79"/>
    </row>
    <row r="2305" spans="1:2">
      <c r="A2305" s="79"/>
      <c r="B2305" s="79"/>
    </row>
    <row r="2306" spans="1:2">
      <c r="A2306" s="79"/>
      <c r="B2306" s="79"/>
    </row>
    <row r="2307" spans="1:2">
      <c r="A2307" s="79"/>
      <c r="B2307" s="79"/>
    </row>
    <row r="2308" spans="1:2">
      <c r="A2308" s="79"/>
      <c r="B2308" s="79"/>
    </row>
    <row r="2309" spans="1:2">
      <c r="A2309" s="79"/>
      <c r="B2309" s="79"/>
    </row>
    <row r="2310" spans="1:2">
      <c r="A2310" s="79"/>
      <c r="B2310" s="79"/>
    </row>
    <row r="2311" spans="1:2">
      <c r="A2311" s="79"/>
      <c r="B2311" s="79"/>
    </row>
    <row r="2312" spans="1:2">
      <c r="A2312" s="79"/>
      <c r="B2312" s="79"/>
    </row>
    <row r="2313" spans="1:2">
      <c r="A2313" s="79"/>
      <c r="B2313" s="79"/>
    </row>
    <row r="2314" spans="1:2">
      <c r="A2314" s="79"/>
      <c r="B2314" s="79"/>
    </row>
    <row r="2315" spans="1:2">
      <c r="A2315" s="79"/>
      <c r="B2315" s="79"/>
    </row>
    <row r="2316" spans="1:2">
      <c r="A2316" s="79"/>
      <c r="B2316" s="79"/>
    </row>
    <row r="2317" spans="1:2">
      <c r="A2317" s="79"/>
      <c r="B2317" s="79"/>
    </row>
    <row r="2318" spans="1:2">
      <c r="A2318" s="79"/>
      <c r="B2318" s="79"/>
    </row>
    <row r="2319" spans="1:2">
      <c r="A2319" s="79"/>
      <c r="B2319" s="79"/>
    </row>
    <row r="2320" spans="1:2">
      <c r="A2320" s="79"/>
      <c r="B2320" s="79"/>
    </row>
    <row r="2321" spans="1:2">
      <c r="A2321" s="79"/>
      <c r="B2321" s="79"/>
    </row>
    <row r="2322" spans="1:2">
      <c r="A2322" s="79"/>
      <c r="B2322" s="79"/>
    </row>
    <row r="2323" spans="1:2">
      <c r="A2323" s="79"/>
      <c r="B2323" s="79"/>
    </row>
    <row r="2324" spans="1:2">
      <c r="A2324" s="79"/>
      <c r="B2324" s="79"/>
    </row>
    <row r="2325" spans="1:2">
      <c r="A2325" s="79"/>
      <c r="B2325" s="79"/>
    </row>
    <row r="2326" spans="1:2">
      <c r="A2326" s="79"/>
      <c r="B2326" s="79"/>
    </row>
    <row r="2327" spans="1:2">
      <c r="A2327" s="79"/>
      <c r="B2327" s="79"/>
    </row>
    <row r="2328" spans="1:2">
      <c r="A2328" s="79"/>
      <c r="B2328" s="79"/>
    </row>
    <row r="2329" spans="1:2">
      <c r="A2329" s="79"/>
      <c r="B2329" s="79"/>
    </row>
    <row r="2330" spans="1:2">
      <c r="A2330" s="79"/>
      <c r="B2330" s="79"/>
    </row>
    <row r="2331" spans="1:2">
      <c r="A2331" s="79"/>
      <c r="B2331" s="79"/>
    </row>
    <row r="2332" spans="1:2">
      <c r="A2332" s="79"/>
      <c r="B2332" s="79"/>
    </row>
    <row r="2333" spans="1:2">
      <c r="A2333" s="79"/>
      <c r="B2333" s="79"/>
    </row>
    <row r="2334" spans="1:2">
      <c r="A2334" s="79"/>
      <c r="B2334" s="79"/>
    </row>
    <row r="2335" spans="1:2">
      <c r="A2335" s="79"/>
      <c r="B2335" s="79"/>
    </row>
    <row r="2336" spans="1:2">
      <c r="A2336" s="79"/>
      <c r="B2336" s="79"/>
    </row>
    <row r="2337" spans="1:2">
      <c r="A2337" s="79"/>
      <c r="B2337" s="79"/>
    </row>
    <row r="2338" spans="1:2">
      <c r="A2338" s="79"/>
      <c r="B2338" s="79"/>
    </row>
    <row r="2339" spans="1:2">
      <c r="A2339" s="79"/>
      <c r="B2339" s="79"/>
    </row>
    <row r="2340" spans="1:2">
      <c r="A2340" s="79"/>
      <c r="B2340" s="79"/>
    </row>
    <row r="2341" spans="1:2">
      <c r="A2341" s="79"/>
      <c r="B2341" s="79"/>
    </row>
    <row r="2342" spans="1:2">
      <c r="A2342" s="79"/>
      <c r="B2342" s="79"/>
    </row>
    <row r="2343" spans="1:2">
      <c r="A2343" s="79"/>
      <c r="B2343" s="79"/>
    </row>
    <row r="2344" spans="1:2">
      <c r="A2344" s="79"/>
      <c r="B2344" s="79"/>
    </row>
    <row r="2345" spans="1:2">
      <c r="A2345" s="79"/>
      <c r="B2345" s="79"/>
    </row>
    <row r="2346" spans="1:2">
      <c r="A2346" s="79"/>
      <c r="B2346" s="79"/>
    </row>
    <row r="2347" spans="1:2">
      <c r="A2347" s="79"/>
      <c r="B2347" s="79"/>
    </row>
    <row r="2348" spans="1:2">
      <c r="A2348" s="79"/>
      <c r="B2348" s="79"/>
    </row>
    <row r="2349" spans="1:2">
      <c r="A2349" s="79"/>
      <c r="B2349" s="79"/>
    </row>
    <row r="2350" spans="1:2">
      <c r="A2350" s="79"/>
      <c r="B2350" s="79"/>
    </row>
    <row r="2351" spans="1:2">
      <c r="A2351" s="79"/>
      <c r="B2351" s="79"/>
    </row>
    <row r="2352" spans="1:2">
      <c r="A2352" s="79"/>
      <c r="B2352" s="79"/>
    </row>
    <row r="2353" spans="1:2">
      <c r="A2353" s="79"/>
      <c r="B2353" s="79"/>
    </row>
    <row r="2354" spans="1:2">
      <c r="A2354" s="79"/>
      <c r="B2354" s="79"/>
    </row>
    <row r="2355" spans="1:2">
      <c r="A2355" s="79"/>
      <c r="B2355" s="79"/>
    </row>
    <row r="2356" spans="1:2">
      <c r="A2356" s="79"/>
      <c r="B2356" s="79"/>
    </row>
    <row r="2357" spans="1:2">
      <c r="A2357" s="79"/>
      <c r="B2357" s="79"/>
    </row>
    <row r="2358" spans="1:2">
      <c r="A2358" s="79"/>
      <c r="B2358" s="79"/>
    </row>
    <row r="2359" spans="1:2">
      <c r="A2359" s="79"/>
      <c r="B2359" s="79"/>
    </row>
    <row r="2360" spans="1:2">
      <c r="A2360" s="79"/>
      <c r="B2360" s="79"/>
    </row>
    <row r="2361" spans="1:2">
      <c r="A2361" s="79"/>
      <c r="B2361" s="79"/>
    </row>
    <row r="2362" spans="1:2">
      <c r="A2362" s="79"/>
      <c r="B2362" s="79"/>
    </row>
    <row r="2363" spans="1:2">
      <c r="A2363" s="79"/>
      <c r="B2363" s="79"/>
    </row>
    <row r="2364" spans="1:2">
      <c r="A2364" s="79"/>
      <c r="B2364" s="79"/>
    </row>
    <row r="2365" spans="1:2">
      <c r="A2365" s="79"/>
      <c r="B2365" s="79"/>
    </row>
    <row r="2366" spans="1:2">
      <c r="A2366" s="79"/>
      <c r="B2366" s="79"/>
    </row>
    <row r="2367" spans="1:2">
      <c r="A2367" s="79"/>
      <c r="B2367" s="79"/>
    </row>
    <row r="2368" spans="1:2">
      <c r="A2368" s="79"/>
      <c r="B2368" s="79"/>
    </row>
    <row r="2369" spans="1:2">
      <c r="A2369" s="79"/>
      <c r="B2369" s="79"/>
    </row>
    <row r="2370" spans="1:2">
      <c r="A2370" s="79"/>
      <c r="B2370" s="79"/>
    </row>
    <row r="2371" spans="1:2">
      <c r="A2371" s="79"/>
      <c r="B2371" s="79"/>
    </row>
    <row r="2372" spans="1:2">
      <c r="A2372" s="79"/>
      <c r="B2372" s="79"/>
    </row>
    <row r="2373" spans="1:2">
      <c r="A2373" s="79"/>
      <c r="B2373" s="79"/>
    </row>
    <row r="2374" spans="1:2">
      <c r="A2374" s="79"/>
      <c r="B2374" s="79"/>
    </row>
    <row r="2375" spans="1:2">
      <c r="A2375" s="79"/>
      <c r="B2375" s="79"/>
    </row>
    <row r="2376" spans="1:2">
      <c r="A2376" s="79"/>
      <c r="B2376" s="79"/>
    </row>
    <row r="2377" spans="1:2">
      <c r="A2377" s="79"/>
      <c r="B2377" s="79"/>
    </row>
    <row r="2378" spans="1:2">
      <c r="A2378" s="79"/>
      <c r="B2378" s="79"/>
    </row>
    <row r="2379" spans="1:2">
      <c r="A2379" s="79"/>
      <c r="B2379" s="79"/>
    </row>
    <row r="2380" spans="1:2">
      <c r="A2380" s="79"/>
      <c r="B2380" s="79"/>
    </row>
    <row r="2381" spans="1:2">
      <c r="A2381" s="79"/>
      <c r="B2381" s="79"/>
    </row>
    <row r="2382" spans="1:2">
      <c r="A2382" s="79"/>
      <c r="B2382" s="79"/>
    </row>
    <row r="2383" spans="1:2">
      <c r="A2383" s="79"/>
      <c r="B2383" s="79"/>
    </row>
    <row r="2384" spans="1:2">
      <c r="A2384" s="79"/>
      <c r="B2384" s="79"/>
    </row>
    <row r="2385" spans="1:2">
      <c r="A2385" s="79"/>
      <c r="B2385" s="79"/>
    </row>
    <row r="2386" spans="1:2">
      <c r="A2386" s="79"/>
      <c r="B2386" s="79"/>
    </row>
    <row r="2387" spans="1:2">
      <c r="A2387" s="79"/>
      <c r="B2387" s="79"/>
    </row>
    <row r="2388" spans="1:2">
      <c r="A2388" s="79"/>
      <c r="B2388" s="79"/>
    </row>
    <row r="2389" spans="1:2">
      <c r="A2389" s="79"/>
      <c r="B2389" s="79"/>
    </row>
    <row r="2390" spans="1:2">
      <c r="A2390" s="79"/>
      <c r="B2390" s="79"/>
    </row>
    <row r="2391" spans="1:2">
      <c r="A2391" s="79"/>
      <c r="B2391" s="79"/>
    </row>
    <row r="2392" spans="1:2">
      <c r="A2392" s="79"/>
      <c r="B2392" s="79"/>
    </row>
    <row r="2393" spans="1:2">
      <c r="A2393" s="79"/>
      <c r="B2393" s="79"/>
    </row>
    <row r="2394" spans="1:2">
      <c r="A2394" s="79"/>
      <c r="B2394" s="79"/>
    </row>
    <row r="2395" spans="1:2">
      <c r="A2395" s="79"/>
      <c r="B2395" s="79"/>
    </row>
    <row r="2396" spans="1:2">
      <c r="A2396" s="79"/>
      <c r="B2396" s="79"/>
    </row>
    <row r="2397" spans="1:2">
      <c r="A2397" s="79"/>
      <c r="B2397" s="79"/>
    </row>
    <row r="2398" spans="1:2">
      <c r="A2398" s="79"/>
      <c r="B2398" s="79"/>
    </row>
    <row r="2399" spans="1:2">
      <c r="A2399" s="79"/>
      <c r="B2399" s="79"/>
    </row>
    <row r="2400" spans="1:2">
      <c r="A2400" s="79"/>
      <c r="B2400" s="79"/>
    </row>
    <row r="2401" spans="1:2">
      <c r="A2401" s="79"/>
      <c r="B2401" s="79"/>
    </row>
    <row r="2402" spans="1:2">
      <c r="A2402" s="79"/>
      <c r="B2402" s="79"/>
    </row>
    <row r="2403" spans="1:2">
      <c r="A2403" s="79"/>
      <c r="B2403" s="79"/>
    </row>
    <row r="2404" spans="1:2">
      <c r="A2404" s="79"/>
      <c r="B2404" s="79"/>
    </row>
    <row r="2405" spans="1:2">
      <c r="A2405" s="79"/>
      <c r="B2405" s="79"/>
    </row>
    <row r="2406" spans="1:2">
      <c r="A2406" s="79"/>
      <c r="B2406" s="79"/>
    </row>
    <row r="2407" spans="1:2">
      <c r="A2407" s="79"/>
      <c r="B2407" s="79"/>
    </row>
    <row r="2408" spans="1:2">
      <c r="A2408" s="79"/>
      <c r="B2408" s="79"/>
    </row>
    <row r="2409" spans="1:2">
      <c r="A2409" s="79"/>
      <c r="B2409" s="79"/>
    </row>
    <row r="2410" spans="1:2">
      <c r="A2410" s="79"/>
      <c r="B2410" s="79"/>
    </row>
    <row r="2411" spans="1:2">
      <c r="A2411" s="79"/>
      <c r="B2411" s="79"/>
    </row>
    <row r="2412" spans="1:2">
      <c r="A2412" s="79"/>
      <c r="B2412" s="79"/>
    </row>
    <row r="2413" spans="1:2">
      <c r="A2413" s="79"/>
      <c r="B2413" s="79"/>
    </row>
    <row r="2414" spans="1:2">
      <c r="A2414" s="79"/>
      <c r="B2414" s="79"/>
    </row>
    <row r="2415" spans="1:2">
      <c r="A2415" s="79"/>
      <c r="B2415" s="79"/>
    </row>
    <row r="2416" spans="1:2">
      <c r="A2416" s="79"/>
      <c r="B2416" s="79"/>
    </row>
    <row r="2417" spans="1:2">
      <c r="A2417" s="79"/>
      <c r="B2417" s="79"/>
    </row>
    <row r="2418" spans="1:2">
      <c r="A2418" s="79"/>
      <c r="B2418" s="79"/>
    </row>
    <row r="2419" spans="1:2">
      <c r="A2419" s="79"/>
      <c r="B2419" s="79"/>
    </row>
    <row r="2420" spans="1:2">
      <c r="A2420" s="79"/>
      <c r="B2420" s="79"/>
    </row>
    <row r="2421" spans="1:2">
      <c r="A2421" s="79"/>
      <c r="B2421" s="79"/>
    </row>
    <row r="2422" spans="1:2">
      <c r="A2422" s="79"/>
      <c r="B2422" s="79"/>
    </row>
    <row r="2423" spans="1:2">
      <c r="A2423" s="79"/>
      <c r="B2423" s="79"/>
    </row>
    <row r="2424" spans="1:2">
      <c r="A2424" s="79"/>
      <c r="B2424" s="79"/>
    </row>
    <row r="2425" spans="1:2">
      <c r="A2425" s="79"/>
      <c r="B2425" s="79"/>
    </row>
    <row r="2426" spans="1:2">
      <c r="A2426" s="79"/>
      <c r="B2426" s="79"/>
    </row>
    <row r="2427" spans="1:2">
      <c r="A2427" s="79"/>
      <c r="B2427" s="79"/>
    </row>
    <row r="2428" spans="1:2">
      <c r="A2428" s="79"/>
      <c r="B2428" s="79"/>
    </row>
    <row r="2429" spans="1:2">
      <c r="A2429" s="79"/>
      <c r="B2429" s="79"/>
    </row>
    <row r="2430" spans="1:2">
      <c r="A2430" s="79"/>
      <c r="B2430" s="79"/>
    </row>
    <row r="2431" spans="1:2">
      <c r="A2431" s="79"/>
      <c r="B2431" s="79"/>
    </row>
    <row r="2432" spans="1:2">
      <c r="A2432" s="79"/>
      <c r="B2432" s="79"/>
    </row>
    <row r="2433" spans="1:2">
      <c r="A2433" s="79"/>
      <c r="B2433" s="79"/>
    </row>
    <row r="2434" spans="1:2">
      <c r="A2434" s="79"/>
      <c r="B2434" s="79"/>
    </row>
    <row r="2435" spans="1:2">
      <c r="A2435" s="79"/>
      <c r="B2435" s="79"/>
    </row>
    <row r="2436" spans="1:2">
      <c r="A2436" s="79"/>
      <c r="B2436" s="79"/>
    </row>
    <row r="2437" spans="1:2">
      <c r="A2437" s="79"/>
      <c r="B2437" s="79"/>
    </row>
    <row r="2438" spans="1:2">
      <c r="A2438" s="79"/>
      <c r="B2438" s="79"/>
    </row>
    <row r="2439" spans="1:2">
      <c r="A2439" s="79"/>
      <c r="B2439" s="79"/>
    </row>
    <row r="2440" spans="1:2">
      <c r="A2440" s="79"/>
      <c r="B2440" s="79"/>
    </row>
    <row r="2441" spans="1:2">
      <c r="A2441" s="79"/>
      <c r="B2441" s="79"/>
    </row>
    <row r="2442" spans="1:2">
      <c r="A2442" s="79"/>
      <c r="B2442" s="79"/>
    </row>
    <row r="2443" spans="1:2">
      <c r="A2443" s="79"/>
      <c r="B2443" s="79"/>
    </row>
    <row r="2444" spans="1:2">
      <c r="A2444" s="79"/>
      <c r="B2444" s="79"/>
    </row>
    <row r="2445" spans="1:2">
      <c r="A2445" s="79"/>
      <c r="B2445" s="79"/>
    </row>
    <row r="2446" spans="1:2">
      <c r="A2446" s="79"/>
      <c r="B2446" s="79"/>
    </row>
    <row r="2447" spans="1:2">
      <c r="A2447" s="79"/>
      <c r="B2447" s="79"/>
    </row>
    <row r="2448" spans="1:2">
      <c r="A2448" s="79"/>
      <c r="B2448" s="79"/>
    </row>
    <row r="2449" spans="1:2">
      <c r="A2449" s="79"/>
      <c r="B2449" s="79"/>
    </row>
    <row r="2450" spans="1:2">
      <c r="A2450" s="79"/>
      <c r="B2450" s="79"/>
    </row>
    <row r="2451" spans="1:2">
      <c r="A2451" s="79"/>
      <c r="B2451" s="79"/>
    </row>
    <row r="2452" spans="1:2">
      <c r="A2452" s="79"/>
      <c r="B2452" s="79"/>
    </row>
    <row r="2453" spans="1:2">
      <c r="A2453" s="79"/>
      <c r="B2453" s="79"/>
    </row>
    <row r="2454" spans="1:2">
      <c r="A2454" s="79"/>
      <c r="B2454" s="79"/>
    </row>
    <row r="2455" spans="1:2">
      <c r="A2455" s="79"/>
      <c r="B2455" s="79"/>
    </row>
    <row r="2456" spans="1:2">
      <c r="A2456" s="79"/>
      <c r="B2456" s="79"/>
    </row>
    <row r="2457" spans="1:2">
      <c r="A2457" s="79"/>
      <c r="B2457" s="79"/>
    </row>
    <row r="2458" spans="1:2">
      <c r="A2458" s="79"/>
      <c r="B2458" s="79"/>
    </row>
    <row r="2459" spans="1:2">
      <c r="A2459" s="79"/>
      <c r="B2459" s="79"/>
    </row>
    <row r="2460" spans="1:2">
      <c r="A2460" s="79"/>
      <c r="B2460" s="79"/>
    </row>
    <row r="2461" spans="1:2">
      <c r="A2461" s="79"/>
      <c r="B2461" s="79"/>
    </row>
    <row r="2462" spans="1:2">
      <c r="A2462" s="79"/>
      <c r="B2462" s="79"/>
    </row>
    <row r="2463" spans="1:2">
      <c r="A2463" s="79"/>
      <c r="B2463" s="79"/>
    </row>
    <row r="2464" spans="1:2">
      <c r="A2464" s="79"/>
      <c r="B2464" s="79"/>
    </row>
    <row r="2465" spans="1:2">
      <c r="A2465" s="79"/>
      <c r="B2465" s="79"/>
    </row>
    <row r="2466" spans="1:2">
      <c r="A2466" s="79"/>
      <c r="B2466" s="79"/>
    </row>
    <row r="2467" spans="1:2">
      <c r="A2467" s="79"/>
      <c r="B2467" s="79"/>
    </row>
    <row r="2468" spans="1:2">
      <c r="A2468" s="79"/>
      <c r="B2468" s="79"/>
    </row>
    <row r="2469" spans="1:2">
      <c r="A2469" s="79"/>
      <c r="B2469" s="79"/>
    </row>
    <row r="2470" spans="1:2">
      <c r="A2470" s="79"/>
      <c r="B2470" s="79"/>
    </row>
    <row r="2471" spans="1:2">
      <c r="A2471" s="79"/>
      <c r="B2471" s="79"/>
    </row>
    <row r="2472" spans="1:2">
      <c r="A2472" s="79"/>
      <c r="B2472" s="79"/>
    </row>
    <row r="2473" spans="1:2">
      <c r="A2473" s="79"/>
      <c r="B2473" s="79"/>
    </row>
    <row r="2474" spans="1:2">
      <c r="A2474" s="79"/>
      <c r="B2474" s="79"/>
    </row>
    <row r="2475" spans="1:2">
      <c r="A2475" s="79"/>
      <c r="B2475" s="79"/>
    </row>
    <row r="2476" spans="1:2">
      <c r="A2476" s="79"/>
      <c r="B2476" s="79"/>
    </row>
    <row r="2477" spans="1:2">
      <c r="A2477" s="79"/>
      <c r="B2477" s="79"/>
    </row>
    <row r="2478" spans="1:2">
      <c r="A2478" s="79"/>
      <c r="B2478" s="79"/>
    </row>
    <row r="2479" spans="1:2">
      <c r="A2479" s="79"/>
      <c r="B2479" s="79"/>
    </row>
    <row r="2480" spans="1:2">
      <c r="A2480" s="79"/>
      <c r="B2480" s="79"/>
    </row>
    <row r="2481" spans="1:2">
      <c r="A2481" s="79"/>
      <c r="B2481" s="79"/>
    </row>
    <row r="2482" spans="1:2">
      <c r="A2482" s="79"/>
      <c r="B2482" s="79"/>
    </row>
    <row r="2483" spans="1:2">
      <c r="A2483" s="79"/>
      <c r="B2483" s="79"/>
    </row>
    <row r="2484" spans="1:2">
      <c r="A2484" s="79"/>
      <c r="B2484" s="79"/>
    </row>
    <row r="2485" spans="1:2">
      <c r="A2485" s="79"/>
      <c r="B2485" s="79"/>
    </row>
    <row r="2486" spans="1:2">
      <c r="A2486" s="79"/>
      <c r="B2486" s="79"/>
    </row>
    <row r="2487" spans="1:2">
      <c r="A2487" s="79"/>
      <c r="B2487" s="79"/>
    </row>
    <row r="2488" spans="1:2">
      <c r="A2488" s="79"/>
      <c r="B2488" s="79"/>
    </row>
    <row r="2489" spans="1:2">
      <c r="A2489" s="79"/>
      <c r="B2489" s="79"/>
    </row>
    <row r="2490" spans="1:2">
      <c r="A2490" s="79"/>
      <c r="B2490" s="79"/>
    </row>
    <row r="2491" spans="1:2">
      <c r="A2491" s="79"/>
      <c r="B2491" s="79"/>
    </row>
    <row r="2492" spans="1:2">
      <c r="A2492" s="79"/>
      <c r="B2492" s="79"/>
    </row>
    <row r="2493" spans="1:2">
      <c r="A2493" s="79"/>
      <c r="B2493" s="79"/>
    </row>
    <row r="2494" spans="1:2">
      <c r="A2494" s="79"/>
      <c r="B2494" s="79"/>
    </row>
    <row r="2495" spans="1:2">
      <c r="A2495" s="79"/>
      <c r="B2495" s="79"/>
    </row>
    <row r="2496" spans="1:2">
      <c r="A2496" s="79"/>
      <c r="B2496" s="79"/>
    </row>
    <row r="2497" spans="1:2">
      <c r="A2497" s="79"/>
      <c r="B2497" s="79"/>
    </row>
    <row r="2498" spans="1:2">
      <c r="A2498" s="79"/>
      <c r="B2498" s="79"/>
    </row>
    <row r="2499" spans="1:2">
      <c r="A2499" s="79"/>
      <c r="B2499" s="79"/>
    </row>
    <row r="2500" spans="1:2">
      <c r="A2500" s="79"/>
      <c r="B2500" s="79"/>
    </row>
    <row r="2501" spans="1:2">
      <c r="A2501" s="79"/>
      <c r="B2501" s="79"/>
    </row>
    <row r="2502" spans="1:2">
      <c r="A2502" s="79"/>
      <c r="B2502" s="79"/>
    </row>
    <row r="2503" spans="1:2">
      <c r="A2503" s="79"/>
      <c r="B2503" s="79"/>
    </row>
    <row r="2504" spans="1:2">
      <c r="A2504" s="79"/>
      <c r="B2504" s="79"/>
    </row>
    <row r="2505" spans="1:2">
      <c r="A2505" s="79"/>
      <c r="B2505" s="79"/>
    </row>
    <row r="2506" spans="1:2">
      <c r="A2506" s="79"/>
      <c r="B2506" s="79"/>
    </row>
    <row r="2507" spans="1:2">
      <c r="A2507" s="79"/>
      <c r="B2507" s="79"/>
    </row>
    <row r="2508" spans="1:2">
      <c r="A2508" s="79"/>
      <c r="B2508" s="79"/>
    </row>
    <row r="2509" spans="1:2">
      <c r="A2509" s="79"/>
      <c r="B2509" s="79"/>
    </row>
    <row r="2510" spans="1:2">
      <c r="A2510" s="79"/>
      <c r="B2510" s="79"/>
    </row>
    <row r="2511" spans="1:2">
      <c r="A2511" s="79"/>
      <c r="B2511" s="79"/>
    </row>
    <row r="2512" spans="1:2">
      <c r="A2512" s="79"/>
      <c r="B2512" s="79"/>
    </row>
    <row r="2513" spans="1:2">
      <c r="A2513" s="79"/>
      <c r="B2513" s="79"/>
    </row>
    <row r="2514" spans="1:2">
      <c r="A2514" s="79"/>
      <c r="B2514" s="79"/>
    </row>
    <row r="2515" spans="1:2">
      <c r="A2515" s="79"/>
      <c r="B2515" s="79"/>
    </row>
    <row r="2516" spans="1:2">
      <c r="A2516" s="79"/>
      <c r="B2516" s="79"/>
    </row>
    <row r="2517" spans="1:2">
      <c r="A2517" s="79"/>
      <c r="B2517" s="79"/>
    </row>
    <row r="2518" spans="1:2">
      <c r="A2518" s="79"/>
      <c r="B2518" s="79"/>
    </row>
    <row r="2519" spans="1:2">
      <c r="A2519" s="79"/>
      <c r="B2519" s="79"/>
    </row>
    <row r="2520" spans="1:2">
      <c r="A2520" s="79"/>
      <c r="B2520" s="79"/>
    </row>
    <row r="2521" spans="1:2">
      <c r="A2521" s="79"/>
      <c r="B2521" s="79"/>
    </row>
    <row r="2522" spans="1:2">
      <c r="A2522" s="79"/>
      <c r="B2522" s="79"/>
    </row>
    <row r="2523" spans="1:2">
      <c r="A2523" s="79"/>
      <c r="B2523" s="79"/>
    </row>
    <row r="2524" spans="1:2">
      <c r="A2524" s="79"/>
      <c r="B2524" s="79"/>
    </row>
    <row r="2525" spans="1:2">
      <c r="A2525" s="79"/>
      <c r="B2525" s="79"/>
    </row>
    <row r="2526" spans="1:2">
      <c r="A2526" s="79"/>
      <c r="B2526" s="79"/>
    </row>
    <row r="2527" spans="1:2">
      <c r="A2527" s="79"/>
      <c r="B2527" s="79"/>
    </row>
    <row r="2528" spans="1:2">
      <c r="A2528" s="79"/>
      <c r="B2528" s="79"/>
    </row>
    <row r="2529" spans="1:2">
      <c r="A2529" s="79"/>
      <c r="B2529" s="79"/>
    </row>
    <row r="2530" spans="1:2">
      <c r="A2530" s="79"/>
      <c r="B2530" s="79"/>
    </row>
    <row r="2531" spans="1:2">
      <c r="A2531" s="79"/>
      <c r="B2531" s="79"/>
    </row>
    <row r="2532" spans="1:2">
      <c r="A2532" s="79"/>
      <c r="B2532" s="79"/>
    </row>
    <row r="2533" spans="1:2">
      <c r="A2533" s="79"/>
      <c r="B2533" s="79"/>
    </row>
    <row r="2534" spans="1:2">
      <c r="A2534" s="79"/>
      <c r="B2534" s="79"/>
    </row>
    <row r="2535" spans="1:2">
      <c r="A2535" s="79"/>
      <c r="B2535" s="79"/>
    </row>
    <row r="2536" spans="1:2">
      <c r="A2536" s="79"/>
      <c r="B2536" s="79"/>
    </row>
    <row r="2537" spans="1:2">
      <c r="A2537" s="79"/>
      <c r="B2537" s="79"/>
    </row>
    <row r="2538" spans="1:2">
      <c r="A2538" s="79"/>
      <c r="B2538" s="79"/>
    </row>
    <row r="2539" spans="1:2">
      <c r="A2539" s="79"/>
      <c r="B2539" s="79"/>
    </row>
    <row r="2540" spans="1:2">
      <c r="A2540" s="79"/>
      <c r="B2540" s="79"/>
    </row>
    <row r="2541" spans="1:2">
      <c r="A2541" s="79"/>
      <c r="B2541" s="79"/>
    </row>
    <row r="2542" spans="1:2">
      <c r="A2542" s="79"/>
      <c r="B2542" s="79"/>
    </row>
    <row r="2543" spans="1:2">
      <c r="A2543" s="79"/>
      <c r="B2543" s="79"/>
    </row>
    <row r="2544" spans="1:2">
      <c r="A2544" s="79"/>
      <c r="B2544" s="79"/>
    </row>
    <row r="2545" spans="1:2">
      <c r="A2545" s="79"/>
      <c r="B2545" s="79"/>
    </row>
    <row r="2546" spans="1:2">
      <c r="A2546" s="79"/>
      <c r="B2546" s="79"/>
    </row>
    <row r="2547" spans="1:2">
      <c r="A2547" s="79"/>
      <c r="B2547" s="79"/>
    </row>
    <row r="2548" spans="1:2">
      <c r="A2548" s="79"/>
      <c r="B2548" s="79"/>
    </row>
    <row r="2549" spans="1:2">
      <c r="A2549" s="79"/>
      <c r="B2549" s="79"/>
    </row>
    <row r="2550" spans="1:2">
      <c r="A2550" s="79"/>
      <c r="B2550" s="79"/>
    </row>
    <row r="2551" spans="1:2">
      <c r="A2551" s="79"/>
      <c r="B2551" s="79"/>
    </row>
    <row r="2552" spans="1:2">
      <c r="A2552" s="79"/>
      <c r="B2552" s="79"/>
    </row>
    <row r="2553" spans="1:2">
      <c r="A2553" s="79"/>
      <c r="B2553" s="79"/>
    </row>
    <row r="2554" spans="1:2">
      <c r="A2554" s="79"/>
      <c r="B2554" s="79"/>
    </row>
    <row r="2555" spans="1:2">
      <c r="A2555" s="79"/>
      <c r="B2555" s="79"/>
    </row>
    <row r="2556" spans="1:2">
      <c r="A2556" s="79"/>
      <c r="B2556" s="79"/>
    </row>
    <row r="2557" spans="1:2">
      <c r="A2557" s="79"/>
      <c r="B2557" s="79"/>
    </row>
    <row r="2558" spans="1:2">
      <c r="A2558" s="79"/>
      <c r="B2558" s="79"/>
    </row>
    <row r="2559" spans="1:2">
      <c r="A2559" s="79"/>
      <c r="B2559" s="79"/>
    </row>
    <row r="2560" spans="1:2">
      <c r="A2560" s="79"/>
      <c r="B2560" s="79"/>
    </row>
    <row r="2561" spans="1:2">
      <c r="A2561" s="79"/>
      <c r="B2561" s="79"/>
    </row>
    <row r="2562" spans="1:2">
      <c r="A2562" s="79"/>
      <c r="B2562" s="79"/>
    </row>
    <row r="2563" spans="1:2">
      <c r="A2563" s="79"/>
      <c r="B2563" s="79"/>
    </row>
    <row r="2564" spans="1:2">
      <c r="A2564" s="79"/>
      <c r="B2564" s="79"/>
    </row>
    <row r="2565" spans="1:2">
      <c r="A2565" s="79"/>
      <c r="B2565" s="79"/>
    </row>
    <row r="2566" spans="1:2">
      <c r="A2566" s="79"/>
      <c r="B2566" s="79"/>
    </row>
    <row r="2567" spans="1:2">
      <c r="A2567" s="79"/>
      <c r="B2567" s="79"/>
    </row>
    <row r="2568" spans="1:2">
      <c r="A2568" s="79"/>
      <c r="B2568" s="79"/>
    </row>
    <row r="2569" spans="1:2">
      <c r="A2569" s="79"/>
      <c r="B2569" s="79"/>
    </row>
    <row r="2570" spans="1:2">
      <c r="A2570" s="79"/>
      <c r="B2570" s="79"/>
    </row>
    <row r="2571" spans="1:2">
      <c r="A2571" s="79"/>
      <c r="B2571" s="79"/>
    </row>
    <row r="2572" spans="1:2">
      <c r="A2572" s="79"/>
      <c r="B2572" s="79"/>
    </row>
    <row r="2573" spans="1:2">
      <c r="A2573" s="79"/>
      <c r="B2573" s="79"/>
    </row>
    <row r="2574" spans="1:2">
      <c r="A2574" s="79"/>
      <c r="B2574" s="79"/>
    </row>
    <row r="2575" spans="1:2">
      <c r="A2575" s="79"/>
      <c r="B2575" s="79"/>
    </row>
    <row r="2576" spans="1:2">
      <c r="A2576" s="79"/>
      <c r="B2576" s="79"/>
    </row>
    <row r="2577" spans="1:2">
      <c r="A2577" s="79"/>
      <c r="B2577" s="79"/>
    </row>
    <row r="2578" spans="1:2">
      <c r="A2578" s="79"/>
      <c r="B2578" s="79"/>
    </row>
    <row r="2579" spans="1:2">
      <c r="A2579" s="79"/>
      <c r="B2579" s="79"/>
    </row>
    <row r="2580" spans="1:2">
      <c r="A2580" s="79"/>
      <c r="B2580" s="79"/>
    </row>
    <row r="2581" spans="1:2">
      <c r="A2581" s="79"/>
      <c r="B2581" s="79"/>
    </row>
    <row r="2582" spans="1:2">
      <c r="A2582" s="79"/>
      <c r="B2582" s="79"/>
    </row>
    <row r="2583" spans="1:2">
      <c r="A2583" s="79"/>
      <c r="B2583" s="79"/>
    </row>
    <row r="2584" spans="1:2">
      <c r="A2584" s="79"/>
      <c r="B2584" s="79"/>
    </row>
    <row r="2585" spans="1:2">
      <c r="A2585" s="79"/>
      <c r="B2585" s="79"/>
    </row>
    <row r="2586" spans="1:2">
      <c r="A2586" s="79"/>
      <c r="B2586" s="79"/>
    </row>
    <row r="2587" spans="1:2">
      <c r="A2587" s="79"/>
      <c r="B2587" s="79"/>
    </row>
    <row r="2588" spans="1:2">
      <c r="A2588" s="79"/>
      <c r="B2588" s="79"/>
    </row>
    <row r="2589" spans="1:2">
      <c r="A2589" s="79"/>
      <c r="B2589" s="79"/>
    </row>
    <row r="2590" spans="1:2">
      <c r="A2590" s="79"/>
      <c r="B2590" s="79"/>
    </row>
    <row r="2591" spans="1:2">
      <c r="A2591" s="79"/>
      <c r="B2591" s="79"/>
    </row>
    <row r="2592" spans="1:2">
      <c r="A2592" s="79"/>
      <c r="B2592" s="79"/>
    </row>
    <row r="2593" spans="1:2">
      <c r="A2593" s="79"/>
      <c r="B2593" s="79"/>
    </row>
    <row r="2594" spans="1:2">
      <c r="A2594" s="79"/>
      <c r="B2594" s="79"/>
    </row>
    <row r="2595" spans="1:2">
      <c r="A2595" s="79"/>
      <c r="B2595" s="79"/>
    </row>
    <row r="2596" spans="1:2">
      <c r="A2596" s="79"/>
      <c r="B2596" s="79"/>
    </row>
    <row r="2597" spans="1:2">
      <c r="A2597" s="79"/>
      <c r="B2597" s="79"/>
    </row>
    <row r="2598" spans="1:2">
      <c r="A2598" s="79"/>
      <c r="B2598" s="79"/>
    </row>
    <row r="2599" spans="1:2">
      <c r="A2599" s="79"/>
      <c r="B2599" s="79"/>
    </row>
    <row r="2600" spans="1:2">
      <c r="A2600" s="79"/>
      <c r="B2600" s="79"/>
    </row>
    <row r="2601" spans="1:2">
      <c r="A2601" s="79"/>
      <c r="B2601" s="79"/>
    </row>
    <row r="2602" spans="1:2">
      <c r="A2602" s="79"/>
      <c r="B2602" s="79"/>
    </row>
    <row r="2603" spans="1:2">
      <c r="A2603" s="79"/>
      <c r="B2603" s="79"/>
    </row>
    <row r="2604" spans="1:2">
      <c r="A2604" s="79"/>
      <c r="B2604" s="79"/>
    </row>
    <row r="2605" spans="1:2">
      <c r="A2605" s="79"/>
      <c r="B2605" s="79"/>
    </row>
    <row r="2606" spans="1:2">
      <c r="A2606" s="79"/>
      <c r="B2606" s="79"/>
    </row>
    <row r="2607" spans="1:2">
      <c r="A2607" s="79"/>
      <c r="B2607" s="79"/>
    </row>
    <row r="2608" spans="1:2">
      <c r="A2608" s="79"/>
      <c r="B2608" s="79"/>
    </row>
    <row r="2609" spans="1:2">
      <c r="A2609" s="79"/>
      <c r="B2609" s="79"/>
    </row>
    <row r="2610" spans="1:2">
      <c r="A2610" s="79"/>
      <c r="B2610" s="79"/>
    </row>
    <row r="2611" spans="1:2">
      <c r="A2611" s="79"/>
      <c r="B2611" s="79"/>
    </row>
    <row r="2612" spans="1:2">
      <c r="A2612" s="79"/>
      <c r="B2612" s="79"/>
    </row>
    <row r="2613" spans="1:2">
      <c r="A2613" s="79"/>
      <c r="B2613" s="79"/>
    </row>
    <row r="2614" spans="1:2">
      <c r="A2614" s="79"/>
      <c r="B2614" s="79"/>
    </row>
    <row r="2615" spans="1:2">
      <c r="A2615" s="79"/>
      <c r="B2615" s="79"/>
    </row>
    <row r="2616" spans="1:2">
      <c r="A2616" s="79"/>
      <c r="B2616" s="79"/>
    </row>
    <row r="2617" spans="1:2">
      <c r="A2617" s="79"/>
      <c r="B2617" s="79"/>
    </row>
    <row r="2618" spans="1:2">
      <c r="A2618" s="79"/>
      <c r="B2618" s="79"/>
    </row>
    <row r="2619" spans="1:2">
      <c r="A2619" s="79"/>
      <c r="B2619" s="79"/>
    </row>
    <row r="2620" spans="1:2">
      <c r="A2620" s="79"/>
      <c r="B2620" s="79"/>
    </row>
    <row r="2621" spans="1:2">
      <c r="A2621" s="79"/>
      <c r="B2621" s="79"/>
    </row>
    <row r="2622" spans="1:2">
      <c r="A2622" s="79"/>
      <c r="B2622" s="79"/>
    </row>
    <row r="2623" spans="1:2">
      <c r="A2623" s="79"/>
      <c r="B2623" s="79"/>
    </row>
    <row r="2624" spans="1:2">
      <c r="A2624" s="79"/>
      <c r="B2624" s="79"/>
    </row>
    <row r="2625" spans="1:2">
      <c r="A2625" s="79"/>
      <c r="B2625" s="79"/>
    </row>
    <row r="2626" spans="1:2">
      <c r="A2626" s="79"/>
      <c r="B2626" s="79"/>
    </row>
    <row r="2627" spans="1:2">
      <c r="A2627" s="79"/>
      <c r="B2627" s="79"/>
    </row>
    <row r="2628" spans="1:2">
      <c r="A2628" s="79"/>
      <c r="B2628" s="79"/>
    </row>
    <row r="2629" spans="1:2">
      <c r="A2629" s="79"/>
      <c r="B2629" s="79"/>
    </row>
    <row r="2630" spans="1:2">
      <c r="A2630" s="79"/>
      <c r="B2630" s="79"/>
    </row>
    <row r="2631" spans="1:2">
      <c r="A2631" s="79"/>
      <c r="B2631" s="79"/>
    </row>
    <row r="2632" spans="1:2">
      <c r="A2632" s="79"/>
      <c r="B2632" s="79"/>
    </row>
    <row r="2633" spans="1:2">
      <c r="A2633" s="79"/>
      <c r="B2633" s="79"/>
    </row>
    <row r="2634" spans="1:2">
      <c r="A2634" s="79"/>
      <c r="B2634" s="79"/>
    </row>
    <row r="2635" spans="1:2">
      <c r="A2635" s="79"/>
      <c r="B2635" s="79"/>
    </row>
    <row r="2636" spans="1:2">
      <c r="A2636" s="79"/>
      <c r="B2636" s="79"/>
    </row>
    <row r="2637" spans="1:2">
      <c r="A2637" s="79"/>
      <c r="B2637" s="79"/>
    </row>
    <row r="2638" spans="1:2">
      <c r="A2638" s="79"/>
      <c r="B2638" s="79"/>
    </row>
    <row r="2639" spans="1:2">
      <c r="A2639" s="79"/>
      <c r="B2639" s="79"/>
    </row>
    <row r="2640" spans="1:2">
      <c r="A2640" s="79"/>
      <c r="B2640" s="79"/>
    </row>
    <row r="2641" spans="1:2">
      <c r="A2641" s="79"/>
      <c r="B2641" s="79"/>
    </row>
    <row r="2642" spans="1:2">
      <c r="A2642" s="79"/>
      <c r="B2642" s="79"/>
    </row>
    <row r="2643" spans="1:2">
      <c r="A2643" s="79"/>
      <c r="B2643" s="79"/>
    </row>
    <row r="2644" spans="1:2">
      <c r="A2644" s="79"/>
      <c r="B2644" s="79"/>
    </row>
    <row r="2645" spans="1:2">
      <c r="A2645" s="79"/>
      <c r="B2645" s="79"/>
    </row>
    <row r="2646" spans="1:2">
      <c r="A2646" s="79"/>
      <c r="B2646" s="79"/>
    </row>
    <row r="2647" spans="1:2">
      <c r="A2647" s="79"/>
      <c r="B2647" s="79"/>
    </row>
    <row r="2648" spans="1:2">
      <c r="A2648" s="79"/>
      <c r="B2648" s="79"/>
    </row>
    <row r="2649" spans="1:2">
      <c r="A2649" s="79"/>
      <c r="B2649" s="79"/>
    </row>
    <row r="2650" spans="1:2">
      <c r="A2650" s="79"/>
      <c r="B2650" s="79"/>
    </row>
    <row r="2651" spans="1:2">
      <c r="A2651" s="79"/>
      <c r="B2651" s="79"/>
    </row>
    <row r="2652" spans="1:2">
      <c r="A2652" s="79"/>
      <c r="B2652" s="79"/>
    </row>
    <row r="2653" spans="1:2">
      <c r="A2653" s="79"/>
      <c r="B2653" s="79"/>
    </row>
    <row r="2654" spans="1:2">
      <c r="A2654" s="79"/>
      <c r="B2654" s="79"/>
    </row>
    <row r="2655" spans="1:2">
      <c r="A2655" s="79"/>
      <c r="B2655" s="79"/>
    </row>
    <row r="2656" spans="1:2">
      <c r="A2656" s="79"/>
      <c r="B2656" s="79"/>
    </row>
    <row r="2657" spans="1:2">
      <c r="A2657" s="79"/>
      <c r="B2657" s="79"/>
    </row>
    <row r="2658" spans="1:2">
      <c r="A2658" s="79"/>
      <c r="B2658" s="79"/>
    </row>
    <row r="2659" spans="1:2">
      <c r="A2659" s="79"/>
      <c r="B2659" s="79"/>
    </row>
    <row r="2660" spans="1:2">
      <c r="A2660" s="79"/>
      <c r="B2660" s="79"/>
    </row>
    <row r="2661" spans="1:2">
      <c r="A2661" s="79"/>
      <c r="B2661" s="79"/>
    </row>
    <row r="2662" spans="1:2">
      <c r="A2662" s="79"/>
      <c r="B2662" s="79"/>
    </row>
    <row r="2663" spans="1:2">
      <c r="A2663" s="79"/>
      <c r="B2663" s="79"/>
    </row>
    <row r="2664" spans="1:2">
      <c r="A2664" s="79"/>
      <c r="B2664" s="79"/>
    </row>
    <row r="2665" spans="1:2">
      <c r="A2665" s="79"/>
      <c r="B2665" s="79"/>
    </row>
    <row r="2666" spans="1:2">
      <c r="A2666" s="79"/>
      <c r="B2666" s="79"/>
    </row>
    <row r="2667" spans="1:2">
      <c r="A2667" s="79"/>
      <c r="B2667" s="79"/>
    </row>
    <row r="2668" spans="1:2">
      <c r="A2668" s="79"/>
      <c r="B2668" s="79"/>
    </row>
    <row r="2669" spans="1:2">
      <c r="A2669" s="79"/>
      <c r="B2669" s="79"/>
    </row>
    <row r="2670" spans="1:2">
      <c r="A2670" s="79"/>
      <c r="B2670" s="79"/>
    </row>
    <row r="2671" spans="1:2">
      <c r="A2671" s="79"/>
      <c r="B2671" s="79"/>
    </row>
    <row r="2672" spans="1:2">
      <c r="A2672" s="79"/>
      <c r="B2672" s="79"/>
    </row>
    <row r="2673" spans="1:2">
      <c r="A2673" s="79"/>
      <c r="B2673" s="79"/>
    </row>
    <row r="2674" spans="1:2">
      <c r="A2674" s="79"/>
      <c r="B2674" s="79"/>
    </row>
    <row r="2675" spans="1:2">
      <c r="A2675" s="79"/>
      <c r="B2675" s="79"/>
    </row>
    <row r="2676" spans="1:2">
      <c r="A2676" s="79"/>
      <c r="B2676" s="79"/>
    </row>
    <row r="2677" spans="1:2">
      <c r="A2677" s="79"/>
      <c r="B2677" s="79"/>
    </row>
    <row r="2678" spans="1:2">
      <c r="A2678" s="79"/>
      <c r="B2678" s="79"/>
    </row>
    <row r="2679" spans="1:2">
      <c r="A2679" s="79"/>
      <c r="B2679" s="79"/>
    </row>
    <row r="2680" spans="1:2">
      <c r="A2680" s="79"/>
      <c r="B2680" s="79"/>
    </row>
    <row r="2681" spans="1:2">
      <c r="A2681" s="79"/>
      <c r="B2681" s="79"/>
    </row>
    <row r="2682" spans="1:2">
      <c r="A2682" s="79"/>
      <c r="B2682" s="79"/>
    </row>
    <row r="2683" spans="1:2">
      <c r="A2683" s="79"/>
      <c r="B2683" s="79"/>
    </row>
    <row r="2684" spans="1:2">
      <c r="A2684" s="79"/>
      <c r="B2684" s="79"/>
    </row>
    <row r="2685" spans="1:2">
      <c r="A2685" s="79"/>
      <c r="B2685" s="79"/>
    </row>
    <row r="2686" spans="1:2">
      <c r="A2686" s="79"/>
      <c r="B2686" s="79"/>
    </row>
    <row r="2687" spans="1:2">
      <c r="A2687" s="79"/>
      <c r="B2687" s="79"/>
    </row>
    <row r="2688" spans="1:2">
      <c r="A2688" s="79"/>
      <c r="B2688" s="79"/>
    </row>
    <row r="2689" spans="1:2">
      <c r="A2689" s="79"/>
      <c r="B2689" s="79"/>
    </row>
    <row r="2690" spans="1:2">
      <c r="A2690" s="79"/>
      <c r="B2690" s="79"/>
    </row>
    <row r="2691" spans="1:2">
      <c r="A2691" s="79"/>
      <c r="B2691" s="79"/>
    </row>
    <row r="2692" spans="1:2">
      <c r="A2692" s="79"/>
      <c r="B2692" s="79"/>
    </row>
    <row r="2693" spans="1:2">
      <c r="A2693" s="79"/>
      <c r="B2693" s="79"/>
    </row>
    <row r="2694" spans="1:2">
      <c r="A2694" s="79"/>
      <c r="B2694" s="79"/>
    </row>
    <row r="2695" spans="1:2">
      <c r="A2695" s="79"/>
      <c r="B2695" s="79"/>
    </row>
    <row r="2696" spans="1:2">
      <c r="A2696" s="79"/>
      <c r="B2696" s="79"/>
    </row>
    <row r="2697" spans="1:2">
      <c r="A2697" s="79"/>
      <c r="B2697" s="79"/>
    </row>
    <row r="2698" spans="1:2">
      <c r="A2698" s="79"/>
      <c r="B2698" s="79"/>
    </row>
    <row r="2699" spans="1:2">
      <c r="A2699" s="79"/>
      <c r="B2699" s="79"/>
    </row>
    <row r="2700" spans="1:2">
      <c r="A2700" s="79"/>
      <c r="B2700" s="79"/>
    </row>
    <row r="2701" spans="1:2">
      <c r="A2701" s="79"/>
      <c r="B2701" s="79"/>
    </row>
    <row r="2702" spans="1:2">
      <c r="A2702" s="79"/>
      <c r="B2702" s="79"/>
    </row>
    <row r="2703" spans="1:2">
      <c r="A2703" s="79"/>
      <c r="B2703" s="79"/>
    </row>
    <row r="2704" spans="1:2">
      <c r="A2704" s="79"/>
      <c r="B2704" s="79"/>
    </row>
    <row r="2705" spans="1:2">
      <c r="A2705" s="79"/>
      <c r="B2705" s="79"/>
    </row>
    <row r="2706" spans="1:2">
      <c r="A2706" s="79"/>
      <c r="B2706" s="79"/>
    </row>
    <row r="2707" spans="1:2">
      <c r="A2707" s="79"/>
      <c r="B2707" s="79"/>
    </row>
    <row r="2708" spans="1:2">
      <c r="A2708" s="79"/>
      <c r="B2708" s="79"/>
    </row>
    <row r="2709" spans="1:2">
      <c r="A2709" s="79"/>
      <c r="B2709" s="79"/>
    </row>
    <row r="2710" spans="1:2">
      <c r="A2710" s="79"/>
      <c r="B2710" s="79"/>
    </row>
    <row r="2711" spans="1:2">
      <c r="A2711" s="79"/>
      <c r="B2711" s="79"/>
    </row>
    <row r="2712" spans="1:2">
      <c r="A2712" s="79"/>
      <c r="B2712" s="79"/>
    </row>
    <row r="2713" spans="1:2">
      <c r="A2713" s="79"/>
      <c r="B2713" s="79"/>
    </row>
    <row r="2714" spans="1:2">
      <c r="A2714" s="79"/>
      <c r="B2714" s="79"/>
    </row>
    <row r="2715" spans="1:2">
      <c r="A2715" s="79"/>
      <c r="B2715" s="79"/>
    </row>
    <row r="2716" spans="1:2">
      <c r="A2716" s="79"/>
      <c r="B2716" s="79"/>
    </row>
    <row r="2717" spans="1:2">
      <c r="A2717" s="79"/>
      <c r="B2717" s="79"/>
    </row>
    <row r="2718" spans="1:2">
      <c r="A2718" s="79"/>
      <c r="B2718" s="79"/>
    </row>
    <row r="2719" spans="1:2">
      <c r="A2719" s="79"/>
      <c r="B2719" s="79"/>
    </row>
    <row r="2720" spans="1:2">
      <c r="A2720" s="79"/>
      <c r="B2720" s="79"/>
    </row>
    <row r="2721" spans="1:2">
      <c r="A2721" s="79"/>
      <c r="B2721" s="79"/>
    </row>
    <row r="2722" spans="1:2">
      <c r="A2722" s="79"/>
      <c r="B2722" s="79"/>
    </row>
    <row r="2723" spans="1:2">
      <c r="A2723" s="79"/>
      <c r="B2723" s="79"/>
    </row>
    <row r="2724" spans="1:2">
      <c r="A2724" s="79"/>
      <c r="B2724" s="79"/>
    </row>
    <row r="2725" spans="1:2">
      <c r="A2725" s="79"/>
      <c r="B2725" s="79"/>
    </row>
    <row r="2726" spans="1:2">
      <c r="A2726" s="79"/>
      <c r="B2726" s="79"/>
    </row>
    <row r="2727" spans="1:2">
      <c r="A2727" s="79"/>
      <c r="B2727" s="79"/>
    </row>
    <row r="2728" spans="1:2">
      <c r="A2728" s="79"/>
      <c r="B2728" s="79"/>
    </row>
    <row r="2729" spans="1:2">
      <c r="A2729" s="79"/>
      <c r="B2729" s="79"/>
    </row>
    <row r="2730" spans="1:2">
      <c r="A2730" s="79"/>
      <c r="B2730" s="79"/>
    </row>
    <row r="2731" spans="1:2">
      <c r="A2731" s="79"/>
      <c r="B2731" s="79"/>
    </row>
    <row r="2732" spans="1:2">
      <c r="A2732" s="79"/>
      <c r="B2732" s="79"/>
    </row>
    <row r="2733" spans="1:2">
      <c r="A2733" s="79"/>
      <c r="B2733" s="79"/>
    </row>
    <row r="2734" spans="1:2">
      <c r="A2734" s="79"/>
      <c r="B2734" s="79"/>
    </row>
    <row r="2735" spans="1:2">
      <c r="A2735" s="79"/>
      <c r="B2735" s="79"/>
    </row>
    <row r="2736" spans="1:2">
      <c r="A2736" s="79"/>
      <c r="B2736" s="79"/>
    </row>
    <row r="2737" spans="1:2">
      <c r="A2737" s="79"/>
      <c r="B2737" s="79"/>
    </row>
    <row r="2738" spans="1:2">
      <c r="A2738" s="79"/>
      <c r="B2738" s="79"/>
    </row>
    <row r="2739" spans="1:2">
      <c r="A2739" s="79"/>
      <c r="B2739" s="79"/>
    </row>
    <row r="2740" spans="1:2">
      <c r="A2740" s="79"/>
      <c r="B2740" s="79"/>
    </row>
    <row r="2741" spans="1:2">
      <c r="A2741" s="79"/>
      <c r="B2741" s="79"/>
    </row>
    <row r="2742" spans="1:2">
      <c r="A2742" s="79"/>
      <c r="B2742" s="79"/>
    </row>
    <row r="2743" spans="1:2">
      <c r="A2743" s="79"/>
      <c r="B2743" s="79"/>
    </row>
    <row r="2744" spans="1:2">
      <c r="A2744" s="79"/>
      <c r="B2744" s="79"/>
    </row>
    <row r="2745" spans="1:2">
      <c r="A2745" s="79"/>
      <c r="B2745" s="79"/>
    </row>
    <row r="2746" spans="1:2">
      <c r="A2746" s="79"/>
      <c r="B2746" s="79"/>
    </row>
    <row r="2747" spans="1:2">
      <c r="A2747" s="79"/>
      <c r="B2747" s="79"/>
    </row>
    <row r="2748" spans="1:2">
      <c r="A2748" s="79"/>
      <c r="B2748" s="79"/>
    </row>
    <row r="2749" spans="1:2">
      <c r="A2749" s="79"/>
      <c r="B2749" s="79"/>
    </row>
    <row r="2750" spans="1:2">
      <c r="A2750" s="79"/>
      <c r="B2750" s="79"/>
    </row>
    <row r="2751" spans="1:2">
      <c r="A2751" s="79"/>
      <c r="B2751" s="79"/>
    </row>
    <row r="2752" spans="1:2">
      <c r="A2752" s="79"/>
      <c r="B2752" s="79"/>
    </row>
    <row r="2753" spans="1:2">
      <c r="A2753" s="79"/>
      <c r="B2753" s="79"/>
    </row>
    <row r="2754" spans="1:2">
      <c r="A2754" s="79"/>
      <c r="B2754" s="79"/>
    </row>
    <row r="2755" spans="1:2">
      <c r="A2755" s="79"/>
      <c r="B2755" s="79"/>
    </row>
    <row r="2756" spans="1:2">
      <c r="A2756" s="79"/>
      <c r="B2756" s="79"/>
    </row>
    <row r="2757" spans="1:2">
      <c r="A2757" s="79"/>
      <c r="B2757" s="79"/>
    </row>
    <row r="2758" spans="1:2">
      <c r="A2758" s="79"/>
      <c r="B2758" s="79"/>
    </row>
    <row r="2759" spans="1:2">
      <c r="A2759" s="79"/>
      <c r="B2759" s="79"/>
    </row>
    <row r="2760" spans="1:2">
      <c r="A2760" s="79"/>
      <c r="B2760" s="79"/>
    </row>
    <row r="2761" spans="1:2">
      <c r="A2761" s="79"/>
      <c r="B2761" s="79"/>
    </row>
    <row r="2762" spans="1:2">
      <c r="A2762" s="79"/>
      <c r="B2762" s="79"/>
    </row>
    <row r="2763" spans="1:2">
      <c r="A2763" s="79"/>
      <c r="B2763" s="79"/>
    </row>
    <row r="2764" spans="1:2">
      <c r="A2764" s="79"/>
      <c r="B2764" s="79"/>
    </row>
    <row r="2765" spans="1:2">
      <c r="A2765" s="79"/>
      <c r="B2765" s="79"/>
    </row>
    <row r="2766" spans="1:2">
      <c r="A2766" s="79"/>
      <c r="B2766" s="79"/>
    </row>
    <row r="2767" spans="1:2">
      <c r="A2767" s="79"/>
      <c r="B2767" s="79"/>
    </row>
    <row r="2768" spans="1:2">
      <c r="A2768" s="79"/>
      <c r="B2768" s="79"/>
    </row>
    <row r="2769" spans="1:2">
      <c r="A2769" s="79"/>
      <c r="B2769" s="79"/>
    </row>
    <row r="2770" spans="1:2">
      <c r="A2770" s="79"/>
      <c r="B2770" s="79"/>
    </row>
    <row r="2771" spans="1:2">
      <c r="A2771" s="79"/>
      <c r="B2771" s="79"/>
    </row>
    <row r="2772" spans="1:2">
      <c r="A2772" s="79"/>
      <c r="B2772" s="79"/>
    </row>
    <row r="2773" spans="1:2">
      <c r="A2773" s="79"/>
      <c r="B2773" s="79"/>
    </row>
    <row r="2774" spans="1:2">
      <c r="A2774" s="79"/>
      <c r="B2774" s="79"/>
    </row>
    <row r="2775" spans="1:2">
      <c r="A2775" s="79"/>
      <c r="B2775" s="79"/>
    </row>
    <row r="2776" spans="1:2">
      <c r="A2776" s="79"/>
      <c r="B2776" s="79"/>
    </row>
    <row r="2777" spans="1:2">
      <c r="A2777" s="79"/>
      <c r="B2777" s="79"/>
    </row>
    <row r="2778" spans="1:2">
      <c r="A2778" s="79"/>
      <c r="B2778" s="79"/>
    </row>
    <row r="2779" spans="1:2">
      <c r="A2779" s="79"/>
      <c r="B2779" s="79"/>
    </row>
    <row r="2780" spans="1:2">
      <c r="A2780" s="79"/>
      <c r="B2780" s="79"/>
    </row>
    <row r="2781" spans="1:2">
      <c r="A2781" s="79"/>
      <c r="B2781" s="79"/>
    </row>
    <row r="2782" spans="1:2">
      <c r="A2782" s="79"/>
      <c r="B2782" s="79"/>
    </row>
    <row r="2783" spans="1:2">
      <c r="A2783" s="79"/>
      <c r="B2783" s="79"/>
    </row>
    <row r="2784" spans="1:2">
      <c r="A2784" s="79"/>
      <c r="B2784" s="79"/>
    </row>
    <row r="2785" spans="1:2">
      <c r="A2785" s="79"/>
      <c r="B2785" s="79"/>
    </row>
    <row r="2786" spans="1:2">
      <c r="A2786" s="79"/>
      <c r="B2786" s="79"/>
    </row>
    <row r="2787" spans="1:2">
      <c r="A2787" s="79"/>
      <c r="B2787" s="79"/>
    </row>
    <row r="2788" spans="1:2">
      <c r="A2788" s="79"/>
      <c r="B2788" s="79"/>
    </row>
    <row r="2789" spans="1:2">
      <c r="A2789" s="79"/>
      <c r="B2789" s="79"/>
    </row>
    <row r="2790" spans="1:2">
      <c r="A2790" s="79"/>
      <c r="B2790" s="79"/>
    </row>
    <row r="2791" spans="1:2">
      <c r="A2791" s="79"/>
      <c r="B2791" s="79"/>
    </row>
    <row r="2792" spans="1:2">
      <c r="A2792" s="79"/>
      <c r="B2792" s="79"/>
    </row>
    <row r="2793" spans="1:2">
      <c r="A2793" s="79"/>
      <c r="B2793" s="79"/>
    </row>
    <row r="2794" spans="1:2">
      <c r="A2794" s="79"/>
      <c r="B2794" s="79"/>
    </row>
    <row r="2795" spans="1:2">
      <c r="A2795" s="79"/>
      <c r="B2795" s="79"/>
    </row>
    <row r="2796" spans="1:2">
      <c r="A2796" s="79"/>
      <c r="B2796" s="79"/>
    </row>
    <row r="2797" spans="1:2">
      <c r="A2797" s="79"/>
      <c r="B2797" s="79"/>
    </row>
    <row r="2798" spans="1:2">
      <c r="A2798" s="79"/>
      <c r="B2798" s="79"/>
    </row>
    <row r="2799" spans="1:2">
      <c r="A2799" s="79"/>
      <c r="B2799" s="79"/>
    </row>
    <row r="2800" spans="1:2">
      <c r="A2800" s="79"/>
      <c r="B2800" s="79"/>
    </row>
    <row r="2801" spans="1:2">
      <c r="A2801" s="79"/>
      <c r="B2801" s="79"/>
    </row>
    <row r="2802" spans="1:2">
      <c r="A2802" s="79"/>
      <c r="B2802" s="79"/>
    </row>
    <row r="2803" spans="1:2">
      <c r="A2803" s="79"/>
      <c r="B2803" s="79"/>
    </row>
    <row r="2804" spans="1:2">
      <c r="A2804" s="79"/>
      <c r="B2804" s="79"/>
    </row>
    <row r="2805" spans="1:2">
      <c r="A2805" s="79"/>
      <c r="B2805" s="79"/>
    </row>
    <row r="2806" spans="1:2">
      <c r="A2806" s="79"/>
      <c r="B2806" s="79"/>
    </row>
    <row r="2807" spans="1:2">
      <c r="A2807" s="79"/>
      <c r="B2807" s="79"/>
    </row>
    <row r="2808" spans="1:2">
      <c r="A2808" s="79"/>
      <c r="B2808" s="79"/>
    </row>
    <row r="2809" spans="1:2">
      <c r="A2809" s="79"/>
      <c r="B2809" s="79"/>
    </row>
    <row r="2810" spans="1:2">
      <c r="A2810" s="79"/>
      <c r="B2810" s="79"/>
    </row>
    <row r="2811" spans="1:2">
      <c r="A2811" s="79"/>
      <c r="B2811" s="79"/>
    </row>
    <row r="2812" spans="1:2">
      <c r="A2812" s="79"/>
      <c r="B2812" s="79"/>
    </row>
    <row r="2813" spans="1:2">
      <c r="A2813" s="79"/>
      <c r="B2813" s="79"/>
    </row>
    <row r="2814" spans="1:2">
      <c r="A2814" s="79"/>
      <c r="B2814" s="79"/>
    </row>
    <row r="2815" spans="1:2">
      <c r="A2815" s="79"/>
      <c r="B2815" s="79"/>
    </row>
    <row r="2816" spans="1:2">
      <c r="A2816" s="79"/>
      <c r="B2816" s="79"/>
    </row>
    <row r="2817" spans="1:2">
      <c r="A2817" s="79"/>
      <c r="B2817" s="79"/>
    </row>
    <row r="2818" spans="1:2">
      <c r="A2818" s="79"/>
      <c r="B2818" s="79"/>
    </row>
    <row r="2819" spans="1:2">
      <c r="A2819" s="79"/>
      <c r="B2819" s="79"/>
    </row>
    <row r="2820" spans="1:2">
      <c r="A2820" s="79"/>
      <c r="B2820" s="79"/>
    </row>
    <row r="2821" spans="1:2">
      <c r="A2821" s="79"/>
      <c r="B2821" s="79"/>
    </row>
    <row r="2822" spans="1:2">
      <c r="A2822" s="79"/>
      <c r="B2822" s="79"/>
    </row>
    <row r="2823" spans="1:2">
      <c r="A2823" s="79"/>
      <c r="B2823" s="79"/>
    </row>
    <row r="2824" spans="1:2">
      <c r="A2824" s="79"/>
      <c r="B2824" s="79"/>
    </row>
    <row r="2825" spans="1:2">
      <c r="A2825" s="79"/>
      <c r="B2825" s="79"/>
    </row>
    <row r="2826" spans="1:2">
      <c r="A2826" s="79"/>
      <c r="B2826" s="79"/>
    </row>
    <row r="2827" spans="1:2">
      <c r="A2827" s="79"/>
      <c r="B2827" s="79"/>
    </row>
    <row r="2828" spans="1:2">
      <c r="A2828" s="79"/>
      <c r="B2828" s="79"/>
    </row>
    <row r="2829" spans="1:2">
      <c r="A2829" s="79"/>
      <c r="B2829" s="79"/>
    </row>
    <row r="2830" spans="1:2">
      <c r="A2830" s="79"/>
      <c r="B2830" s="79"/>
    </row>
    <row r="2831" spans="1:2">
      <c r="A2831" s="79"/>
      <c r="B2831" s="79"/>
    </row>
    <row r="2832" spans="1:2">
      <c r="A2832" s="79"/>
      <c r="B2832" s="79"/>
    </row>
    <row r="2833" spans="1:2">
      <c r="A2833" s="79"/>
      <c r="B2833" s="79"/>
    </row>
    <row r="2834" spans="1:2">
      <c r="A2834" s="79"/>
      <c r="B2834" s="79"/>
    </row>
    <row r="2835" spans="1:2">
      <c r="A2835" s="79"/>
      <c r="B2835" s="79"/>
    </row>
    <row r="2836" spans="1:2">
      <c r="A2836" s="79"/>
      <c r="B2836" s="79"/>
    </row>
    <row r="2837" spans="1:2">
      <c r="A2837" s="79"/>
      <c r="B2837" s="79"/>
    </row>
    <row r="2838" spans="1:2">
      <c r="A2838" s="79"/>
      <c r="B2838" s="79"/>
    </row>
    <row r="2839" spans="1:2">
      <c r="A2839" s="79"/>
      <c r="B2839" s="79"/>
    </row>
    <row r="2840" spans="1:2">
      <c r="A2840" s="79"/>
      <c r="B2840" s="79"/>
    </row>
    <row r="2841" spans="1:2">
      <c r="A2841" s="79"/>
      <c r="B2841" s="79"/>
    </row>
    <row r="2842" spans="1:2">
      <c r="A2842" s="79"/>
      <c r="B2842" s="79"/>
    </row>
    <row r="2843" spans="1:2">
      <c r="A2843" s="79"/>
      <c r="B2843" s="79"/>
    </row>
    <row r="2844" spans="1:2">
      <c r="A2844" s="79"/>
      <c r="B2844" s="79"/>
    </row>
    <row r="2845" spans="1:2">
      <c r="A2845" s="79"/>
      <c r="B2845" s="79"/>
    </row>
    <row r="2846" spans="1:2">
      <c r="A2846" s="79"/>
      <c r="B2846" s="79"/>
    </row>
    <row r="2847" spans="1:2">
      <c r="A2847" s="79"/>
      <c r="B2847" s="79"/>
    </row>
    <row r="2848" spans="1:2">
      <c r="A2848" s="79"/>
      <c r="B2848" s="79"/>
    </row>
    <row r="2849" spans="1:2">
      <c r="A2849" s="79"/>
      <c r="B2849" s="79"/>
    </row>
    <row r="2850" spans="1:2">
      <c r="A2850" s="79"/>
      <c r="B2850" s="79"/>
    </row>
    <row r="2851" spans="1:2">
      <c r="A2851" s="79"/>
      <c r="B2851" s="79"/>
    </row>
    <row r="2852" spans="1:2">
      <c r="A2852" s="79"/>
      <c r="B2852" s="79"/>
    </row>
    <row r="2853" spans="1:2">
      <c r="A2853" s="79"/>
      <c r="B2853" s="79"/>
    </row>
    <row r="2854" spans="1:2">
      <c r="A2854" s="79"/>
      <c r="B2854" s="79"/>
    </row>
    <row r="2855" spans="1:2">
      <c r="A2855" s="79"/>
      <c r="B2855" s="79"/>
    </row>
    <row r="2856" spans="1:2">
      <c r="A2856" s="79"/>
      <c r="B2856" s="79"/>
    </row>
    <row r="2857" spans="1:2">
      <c r="A2857" s="79"/>
      <c r="B2857" s="79"/>
    </row>
    <row r="2858" spans="1:2">
      <c r="A2858" s="79"/>
      <c r="B2858" s="79"/>
    </row>
    <row r="2859" spans="1:2">
      <c r="A2859" s="79"/>
      <c r="B2859" s="79"/>
    </row>
    <row r="2860" spans="1:2">
      <c r="A2860" s="79"/>
      <c r="B2860" s="79"/>
    </row>
    <row r="2861" spans="1:2">
      <c r="A2861" s="79"/>
      <c r="B2861" s="79"/>
    </row>
    <row r="2862" spans="1:2">
      <c r="A2862" s="79"/>
      <c r="B2862" s="79"/>
    </row>
    <row r="2863" spans="1:2">
      <c r="A2863" s="79"/>
      <c r="B2863" s="79"/>
    </row>
    <row r="2864" spans="1:2">
      <c r="A2864" s="79"/>
      <c r="B2864" s="79"/>
    </row>
    <row r="2865" spans="1:2">
      <c r="A2865" s="79"/>
      <c r="B2865" s="79"/>
    </row>
    <row r="2866" spans="1:2">
      <c r="A2866" s="79"/>
      <c r="B2866" s="79"/>
    </row>
    <row r="2867" spans="1:2">
      <c r="A2867" s="79"/>
      <c r="B2867" s="79"/>
    </row>
    <row r="2868" spans="1:2">
      <c r="A2868" s="79"/>
      <c r="B2868" s="79"/>
    </row>
    <row r="2869" spans="1:2">
      <c r="A2869" s="79"/>
      <c r="B2869" s="79"/>
    </row>
    <row r="2870" spans="1:2">
      <c r="A2870" s="79"/>
      <c r="B2870" s="79"/>
    </row>
    <row r="2871" spans="1:2">
      <c r="A2871" s="79"/>
      <c r="B2871" s="79"/>
    </row>
    <row r="2872" spans="1:2">
      <c r="A2872" s="79"/>
      <c r="B2872" s="79"/>
    </row>
    <row r="2873" spans="1:2">
      <c r="A2873" s="79"/>
      <c r="B2873" s="79"/>
    </row>
    <row r="2874" spans="1:2">
      <c r="A2874" s="79"/>
      <c r="B2874" s="79"/>
    </row>
    <row r="2875" spans="1:2">
      <c r="A2875" s="79"/>
      <c r="B2875" s="79"/>
    </row>
    <row r="2876" spans="1:2">
      <c r="A2876" s="79"/>
      <c r="B2876" s="79"/>
    </row>
    <row r="2877" spans="1:2">
      <c r="A2877" s="79"/>
      <c r="B2877" s="79"/>
    </row>
    <row r="2878" spans="1:2">
      <c r="A2878" s="79"/>
      <c r="B2878" s="79"/>
    </row>
    <row r="2879" spans="1:2">
      <c r="A2879" s="79"/>
      <c r="B2879" s="79"/>
    </row>
    <row r="2880" spans="1:2">
      <c r="A2880" s="79"/>
      <c r="B2880" s="79"/>
    </row>
    <row r="2881" spans="1:2">
      <c r="A2881" s="79"/>
      <c r="B2881" s="79"/>
    </row>
    <row r="2882" spans="1:2">
      <c r="A2882" s="79"/>
      <c r="B2882" s="79"/>
    </row>
    <row r="2883" spans="1:2">
      <c r="A2883" s="79"/>
      <c r="B2883" s="79"/>
    </row>
    <row r="2884" spans="1:2">
      <c r="A2884" s="79"/>
      <c r="B2884" s="79"/>
    </row>
    <row r="2885" spans="1:2">
      <c r="A2885" s="79"/>
      <c r="B2885" s="79"/>
    </row>
    <row r="2886" spans="1:2">
      <c r="A2886" s="79"/>
      <c r="B2886" s="79"/>
    </row>
    <row r="2887" spans="1:2">
      <c r="A2887" s="79"/>
      <c r="B2887" s="79"/>
    </row>
    <row r="2888" spans="1:2">
      <c r="A2888" s="79"/>
      <c r="B2888" s="79"/>
    </row>
    <row r="2889" spans="1:2">
      <c r="A2889" s="79"/>
      <c r="B2889" s="79"/>
    </row>
    <row r="2890" spans="1:2">
      <c r="A2890" s="79"/>
      <c r="B2890" s="79"/>
    </row>
    <row r="2891" spans="1:2">
      <c r="A2891" s="79"/>
      <c r="B2891" s="79"/>
    </row>
    <row r="2892" spans="1:2">
      <c r="A2892" s="79"/>
      <c r="B2892" s="79"/>
    </row>
    <row r="2893" spans="1:2">
      <c r="A2893" s="79"/>
      <c r="B2893" s="79"/>
    </row>
    <row r="2894" spans="1:2">
      <c r="A2894" s="79"/>
      <c r="B2894" s="79"/>
    </row>
    <row r="2895" spans="1:2">
      <c r="A2895" s="79"/>
      <c r="B2895" s="79"/>
    </row>
    <row r="2896" spans="1:2">
      <c r="A2896" s="79"/>
      <c r="B2896" s="79"/>
    </row>
    <row r="2897" spans="1:2">
      <c r="A2897" s="79"/>
      <c r="B2897" s="79"/>
    </row>
    <row r="2898" spans="1:2">
      <c r="A2898" s="79"/>
      <c r="B2898" s="79"/>
    </row>
    <row r="2899" spans="1:2">
      <c r="A2899" s="79"/>
      <c r="B2899" s="79"/>
    </row>
    <row r="2900" spans="1:2">
      <c r="A2900" s="79"/>
      <c r="B2900" s="79"/>
    </row>
    <row r="2901" spans="1:2">
      <c r="A2901" s="79"/>
      <c r="B2901" s="79"/>
    </row>
    <row r="2902" spans="1:2">
      <c r="A2902" s="79"/>
      <c r="B2902" s="79"/>
    </row>
    <row r="2903" spans="1:2">
      <c r="A2903" s="79"/>
      <c r="B2903" s="79"/>
    </row>
    <row r="2904" spans="1:2">
      <c r="A2904" s="79"/>
      <c r="B2904" s="79"/>
    </row>
    <row r="2905" spans="1:2">
      <c r="A2905" s="79"/>
      <c r="B2905" s="79"/>
    </row>
    <row r="2906" spans="1:2">
      <c r="A2906" s="79"/>
      <c r="B2906" s="79"/>
    </row>
    <row r="2907" spans="1:2">
      <c r="A2907" s="79"/>
      <c r="B2907" s="79"/>
    </row>
    <row r="2908" spans="1:2">
      <c r="A2908" s="79"/>
      <c r="B2908" s="79"/>
    </row>
    <row r="2909" spans="1:2">
      <c r="A2909" s="79"/>
      <c r="B2909" s="79"/>
    </row>
    <row r="2910" spans="1:2">
      <c r="A2910" s="79"/>
      <c r="B2910" s="79"/>
    </row>
    <row r="2911" spans="1:2">
      <c r="A2911" s="79"/>
      <c r="B2911" s="79"/>
    </row>
    <row r="2912" spans="1:2">
      <c r="A2912" s="79"/>
      <c r="B2912" s="79"/>
    </row>
    <row r="2913" spans="1:2">
      <c r="A2913" s="79"/>
      <c r="B2913" s="79"/>
    </row>
    <row r="2914" spans="1:2">
      <c r="A2914" s="79"/>
      <c r="B2914" s="79"/>
    </row>
    <row r="2915" spans="1:2">
      <c r="A2915" s="79"/>
      <c r="B2915" s="79"/>
    </row>
    <row r="2916" spans="1:2">
      <c r="A2916" s="79"/>
      <c r="B2916" s="79"/>
    </row>
    <row r="2917" spans="1:2">
      <c r="A2917" s="79"/>
      <c r="B2917" s="79"/>
    </row>
    <row r="2918" spans="1:2">
      <c r="A2918" s="79"/>
      <c r="B2918" s="79"/>
    </row>
    <row r="2919" spans="1:2">
      <c r="A2919" s="79"/>
      <c r="B2919" s="79"/>
    </row>
    <row r="2920" spans="1:2">
      <c r="A2920" s="79"/>
      <c r="B2920" s="79"/>
    </row>
    <row r="2921" spans="1:2">
      <c r="A2921" s="79"/>
      <c r="B2921" s="79"/>
    </row>
    <row r="2922" spans="1:2">
      <c r="A2922" s="79"/>
      <c r="B2922" s="79"/>
    </row>
    <row r="2923" spans="1:2">
      <c r="A2923" s="79"/>
      <c r="B2923" s="79"/>
    </row>
    <row r="2924" spans="1:2">
      <c r="A2924" s="79"/>
      <c r="B2924" s="79"/>
    </row>
    <row r="2925" spans="1:2">
      <c r="A2925" s="79"/>
      <c r="B2925" s="79"/>
    </row>
    <row r="2926" spans="1:2">
      <c r="A2926" s="79"/>
      <c r="B2926" s="79"/>
    </row>
    <row r="2927" spans="1:2">
      <c r="A2927" s="79"/>
      <c r="B2927" s="79"/>
    </row>
    <row r="2928" spans="1:2">
      <c r="A2928" s="79"/>
      <c r="B2928" s="79"/>
    </row>
    <row r="2929" spans="1:2">
      <c r="A2929" s="79"/>
      <c r="B2929" s="79"/>
    </row>
    <row r="2930" spans="1:2">
      <c r="A2930" s="79"/>
      <c r="B2930" s="79"/>
    </row>
    <row r="2931" spans="1:2">
      <c r="A2931" s="79"/>
      <c r="B2931" s="79"/>
    </row>
    <row r="2932" spans="1:2">
      <c r="A2932" s="79"/>
      <c r="B2932" s="79"/>
    </row>
    <row r="2933" spans="1:2">
      <c r="A2933" s="79"/>
      <c r="B2933" s="79"/>
    </row>
    <row r="2934" spans="1:2">
      <c r="A2934" s="79"/>
      <c r="B2934" s="79"/>
    </row>
    <row r="2935" spans="1:2">
      <c r="A2935" s="79"/>
      <c r="B2935" s="79"/>
    </row>
    <row r="2936" spans="1:2">
      <c r="A2936" s="79"/>
      <c r="B2936" s="79"/>
    </row>
    <row r="2937" spans="1:2">
      <c r="A2937" s="79"/>
      <c r="B2937" s="79"/>
    </row>
    <row r="2938" spans="1:2">
      <c r="A2938" s="79"/>
      <c r="B2938" s="79"/>
    </row>
    <row r="2939" spans="1:2">
      <c r="A2939" s="79"/>
      <c r="B2939" s="79"/>
    </row>
    <row r="2940" spans="1:2">
      <c r="A2940" s="79"/>
      <c r="B2940" s="79"/>
    </row>
    <row r="2941" spans="1:2">
      <c r="A2941" s="79"/>
      <c r="B2941" s="79"/>
    </row>
    <row r="2942" spans="1:2">
      <c r="A2942" s="79"/>
      <c r="B2942" s="79"/>
    </row>
    <row r="2943" spans="1:2">
      <c r="A2943" s="79"/>
      <c r="B2943" s="79"/>
    </row>
    <row r="2944" spans="1:2">
      <c r="A2944" s="79"/>
      <c r="B2944" s="79"/>
    </row>
    <row r="2945" spans="1:2">
      <c r="A2945" s="79"/>
      <c r="B2945" s="79"/>
    </row>
    <row r="2946" spans="1:2">
      <c r="A2946" s="79"/>
      <c r="B2946" s="79"/>
    </row>
    <row r="2947" spans="1:2">
      <c r="A2947" s="79"/>
      <c r="B2947" s="79"/>
    </row>
    <row r="2948" spans="1:2">
      <c r="A2948" s="79"/>
      <c r="B2948" s="79"/>
    </row>
    <row r="2949" spans="1:2">
      <c r="A2949" s="79"/>
      <c r="B2949" s="79"/>
    </row>
    <row r="2950" spans="1:2">
      <c r="A2950" s="79"/>
      <c r="B2950" s="79"/>
    </row>
    <row r="2951" spans="1:2">
      <c r="A2951" s="79"/>
      <c r="B2951" s="79"/>
    </row>
    <row r="2952" spans="1:2">
      <c r="A2952" s="79"/>
      <c r="B2952" s="79"/>
    </row>
    <row r="2953" spans="1:2">
      <c r="A2953" s="79"/>
      <c r="B2953" s="79"/>
    </row>
    <row r="2954" spans="1:2">
      <c r="A2954" s="79"/>
      <c r="B2954" s="79"/>
    </row>
    <row r="2955" spans="1:2">
      <c r="A2955" s="79"/>
      <c r="B2955" s="79"/>
    </row>
    <row r="2956" spans="1:2">
      <c r="A2956" s="79"/>
      <c r="B2956" s="79"/>
    </row>
    <row r="2957" spans="1:2">
      <c r="A2957" s="79"/>
      <c r="B2957" s="79"/>
    </row>
    <row r="2958" spans="1:2">
      <c r="A2958" s="79"/>
      <c r="B2958" s="79"/>
    </row>
    <row r="2959" spans="1:2">
      <c r="A2959" s="79"/>
      <c r="B2959" s="79"/>
    </row>
    <row r="2960" spans="1:2">
      <c r="A2960" s="79"/>
      <c r="B2960" s="79"/>
    </row>
    <row r="2961" spans="1:2">
      <c r="A2961" s="79"/>
      <c r="B2961" s="79"/>
    </row>
    <row r="2962" spans="1:2">
      <c r="A2962" s="79"/>
      <c r="B2962" s="79"/>
    </row>
    <row r="2963" spans="1:2">
      <c r="A2963" s="79"/>
      <c r="B2963" s="79"/>
    </row>
    <row r="2964" spans="1:2">
      <c r="A2964" s="79"/>
      <c r="B2964" s="79"/>
    </row>
    <row r="2965" spans="1:2">
      <c r="A2965" s="79"/>
      <c r="B2965" s="79"/>
    </row>
    <row r="2966" spans="1:2">
      <c r="A2966" s="79"/>
      <c r="B2966" s="79"/>
    </row>
    <row r="2967" spans="1:2">
      <c r="A2967" s="79"/>
      <c r="B2967" s="79"/>
    </row>
    <row r="2968" spans="1:2">
      <c r="A2968" s="79"/>
      <c r="B2968" s="79"/>
    </row>
    <row r="2969" spans="1:2">
      <c r="A2969" s="79"/>
      <c r="B2969" s="79"/>
    </row>
    <row r="2970" spans="1:2">
      <c r="A2970" s="79"/>
      <c r="B2970" s="79"/>
    </row>
    <row r="2971" spans="1:2">
      <c r="A2971" s="79"/>
      <c r="B2971" s="79"/>
    </row>
    <row r="2972" spans="1:2">
      <c r="A2972" s="79"/>
      <c r="B2972" s="79"/>
    </row>
    <row r="2973" spans="1:2">
      <c r="A2973" s="79"/>
      <c r="B2973" s="79"/>
    </row>
    <row r="2974" spans="1:2">
      <c r="A2974" s="79"/>
      <c r="B2974" s="79"/>
    </row>
    <row r="2975" spans="1:2">
      <c r="A2975" s="79"/>
      <c r="B2975" s="79"/>
    </row>
    <row r="2976" spans="1:2">
      <c r="A2976" s="79"/>
      <c r="B2976" s="79"/>
    </row>
    <row r="2977" spans="1:2">
      <c r="A2977" s="79"/>
      <c r="B2977" s="79"/>
    </row>
    <row r="2978" spans="1:2">
      <c r="A2978" s="79"/>
      <c r="B2978" s="79"/>
    </row>
    <row r="2979" spans="1:2">
      <c r="A2979" s="79"/>
      <c r="B2979" s="79"/>
    </row>
    <row r="2980" spans="1:2">
      <c r="A2980" s="79"/>
      <c r="B2980" s="79"/>
    </row>
    <row r="2981" spans="1:2">
      <c r="A2981" s="79"/>
      <c r="B2981" s="79"/>
    </row>
    <row r="2982" spans="1:2">
      <c r="A2982" s="79"/>
      <c r="B2982" s="79"/>
    </row>
    <row r="2983" spans="1:2">
      <c r="A2983" s="79"/>
      <c r="B2983" s="79"/>
    </row>
    <row r="2984" spans="1:2">
      <c r="A2984" s="79"/>
      <c r="B2984" s="79"/>
    </row>
    <row r="2985" spans="1:2">
      <c r="A2985" s="79"/>
      <c r="B2985" s="79"/>
    </row>
    <row r="2986" spans="1:2">
      <c r="A2986" s="79"/>
      <c r="B2986" s="79"/>
    </row>
    <row r="2987" spans="1:2">
      <c r="A2987" s="79"/>
      <c r="B2987" s="79"/>
    </row>
    <row r="2988" spans="1:2">
      <c r="A2988" s="79"/>
      <c r="B2988" s="79"/>
    </row>
    <row r="2989" spans="1:2">
      <c r="A2989" s="79"/>
      <c r="B2989" s="79"/>
    </row>
    <row r="2990" spans="1:2">
      <c r="A2990" s="79"/>
      <c r="B2990" s="79"/>
    </row>
    <row r="2991" spans="1:2">
      <c r="A2991" s="79"/>
      <c r="B2991" s="79"/>
    </row>
    <row r="2992" spans="1:2">
      <c r="A2992" s="79"/>
      <c r="B2992" s="79"/>
    </row>
    <row r="2993" spans="1:2">
      <c r="A2993" s="79"/>
      <c r="B2993" s="79"/>
    </row>
    <row r="2994" spans="1:2">
      <c r="A2994" s="79"/>
      <c r="B2994" s="79"/>
    </row>
    <row r="2995" spans="1:2">
      <c r="A2995" s="79"/>
      <c r="B2995" s="79"/>
    </row>
    <row r="2996" spans="1:2">
      <c r="A2996" s="79"/>
      <c r="B2996" s="79"/>
    </row>
    <row r="2997" spans="1:2">
      <c r="A2997" s="79"/>
      <c r="B2997" s="79"/>
    </row>
    <row r="2998" spans="1:2">
      <c r="A2998" s="79"/>
      <c r="B2998" s="79"/>
    </row>
    <row r="2999" spans="1:2">
      <c r="A2999" s="79"/>
      <c r="B2999" s="79"/>
    </row>
    <row r="3000" spans="1:2">
      <c r="A3000" s="79"/>
      <c r="B3000" s="79"/>
    </row>
    <row r="3001" spans="1:2">
      <c r="A3001" s="79"/>
      <c r="B3001" s="79"/>
    </row>
    <row r="3002" spans="1:2">
      <c r="A3002" s="79"/>
      <c r="B3002" s="79"/>
    </row>
    <row r="3003" spans="1:2">
      <c r="A3003" s="79"/>
      <c r="B3003" s="79"/>
    </row>
    <row r="3004" spans="1:2">
      <c r="A3004" s="79"/>
      <c r="B3004" s="79"/>
    </row>
    <row r="3005" spans="1:2">
      <c r="A3005" s="79"/>
      <c r="B3005" s="79"/>
    </row>
    <row r="3006" spans="1:2">
      <c r="A3006" s="79"/>
      <c r="B3006" s="79"/>
    </row>
    <row r="3007" spans="1:2">
      <c r="A3007" s="79"/>
      <c r="B3007" s="79"/>
    </row>
    <row r="3008" spans="1:2">
      <c r="A3008" s="79"/>
      <c r="B3008" s="79"/>
    </row>
    <row r="3009" spans="1:2">
      <c r="A3009" s="79"/>
      <c r="B3009" s="79"/>
    </row>
    <row r="3010" spans="1:2">
      <c r="A3010" s="79"/>
      <c r="B3010" s="79"/>
    </row>
    <row r="3011" spans="1:2">
      <c r="A3011" s="79"/>
      <c r="B3011" s="79"/>
    </row>
    <row r="3012" spans="1:2">
      <c r="A3012" s="79"/>
      <c r="B3012" s="79"/>
    </row>
    <row r="3013" spans="1:2">
      <c r="A3013" s="79"/>
      <c r="B3013" s="79"/>
    </row>
    <row r="3014" spans="1:2">
      <c r="A3014" s="79"/>
      <c r="B3014" s="79"/>
    </row>
    <row r="3015" spans="1:2">
      <c r="A3015" s="79"/>
      <c r="B3015" s="79"/>
    </row>
    <row r="3016" spans="1:2">
      <c r="A3016" s="79"/>
      <c r="B3016" s="79"/>
    </row>
    <row r="3017" spans="1:2">
      <c r="A3017" s="79"/>
      <c r="B3017" s="79"/>
    </row>
    <row r="3018" spans="1:2">
      <c r="A3018" s="79"/>
      <c r="B3018" s="79"/>
    </row>
    <row r="3019" spans="1:2">
      <c r="A3019" s="79"/>
      <c r="B3019" s="79"/>
    </row>
    <row r="3020" spans="1:2">
      <c r="A3020" s="79"/>
      <c r="B3020" s="79"/>
    </row>
    <row r="3021" spans="1:2">
      <c r="A3021" s="79"/>
      <c r="B3021" s="79"/>
    </row>
    <row r="3022" spans="1:2">
      <c r="A3022" s="79"/>
      <c r="B3022" s="79"/>
    </row>
    <row r="3023" spans="1:2">
      <c r="A3023" s="79"/>
      <c r="B3023" s="79"/>
    </row>
    <row r="3024" spans="1:2">
      <c r="A3024" s="79"/>
      <c r="B3024" s="79"/>
    </row>
    <row r="3025" spans="1:2">
      <c r="A3025" s="79"/>
      <c r="B3025" s="79"/>
    </row>
    <row r="3026" spans="1:2">
      <c r="A3026" s="79"/>
      <c r="B3026" s="79"/>
    </row>
    <row r="3027" spans="1:2">
      <c r="A3027" s="79"/>
      <c r="B3027" s="79"/>
    </row>
    <row r="3028" spans="1:2">
      <c r="A3028" s="79"/>
      <c r="B3028" s="79"/>
    </row>
    <row r="3029" spans="1:2">
      <c r="A3029" s="79"/>
      <c r="B3029" s="79"/>
    </row>
    <row r="3030" spans="1:2">
      <c r="A3030" s="79"/>
      <c r="B3030" s="79"/>
    </row>
    <row r="3031" spans="1:2">
      <c r="A3031" s="79"/>
      <c r="B3031" s="79"/>
    </row>
    <row r="3032" spans="1:2">
      <c r="A3032" s="79"/>
      <c r="B3032" s="79"/>
    </row>
    <row r="3033" spans="1:2">
      <c r="A3033" s="79"/>
      <c r="B3033" s="79"/>
    </row>
    <row r="3034" spans="1:2">
      <c r="A3034" s="79"/>
      <c r="B3034" s="79"/>
    </row>
    <row r="3035" spans="1:2">
      <c r="A3035" s="79"/>
      <c r="B3035" s="79"/>
    </row>
    <row r="3036" spans="1:2">
      <c r="A3036" s="79"/>
      <c r="B3036" s="79"/>
    </row>
    <row r="3037" spans="1:2">
      <c r="A3037" s="79"/>
      <c r="B3037" s="79"/>
    </row>
    <row r="3038" spans="1:2">
      <c r="A3038" s="79"/>
      <c r="B3038" s="79"/>
    </row>
    <row r="3039" spans="1:2">
      <c r="A3039" s="79"/>
      <c r="B3039" s="79"/>
    </row>
    <row r="3040" spans="1:2">
      <c r="A3040" s="79"/>
      <c r="B3040" s="79"/>
    </row>
    <row r="3041" spans="1:2">
      <c r="A3041" s="79"/>
      <c r="B3041" s="79"/>
    </row>
    <row r="3042" spans="1:2">
      <c r="A3042" s="79"/>
      <c r="B3042" s="79"/>
    </row>
    <row r="3043" spans="1:2">
      <c r="A3043" s="79"/>
      <c r="B3043" s="79"/>
    </row>
    <row r="3044" spans="1:2">
      <c r="A3044" s="79"/>
      <c r="B3044" s="79"/>
    </row>
    <row r="3045" spans="1:2">
      <c r="A3045" s="79"/>
      <c r="B3045" s="79"/>
    </row>
    <row r="3046" spans="1:2">
      <c r="A3046" s="79"/>
      <c r="B3046" s="79"/>
    </row>
    <row r="3047" spans="1:2">
      <c r="A3047" s="79"/>
      <c r="B3047" s="79"/>
    </row>
    <row r="3048" spans="1:2">
      <c r="A3048" s="79"/>
      <c r="B3048" s="79"/>
    </row>
    <row r="3049" spans="1:2">
      <c r="A3049" s="79"/>
      <c r="B3049" s="79"/>
    </row>
    <row r="3050" spans="1:2">
      <c r="A3050" s="79"/>
      <c r="B3050" s="79"/>
    </row>
    <row r="3051" spans="1:2">
      <c r="A3051" s="79"/>
      <c r="B3051" s="79"/>
    </row>
    <row r="3052" spans="1:2">
      <c r="A3052" s="79"/>
      <c r="B3052" s="79"/>
    </row>
    <row r="3053" spans="1:2">
      <c r="A3053" s="79"/>
      <c r="B3053" s="79"/>
    </row>
    <row r="3054" spans="1:2">
      <c r="A3054" s="79"/>
      <c r="B3054" s="79"/>
    </row>
    <row r="3055" spans="1:2">
      <c r="A3055" s="79"/>
      <c r="B3055" s="79"/>
    </row>
    <row r="3056" spans="1:2">
      <c r="A3056" s="79"/>
      <c r="B3056" s="79"/>
    </row>
    <row r="3057" spans="1:2">
      <c r="A3057" s="79"/>
      <c r="B3057" s="79"/>
    </row>
    <row r="3058" spans="1:2">
      <c r="A3058" s="79"/>
      <c r="B3058" s="79"/>
    </row>
    <row r="3059" spans="1:2">
      <c r="A3059" s="79"/>
      <c r="B3059" s="79"/>
    </row>
    <row r="3060" spans="1:2">
      <c r="A3060" s="79"/>
      <c r="B3060" s="79"/>
    </row>
    <row r="3061" spans="1:2">
      <c r="A3061" s="79"/>
      <c r="B3061" s="79"/>
    </row>
    <row r="3062" spans="1:2">
      <c r="A3062" s="79"/>
      <c r="B3062" s="79"/>
    </row>
    <row r="3063" spans="1:2">
      <c r="A3063" s="79"/>
      <c r="B3063" s="79"/>
    </row>
    <row r="3064" spans="1:2">
      <c r="A3064" s="79"/>
      <c r="B3064" s="79"/>
    </row>
    <row r="3065" spans="1:2">
      <c r="A3065" s="79"/>
      <c r="B3065" s="79"/>
    </row>
    <row r="3066" spans="1:2">
      <c r="A3066" s="79"/>
      <c r="B3066" s="79"/>
    </row>
    <row r="3067" spans="1:2">
      <c r="A3067" s="79"/>
      <c r="B3067" s="79"/>
    </row>
    <row r="3068" spans="1:2">
      <c r="A3068" s="79"/>
      <c r="B3068" s="79"/>
    </row>
    <row r="3069" spans="1:2">
      <c r="A3069" s="79"/>
      <c r="B3069" s="79"/>
    </row>
    <row r="3070" spans="1:2">
      <c r="A3070" s="79"/>
      <c r="B3070" s="79"/>
    </row>
    <row r="3071" spans="1:2">
      <c r="A3071" s="79"/>
      <c r="B3071" s="79"/>
    </row>
    <row r="3072" spans="1:2">
      <c r="A3072" s="79"/>
      <c r="B3072" s="79"/>
    </row>
    <row r="3073" spans="1:2">
      <c r="A3073" s="79"/>
      <c r="B3073" s="79"/>
    </row>
    <row r="3074" spans="1:2">
      <c r="A3074" s="79"/>
      <c r="B3074" s="79"/>
    </row>
    <row r="3075" spans="1:2">
      <c r="A3075" s="79"/>
      <c r="B3075" s="79"/>
    </row>
    <row r="3076" spans="1:2">
      <c r="A3076" s="79"/>
      <c r="B3076" s="79"/>
    </row>
    <row r="3077" spans="1:2">
      <c r="A3077" s="79"/>
      <c r="B3077" s="79"/>
    </row>
    <row r="3078" spans="1:2">
      <c r="A3078" s="79"/>
      <c r="B3078" s="79"/>
    </row>
    <row r="3079" spans="1:2">
      <c r="A3079" s="79"/>
      <c r="B3079" s="79"/>
    </row>
    <row r="3080" spans="1:2">
      <c r="A3080" s="79"/>
      <c r="B3080" s="79"/>
    </row>
    <row r="3081" spans="1:2">
      <c r="A3081" s="79"/>
      <c r="B3081" s="79"/>
    </row>
    <row r="3082" spans="1:2">
      <c r="A3082" s="79"/>
      <c r="B3082" s="79"/>
    </row>
    <row r="3083" spans="1:2">
      <c r="A3083" s="79"/>
      <c r="B3083" s="79"/>
    </row>
    <row r="3084" spans="1:2">
      <c r="A3084" s="79"/>
      <c r="B3084" s="79"/>
    </row>
    <row r="3085" spans="1:2">
      <c r="A3085" s="79"/>
      <c r="B3085" s="79"/>
    </row>
    <row r="3086" spans="1:2">
      <c r="A3086" s="79"/>
      <c r="B3086" s="79"/>
    </row>
    <row r="3087" spans="1:2">
      <c r="A3087" s="79"/>
      <c r="B3087" s="79"/>
    </row>
    <row r="3088" spans="1:2">
      <c r="A3088" s="79"/>
      <c r="B3088" s="79"/>
    </row>
    <row r="3089" spans="1:2">
      <c r="A3089" s="79"/>
      <c r="B3089" s="79"/>
    </row>
    <row r="3090" spans="1:2">
      <c r="A3090" s="79"/>
      <c r="B3090" s="79"/>
    </row>
    <row r="3091" spans="1:2">
      <c r="A3091" s="79"/>
      <c r="B3091" s="79"/>
    </row>
    <row r="3092" spans="1:2">
      <c r="A3092" s="79"/>
      <c r="B3092" s="79"/>
    </row>
    <row r="3093" spans="1:2">
      <c r="A3093" s="79"/>
      <c r="B3093" s="79"/>
    </row>
    <row r="3094" spans="1:2">
      <c r="A3094" s="79"/>
      <c r="B3094" s="79"/>
    </row>
    <row r="3095" spans="1:2">
      <c r="A3095" s="79"/>
      <c r="B3095" s="79"/>
    </row>
    <row r="3096" spans="1:2">
      <c r="A3096" s="79"/>
      <c r="B3096" s="79"/>
    </row>
    <row r="3097" spans="1:2">
      <c r="A3097" s="79"/>
      <c r="B3097" s="79"/>
    </row>
    <row r="3098" spans="1:2">
      <c r="A3098" s="79"/>
      <c r="B3098" s="79"/>
    </row>
    <row r="3099" spans="1:2">
      <c r="A3099" s="79"/>
      <c r="B3099" s="79"/>
    </row>
    <row r="3100" spans="1:2">
      <c r="A3100" s="79"/>
      <c r="B3100" s="79"/>
    </row>
    <row r="3101" spans="1:2">
      <c r="A3101" s="79"/>
      <c r="B3101" s="79"/>
    </row>
    <row r="3102" spans="1:2">
      <c r="A3102" s="79"/>
      <c r="B3102" s="79"/>
    </row>
    <row r="3103" spans="1:2">
      <c r="A3103" s="79"/>
      <c r="B3103" s="79"/>
    </row>
    <row r="3104" spans="1:2">
      <c r="A3104" s="79"/>
      <c r="B3104" s="79"/>
    </row>
    <row r="3105" spans="1:2">
      <c r="A3105" s="79"/>
      <c r="B3105" s="79"/>
    </row>
    <row r="3106" spans="1:2">
      <c r="A3106" s="79"/>
      <c r="B3106" s="79"/>
    </row>
    <row r="3107" spans="1:2">
      <c r="A3107" s="79"/>
      <c r="B3107" s="79"/>
    </row>
    <row r="3108" spans="1:2">
      <c r="A3108" s="79"/>
      <c r="B3108" s="79"/>
    </row>
    <row r="3109" spans="1:2">
      <c r="A3109" s="79"/>
      <c r="B3109" s="79"/>
    </row>
    <row r="3110" spans="1:2">
      <c r="A3110" s="79"/>
      <c r="B3110" s="79"/>
    </row>
    <row r="3111" spans="1:2">
      <c r="A3111" s="79"/>
      <c r="B3111" s="79"/>
    </row>
    <row r="3112" spans="1:2">
      <c r="A3112" s="79"/>
      <c r="B3112" s="79"/>
    </row>
    <row r="3113" spans="1:2">
      <c r="A3113" s="79"/>
      <c r="B3113" s="79"/>
    </row>
    <row r="3114" spans="1:2">
      <c r="A3114" s="79"/>
      <c r="B3114" s="79"/>
    </row>
    <row r="3115" spans="1:2">
      <c r="A3115" s="79"/>
      <c r="B3115" s="79"/>
    </row>
    <row r="3116" spans="1:2">
      <c r="A3116" s="79"/>
      <c r="B3116" s="79"/>
    </row>
    <row r="3117" spans="1:2">
      <c r="A3117" s="79"/>
      <c r="B3117" s="79"/>
    </row>
    <row r="3118" spans="1:2">
      <c r="A3118" s="79"/>
      <c r="B3118" s="79"/>
    </row>
    <row r="3119" spans="1:2">
      <c r="A3119" s="79"/>
      <c r="B3119" s="79"/>
    </row>
    <row r="3120" spans="1:2">
      <c r="A3120" s="79"/>
      <c r="B3120" s="79"/>
    </row>
    <row r="3121" spans="1:2">
      <c r="A3121" s="79"/>
      <c r="B3121" s="79"/>
    </row>
    <row r="3122" spans="1:2">
      <c r="A3122" s="79"/>
      <c r="B3122" s="79"/>
    </row>
    <row r="3123" spans="1:2">
      <c r="A3123" s="79"/>
      <c r="B3123" s="79"/>
    </row>
    <row r="3124" spans="1:2">
      <c r="A3124" s="79"/>
      <c r="B3124" s="79"/>
    </row>
    <row r="3125" spans="1:2">
      <c r="A3125" s="79"/>
      <c r="B3125" s="79"/>
    </row>
    <row r="3126" spans="1:2">
      <c r="A3126" s="79"/>
      <c r="B3126" s="79"/>
    </row>
    <row r="3127" spans="1:2">
      <c r="A3127" s="79"/>
      <c r="B3127" s="79"/>
    </row>
    <row r="3128" spans="1:2">
      <c r="A3128" s="79"/>
      <c r="B3128" s="79"/>
    </row>
    <row r="3129" spans="1:2">
      <c r="A3129" s="79"/>
      <c r="B3129" s="79"/>
    </row>
    <row r="3130" spans="1:2">
      <c r="A3130" s="79"/>
      <c r="B3130" s="79"/>
    </row>
    <row r="3131" spans="1:2">
      <c r="A3131" s="79"/>
      <c r="B3131" s="79"/>
    </row>
    <row r="3132" spans="1:2">
      <c r="A3132" s="79"/>
      <c r="B3132" s="79"/>
    </row>
    <row r="3133" spans="1:2">
      <c r="A3133" s="79"/>
      <c r="B3133" s="79"/>
    </row>
    <row r="3134" spans="1:2">
      <c r="A3134" s="79"/>
      <c r="B3134" s="79"/>
    </row>
    <row r="3135" spans="1:2">
      <c r="A3135" s="79"/>
      <c r="B3135" s="79"/>
    </row>
    <row r="3136" spans="1:2">
      <c r="A3136" s="79"/>
      <c r="B3136" s="79"/>
    </row>
    <row r="3137" spans="1:2">
      <c r="A3137" s="79"/>
      <c r="B3137" s="79"/>
    </row>
    <row r="3138" spans="1:2">
      <c r="A3138" s="79"/>
      <c r="B3138" s="79"/>
    </row>
    <row r="3139" spans="1:2">
      <c r="A3139" s="79"/>
      <c r="B3139" s="79"/>
    </row>
    <row r="3140" spans="1:2">
      <c r="A3140" s="79"/>
      <c r="B3140" s="79"/>
    </row>
    <row r="3141" spans="1:2">
      <c r="A3141" s="79"/>
      <c r="B3141" s="79"/>
    </row>
    <row r="3142" spans="1:2">
      <c r="A3142" s="79"/>
      <c r="B3142" s="79"/>
    </row>
    <row r="3143" spans="1:2">
      <c r="A3143" s="79"/>
      <c r="B3143" s="79"/>
    </row>
    <row r="3144" spans="1:2">
      <c r="A3144" s="79"/>
      <c r="B3144" s="79"/>
    </row>
    <row r="3145" spans="1:2">
      <c r="A3145" s="79"/>
      <c r="B3145" s="79"/>
    </row>
    <row r="3146" spans="1:2">
      <c r="A3146" s="79"/>
      <c r="B3146" s="79"/>
    </row>
    <row r="3147" spans="1:2">
      <c r="A3147" s="79"/>
      <c r="B3147" s="79"/>
    </row>
    <row r="3148" spans="1:2">
      <c r="A3148" s="79"/>
      <c r="B3148" s="79"/>
    </row>
    <row r="3149" spans="1:2">
      <c r="A3149" s="79"/>
      <c r="B3149" s="79"/>
    </row>
    <row r="3150" spans="1:2">
      <c r="A3150" s="79"/>
      <c r="B3150" s="79"/>
    </row>
    <row r="3151" spans="1:2">
      <c r="A3151" s="79"/>
      <c r="B3151" s="79"/>
    </row>
    <row r="3152" spans="1:2">
      <c r="A3152" s="79"/>
      <c r="B3152" s="79"/>
    </row>
    <row r="3153" spans="1:2">
      <c r="A3153" s="79"/>
      <c r="B3153" s="79"/>
    </row>
    <row r="3154" spans="1:2">
      <c r="A3154" s="79"/>
      <c r="B3154" s="79"/>
    </row>
    <row r="3155" spans="1:2">
      <c r="A3155" s="79"/>
      <c r="B3155" s="79"/>
    </row>
    <row r="3156" spans="1:2">
      <c r="A3156" s="79"/>
      <c r="B3156" s="79"/>
    </row>
    <row r="3157" spans="1:2">
      <c r="A3157" s="79"/>
      <c r="B3157" s="79"/>
    </row>
    <row r="3158" spans="1:2">
      <c r="A3158" s="79"/>
      <c r="B3158" s="79"/>
    </row>
    <row r="3159" spans="1:2">
      <c r="A3159" s="79"/>
      <c r="B3159" s="79"/>
    </row>
    <row r="3160" spans="1:2">
      <c r="A3160" s="79"/>
      <c r="B3160" s="79"/>
    </row>
    <row r="3161" spans="1:2">
      <c r="A3161" s="79"/>
      <c r="B3161" s="79"/>
    </row>
    <row r="3162" spans="1:2">
      <c r="A3162" s="79"/>
      <c r="B3162" s="79"/>
    </row>
    <row r="3163" spans="1:2">
      <c r="A3163" s="79"/>
      <c r="B3163" s="79"/>
    </row>
    <row r="3164" spans="1:2">
      <c r="A3164" s="79"/>
      <c r="B3164" s="79"/>
    </row>
    <row r="3165" spans="1:2">
      <c r="A3165" s="79"/>
      <c r="B3165" s="79"/>
    </row>
    <row r="3166" spans="1:2">
      <c r="A3166" s="79"/>
      <c r="B3166" s="79"/>
    </row>
    <row r="3167" spans="1:2">
      <c r="A3167" s="79"/>
      <c r="B3167" s="79"/>
    </row>
    <row r="3168" spans="1:2">
      <c r="A3168" s="79"/>
      <c r="B3168" s="79"/>
    </row>
    <row r="3169" spans="1:2">
      <c r="A3169" s="79"/>
      <c r="B3169" s="79"/>
    </row>
    <row r="3170" spans="1:2">
      <c r="A3170" s="79"/>
      <c r="B3170" s="79"/>
    </row>
    <row r="3171" spans="1:2">
      <c r="A3171" s="79"/>
      <c r="B3171" s="79"/>
    </row>
    <row r="3172" spans="1:2">
      <c r="A3172" s="79"/>
      <c r="B3172" s="79"/>
    </row>
    <row r="3173" spans="1:2">
      <c r="A3173" s="79"/>
      <c r="B3173" s="79"/>
    </row>
    <row r="3174" spans="1:2">
      <c r="A3174" s="79"/>
      <c r="B3174" s="79"/>
    </row>
    <row r="3175" spans="1:2">
      <c r="A3175" s="79"/>
      <c r="B3175" s="79"/>
    </row>
    <row r="3176" spans="1:2">
      <c r="A3176" s="79"/>
      <c r="B3176" s="79"/>
    </row>
    <row r="3177" spans="1:2">
      <c r="A3177" s="79"/>
      <c r="B3177" s="79"/>
    </row>
    <row r="3178" spans="1:2">
      <c r="A3178" s="79"/>
      <c r="B3178" s="79"/>
    </row>
    <row r="3179" spans="1:2">
      <c r="A3179" s="79"/>
      <c r="B3179" s="79"/>
    </row>
    <row r="3180" spans="1:2">
      <c r="A3180" s="79"/>
      <c r="B3180" s="79"/>
    </row>
    <row r="3181" spans="1:2">
      <c r="A3181" s="79"/>
      <c r="B3181" s="79"/>
    </row>
    <row r="3182" spans="1:2">
      <c r="A3182" s="79"/>
      <c r="B3182" s="79"/>
    </row>
    <row r="3183" spans="1:2">
      <c r="A3183" s="79"/>
      <c r="B3183" s="79"/>
    </row>
    <row r="3184" spans="1:2">
      <c r="A3184" s="79"/>
      <c r="B3184" s="79"/>
    </row>
    <row r="3185" spans="1:2">
      <c r="A3185" s="79"/>
      <c r="B3185" s="79"/>
    </row>
    <row r="3186" spans="1:2">
      <c r="A3186" s="79"/>
      <c r="B3186" s="79"/>
    </row>
    <row r="3187" spans="1:2">
      <c r="A3187" s="79"/>
      <c r="B3187" s="79"/>
    </row>
    <row r="3188" spans="1:2">
      <c r="A3188" s="79"/>
      <c r="B3188" s="79"/>
    </row>
    <row r="3189" spans="1:2">
      <c r="A3189" s="79"/>
      <c r="B3189" s="79"/>
    </row>
    <row r="3190" spans="1:2">
      <c r="A3190" s="79"/>
      <c r="B3190" s="79"/>
    </row>
    <row r="3191" spans="1:2">
      <c r="A3191" s="79"/>
      <c r="B3191" s="79"/>
    </row>
    <row r="3192" spans="1:2">
      <c r="A3192" s="79"/>
      <c r="B3192" s="79"/>
    </row>
    <row r="3193" spans="1:2">
      <c r="A3193" s="79"/>
      <c r="B3193" s="79"/>
    </row>
    <row r="3194" spans="1:2">
      <c r="A3194" s="79"/>
      <c r="B3194" s="79"/>
    </row>
    <row r="3195" spans="1:2">
      <c r="A3195" s="79"/>
      <c r="B3195" s="79"/>
    </row>
    <row r="3196" spans="1:2">
      <c r="A3196" s="79"/>
      <c r="B3196" s="79"/>
    </row>
    <row r="3197" spans="1:2">
      <c r="A3197" s="79"/>
      <c r="B3197" s="79"/>
    </row>
    <row r="3198" spans="1:2">
      <c r="A3198" s="79"/>
      <c r="B3198" s="79"/>
    </row>
    <row r="3199" spans="1:2">
      <c r="A3199" s="79"/>
      <c r="B3199" s="79"/>
    </row>
    <row r="3200" spans="1:2">
      <c r="A3200" s="79"/>
      <c r="B3200" s="79"/>
    </row>
    <row r="3201" spans="1:2">
      <c r="A3201" s="79"/>
      <c r="B3201" s="79"/>
    </row>
    <row r="3202" spans="1:2">
      <c r="A3202" s="79"/>
      <c r="B3202" s="79"/>
    </row>
    <row r="3203" spans="1:2">
      <c r="A3203" s="79"/>
      <c r="B3203" s="79"/>
    </row>
    <row r="3204" spans="1:2">
      <c r="A3204" s="79"/>
      <c r="B3204" s="79"/>
    </row>
    <row r="3205" spans="1:2">
      <c r="A3205" s="79"/>
      <c r="B3205" s="79"/>
    </row>
    <row r="3206" spans="1:2">
      <c r="A3206" s="79"/>
      <c r="B3206" s="79"/>
    </row>
    <row r="3207" spans="1:2">
      <c r="A3207" s="79"/>
      <c r="B3207" s="79"/>
    </row>
    <row r="3208" spans="1:2">
      <c r="A3208" s="79"/>
      <c r="B3208" s="79"/>
    </row>
    <row r="3209" spans="1:2">
      <c r="A3209" s="79"/>
      <c r="B3209" s="79"/>
    </row>
    <row r="3210" spans="1:2">
      <c r="A3210" s="79"/>
      <c r="B3210" s="79"/>
    </row>
    <row r="3211" spans="1:2">
      <c r="A3211" s="79"/>
      <c r="B3211" s="79"/>
    </row>
    <row r="3212" spans="1:2">
      <c r="A3212" s="79"/>
      <c r="B3212" s="79"/>
    </row>
    <row r="3213" spans="1:2">
      <c r="A3213" s="79"/>
      <c r="B3213" s="79"/>
    </row>
    <row r="3214" spans="1:2">
      <c r="A3214" s="79"/>
      <c r="B3214" s="79"/>
    </row>
    <row r="3215" spans="1:2">
      <c r="A3215" s="79"/>
      <c r="B3215" s="79"/>
    </row>
    <row r="3216" spans="1:2">
      <c r="A3216" s="79"/>
      <c r="B3216" s="79"/>
    </row>
    <row r="3217" spans="1:2">
      <c r="A3217" s="79"/>
      <c r="B3217" s="79"/>
    </row>
    <row r="3218" spans="1:2">
      <c r="A3218" s="79"/>
      <c r="B3218" s="79"/>
    </row>
    <row r="3219" spans="1:2">
      <c r="A3219" s="79"/>
      <c r="B3219" s="79"/>
    </row>
    <row r="3220" spans="1:2">
      <c r="A3220" s="79"/>
      <c r="B3220" s="79"/>
    </row>
    <row r="3221" spans="1:2">
      <c r="A3221" s="79"/>
      <c r="B3221" s="79"/>
    </row>
    <row r="3222" spans="1:2">
      <c r="A3222" s="79"/>
      <c r="B3222" s="79"/>
    </row>
    <row r="3223" spans="1:2">
      <c r="A3223" s="79"/>
      <c r="B3223" s="79"/>
    </row>
    <row r="3224" spans="1:2">
      <c r="A3224" s="79"/>
      <c r="B3224" s="79"/>
    </row>
    <row r="3225" spans="1:2">
      <c r="A3225" s="79"/>
      <c r="B3225" s="79"/>
    </row>
    <row r="3226" spans="1:2">
      <c r="A3226" s="79"/>
      <c r="B3226" s="79"/>
    </row>
    <row r="3227" spans="1:2">
      <c r="A3227" s="79"/>
      <c r="B3227" s="79"/>
    </row>
    <row r="3228" spans="1:2">
      <c r="A3228" s="79"/>
      <c r="B3228" s="79"/>
    </row>
    <row r="3229" spans="1:2">
      <c r="A3229" s="79"/>
      <c r="B3229" s="79"/>
    </row>
    <row r="3230" spans="1:2">
      <c r="A3230" s="79"/>
      <c r="B3230" s="79"/>
    </row>
    <row r="3231" spans="1:2">
      <c r="A3231" s="79"/>
      <c r="B3231" s="79"/>
    </row>
    <row r="3232" spans="1:2">
      <c r="A3232" s="79"/>
      <c r="B3232" s="79"/>
    </row>
    <row r="3233" spans="1:2">
      <c r="A3233" s="79"/>
      <c r="B3233" s="79"/>
    </row>
    <row r="3234" spans="1:2">
      <c r="A3234" s="79"/>
      <c r="B3234" s="79"/>
    </row>
    <row r="3235" spans="1:2">
      <c r="A3235" s="79"/>
      <c r="B3235" s="79"/>
    </row>
    <row r="3236" spans="1:2">
      <c r="A3236" s="79"/>
      <c r="B3236" s="79"/>
    </row>
    <row r="3237" spans="1:2">
      <c r="A3237" s="79"/>
      <c r="B3237" s="79"/>
    </row>
    <row r="3238" spans="1:2">
      <c r="A3238" s="79"/>
      <c r="B3238" s="79"/>
    </row>
    <row r="3239" spans="1:2">
      <c r="A3239" s="79"/>
      <c r="B3239" s="79"/>
    </row>
    <row r="3240" spans="1:2">
      <c r="A3240" s="79"/>
      <c r="B3240" s="79"/>
    </row>
    <row r="3241" spans="1:2">
      <c r="A3241" s="79"/>
      <c r="B3241" s="79"/>
    </row>
    <row r="3242" spans="1:2">
      <c r="A3242" s="79"/>
      <c r="B3242" s="79"/>
    </row>
    <row r="3243" spans="1:2">
      <c r="A3243" s="79"/>
      <c r="B3243" s="79"/>
    </row>
    <row r="3244" spans="1:2">
      <c r="A3244" s="79"/>
      <c r="B3244" s="79"/>
    </row>
    <row r="3245" spans="1:2">
      <c r="A3245" s="79"/>
      <c r="B3245" s="79"/>
    </row>
    <row r="3246" spans="1:2">
      <c r="A3246" s="79"/>
      <c r="B3246" s="79"/>
    </row>
    <row r="3247" spans="1:2">
      <c r="A3247" s="79"/>
      <c r="B3247" s="79"/>
    </row>
    <row r="3248" spans="1:2">
      <c r="A3248" s="79"/>
      <c r="B3248" s="79"/>
    </row>
    <row r="3249" spans="1:2">
      <c r="A3249" s="79"/>
      <c r="B3249" s="79"/>
    </row>
    <row r="3250" spans="1:2">
      <c r="A3250" s="79"/>
      <c r="B3250" s="79"/>
    </row>
    <row r="3251" spans="1:2">
      <c r="A3251" s="79"/>
      <c r="B3251" s="79"/>
    </row>
    <row r="3252" spans="1:2">
      <c r="A3252" s="79"/>
      <c r="B3252" s="79"/>
    </row>
    <row r="3253" spans="1:2">
      <c r="A3253" s="79"/>
      <c r="B3253" s="79"/>
    </row>
    <row r="3254" spans="1:2">
      <c r="A3254" s="79"/>
      <c r="B3254" s="79"/>
    </row>
    <row r="3255" spans="1:2">
      <c r="A3255" s="79"/>
      <c r="B3255" s="79"/>
    </row>
    <row r="3256" spans="1:2">
      <c r="A3256" s="79"/>
      <c r="B3256" s="79"/>
    </row>
    <row r="3257" spans="1:2">
      <c r="A3257" s="79"/>
      <c r="B3257" s="79"/>
    </row>
    <row r="3258" spans="1:2">
      <c r="A3258" s="79"/>
      <c r="B3258" s="79"/>
    </row>
    <row r="3259" spans="1:2">
      <c r="A3259" s="79"/>
      <c r="B3259" s="79"/>
    </row>
    <row r="3260" spans="1:2">
      <c r="A3260" s="79"/>
      <c r="B3260" s="79"/>
    </row>
    <row r="3261" spans="1:2">
      <c r="A3261" s="79"/>
      <c r="B3261" s="79"/>
    </row>
    <row r="3262" spans="1:2">
      <c r="A3262" s="79"/>
      <c r="B3262" s="79"/>
    </row>
    <row r="3263" spans="1:2">
      <c r="A3263" s="79"/>
      <c r="B3263" s="79"/>
    </row>
    <row r="3264" spans="1:2">
      <c r="A3264" s="79"/>
      <c r="B3264" s="79"/>
    </row>
    <row r="3265" spans="1:2">
      <c r="A3265" s="79"/>
      <c r="B3265" s="79"/>
    </row>
    <row r="3266" spans="1:2">
      <c r="A3266" s="79"/>
      <c r="B3266" s="79"/>
    </row>
    <row r="3267" spans="1:2">
      <c r="A3267" s="79"/>
      <c r="B3267" s="79"/>
    </row>
    <row r="3268" spans="1:2">
      <c r="A3268" s="79"/>
      <c r="B3268" s="79"/>
    </row>
    <row r="3269" spans="1:2">
      <c r="A3269" s="79"/>
      <c r="B3269" s="79"/>
    </row>
    <row r="3270" spans="1:2">
      <c r="A3270" s="79"/>
      <c r="B3270" s="79"/>
    </row>
    <row r="3271" spans="1:2">
      <c r="A3271" s="79"/>
      <c r="B3271" s="79"/>
    </row>
    <row r="3272" spans="1:2">
      <c r="A3272" s="79"/>
      <c r="B3272" s="79"/>
    </row>
    <row r="3273" spans="1:2">
      <c r="A3273" s="79"/>
      <c r="B3273" s="79"/>
    </row>
    <row r="3274" spans="1:2">
      <c r="A3274" s="79"/>
      <c r="B3274" s="79"/>
    </row>
    <row r="3275" spans="1:2">
      <c r="A3275" s="79"/>
      <c r="B3275" s="79"/>
    </row>
    <row r="3276" spans="1:2">
      <c r="A3276" s="79"/>
      <c r="B3276" s="79"/>
    </row>
    <row r="3277" spans="1:2">
      <c r="A3277" s="79"/>
      <c r="B3277" s="79"/>
    </row>
    <row r="3278" spans="1:2">
      <c r="A3278" s="79"/>
      <c r="B3278" s="79"/>
    </row>
    <row r="3279" spans="1:2">
      <c r="A3279" s="79"/>
      <c r="B3279" s="79"/>
    </row>
    <row r="3280" spans="1:2">
      <c r="A3280" s="79"/>
      <c r="B3280" s="79"/>
    </row>
    <row r="3281" spans="1:2">
      <c r="A3281" s="79"/>
      <c r="B3281" s="79"/>
    </row>
    <row r="3282" spans="1:2">
      <c r="A3282" s="79"/>
      <c r="B3282" s="79"/>
    </row>
    <row r="3283" spans="1:2">
      <c r="A3283" s="79"/>
      <c r="B3283" s="79"/>
    </row>
    <row r="3284" spans="1:2">
      <c r="A3284" s="79"/>
      <c r="B3284" s="79"/>
    </row>
    <row r="3285" spans="1:2">
      <c r="A3285" s="79"/>
      <c r="B3285" s="79"/>
    </row>
    <row r="3286" spans="1:2">
      <c r="A3286" s="79"/>
      <c r="B3286" s="79"/>
    </row>
    <row r="3287" spans="1:2">
      <c r="A3287" s="79"/>
      <c r="B3287" s="79"/>
    </row>
    <row r="3288" spans="1:2">
      <c r="A3288" s="79"/>
      <c r="B3288" s="79"/>
    </row>
    <row r="3289" spans="1:2">
      <c r="A3289" s="79"/>
      <c r="B3289" s="79"/>
    </row>
    <row r="3290" spans="1:2">
      <c r="A3290" s="79"/>
      <c r="B3290" s="79"/>
    </row>
    <row r="3291" spans="1:2">
      <c r="A3291" s="79"/>
      <c r="B3291" s="79"/>
    </row>
    <row r="3292" spans="1:2">
      <c r="A3292" s="79"/>
      <c r="B3292" s="79"/>
    </row>
    <row r="3293" spans="1:2">
      <c r="A3293" s="79"/>
      <c r="B3293" s="79"/>
    </row>
    <row r="3294" spans="1:2">
      <c r="A3294" s="79"/>
      <c r="B3294" s="79"/>
    </row>
    <row r="3295" spans="1:2">
      <c r="A3295" s="79"/>
      <c r="B3295" s="79"/>
    </row>
    <row r="3296" spans="1:2">
      <c r="A3296" s="79"/>
      <c r="B3296" s="79"/>
    </row>
    <row r="3297" spans="1:2">
      <c r="A3297" s="79"/>
      <c r="B3297" s="79"/>
    </row>
    <row r="3298" spans="1:2">
      <c r="A3298" s="79"/>
      <c r="B3298" s="79"/>
    </row>
    <row r="3299" spans="1:2">
      <c r="A3299" s="79"/>
      <c r="B3299" s="79"/>
    </row>
    <row r="3300" spans="1:2">
      <c r="A3300" s="79"/>
      <c r="B3300" s="79"/>
    </row>
    <row r="3301" spans="1:2">
      <c r="A3301" s="79"/>
      <c r="B3301" s="79"/>
    </row>
    <row r="3302" spans="1:2">
      <c r="A3302" s="79"/>
      <c r="B3302" s="79"/>
    </row>
    <row r="3303" spans="1:2">
      <c r="A3303" s="79"/>
      <c r="B3303" s="79"/>
    </row>
    <row r="3304" spans="1:2">
      <c r="A3304" s="79"/>
      <c r="B3304" s="79"/>
    </row>
    <row r="3305" spans="1:2">
      <c r="A3305" s="79"/>
      <c r="B3305" s="79"/>
    </row>
    <row r="3306" spans="1:2">
      <c r="A3306" s="79"/>
      <c r="B3306" s="79"/>
    </row>
    <row r="3307" spans="1:2">
      <c r="A3307" s="79"/>
      <c r="B3307" s="79"/>
    </row>
    <row r="3308" spans="1:2">
      <c r="A3308" s="79"/>
      <c r="B3308" s="79"/>
    </row>
    <row r="3309" spans="1:2">
      <c r="A3309" s="79"/>
      <c r="B3309" s="79"/>
    </row>
    <row r="3310" spans="1:2">
      <c r="A3310" s="79"/>
      <c r="B3310" s="79"/>
    </row>
    <row r="3311" spans="1:2">
      <c r="A3311" s="79"/>
      <c r="B3311" s="79"/>
    </row>
    <row r="3312" spans="1:2">
      <c r="A3312" s="79"/>
      <c r="B3312" s="79"/>
    </row>
    <row r="3313" spans="1:2">
      <c r="A3313" s="79"/>
      <c r="B3313" s="79"/>
    </row>
    <row r="3314" spans="1:2">
      <c r="A3314" s="79"/>
      <c r="B3314" s="79"/>
    </row>
    <row r="3315" spans="1:2">
      <c r="A3315" s="79"/>
      <c r="B3315" s="79"/>
    </row>
    <row r="3316" spans="1:2">
      <c r="A3316" s="79"/>
      <c r="B3316" s="79"/>
    </row>
    <row r="3317" spans="1:2">
      <c r="A3317" s="79"/>
      <c r="B3317" s="79"/>
    </row>
    <row r="3318" spans="1:2">
      <c r="A3318" s="79"/>
      <c r="B3318" s="79"/>
    </row>
    <row r="3319" spans="1:2">
      <c r="A3319" s="79"/>
      <c r="B3319" s="79"/>
    </row>
    <row r="3320" spans="1:2">
      <c r="A3320" s="79"/>
      <c r="B3320" s="79"/>
    </row>
    <row r="3321" spans="1:2">
      <c r="A3321" s="79"/>
      <c r="B3321" s="79"/>
    </row>
    <row r="3322" spans="1:2">
      <c r="A3322" s="79"/>
      <c r="B3322" s="79"/>
    </row>
    <row r="3323" spans="1:2">
      <c r="A3323" s="79"/>
      <c r="B3323" s="79"/>
    </row>
    <row r="3324" spans="1:2">
      <c r="A3324" s="79"/>
      <c r="B3324" s="79"/>
    </row>
    <row r="3325" spans="1:2">
      <c r="A3325" s="79"/>
      <c r="B3325" s="79"/>
    </row>
    <row r="3326" spans="1:2">
      <c r="A3326" s="79"/>
      <c r="B3326" s="79"/>
    </row>
    <row r="3327" spans="1:2">
      <c r="A3327" s="79"/>
      <c r="B3327" s="79"/>
    </row>
    <row r="3328" spans="1:2">
      <c r="A3328" s="79"/>
      <c r="B3328" s="79"/>
    </row>
    <row r="3329" spans="1:2">
      <c r="A3329" s="79"/>
      <c r="B3329" s="79"/>
    </row>
    <row r="3330" spans="1:2">
      <c r="A3330" s="79"/>
      <c r="B3330" s="79"/>
    </row>
    <row r="3331" spans="1:2">
      <c r="A3331" s="79"/>
      <c r="B3331" s="79"/>
    </row>
    <row r="3332" spans="1:2">
      <c r="A3332" s="79"/>
      <c r="B3332" s="79"/>
    </row>
    <row r="3333" spans="1:2">
      <c r="A3333" s="79"/>
      <c r="B3333" s="79"/>
    </row>
    <row r="3334" spans="1:2">
      <c r="A3334" s="79"/>
      <c r="B3334" s="79"/>
    </row>
    <row r="3335" spans="1:2">
      <c r="A3335" s="79"/>
      <c r="B3335" s="79"/>
    </row>
    <row r="3336" spans="1:2">
      <c r="A3336" s="79"/>
      <c r="B3336" s="79"/>
    </row>
    <row r="3337" spans="1:2">
      <c r="A3337" s="79"/>
      <c r="B3337" s="79"/>
    </row>
    <row r="3338" spans="1:2">
      <c r="A3338" s="79"/>
      <c r="B3338" s="79"/>
    </row>
    <row r="3339" spans="1:2">
      <c r="A3339" s="79"/>
      <c r="B3339" s="79"/>
    </row>
    <row r="3340" spans="1:2">
      <c r="A3340" s="79"/>
      <c r="B3340" s="79"/>
    </row>
    <row r="3341" spans="1:2">
      <c r="A3341" s="79"/>
      <c r="B3341" s="79"/>
    </row>
    <row r="3342" spans="1:2">
      <c r="A3342" s="79"/>
      <c r="B3342" s="79"/>
    </row>
    <row r="3343" spans="1:2">
      <c r="A3343" s="79"/>
      <c r="B3343" s="79"/>
    </row>
    <row r="3344" spans="1:2">
      <c r="A3344" s="79"/>
      <c r="B3344" s="79"/>
    </row>
    <row r="3345" spans="1:2">
      <c r="A3345" s="79"/>
      <c r="B3345" s="79"/>
    </row>
    <row r="3346" spans="1:2">
      <c r="A3346" s="79"/>
      <c r="B3346" s="79"/>
    </row>
    <row r="3347" spans="1:2">
      <c r="A3347" s="79"/>
      <c r="B3347" s="79"/>
    </row>
    <row r="3348" spans="1:2">
      <c r="A3348" s="79"/>
      <c r="B3348" s="79"/>
    </row>
    <row r="3349" spans="1:2">
      <c r="A3349" s="79"/>
      <c r="B3349" s="79"/>
    </row>
    <row r="3350" spans="1:2">
      <c r="A3350" s="79"/>
      <c r="B3350" s="79"/>
    </row>
    <row r="3351" spans="1:2">
      <c r="A3351" s="79"/>
      <c r="B3351" s="79"/>
    </row>
    <row r="3352" spans="1:2">
      <c r="A3352" s="79"/>
      <c r="B3352" s="79"/>
    </row>
    <row r="3353" spans="1:2">
      <c r="A3353" s="79"/>
      <c r="B3353" s="79"/>
    </row>
    <row r="3354" spans="1:2">
      <c r="A3354" s="79"/>
      <c r="B3354" s="79"/>
    </row>
    <row r="3355" spans="1:2">
      <c r="A3355" s="79"/>
      <c r="B3355" s="79"/>
    </row>
    <row r="3356" spans="1:2">
      <c r="A3356" s="79"/>
      <c r="B3356" s="79"/>
    </row>
    <row r="3357" spans="1:2">
      <c r="A3357" s="79"/>
      <c r="B3357" s="79"/>
    </row>
    <row r="3358" spans="1:2">
      <c r="A3358" s="79"/>
      <c r="B3358" s="79"/>
    </row>
    <row r="3359" spans="1:2">
      <c r="A3359" s="79"/>
      <c r="B3359" s="79"/>
    </row>
    <row r="3360" spans="1:2">
      <c r="A3360" s="79"/>
      <c r="B3360" s="79"/>
    </row>
    <row r="3361" spans="1:2">
      <c r="A3361" s="79"/>
      <c r="B3361" s="79"/>
    </row>
    <row r="3362" spans="1:2">
      <c r="A3362" s="79"/>
      <c r="B3362" s="79"/>
    </row>
    <row r="3363" spans="1:2">
      <c r="A3363" s="79"/>
      <c r="B3363" s="79"/>
    </row>
    <row r="3364" spans="1:2">
      <c r="A3364" s="79"/>
      <c r="B3364" s="79"/>
    </row>
    <row r="3365" spans="1:2">
      <c r="A3365" s="79"/>
      <c r="B3365" s="79"/>
    </row>
    <row r="3366" spans="1:2">
      <c r="A3366" s="79"/>
      <c r="B3366" s="79"/>
    </row>
    <row r="3367" spans="1:2">
      <c r="A3367" s="79"/>
      <c r="B3367" s="79"/>
    </row>
    <row r="3368" spans="1:2">
      <c r="A3368" s="79"/>
      <c r="B3368" s="79"/>
    </row>
    <row r="3369" spans="1:2">
      <c r="A3369" s="79"/>
      <c r="B3369" s="79"/>
    </row>
    <row r="3370" spans="1:2">
      <c r="A3370" s="79"/>
      <c r="B3370" s="79"/>
    </row>
    <row r="3371" spans="1:2">
      <c r="A3371" s="79"/>
      <c r="B3371" s="79"/>
    </row>
    <row r="3372" spans="1:2">
      <c r="A3372" s="79"/>
      <c r="B3372" s="79"/>
    </row>
    <row r="3373" spans="1:2">
      <c r="A3373" s="79"/>
      <c r="B3373" s="79"/>
    </row>
    <row r="3374" spans="1:2">
      <c r="A3374" s="79"/>
      <c r="B3374" s="79"/>
    </row>
    <row r="3375" spans="1:2">
      <c r="A3375" s="79"/>
      <c r="B3375" s="79"/>
    </row>
    <row r="3376" spans="1:2">
      <c r="A3376" s="79"/>
      <c r="B3376" s="79"/>
    </row>
    <row r="3377" spans="1:2">
      <c r="A3377" s="79"/>
      <c r="B3377" s="79"/>
    </row>
    <row r="3378" spans="1:2">
      <c r="A3378" s="79"/>
      <c r="B3378" s="79"/>
    </row>
    <row r="3379" spans="1:2">
      <c r="A3379" s="79"/>
      <c r="B3379" s="79"/>
    </row>
    <row r="3380" spans="1:2">
      <c r="A3380" s="79"/>
      <c r="B3380" s="79"/>
    </row>
    <row r="3381" spans="1:2">
      <c r="A3381" s="79"/>
      <c r="B3381" s="79"/>
    </row>
    <row r="3382" spans="1:2">
      <c r="A3382" s="79"/>
      <c r="B3382" s="79"/>
    </row>
    <row r="3383" spans="1:2">
      <c r="A3383" s="79"/>
      <c r="B3383" s="79"/>
    </row>
    <row r="3384" spans="1:2">
      <c r="A3384" s="79"/>
      <c r="B3384" s="79"/>
    </row>
    <row r="3385" spans="1:2">
      <c r="A3385" s="79"/>
      <c r="B3385" s="79"/>
    </row>
    <row r="3386" spans="1:2">
      <c r="A3386" s="79"/>
      <c r="B3386" s="79"/>
    </row>
    <row r="3387" spans="1:2">
      <c r="A3387" s="79"/>
      <c r="B3387" s="79"/>
    </row>
    <row r="3388" spans="1:2">
      <c r="A3388" s="79"/>
      <c r="B3388" s="79"/>
    </row>
    <row r="3389" spans="1:2">
      <c r="A3389" s="79"/>
      <c r="B3389" s="79"/>
    </row>
    <row r="3390" spans="1:2">
      <c r="A3390" s="79"/>
      <c r="B3390" s="79"/>
    </row>
    <row r="3391" spans="1:2">
      <c r="A3391" s="79"/>
      <c r="B3391" s="79"/>
    </row>
    <row r="3392" spans="1:2">
      <c r="A3392" s="79"/>
      <c r="B3392" s="79"/>
    </row>
    <row r="3393" spans="1:2">
      <c r="A3393" s="79"/>
      <c r="B3393" s="79"/>
    </row>
    <row r="3394" spans="1:2">
      <c r="A3394" s="79"/>
      <c r="B3394" s="79"/>
    </row>
    <row r="3395" spans="1:2">
      <c r="A3395" s="79"/>
      <c r="B3395" s="79"/>
    </row>
    <row r="3396" spans="1:2">
      <c r="A3396" s="79"/>
      <c r="B3396" s="79"/>
    </row>
    <row r="3397" spans="1:2">
      <c r="A3397" s="79"/>
      <c r="B3397" s="79"/>
    </row>
    <row r="3398" spans="1:2">
      <c r="A3398" s="79"/>
      <c r="B3398" s="79"/>
    </row>
    <row r="3399" spans="1:2">
      <c r="A3399" s="79"/>
      <c r="B3399" s="79"/>
    </row>
    <row r="3400" spans="1:2">
      <c r="A3400" s="79"/>
      <c r="B3400" s="79"/>
    </row>
    <row r="3401" spans="1:2">
      <c r="A3401" s="79"/>
      <c r="B3401" s="79"/>
    </row>
    <row r="3402" spans="1:2">
      <c r="A3402" s="79"/>
      <c r="B3402" s="79"/>
    </row>
    <row r="3403" spans="1:2">
      <c r="A3403" s="79"/>
      <c r="B3403" s="79"/>
    </row>
    <row r="3404" spans="1:2">
      <c r="A3404" s="79"/>
      <c r="B3404" s="79"/>
    </row>
    <row r="3405" spans="1:2">
      <c r="A3405" s="79"/>
      <c r="B3405" s="79"/>
    </row>
    <row r="3406" spans="1:2">
      <c r="A3406" s="79"/>
      <c r="B3406" s="79"/>
    </row>
    <row r="3407" spans="1:2">
      <c r="A3407" s="79"/>
      <c r="B3407" s="79"/>
    </row>
    <row r="3408" spans="1:2">
      <c r="A3408" s="79"/>
      <c r="B3408" s="79"/>
    </row>
    <row r="3409" spans="1:2">
      <c r="A3409" s="79"/>
      <c r="B3409" s="79"/>
    </row>
    <row r="3410" spans="1:2">
      <c r="A3410" s="79"/>
      <c r="B3410" s="79"/>
    </row>
    <row r="3411" spans="1:2">
      <c r="A3411" s="79"/>
      <c r="B3411" s="79"/>
    </row>
    <row r="3412" spans="1:2">
      <c r="A3412" s="79"/>
      <c r="B3412" s="79"/>
    </row>
    <row r="3413" spans="1:2">
      <c r="A3413" s="79"/>
      <c r="B3413" s="79"/>
    </row>
    <row r="3414" spans="1:2">
      <c r="A3414" s="79"/>
      <c r="B3414" s="79"/>
    </row>
    <row r="3415" spans="1:2">
      <c r="A3415" s="79"/>
      <c r="B3415" s="79"/>
    </row>
    <row r="3416" spans="1:2">
      <c r="A3416" s="79"/>
      <c r="B3416" s="79"/>
    </row>
    <row r="3417" spans="1:2">
      <c r="A3417" s="79"/>
      <c r="B3417" s="79"/>
    </row>
    <row r="3418" spans="1:2">
      <c r="A3418" s="79"/>
      <c r="B3418" s="79"/>
    </row>
    <row r="3419" spans="1:2">
      <c r="A3419" s="79"/>
      <c r="B3419" s="79"/>
    </row>
    <row r="3420" spans="1:2">
      <c r="A3420" s="79"/>
      <c r="B3420" s="79"/>
    </row>
    <row r="3421" spans="1:2">
      <c r="A3421" s="79"/>
      <c r="B3421" s="79"/>
    </row>
    <row r="3422" spans="1:2">
      <c r="A3422" s="79"/>
      <c r="B3422" s="79"/>
    </row>
    <row r="3423" spans="1:2">
      <c r="A3423" s="79"/>
      <c r="B3423" s="79"/>
    </row>
    <row r="3424" spans="1:2">
      <c r="A3424" s="79"/>
      <c r="B3424" s="79"/>
    </row>
    <row r="3425" spans="1:2">
      <c r="A3425" s="79"/>
      <c r="B3425" s="79"/>
    </row>
    <row r="3426" spans="1:2">
      <c r="A3426" s="79"/>
      <c r="B3426" s="79"/>
    </row>
    <row r="3427" spans="1:2">
      <c r="A3427" s="79"/>
      <c r="B3427" s="79"/>
    </row>
    <row r="3428" spans="1:2">
      <c r="A3428" s="79"/>
      <c r="B3428" s="79"/>
    </row>
    <row r="3429" spans="1:2">
      <c r="A3429" s="79"/>
      <c r="B3429" s="79"/>
    </row>
    <row r="3430" spans="1:2">
      <c r="A3430" s="79"/>
      <c r="B3430" s="79"/>
    </row>
    <row r="3431" spans="1:2">
      <c r="A3431" s="79"/>
      <c r="B3431" s="79"/>
    </row>
    <row r="3432" spans="1:2">
      <c r="A3432" s="79"/>
      <c r="B3432" s="79"/>
    </row>
    <row r="3433" spans="1:2">
      <c r="A3433" s="79"/>
      <c r="B3433" s="79"/>
    </row>
    <row r="3434" spans="1:2">
      <c r="A3434" s="79"/>
      <c r="B3434" s="79"/>
    </row>
    <row r="3435" spans="1:2">
      <c r="A3435" s="79"/>
      <c r="B3435" s="79"/>
    </row>
    <row r="3436" spans="1:2">
      <c r="A3436" s="79"/>
      <c r="B3436" s="79"/>
    </row>
    <row r="3437" spans="1:2">
      <c r="A3437" s="79"/>
      <c r="B3437" s="79"/>
    </row>
    <row r="3438" spans="1:2">
      <c r="A3438" s="79"/>
      <c r="B3438" s="79"/>
    </row>
    <row r="3439" spans="1:2">
      <c r="A3439" s="79"/>
      <c r="B3439" s="79"/>
    </row>
    <row r="3440" spans="1:2">
      <c r="A3440" s="79"/>
      <c r="B3440" s="79"/>
    </row>
    <row r="3441" spans="1:2">
      <c r="A3441" s="79"/>
      <c r="B3441" s="79"/>
    </row>
    <row r="3442" spans="1:2">
      <c r="A3442" s="79"/>
      <c r="B3442" s="79"/>
    </row>
    <row r="3443" spans="1:2">
      <c r="A3443" s="79"/>
      <c r="B3443" s="79"/>
    </row>
    <row r="3444" spans="1:2">
      <c r="A3444" s="79"/>
      <c r="B3444" s="79"/>
    </row>
    <row r="3445" spans="1:2">
      <c r="A3445" s="79"/>
      <c r="B3445" s="79"/>
    </row>
    <row r="3446" spans="1:2">
      <c r="A3446" s="79"/>
      <c r="B3446" s="79"/>
    </row>
    <row r="3447" spans="1:2">
      <c r="A3447" s="79"/>
      <c r="B3447" s="79"/>
    </row>
    <row r="3448" spans="1:2">
      <c r="A3448" s="79"/>
      <c r="B3448" s="79"/>
    </row>
    <row r="3449" spans="1:2">
      <c r="A3449" s="79"/>
      <c r="B3449" s="79"/>
    </row>
    <row r="3450" spans="1:2">
      <c r="A3450" s="79"/>
      <c r="B3450" s="79"/>
    </row>
    <row r="3451" spans="1:2">
      <c r="A3451" s="79"/>
      <c r="B3451" s="79"/>
    </row>
    <row r="3452" spans="1:2">
      <c r="A3452" s="79"/>
      <c r="B3452" s="79"/>
    </row>
    <row r="3453" spans="1:2">
      <c r="A3453" s="79"/>
      <c r="B3453" s="79"/>
    </row>
    <row r="3454" spans="1:2">
      <c r="A3454" s="79"/>
      <c r="B3454" s="79"/>
    </row>
    <row r="3455" spans="1:2">
      <c r="A3455" s="79"/>
      <c r="B3455" s="79"/>
    </row>
    <row r="3456" spans="1:2">
      <c r="A3456" s="79"/>
      <c r="B3456" s="79"/>
    </row>
    <row r="3457" spans="1:2">
      <c r="A3457" s="79"/>
      <c r="B3457" s="79"/>
    </row>
    <row r="3458" spans="1:2">
      <c r="A3458" s="79"/>
      <c r="B3458" s="79"/>
    </row>
    <row r="3459" spans="1:2">
      <c r="A3459" s="79"/>
      <c r="B3459" s="79"/>
    </row>
    <row r="3460" spans="1:2">
      <c r="A3460" s="79"/>
      <c r="B3460" s="79"/>
    </row>
    <row r="3461" spans="1:2">
      <c r="A3461" s="79"/>
      <c r="B3461" s="79"/>
    </row>
    <row r="3462" spans="1:2">
      <c r="A3462" s="79"/>
      <c r="B3462" s="79"/>
    </row>
    <row r="3463" spans="1:2">
      <c r="A3463" s="79"/>
      <c r="B3463" s="79"/>
    </row>
    <row r="3464" spans="1:2">
      <c r="A3464" s="79"/>
      <c r="B3464" s="79"/>
    </row>
    <row r="3465" spans="1:2">
      <c r="A3465" s="79"/>
      <c r="B3465" s="79"/>
    </row>
    <row r="3466" spans="1:2">
      <c r="A3466" s="79"/>
      <c r="B3466" s="79"/>
    </row>
    <row r="3467" spans="1:2">
      <c r="A3467" s="79"/>
      <c r="B3467" s="79"/>
    </row>
    <row r="3468" spans="1:2">
      <c r="A3468" s="79"/>
      <c r="B3468" s="79"/>
    </row>
    <row r="3469" spans="1:2">
      <c r="A3469" s="79"/>
      <c r="B3469" s="79"/>
    </row>
    <row r="3470" spans="1:2">
      <c r="A3470" s="79"/>
      <c r="B3470" s="79"/>
    </row>
    <row r="3471" spans="1:2">
      <c r="A3471" s="79"/>
      <c r="B3471" s="79"/>
    </row>
    <row r="3472" spans="1:2">
      <c r="A3472" s="79"/>
      <c r="B3472" s="79"/>
    </row>
    <row r="3473" spans="1:2">
      <c r="A3473" s="79"/>
      <c r="B3473" s="79"/>
    </row>
    <row r="3474" spans="1:2">
      <c r="A3474" s="79"/>
      <c r="B3474" s="79"/>
    </row>
    <row r="3475" spans="1:2">
      <c r="A3475" s="79"/>
      <c r="B3475" s="79"/>
    </row>
    <row r="3476" spans="1:2">
      <c r="A3476" s="79"/>
      <c r="B3476" s="79"/>
    </row>
    <row r="3477" spans="1:2">
      <c r="A3477" s="79"/>
      <c r="B3477" s="79"/>
    </row>
    <row r="3478" spans="1:2">
      <c r="A3478" s="79"/>
      <c r="B3478" s="79"/>
    </row>
    <row r="3479" spans="1:2">
      <c r="A3479" s="79"/>
      <c r="B3479" s="79"/>
    </row>
    <row r="3480" spans="1:2">
      <c r="A3480" s="79"/>
      <c r="B3480" s="79"/>
    </row>
    <row r="3481" spans="1:2">
      <c r="A3481" s="79"/>
      <c r="B3481" s="79"/>
    </row>
    <row r="3482" spans="1:2">
      <c r="A3482" s="79"/>
      <c r="B3482" s="79"/>
    </row>
    <row r="3483" spans="1:2">
      <c r="A3483" s="79"/>
      <c r="B3483" s="79"/>
    </row>
    <row r="3484" spans="1:2">
      <c r="A3484" s="79"/>
      <c r="B3484" s="79"/>
    </row>
    <row r="3485" spans="1:2">
      <c r="A3485" s="79"/>
      <c r="B3485" s="79"/>
    </row>
    <row r="3486" spans="1:2">
      <c r="A3486" s="79"/>
      <c r="B3486" s="79"/>
    </row>
    <row r="3487" spans="1:2">
      <c r="A3487" s="79"/>
      <c r="B3487" s="79"/>
    </row>
    <row r="3488" spans="1:2">
      <c r="A3488" s="79"/>
      <c r="B3488" s="79"/>
    </row>
    <row r="3489" spans="1:2">
      <c r="A3489" s="79"/>
      <c r="B3489" s="79"/>
    </row>
    <row r="3490" spans="1:2">
      <c r="A3490" s="79"/>
      <c r="B3490" s="79"/>
    </row>
    <row r="3491" spans="1:2">
      <c r="A3491" s="79"/>
      <c r="B3491" s="79"/>
    </row>
    <row r="3492" spans="1:2">
      <c r="A3492" s="79"/>
      <c r="B3492" s="79"/>
    </row>
    <row r="3493" spans="1:2">
      <c r="A3493" s="79"/>
      <c r="B3493" s="79"/>
    </row>
    <row r="3494" spans="1:2">
      <c r="A3494" s="79"/>
      <c r="B3494" s="79"/>
    </row>
    <row r="3495" spans="1:2">
      <c r="A3495" s="79"/>
      <c r="B3495" s="79"/>
    </row>
    <row r="3496" spans="1:2">
      <c r="A3496" s="79"/>
      <c r="B3496" s="79"/>
    </row>
    <row r="3497" spans="1:2">
      <c r="A3497" s="79"/>
      <c r="B3497" s="79"/>
    </row>
    <row r="3498" spans="1:2">
      <c r="A3498" s="79"/>
      <c r="B3498" s="79"/>
    </row>
    <row r="3499" spans="1:2">
      <c r="A3499" s="79"/>
      <c r="B3499" s="79"/>
    </row>
    <row r="3500" spans="1:2">
      <c r="A3500" s="79"/>
      <c r="B3500" s="79"/>
    </row>
    <row r="3501" spans="1:2">
      <c r="A3501" s="79"/>
      <c r="B3501" s="79"/>
    </row>
    <row r="3502" spans="1:2">
      <c r="A3502" s="79"/>
      <c r="B3502" s="79"/>
    </row>
    <row r="3503" spans="1:2">
      <c r="A3503" s="79"/>
      <c r="B3503" s="79"/>
    </row>
    <row r="3504" spans="1:2">
      <c r="A3504" s="79"/>
      <c r="B3504" s="79"/>
    </row>
    <row r="3505" spans="1:2">
      <c r="A3505" s="79"/>
      <c r="B3505" s="79"/>
    </row>
    <row r="3506" spans="1:2">
      <c r="A3506" s="79"/>
      <c r="B3506" s="79"/>
    </row>
    <row r="3507" spans="1:2">
      <c r="A3507" s="79"/>
      <c r="B3507" s="79"/>
    </row>
    <row r="3508" spans="1:2">
      <c r="A3508" s="79"/>
      <c r="B3508" s="79"/>
    </row>
    <row r="3509" spans="1:2">
      <c r="A3509" s="79"/>
      <c r="B3509" s="79"/>
    </row>
    <row r="3510" spans="1:2">
      <c r="A3510" s="79"/>
      <c r="B3510" s="79"/>
    </row>
    <row r="3511" spans="1:2">
      <c r="A3511" s="79"/>
      <c r="B3511" s="79"/>
    </row>
    <row r="3512" spans="1:2">
      <c r="A3512" s="79"/>
      <c r="B3512" s="79"/>
    </row>
    <row r="3513" spans="1:2">
      <c r="A3513" s="79"/>
      <c r="B3513" s="79"/>
    </row>
    <row r="3514" spans="1:2">
      <c r="A3514" s="79"/>
      <c r="B3514" s="79"/>
    </row>
    <row r="3515" spans="1:2">
      <c r="A3515" s="79"/>
      <c r="B3515" s="79"/>
    </row>
    <row r="3516" spans="1:2">
      <c r="A3516" s="79"/>
      <c r="B3516" s="79"/>
    </row>
    <row r="3517" spans="1:2">
      <c r="A3517" s="79"/>
      <c r="B3517" s="79"/>
    </row>
    <row r="3518" spans="1:2">
      <c r="A3518" s="79"/>
      <c r="B3518" s="79"/>
    </row>
    <row r="3519" spans="1:2">
      <c r="A3519" s="79"/>
      <c r="B3519" s="79"/>
    </row>
    <row r="3520" spans="1:2">
      <c r="A3520" s="79"/>
      <c r="B3520" s="79"/>
    </row>
    <row r="3521" spans="1:2">
      <c r="A3521" s="79"/>
      <c r="B3521" s="79"/>
    </row>
    <row r="3522" spans="1:2">
      <c r="A3522" s="79"/>
      <c r="B3522" s="79"/>
    </row>
    <row r="3523" spans="1:2">
      <c r="A3523" s="79"/>
      <c r="B3523" s="79"/>
    </row>
    <row r="3524" spans="1:2">
      <c r="A3524" s="79"/>
      <c r="B3524" s="79"/>
    </row>
    <row r="3525" spans="1:2">
      <c r="A3525" s="79"/>
      <c r="B3525" s="79"/>
    </row>
    <row r="3526" spans="1:2">
      <c r="A3526" s="79"/>
      <c r="B3526" s="79"/>
    </row>
    <row r="3527" spans="1:2">
      <c r="A3527" s="79"/>
      <c r="B3527" s="79"/>
    </row>
    <row r="3528" spans="1:2">
      <c r="A3528" s="79"/>
      <c r="B3528" s="79"/>
    </row>
    <row r="3529" spans="1:2">
      <c r="A3529" s="79"/>
      <c r="B3529" s="79"/>
    </row>
    <row r="3530" spans="1:2">
      <c r="A3530" s="79"/>
      <c r="B3530" s="79"/>
    </row>
    <row r="3531" spans="1:2">
      <c r="A3531" s="79"/>
      <c r="B3531" s="79"/>
    </row>
    <row r="3532" spans="1:2">
      <c r="A3532" s="79"/>
      <c r="B3532" s="79"/>
    </row>
    <row r="3533" spans="1:2">
      <c r="A3533" s="79"/>
      <c r="B3533" s="79"/>
    </row>
    <row r="3534" spans="1:2">
      <c r="A3534" s="79"/>
      <c r="B3534" s="79"/>
    </row>
    <row r="3535" spans="1:2">
      <c r="A3535" s="79"/>
      <c r="B3535" s="79"/>
    </row>
    <row r="3536" spans="1:2">
      <c r="A3536" s="79"/>
      <c r="B3536" s="79"/>
    </row>
    <row r="3537" spans="1:2">
      <c r="A3537" s="79"/>
      <c r="B3537" s="79"/>
    </row>
    <row r="3538" spans="1:2">
      <c r="A3538" s="79"/>
      <c r="B3538" s="79"/>
    </row>
    <row r="3539" spans="1:2">
      <c r="A3539" s="79"/>
      <c r="B3539" s="79"/>
    </row>
    <row r="3540" spans="1:2">
      <c r="A3540" s="79"/>
      <c r="B3540" s="79"/>
    </row>
    <row r="3541" spans="1:2">
      <c r="A3541" s="79"/>
      <c r="B3541" s="79"/>
    </row>
    <row r="3542" spans="1:2">
      <c r="A3542" s="79"/>
      <c r="B3542" s="79"/>
    </row>
    <row r="3543" spans="1:2">
      <c r="A3543" s="79"/>
      <c r="B3543" s="79"/>
    </row>
    <row r="3544" spans="1:2">
      <c r="A3544" s="79"/>
      <c r="B3544" s="79"/>
    </row>
    <row r="3545" spans="1:2">
      <c r="A3545" s="79"/>
      <c r="B3545" s="79"/>
    </row>
    <row r="3546" spans="1:2">
      <c r="A3546" s="79"/>
      <c r="B3546" s="79"/>
    </row>
    <row r="3547" spans="1:2">
      <c r="A3547" s="79"/>
      <c r="B3547" s="79"/>
    </row>
    <row r="3548" spans="1:2">
      <c r="A3548" s="79"/>
      <c r="B3548" s="79"/>
    </row>
    <row r="3549" spans="1:2">
      <c r="A3549" s="79"/>
      <c r="B3549" s="79"/>
    </row>
    <row r="3550" spans="1:2">
      <c r="A3550" s="79"/>
      <c r="B3550" s="79"/>
    </row>
    <row r="3551" spans="1:2">
      <c r="A3551" s="79"/>
      <c r="B3551" s="79"/>
    </row>
    <row r="3552" spans="1:2">
      <c r="A3552" s="79"/>
      <c r="B3552" s="79"/>
    </row>
    <row r="3553" spans="1:2">
      <c r="A3553" s="79"/>
      <c r="B3553" s="79"/>
    </row>
    <row r="3554" spans="1:2">
      <c r="A3554" s="79"/>
      <c r="B3554" s="79"/>
    </row>
    <row r="3555" spans="1:2">
      <c r="A3555" s="79"/>
      <c r="B3555" s="79"/>
    </row>
    <row r="3556" spans="1:2">
      <c r="A3556" s="79"/>
      <c r="B3556" s="79"/>
    </row>
    <row r="3557" spans="1:2">
      <c r="A3557" s="79"/>
      <c r="B3557" s="79"/>
    </row>
    <row r="3558" spans="1:2">
      <c r="A3558" s="79"/>
      <c r="B3558" s="79"/>
    </row>
    <row r="3559" spans="1:2">
      <c r="A3559" s="79"/>
      <c r="B3559" s="79"/>
    </row>
    <row r="3560" spans="1:2">
      <c r="A3560" s="79"/>
      <c r="B3560" s="79"/>
    </row>
    <row r="3561" spans="1:2">
      <c r="A3561" s="79"/>
      <c r="B3561" s="79"/>
    </row>
    <row r="3562" spans="1:2">
      <c r="A3562" s="79"/>
      <c r="B3562" s="79"/>
    </row>
    <row r="3563" spans="1:2">
      <c r="A3563" s="79"/>
      <c r="B3563" s="79"/>
    </row>
    <row r="3564" spans="1:2">
      <c r="A3564" s="79"/>
      <c r="B3564" s="79"/>
    </row>
    <row r="3565" spans="1:2">
      <c r="A3565" s="79"/>
      <c r="B3565" s="79"/>
    </row>
    <row r="3566" spans="1:2">
      <c r="A3566" s="79"/>
      <c r="B3566" s="79"/>
    </row>
    <row r="3567" spans="1:2">
      <c r="A3567" s="79"/>
      <c r="B3567" s="79"/>
    </row>
    <row r="3568" spans="1:2">
      <c r="A3568" s="79"/>
      <c r="B3568" s="79"/>
    </row>
    <row r="3569" spans="1:2">
      <c r="A3569" s="79"/>
      <c r="B3569" s="79"/>
    </row>
    <row r="3570" spans="1:2">
      <c r="A3570" s="79"/>
      <c r="B3570" s="79"/>
    </row>
    <row r="3571" spans="1:2">
      <c r="A3571" s="79"/>
      <c r="B3571" s="79"/>
    </row>
    <row r="3572" spans="1:2">
      <c r="A3572" s="79"/>
      <c r="B3572" s="79"/>
    </row>
    <row r="3573" spans="1:2">
      <c r="A3573" s="79"/>
      <c r="B3573" s="79"/>
    </row>
    <row r="3574" spans="1:2">
      <c r="A3574" s="79"/>
      <c r="B3574" s="79"/>
    </row>
    <row r="3575" spans="1:2">
      <c r="A3575" s="79"/>
      <c r="B3575" s="79"/>
    </row>
    <row r="3576" spans="1:2">
      <c r="A3576" s="79"/>
      <c r="B3576" s="79"/>
    </row>
    <row r="3577" spans="1:2">
      <c r="A3577" s="79"/>
      <c r="B3577" s="79"/>
    </row>
    <row r="3578" spans="1:2">
      <c r="A3578" s="79"/>
      <c r="B3578" s="79"/>
    </row>
    <row r="3579" spans="1:2">
      <c r="A3579" s="79"/>
      <c r="B3579" s="79"/>
    </row>
    <row r="3580" spans="1:2">
      <c r="A3580" s="79"/>
      <c r="B3580" s="79"/>
    </row>
    <row r="3581" spans="1:2">
      <c r="A3581" s="79"/>
      <c r="B3581" s="79"/>
    </row>
    <row r="3582" spans="1:2">
      <c r="A3582" s="79"/>
      <c r="B3582" s="79"/>
    </row>
    <row r="3583" spans="1:2">
      <c r="A3583" s="79"/>
      <c r="B3583" s="79"/>
    </row>
    <row r="3584" spans="1:2">
      <c r="A3584" s="79"/>
      <c r="B3584" s="79"/>
    </row>
    <row r="3585" spans="1:2">
      <c r="A3585" s="79"/>
      <c r="B3585" s="79"/>
    </row>
    <row r="3586" spans="1:2">
      <c r="A3586" s="79"/>
      <c r="B3586" s="79"/>
    </row>
    <row r="3587" spans="1:2">
      <c r="A3587" s="79"/>
      <c r="B3587" s="79"/>
    </row>
    <row r="3588" spans="1:2">
      <c r="A3588" s="79"/>
      <c r="B3588" s="79"/>
    </row>
    <row r="3589" spans="1:2">
      <c r="A3589" s="79"/>
      <c r="B3589" s="79"/>
    </row>
    <row r="3590" spans="1:2">
      <c r="A3590" s="79"/>
      <c r="B3590" s="79"/>
    </row>
    <row r="3591" spans="1:2">
      <c r="A3591" s="79"/>
      <c r="B3591" s="79"/>
    </row>
    <row r="3592" spans="1:2">
      <c r="A3592" s="79"/>
      <c r="B3592" s="79"/>
    </row>
    <row r="3593" spans="1:2">
      <c r="A3593" s="79"/>
      <c r="B3593" s="79"/>
    </row>
    <row r="3594" spans="1:2">
      <c r="A3594" s="79"/>
      <c r="B3594" s="79"/>
    </row>
    <row r="3595" spans="1:2">
      <c r="A3595" s="79"/>
      <c r="B3595" s="79"/>
    </row>
    <row r="3596" spans="1:2">
      <c r="A3596" s="79"/>
      <c r="B3596" s="79"/>
    </row>
    <row r="3597" spans="1:2">
      <c r="A3597" s="79"/>
      <c r="B3597" s="79"/>
    </row>
    <row r="3598" spans="1:2">
      <c r="A3598" s="79"/>
      <c r="B3598" s="79"/>
    </row>
    <row r="3599" spans="1:2">
      <c r="A3599" s="79"/>
      <c r="B3599" s="79"/>
    </row>
    <row r="3600" spans="1:2">
      <c r="A3600" s="79"/>
      <c r="B3600" s="79"/>
    </row>
    <row r="3601" spans="1:2">
      <c r="A3601" s="79"/>
      <c r="B3601" s="79"/>
    </row>
    <row r="3602" spans="1:2">
      <c r="A3602" s="79"/>
      <c r="B3602" s="79"/>
    </row>
    <row r="3603" spans="1:2">
      <c r="A3603" s="79"/>
      <c r="B3603" s="79"/>
    </row>
    <row r="3604" spans="1:2">
      <c r="A3604" s="79"/>
      <c r="B3604" s="79"/>
    </row>
    <row r="3605" spans="1:2">
      <c r="A3605" s="79"/>
      <c r="B3605" s="79"/>
    </row>
    <row r="3606" spans="1:2">
      <c r="A3606" s="79"/>
      <c r="B3606" s="79"/>
    </row>
    <row r="3607" spans="1:2">
      <c r="A3607" s="79"/>
      <c r="B3607" s="79"/>
    </row>
    <row r="3608" spans="1:2">
      <c r="A3608" s="79"/>
      <c r="B3608" s="79"/>
    </row>
    <row r="3609" spans="1:2">
      <c r="A3609" s="79"/>
      <c r="B3609" s="79"/>
    </row>
    <row r="3610" spans="1:2">
      <c r="A3610" s="79"/>
      <c r="B3610" s="79"/>
    </row>
    <row r="3611" spans="1:2">
      <c r="A3611" s="79"/>
      <c r="B3611" s="79"/>
    </row>
    <row r="3612" spans="1:2">
      <c r="A3612" s="79"/>
      <c r="B3612" s="79"/>
    </row>
    <row r="3613" spans="1:2">
      <c r="A3613" s="79"/>
      <c r="B3613" s="79"/>
    </row>
    <row r="3614" spans="1:2">
      <c r="A3614" s="79"/>
      <c r="B3614" s="79"/>
    </row>
    <row r="3615" spans="1:2">
      <c r="A3615" s="79"/>
      <c r="B3615" s="79"/>
    </row>
    <row r="3616" spans="1:2">
      <c r="A3616" s="79"/>
      <c r="B3616" s="79"/>
    </row>
    <row r="3617" spans="1:2">
      <c r="A3617" s="79"/>
      <c r="B3617" s="79"/>
    </row>
    <row r="3618" spans="1:2">
      <c r="A3618" s="79"/>
      <c r="B3618" s="79"/>
    </row>
    <row r="3619" spans="1:2">
      <c r="A3619" s="79"/>
      <c r="B3619" s="79"/>
    </row>
    <row r="3620" spans="1:2">
      <c r="A3620" s="79"/>
      <c r="B3620" s="79"/>
    </row>
    <row r="3621" spans="1:2">
      <c r="A3621" s="79"/>
      <c r="B3621" s="79"/>
    </row>
    <row r="3622" spans="1:2">
      <c r="A3622" s="79"/>
      <c r="B3622" s="79"/>
    </row>
    <row r="3623" spans="1:2">
      <c r="A3623" s="79"/>
      <c r="B3623" s="79"/>
    </row>
    <row r="3624" spans="1:2">
      <c r="A3624" s="79"/>
      <c r="B3624" s="79"/>
    </row>
    <row r="3625" spans="1:2">
      <c r="A3625" s="79"/>
      <c r="B3625" s="79"/>
    </row>
    <row r="3626" spans="1:2">
      <c r="A3626" s="79"/>
      <c r="B3626" s="79"/>
    </row>
    <row r="3627" spans="1:2">
      <c r="A3627" s="79"/>
      <c r="B3627" s="79"/>
    </row>
    <row r="3628" spans="1:2">
      <c r="A3628" s="79"/>
      <c r="B3628" s="79"/>
    </row>
    <row r="3629" spans="1:2">
      <c r="A3629" s="79"/>
      <c r="B3629" s="79"/>
    </row>
    <row r="3630" spans="1:2">
      <c r="A3630" s="79"/>
      <c r="B3630" s="79"/>
    </row>
    <row r="3631" spans="1:2">
      <c r="A3631" s="79"/>
      <c r="B3631" s="79"/>
    </row>
    <row r="3632" spans="1:2">
      <c r="A3632" s="79"/>
      <c r="B3632" s="79"/>
    </row>
    <row r="3633" spans="1:2">
      <c r="A3633" s="79"/>
      <c r="B3633" s="79"/>
    </row>
    <row r="3634" spans="1:2">
      <c r="A3634" s="79"/>
      <c r="B3634" s="79"/>
    </row>
    <row r="3635" spans="1:2">
      <c r="A3635" s="79"/>
      <c r="B3635" s="79"/>
    </row>
    <row r="3636" spans="1:2">
      <c r="A3636" s="79"/>
      <c r="B3636" s="79"/>
    </row>
    <row r="3637" spans="1:2">
      <c r="A3637" s="79"/>
      <c r="B3637" s="79"/>
    </row>
    <row r="3638" spans="1:2">
      <c r="A3638" s="79"/>
      <c r="B3638" s="79"/>
    </row>
    <row r="3639" spans="1:2">
      <c r="A3639" s="79"/>
      <c r="B3639" s="79"/>
    </row>
    <row r="3640" spans="1:2">
      <c r="A3640" s="79"/>
      <c r="B3640" s="79"/>
    </row>
    <row r="3641" spans="1:2">
      <c r="A3641" s="79"/>
      <c r="B3641" s="79"/>
    </row>
    <row r="3642" spans="1:2">
      <c r="A3642" s="79"/>
      <c r="B3642" s="79"/>
    </row>
    <row r="3643" spans="1:2">
      <c r="A3643" s="79"/>
      <c r="B3643" s="79"/>
    </row>
    <row r="3644" spans="1:2">
      <c r="A3644" s="79"/>
      <c r="B3644" s="79"/>
    </row>
    <row r="3645" spans="1:2">
      <c r="A3645" s="79"/>
      <c r="B3645" s="79"/>
    </row>
    <row r="3646" spans="1:2">
      <c r="A3646" s="79"/>
      <c r="B3646" s="79"/>
    </row>
    <row r="3647" spans="1:2">
      <c r="A3647" s="79"/>
      <c r="B3647" s="79"/>
    </row>
    <row r="3648" spans="1:2">
      <c r="A3648" s="79"/>
      <c r="B3648" s="79"/>
    </row>
    <row r="3649" spans="1:2">
      <c r="A3649" s="79"/>
      <c r="B3649" s="79"/>
    </row>
    <row r="3650" spans="1:2">
      <c r="A3650" s="79"/>
      <c r="B3650" s="79"/>
    </row>
    <row r="3651" spans="1:2">
      <c r="A3651" s="79"/>
      <c r="B3651" s="79"/>
    </row>
    <row r="3652" spans="1:2">
      <c r="A3652" s="79"/>
      <c r="B3652" s="79"/>
    </row>
    <row r="3653" spans="1:2">
      <c r="A3653" s="79"/>
      <c r="B3653" s="79"/>
    </row>
    <row r="3654" spans="1:2">
      <c r="A3654" s="79"/>
      <c r="B3654" s="79"/>
    </row>
    <row r="3655" spans="1:2">
      <c r="A3655" s="79"/>
      <c r="B3655" s="79"/>
    </row>
    <row r="3656" spans="1:2">
      <c r="A3656" s="79"/>
      <c r="B3656" s="79"/>
    </row>
    <row r="3657" spans="1:2">
      <c r="A3657" s="79"/>
      <c r="B3657" s="79"/>
    </row>
    <row r="3658" spans="1:2">
      <c r="A3658" s="79"/>
      <c r="B3658" s="79"/>
    </row>
    <row r="3659" spans="1:2">
      <c r="A3659" s="79"/>
      <c r="B3659" s="79"/>
    </row>
    <row r="3660" spans="1:2">
      <c r="A3660" s="79"/>
      <c r="B3660" s="79"/>
    </row>
    <row r="3661" spans="1:2">
      <c r="A3661" s="79"/>
      <c r="B3661" s="79"/>
    </row>
    <row r="3662" spans="1:2">
      <c r="A3662" s="79"/>
      <c r="B3662" s="79"/>
    </row>
    <row r="3663" spans="1:2">
      <c r="A3663" s="79"/>
      <c r="B3663" s="79"/>
    </row>
    <row r="3664" spans="1:2">
      <c r="A3664" s="79"/>
      <c r="B3664" s="79"/>
    </row>
    <row r="3665" spans="1:2">
      <c r="A3665" s="79"/>
      <c r="B3665" s="79"/>
    </row>
    <row r="3666" spans="1:2">
      <c r="A3666" s="79"/>
      <c r="B3666" s="79"/>
    </row>
    <row r="3667" spans="1:2">
      <c r="A3667" s="79"/>
      <c r="B3667" s="79"/>
    </row>
    <row r="3668" spans="1:2">
      <c r="A3668" s="79"/>
      <c r="B3668" s="79"/>
    </row>
    <row r="3669" spans="1:2">
      <c r="A3669" s="79"/>
      <c r="B3669" s="79"/>
    </row>
    <row r="3670" spans="1:2">
      <c r="A3670" s="79"/>
      <c r="B3670" s="79"/>
    </row>
    <row r="3671" spans="1:2">
      <c r="A3671" s="79"/>
      <c r="B3671" s="79"/>
    </row>
    <row r="3672" spans="1:2">
      <c r="A3672" s="79"/>
      <c r="B3672" s="79"/>
    </row>
    <row r="3673" spans="1:2">
      <c r="A3673" s="79"/>
      <c r="B3673" s="79"/>
    </row>
    <row r="3674" spans="1:2">
      <c r="A3674" s="79"/>
      <c r="B3674" s="79"/>
    </row>
    <row r="3675" spans="1:2">
      <c r="A3675" s="79"/>
      <c r="B3675" s="79"/>
    </row>
    <row r="3676" spans="1:2">
      <c r="A3676" s="79"/>
      <c r="B3676" s="79"/>
    </row>
    <row r="3677" spans="1:2">
      <c r="A3677" s="79"/>
      <c r="B3677" s="79"/>
    </row>
    <row r="3678" spans="1:2">
      <c r="A3678" s="79"/>
      <c r="B3678" s="79"/>
    </row>
    <row r="3679" spans="1:2">
      <c r="A3679" s="79"/>
      <c r="B3679" s="79"/>
    </row>
    <row r="3680" spans="1:2">
      <c r="A3680" s="79"/>
      <c r="B3680" s="79"/>
    </row>
    <row r="3681" spans="1:2">
      <c r="A3681" s="79"/>
      <c r="B3681" s="79"/>
    </row>
    <row r="3682" spans="1:2">
      <c r="A3682" s="79"/>
      <c r="B3682" s="79"/>
    </row>
    <row r="3683" spans="1:2">
      <c r="A3683" s="79"/>
      <c r="B3683" s="79"/>
    </row>
    <row r="3684" spans="1:2">
      <c r="A3684" s="79"/>
      <c r="B3684" s="79"/>
    </row>
    <row r="3685" spans="1:2">
      <c r="A3685" s="79"/>
      <c r="B3685" s="79"/>
    </row>
    <row r="3686" spans="1:2">
      <c r="A3686" s="79"/>
      <c r="B3686" s="79"/>
    </row>
    <row r="3687" spans="1:2">
      <c r="A3687" s="79"/>
      <c r="B3687" s="79"/>
    </row>
    <row r="3688" spans="1:2">
      <c r="A3688" s="79"/>
      <c r="B3688" s="79"/>
    </row>
    <row r="3689" spans="1:2">
      <c r="A3689" s="79"/>
      <c r="B3689" s="79"/>
    </row>
    <row r="3690" spans="1:2">
      <c r="A3690" s="79"/>
      <c r="B3690" s="79"/>
    </row>
    <row r="3691" spans="1:2">
      <c r="A3691" s="79"/>
      <c r="B3691" s="79"/>
    </row>
    <row r="3692" spans="1:2">
      <c r="A3692" s="79"/>
      <c r="B3692" s="79"/>
    </row>
    <row r="3693" spans="1:2">
      <c r="A3693" s="79"/>
      <c r="B3693" s="79"/>
    </row>
    <row r="3694" spans="1:2">
      <c r="A3694" s="79"/>
      <c r="B3694" s="79"/>
    </row>
    <row r="3695" spans="1:2">
      <c r="A3695" s="79"/>
      <c r="B3695" s="79"/>
    </row>
    <row r="3696" spans="1:2">
      <c r="A3696" s="79"/>
      <c r="B3696" s="79"/>
    </row>
    <row r="3697" spans="1:2">
      <c r="A3697" s="79"/>
      <c r="B3697" s="79"/>
    </row>
    <row r="3698" spans="1:2">
      <c r="A3698" s="79"/>
      <c r="B3698" s="79"/>
    </row>
    <row r="3699" spans="1:2">
      <c r="A3699" s="79"/>
      <c r="B3699" s="79"/>
    </row>
    <row r="3700" spans="1:2">
      <c r="A3700" s="79"/>
      <c r="B3700" s="79"/>
    </row>
    <row r="3701" spans="1:2">
      <c r="A3701" s="79"/>
      <c r="B3701" s="79"/>
    </row>
    <row r="3702" spans="1:2">
      <c r="A3702" s="79"/>
      <c r="B3702" s="79"/>
    </row>
    <row r="3703" spans="1:2">
      <c r="A3703" s="79"/>
      <c r="B3703" s="79"/>
    </row>
    <row r="3704" spans="1:2">
      <c r="A3704" s="79"/>
      <c r="B3704" s="79"/>
    </row>
    <row r="3705" spans="1:2">
      <c r="A3705" s="79"/>
      <c r="B3705" s="79"/>
    </row>
    <row r="3706" spans="1:2">
      <c r="A3706" s="79"/>
      <c r="B3706" s="79"/>
    </row>
    <row r="3707" spans="1:2">
      <c r="A3707" s="79"/>
      <c r="B3707" s="79"/>
    </row>
    <row r="3708" spans="1:2">
      <c r="A3708" s="79"/>
      <c r="B3708" s="79"/>
    </row>
    <row r="3709" spans="1:2">
      <c r="A3709" s="79"/>
      <c r="B3709" s="79"/>
    </row>
    <row r="3710" spans="1:2">
      <c r="A3710" s="79"/>
      <c r="B3710" s="79"/>
    </row>
    <row r="3711" spans="1:2">
      <c r="A3711" s="79"/>
      <c r="B3711" s="79"/>
    </row>
    <row r="3712" spans="1:2">
      <c r="A3712" s="79"/>
      <c r="B3712" s="79"/>
    </row>
    <row r="3713" spans="1:2">
      <c r="A3713" s="79"/>
      <c r="B3713" s="79"/>
    </row>
    <row r="3714" spans="1:2">
      <c r="A3714" s="79"/>
      <c r="B3714" s="79"/>
    </row>
    <row r="3715" spans="1:2">
      <c r="A3715" s="79"/>
      <c r="B3715" s="79"/>
    </row>
    <row r="3716" spans="1:2">
      <c r="A3716" s="79"/>
      <c r="B3716" s="79"/>
    </row>
    <row r="3717" spans="1:2">
      <c r="A3717" s="79"/>
      <c r="B3717" s="79"/>
    </row>
    <row r="3718" spans="1:2">
      <c r="A3718" s="79"/>
      <c r="B3718" s="79"/>
    </row>
    <row r="3719" spans="1:2">
      <c r="A3719" s="79"/>
      <c r="B3719" s="79"/>
    </row>
    <row r="3720" spans="1:2">
      <c r="A3720" s="79"/>
      <c r="B3720" s="79"/>
    </row>
    <row r="3721" spans="1:2">
      <c r="A3721" s="79"/>
      <c r="B3721" s="79"/>
    </row>
    <row r="3722" spans="1:2">
      <c r="A3722" s="79"/>
      <c r="B3722" s="79"/>
    </row>
    <row r="3723" spans="1:2">
      <c r="A3723" s="79"/>
      <c r="B3723" s="79"/>
    </row>
    <row r="3724" spans="1:2">
      <c r="A3724" s="79"/>
      <c r="B3724" s="79"/>
    </row>
    <row r="3725" spans="1:2">
      <c r="A3725" s="79"/>
      <c r="B3725" s="79"/>
    </row>
    <row r="3726" spans="1:2">
      <c r="A3726" s="79"/>
      <c r="B3726" s="79"/>
    </row>
    <row r="3727" spans="1:2">
      <c r="A3727" s="79"/>
      <c r="B3727" s="79"/>
    </row>
    <row r="3728" spans="1:2">
      <c r="A3728" s="79"/>
      <c r="B3728" s="79"/>
    </row>
    <row r="3729" spans="1:2">
      <c r="A3729" s="79"/>
      <c r="B3729" s="79"/>
    </row>
    <row r="3730" spans="1:2">
      <c r="A3730" s="79"/>
      <c r="B3730" s="79"/>
    </row>
    <row r="3731" spans="1:2">
      <c r="A3731" s="79"/>
      <c r="B3731" s="79"/>
    </row>
    <row r="3732" spans="1:2">
      <c r="A3732" s="79"/>
      <c r="B3732" s="79"/>
    </row>
    <row r="3733" spans="1:2">
      <c r="A3733" s="79"/>
      <c r="B3733" s="79"/>
    </row>
    <row r="3734" spans="1:2">
      <c r="A3734" s="79"/>
      <c r="B3734" s="79"/>
    </row>
    <row r="3735" spans="1:2">
      <c r="A3735" s="79"/>
      <c r="B3735" s="79"/>
    </row>
    <row r="3736" spans="1:2">
      <c r="A3736" s="79"/>
      <c r="B3736" s="79"/>
    </row>
    <row r="3737" spans="1:2">
      <c r="A3737" s="79"/>
      <c r="B3737" s="79"/>
    </row>
    <row r="3738" spans="1:2">
      <c r="A3738" s="79"/>
      <c r="B3738" s="79"/>
    </row>
    <row r="3739" spans="1:2">
      <c r="A3739" s="79"/>
      <c r="B3739" s="79"/>
    </row>
    <row r="3740" spans="1:2">
      <c r="A3740" s="79"/>
      <c r="B3740" s="79"/>
    </row>
    <row r="3741" spans="1:2">
      <c r="A3741" s="79"/>
      <c r="B3741" s="79"/>
    </row>
    <row r="3742" spans="1:2">
      <c r="A3742" s="79"/>
      <c r="B3742" s="79"/>
    </row>
    <row r="3743" spans="1:2">
      <c r="A3743" s="79"/>
      <c r="B3743" s="79"/>
    </row>
    <row r="3744" spans="1:2">
      <c r="A3744" s="79"/>
      <c r="B3744" s="79"/>
    </row>
    <row r="3745" spans="1:2">
      <c r="A3745" s="79"/>
      <c r="B3745" s="79"/>
    </row>
    <row r="3746" spans="1:2">
      <c r="A3746" s="79"/>
      <c r="B3746" s="79"/>
    </row>
    <row r="3747" spans="1:2">
      <c r="A3747" s="79"/>
      <c r="B3747" s="79"/>
    </row>
    <row r="3748" spans="1:2">
      <c r="A3748" s="79"/>
      <c r="B3748" s="79"/>
    </row>
    <row r="3749" spans="1:2">
      <c r="A3749" s="79"/>
      <c r="B3749" s="79"/>
    </row>
    <row r="3750" spans="1:2">
      <c r="A3750" s="79"/>
      <c r="B3750" s="79"/>
    </row>
    <row r="3751" spans="1:2">
      <c r="A3751" s="79"/>
      <c r="B3751" s="79"/>
    </row>
    <row r="3752" spans="1:2">
      <c r="A3752" s="79"/>
      <c r="B3752" s="79"/>
    </row>
    <row r="3753" spans="1:2">
      <c r="A3753" s="79"/>
      <c r="B3753" s="79"/>
    </row>
    <row r="3754" spans="1:2">
      <c r="A3754" s="79"/>
      <c r="B3754" s="79"/>
    </row>
    <row r="3755" spans="1:2">
      <c r="A3755" s="79"/>
      <c r="B3755" s="79"/>
    </row>
    <row r="3756" spans="1:2">
      <c r="A3756" s="79"/>
      <c r="B3756" s="79"/>
    </row>
    <row r="3757" spans="1:2">
      <c r="A3757" s="79"/>
      <c r="B3757" s="79"/>
    </row>
    <row r="3758" spans="1:2">
      <c r="A3758" s="79"/>
      <c r="B3758" s="79"/>
    </row>
    <row r="3759" spans="1:2">
      <c r="A3759" s="79"/>
      <c r="B3759" s="79"/>
    </row>
    <row r="3760" spans="1:2">
      <c r="A3760" s="79"/>
      <c r="B3760" s="79"/>
    </row>
    <row r="3761" spans="1:2">
      <c r="A3761" s="79"/>
      <c r="B3761" s="79"/>
    </row>
    <row r="3762" spans="1:2">
      <c r="A3762" s="79"/>
      <c r="B3762" s="79"/>
    </row>
    <row r="3763" spans="1:2">
      <c r="A3763" s="79"/>
      <c r="B3763" s="79"/>
    </row>
    <row r="3764" spans="1:2">
      <c r="A3764" s="79"/>
      <c r="B3764" s="79"/>
    </row>
    <row r="3765" spans="1:2">
      <c r="A3765" s="79"/>
      <c r="B3765" s="79"/>
    </row>
    <row r="3766" spans="1:2">
      <c r="A3766" s="79"/>
      <c r="B3766" s="79"/>
    </row>
    <row r="3767" spans="1:2">
      <c r="A3767" s="79"/>
      <c r="B3767" s="79"/>
    </row>
    <row r="3768" spans="1:2">
      <c r="A3768" s="79"/>
      <c r="B3768" s="79"/>
    </row>
    <row r="3769" spans="1:2">
      <c r="A3769" s="79"/>
      <c r="B3769" s="79"/>
    </row>
    <row r="3770" spans="1:2">
      <c r="A3770" s="79"/>
      <c r="B3770" s="79"/>
    </row>
    <row r="3771" spans="1:2">
      <c r="A3771" s="79"/>
      <c r="B3771" s="79"/>
    </row>
    <row r="3772" spans="1:2">
      <c r="A3772" s="79"/>
      <c r="B3772" s="79"/>
    </row>
    <row r="3773" spans="1:2">
      <c r="A3773" s="79"/>
      <c r="B3773" s="79"/>
    </row>
    <row r="3774" spans="1:2">
      <c r="A3774" s="79"/>
      <c r="B3774" s="79"/>
    </row>
    <row r="3775" spans="1:2">
      <c r="A3775" s="79"/>
      <c r="B3775" s="79"/>
    </row>
    <row r="3776" spans="1:2">
      <c r="A3776" s="79"/>
      <c r="B3776" s="79"/>
    </row>
    <row r="3777" spans="1:2">
      <c r="A3777" s="79"/>
      <c r="B3777" s="79"/>
    </row>
    <row r="3778" spans="1:2">
      <c r="A3778" s="79"/>
      <c r="B3778" s="79"/>
    </row>
    <row r="3779" spans="1:2">
      <c r="A3779" s="79"/>
      <c r="B3779" s="79"/>
    </row>
    <row r="3780" spans="1:2">
      <c r="A3780" s="79"/>
      <c r="B3780" s="79"/>
    </row>
    <row r="3781" spans="1:2">
      <c r="A3781" s="79"/>
      <c r="B3781" s="79"/>
    </row>
    <row r="3782" spans="1:2">
      <c r="A3782" s="79"/>
      <c r="B3782" s="79"/>
    </row>
    <row r="3783" spans="1:2">
      <c r="A3783" s="79"/>
      <c r="B3783" s="79"/>
    </row>
    <row r="3784" spans="1:2">
      <c r="A3784" s="79"/>
      <c r="B3784" s="79"/>
    </row>
    <row r="3785" spans="1:2">
      <c r="A3785" s="79"/>
      <c r="B3785" s="79"/>
    </row>
    <row r="3786" spans="1:2">
      <c r="A3786" s="79"/>
      <c r="B3786" s="79"/>
    </row>
    <row r="3787" spans="1:2">
      <c r="A3787" s="79"/>
      <c r="B3787" s="79"/>
    </row>
    <row r="3788" spans="1:2">
      <c r="A3788" s="79"/>
      <c r="B3788" s="79"/>
    </row>
    <row r="3789" spans="1:2">
      <c r="A3789" s="79"/>
      <c r="B3789" s="79"/>
    </row>
    <row r="3790" spans="1:2">
      <c r="A3790" s="79"/>
      <c r="B3790" s="79"/>
    </row>
    <row r="3791" spans="1:2">
      <c r="A3791" s="79"/>
      <c r="B3791" s="79"/>
    </row>
    <row r="3792" spans="1:2">
      <c r="A3792" s="79"/>
      <c r="B3792" s="79"/>
    </row>
    <row r="3793" spans="1:2">
      <c r="A3793" s="79"/>
      <c r="B3793" s="79"/>
    </row>
    <row r="3794" spans="1:2">
      <c r="A3794" s="79"/>
      <c r="B3794" s="79"/>
    </row>
    <row r="3795" spans="1:2">
      <c r="A3795" s="79"/>
      <c r="B3795" s="79"/>
    </row>
    <row r="3796" spans="1:2">
      <c r="A3796" s="79"/>
      <c r="B3796" s="79"/>
    </row>
    <row r="3797" spans="1:2">
      <c r="A3797" s="79"/>
      <c r="B3797" s="79"/>
    </row>
    <row r="3798" spans="1:2">
      <c r="A3798" s="79"/>
      <c r="B3798" s="79"/>
    </row>
    <row r="3799" spans="1:2">
      <c r="A3799" s="79"/>
      <c r="B3799" s="79"/>
    </row>
    <row r="3800" spans="1:2">
      <c r="A3800" s="79"/>
      <c r="B3800" s="79"/>
    </row>
    <row r="3801" spans="1:2">
      <c r="A3801" s="79"/>
      <c r="B3801" s="79"/>
    </row>
    <row r="3802" spans="1:2">
      <c r="A3802" s="79"/>
      <c r="B3802" s="79"/>
    </row>
    <row r="3803" spans="1:2">
      <c r="A3803" s="79"/>
      <c r="B3803" s="79"/>
    </row>
    <row r="3804" spans="1:2">
      <c r="A3804" s="79"/>
      <c r="B3804" s="79"/>
    </row>
    <row r="3805" spans="1:2">
      <c r="A3805" s="79"/>
      <c r="B3805" s="79"/>
    </row>
    <row r="3806" spans="1:2">
      <c r="A3806" s="79"/>
      <c r="B3806" s="79"/>
    </row>
    <row r="3807" spans="1:2">
      <c r="A3807" s="79"/>
      <c r="B3807" s="79"/>
    </row>
    <row r="3808" spans="1:2">
      <c r="A3808" s="79"/>
      <c r="B3808" s="79"/>
    </row>
    <row r="3809" spans="1:2">
      <c r="A3809" s="79"/>
      <c r="B3809" s="79"/>
    </row>
    <row r="3810" spans="1:2">
      <c r="A3810" s="79"/>
      <c r="B3810" s="79"/>
    </row>
    <row r="3811" spans="1:2">
      <c r="A3811" s="79"/>
      <c r="B3811" s="79"/>
    </row>
    <row r="3812" spans="1:2">
      <c r="A3812" s="79"/>
      <c r="B3812" s="79"/>
    </row>
    <row r="3813" spans="1:2">
      <c r="A3813" s="79"/>
      <c r="B3813" s="79"/>
    </row>
    <row r="3814" spans="1:2">
      <c r="A3814" s="79"/>
      <c r="B3814" s="79"/>
    </row>
    <row r="3815" spans="1:2">
      <c r="A3815" s="79"/>
      <c r="B3815" s="79"/>
    </row>
    <row r="3816" spans="1:2">
      <c r="A3816" s="79"/>
      <c r="B3816" s="79"/>
    </row>
    <row r="3817" spans="1:2">
      <c r="A3817" s="79"/>
      <c r="B3817" s="79"/>
    </row>
    <row r="3818" spans="1:2">
      <c r="A3818" s="79"/>
      <c r="B3818" s="79"/>
    </row>
    <row r="3819" spans="1:2">
      <c r="A3819" s="79"/>
      <c r="B3819" s="79"/>
    </row>
    <row r="3820" spans="1:2">
      <c r="A3820" s="79"/>
      <c r="B3820" s="79"/>
    </row>
    <row r="3821" spans="1:2">
      <c r="A3821" s="79"/>
      <c r="B3821" s="79"/>
    </row>
    <row r="3822" spans="1:2">
      <c r="A3822" s="79"/>
      <c r="B3822" s="79"/>
    </row>
    <row r="3823" spans="1:2">
      <c r="A3823" s="79"/>
      <c r="B3823" s="79"/>
    </row>
    <row r="3824" spans="1:2">
      <c r="A3824" s="79"/>
      <c r="B3824" s="79"/>
    </row>
    <row r="3825" spans="1:2">
      <c r="A3825" s="79"/>
      <c r="B3825" s="79"/>
    </row>
    <row r="3826" spans="1:2">
      <c r="A3826" s="79"/>
      <c r="B3826" s="79"/>
    </row>
    <row r="3827" spans="1:2">
      <c r="A3827" s="79"/>
      <c r="B3827" s="79"/>
    </row>
    <row r="3828" spans="1:2">
      <c r="A3828" s="79"/>
      <c r="B3828" s="79"/>
    </row>
    <row r="3829" spans="1:2">
      <c r="A3829" s="79"/>
      <c r="B3829" s="79"/>
    </row>
    <row r="3830" spans="1:2">
      <c r="A3830" s="79"/>
      <c r="B3830" s="79"/>
    </row>
    <row r="3831" spans="1:2">
      <c r="A3831" s="79"/>
      <c r="B3831" s="79"/>
    </row>
    <row r="3832" spans="1:2">
      <c r="A3832" s="79"/>
      <c r="B3832" s="79"/>
    </row>
    <row r="3833" spans="1:2">
      <c r="A3833" s="79"/>
      <c r="B3833" s="79"/>
    </row>
    <row r="3834" spans="1:2">
      <c r="A3834" s="79"/>
      <c r="B3834" s="79"/>
    </row>
    <row r="3835" spans="1:2">
      <c r="A3835" s="79"/>
      <c r="B3835" s="79"/>
    </row>
    <row r="3836" spans="1:2">
      <c r="A3836" s="79"/>
      <c r="B3836" s="79"/>
    </row>
    <row r="3837" spans="1:2">
      <c r="A3837" s="79"/>
      <c r="B3837" s="79"/>
    </row>
    <row r="3838" spans="1:2">
      <c r="A3838" s="79"/>
      <c r="B3838" s="79"/>
    </row>
    <row r="3839" spans="1:2">
      <c r="A3839" s="79"/>
      <c r="B3839" s="79"/>
    </row>
    <row r="3840" spans="1:2">
      <c r="A3840" s="79"/>
      <c r="B3840" s="79"/>
    </row>
    <row r="3841" spans="1:2">
      <c r="A3841" s="79"/>
      <c r="B3841" s="79"/>
    </row>
    <row r="3842" spans="1:2">
      <c r="A3842" s="79"/>
      <c r="B3842" s="79"/>
    </row>
    <row r="3843" spans="1:2">
      <c r="A3843" s="79"/>
      <c r="B3843" s="79"/>
    </row>
    <row r="3844" spans="1:2">
      <c r="A3844" s="79"/>
      <c r="B3844" s="79"/>
    </row>
    <row r="3845" spans="1:2">
      <c r="A3845" s="79"/>
      <c r="B3845" s="79"/>
    </row>
    <row r="3846" spans="1:2">
      <c r="A3846" s="79"/>
      <c r="B3846" s="79"/>
    </row>
    <row r="3847" spans="1:2">
      <c r="A3847" s="79"/>
      <c r="B3847" s="79"/>
    </row>
    <row r="3848" spans="1:2">
      <c r="A3848" s="79"/>
      <c r="B3848" s="79"/>
    </row>
    <row r="3849" spans="1:2">
      <c r="A3849" s="79"/>
      <c r="B3849" s="79"/>
    </row>
    <row r="3850" spans="1:2">
      <c r="A3850" s="79"/>
      <c r="B3850" s="79"/>
    </row>
    <row r="3851" spans="1:2">
      <c r="A3851" s="79"/>
      <c r="B3851" s="79"/>
    </row>
    <row r="3852" spans="1:2">
      <c r="A3852" s="79"/>
      <c r="B3852" s="79"/>
    </row>
    <row r="3853" spans="1:2">
      <c r="A3853" s="79"/>
      <c r="B3853" s="79"/>
    </row>
    <row r="3854" spans="1:2">
      <c r="A3854" s="79"/>
      <c r="B3854" s="79"/>
    </row>
    <row r="3855" spans="1:2">
      <c r="A3855" s="79"/>
      <c r="B3855" s="79"/>
    </row>
    <row r="3856" spans="1:2">
      <c r="A3856" s="79"/>
      <c r="B3856" s="79"/>
    </row>
    <row r="3857" spans="1:2">
      <c r="A3857" s="79"/>
      <c r="B3857" s="79"/>
    </row>
    <row r="3858" spans="1:2">
      <c r="A3858" s="79"/>
      <c r="B3858" s="79"/>
    </row>
    <row r="3859" spans="1:2">
      <c r="A3859" s="79"/>
      <c r="B3859" s="79"/>
    </row>
    <row r="3860" spans="1:2">
      <c r="A3860" s="79"/>
      <c r="B3860" s="79"/>
    </row>
    <row r="3861" spans="1:2">
      <c r="A3861" s="79"/>
      <c r="B3861" s="79"/>
    </row>
    <row r="3862" spans="1:2">
      <c r="A3862" s="79"/>
      <c r="B3862" s="79"/>
    </row>
    <row r="3863" spans="1:2">
      <c r="A3863" s="79"/>
      <c r="B3863" s="79"/>
    </row>
    <row r="3864" spans="1:2">
      <c r="A3864" s="79"/>
      <c r="B3864" s="79"/>
    </row>
    <row r="3865" spans="1:2">
      <c r="A3865" s="79"/>
      <c r="B3865" s="79"/>
    </row>
    <row r="3866" spans="1:2">
      <c r="A3866" s="79"/>
      <c r="B3866" s="79"/>
    </row>
    <row r="3867" spans="1:2">
      <c r="A3867" s="79"/>
      <c r="B3867" s="79"/>
    </row>
    <row r="3868" spans="1:2">
      <c r="A3868" s="79"/>
      <c r="B3868" s="79"/>
    </row>
    <row r="3869" spans="1:2">
      <c r="A3869" s="79"/>
      <c r="B3869" s="79"/>
    </row>
    <row r="3870" spans="1:2">
      <c r="A3870" s="79"/>
      <c r="B3870" s="79"/>
    </row>
    <row r="3871" spans="1:2">
      <c r="A3871" s="79"/>
      <c r="B3871" s="79"/>
    </row>
    <row r="3872" spans="1:2">
      <c r="A3872" s="79"/>
      <c r="B3872" s="79"/>
    </row>
    <row r="3873" spans="1:2">
      <c r="A3873" s="79"/>
      <c r="B3873" s="79"/>
    </row>
    <row r="3874" spans="1:2">
      <c r="A3874" s="79"/>
      <c r="B3874" s="79"/>
    </row>
    <row r="3875" spans="1:2">
      <c r="A3875" s="79"/>
      <c r="B3875" s="79"/>
    </row>
    <row r="3876" spans="1:2">
      <c r="A3876" s="79"/>
      <c r="B3876" s="79"/>
    </row>
    <row r="3877" spans="1:2">
      <c r="A3877" s="79"/>
      <c r="B3877" s="79"/>
    </row>
    <row r="3878" spans="1:2">
      <c r="A3878" s="79"/>
      <c r="B3878" s="79"/>
    </row>
    <row r="3879" spans="1:2">
      <c r="A3879" s="79"/>
      <c r="B3879" s="79"/>
    </row>
    <row r="3880" spans="1:2">
      <c r="A3880" s="79"/>
      <c r="B3880" s="79"/>
    </row>
    <row r="3881" spans="1:2">
      <c r="A3881" s="79"/>
      <c r="B3881" s="79"/>
    </row>
    <row r="3882" spans="1:2">
      <c r="A3882" s="79"/>
      <c r="B3882" s="79"/>
    </row>
    <row r="3883" spans="1:2">
      <c r="A3883" s="79"/>
      <c r="B3883" s="79"/>
    </row>
    <row r="3884" spans="1:2">
      <c r="A3884" s="79"/>
      <c r="B3884" s="79"/>
    </row>
    <row r="3885" spans="1:2">
      <c r="A3885" s="79"/>
      <c r="B3885" s="79"/>
    </row>
    <row r="3886" spans="1:2">
      <c r="A3886" s="79"/>
      <c r="B3886" s="79"/>
    </row>
    <row r="3887" spans="1:2">
      <c r="A3887" s="79"/>
      <c r="B3887" s="79"/>
    </row>
    <row r="3888" spans="1:2">
      <c r="A3888" s="79"/>
      <c r="B3888" s="79"/>
    </row>
    <row r="3889" spans="1:2">
      <c r="A3889" s="79"/>
      <c r="B3889" s="79"/>
    </row>
    <row r="3890" spans="1:2">
      <c r="A3890" s="79"/>
      <c r="B3890" s="79"/>
    </row>
    <row r="3891" spans="1:2">
      <c r="A3891" s="79"/>
      <c r="B3891" s="79"/>
    </row>
    <row r="3892" spans="1:2">
      <c r="A3892" s="79"/>
      <c r="B3892" s="79"/>
    </row>
    <row r="3893" spans="1:2">
      <c r="A3893" s="79"/>
      <c r="B3893" s="79"/>
    </row>
    <row r="3894" spans="1:2">
      <c r="A3894" s="79"/>
      <c r="B3894" s="79"/>
    </row>
    <row r="3895" spans="1:2">
      <c r="A3895" s="79"/>
      <c r="B3895" s="79"/>
    </row>
    <row r="3896" spans="1:2">
      <c r="A3896" s="79"/>
      <c r="B3896" s="79"/>
    </row>
    <row r="3897" spans="1:2">
      <c r="A3897" s="79"/>
      <c r="B3897" s="79"/>
    </row>
    <row r="3898" spans="1:2">
      <c r="A3898" s="79"/>
      <c r="B3898" s="79"/>
    </row>
    <row r="3899" spans="1:2">
      <c r="A3899" s="79"/>
      <c r="B3899" s="79"/>
    </row>
    <row r="3900" spans="1:2">
      <c r="A3900" s="79"/>
      <c r="B3900" s="79"/>
    </row>
    <row r="3901" spans="1:2">
      <c r="A3901" s="79"/>
      <c r="B3901" s="79"/>
    </row>
    <row r="3902" spans="1:2">
      <c r="A3902" s="79"/>
      <c r="B3902" s="79"/>
    </row>
    <row r="3903" spans="1:2">
      <c r="A3903" s="79"/>
      <c r="B3903" s="79"/>
    </row>
    <row r="3904" spans="1:2">
      <c r="A3904" s="79"/>
      <c r="B3904" s="79"/>
    </row>
    <row r="3905" spans="1:2">
      <c r="A3905" s="79"/>
      <c r="B3905" s="79"/>
    </row>
    <row r="3906" spans="1:2">
      <c r="A3906" s="79"/>
      <c r="B3906" s="79"/>
    </row>
    <row r="3907" spans="1:2">
      <c r="A3907" s="79"/>
      <c r="B3907" s="79"/>
    </row>
    <row r="3908" spans="1:2">
      <c r="A3908" s="79"/>
      <c r="B3908" s="79"/>
    </row>
    <row r="3909" spans="1:2">
      <c r="A3909" s="79"/>
      <c r="B3909" s="79"/>
    </row>
    <row r="3910" spans="1:2">
      <c r="A3910" s="79"/>
      <c r="B3910" s="79"/>
    </row>
    <row r="3911" spans="1:2">
      <c r="A3911" s="79"/>
      <c r="B3911" s="79"/>
    </row>
    <row r="3912" spans="1:2">
      <c r="A3912" s="79"/>
      <c r="B3912" s="79"/>
    </row>
    <row r="3913" spans="1:2">
      <c r="A3913" s="79"/>
      <c r="B3913" s="79"/>
    </row>
    <row r="3914" spans="1:2">
      <c r="A3914" s="79"/>
      <c r="B3914" s="79"/>
    </row>
    <row r="3915" spans="1:2">
      <c r="A3915" s="79"/>
      <c r="B3915" s="79"/>
    </row>
    <row r="3916" spans="1:2">
      <c r="A3916" s="79"/>
      <c r="B3916" s="79"/>
    </row>
    <row r="3917" spans="1:2">
      <c r="A3917" s="79"/>
      <c r="B3917" s="79"/>
    </row>
    <row r="3918" spans="1:2">
      <c r="A3918" s="79"/>
      <c r="B3918" s="79"/>
    </row>
    <row r="3919" spans="1:2">
      <c r="A3919" s="79"/>
      <c r="B3919" s="79"/>
    </row>
    <row r="3920" spans="1:2">
      <c r="A3920" s="79"/>
      <c r="B3920" s="79"/>
    </row>
    <row r="3921" spans="1:2">
      <c r="A3921" s="79"/>
      <c r="B3921" s="79"/>
    </row>
    <row r="3922" spans="1:2">
      <c r="A3922" s="79"/>
      <c r="B3922" s="79"/>
    </row>
    <row r="3923" spans="1:2">
      <c r="A3923" s="79"/>
      <c r="B3923" s="79"/>
    </row>
    <row r="3924" spans="1:2">
      <c r="A3924" s="79"/>
      <c r="B3924" s="79"/>
    </row>
    <row r="3925" spans="1:2">
      <c r="A3925" s="79"/>
      <c r="B3925" s="79"/>
    </row>
    <row r="3926" spans="1:2">
      <c r="A3926" s="79"/>
      <c r="B3926" s="79"/>
    </row>
    <row r="3927" spans="1:2">
      <c r="A3927" s="79"/>
      <c r="B3927" s="79"/>
    </row>
    <row r="3928" spans="1:2">
      <c r="A3928" s="79"/>
      <c r="B3928" s="79"/>
    </row>
    <row r="3929" spans="1:2">
      <c r="A3929" s="79"/>
      <c r="B3929" s="79"/>
    </row>
    <row r="3930" spans="1:2">
      <c r="A3930" s="79"/>
      <c r="B3930" s="79"/>
    </row>
    <row r="3931" spans="1:2">
      <c r="A3931" s="79"/>
      <c r="B3931" s="79"/>
    </row>
    <row r="3932" spans="1:2">
      <c r="A3932" s="79"/>
      <c r="B3932" s="79"/>
    </row>
    <row r="3933" spans="1:2">
      <c r="A3933" s="79"/>
      <c r="B3933" s="79"/>
    </row>
    <row r="3934" spans="1:2">
      <c r="A3934" s="79"/>
      <c r="B3934" s="79"/>
    </row>
    <row r="3935" spans="1:2">
      <c r="A3935" s="79"/>
      <c r="B3935" s="79"/>
    </row>
    <row r="3936" spans="1:2">
      <c r="A3936" s="79"/>
      <c r="B3936" s="79"/>
    </row>
    <row r="3937" spans="1:2">
      <c r="A3937" s="79"/>
      <c r="B3937" s="79"/>
    </row>
    <row r="3938" spans="1:2">
      <c r="A3938" s="79"/>
      <c r="B3938" s="79"/>
    </row>
    <row r="3939" spans="1:2">
      <c r="A3939" s="79"/>
      <c r="B3939" s="79"/>
    </row>
    <row r="3940" spans="1:2">
      <c r="A3940" s="79"/>
      <c r="B3940" s="79"/>
    </row>
    <row r="3941" spans="1:2">
      <c r="A3941" s="79"/>
      <c r="B3941" s="79"/>
    </row>
    <row r="3942" spans="1:2">
      <c r="A3942" s="79"/>
      <c r="B3942" s="79"/>
    </row>
    <row r="3943" spans="1:2">
      <c r="A3943" s="79"/>
      <c r="B3943" s="79"/>
    </row>
    <row r="3944" spans="1:2">
      <c r="A3944" s="79"/>
      <c r="B3944" s="79"/>
    </row>
    <row r="3945" spans="1:2">
      <c r="A3945" s="79"/>
      <c r="B3945" s="79"/>
    </row>
    <row r="3946" spans="1:2">
      <c r="A3946" s="79"/>
      <c r="B3946" s="79"/>
    </row>
    <row r="3947" spans="1:2">
      <c r="A3947" s="79"/>
      <c r="B3947" s="79"/>
    </row>
    <row r="3948" spans="1:2">
      <c r="A3948" s="79"/>
      <c r="B3948" s="79"/>
    </row>
    <row r="3949" spans="1:2">
      <c r="A3949" s="79"/>
      <c r="B3949" s="79"/>
    </row>
    <row r="3950" spans="1:2">
      <c r="A3950" s="79"/>
      <c r="B3950" s="79"/>
    </row>
    <row r="3951" spans="1:2">
      <c r="A3951" s="79"/>
      <c r="B3951" s="79"/>
    </row>
    <row r="3952" spans="1:2">
      <c r="A3952" s="79"/>
      <c r="B3952" s="79"/>
    </row>
    <row r="3953" spans="1:2">
      <c r="A3953" s="79"/>
      <c r="B3953" s="79"/>
    </row>
    <row r="3954" spans="1:2">
      <c r="A3954" s="79"/>
      <c r="B3954" s="79"/>
    </row>
    <row r="3955" spans="1:2">
      <c r="A3955" s="79"/>
      <c r="B3955" s="79"/>
    </row>
    <row r="3956" spans="1:2">
      <c r="A3956" s="79"/>
      <c r="B3956" s="79"/>
    </row>
    <row r="3957" spans="1:2">
      <c r="A3957" s="79"/>
      <c r="B3957" s="79"/>
    </row>
    <row r="3958" spans="1:2">
      <c r="A3958" s="79"/>
      <c r="B3958" s="79"/>
    </row>
    <row r="3959" spans="1:2">
      <c r="A3959" s="79"/>
      <c r="B3959" s="79"/>
    </row>
    <row r="3960" spans="1:2">
      <c r="A3960" s="79"/>
      <c r="B3960" s="79"/>
    </row>
    <row r="3961" spans="1:2">
      <c r="A3961" s="79"/>
      <c r="B3961" s="79"/>
    </row>
    <row r="3962" spans="1:2">
      <c r="A3962" s="79"/>
      <c r="B3962" s="79"/>
    </row>
    <row r="3963" spans="1:2">
      <c r="A3963" s="79"/>
      <c r="B3963" s="79"/>
    </row>
    <row r="3964" spans="1:2">
      <c r="A3964" s="79"/>
      <c r="B3964" s="79"/>
    </row>
    <row r="3965" spans="1:2">
      <c r="A3965" s="79"/>
      <c r="B3965" s="79"/>
    </row>
    <row r="3966" spans="1:2">
      <c r="A3966" s="79"/>
      <c r="B3966" s="79"/>
    </row>
    <row r="3967" spans="1:2">
      <c r="A3967" s="79"/>
      <c r="B3967" s="79"/>
    </row>
    <row r="3968" spans="1:2">
      <c r="A3968" s="79"/>
      <c r="B3968" s="79"/>
    </row>
    <row r="3969" spans="1:2">
      <c r="A3969" s="79"/>
      <c r="B3969" s="79"/>
    </row>
    <row r="3970" spans="1:2">
      <c r="A3970" s="79"/>
      <c r="B3970" s="79"/>
    </row>
    <row r="3971" spans="1:2">
      <c r="A3971" s="79"/>
      <c r="B3971" s="79"/>
    </row>
    <row r="3972" spans="1:2">
      <c r="A3972" s="79"/>
      <c r="B3972" s="79"/>
    </row>
    <row r="3973" spans="1:2">
      <c r="A3973" s="79"/>
      <c r="B3973" s="79"/>
    </row>
    <row r="3974" spans="1:2">
      <c r="A3974" s="79"/>
      <c r="B3974" s="79"/>
    </row>
    <row r="3975" spans="1:2">
      <c r="A3975" s="79"/>
      <c r="B3975" s="79"/>
    </row>
    <row r="3976" spans="1:2">
      <c r="A3976" s="79"/>
      <c r="B3976" s="79"/>
    </row>
    <row r="3977" spans="1:2">
      <c r="A3977" s="79"/>
      <c r="B3977" s="79"/>
    </row>
    <row r="3978" spans="1:2">
      <c r="A3978" s="79"/>
      <c r="B3978" s="79"/>
    </row>
    <row r="3979" spans="1:2">
      <c r="A3979" s="79"/>
      <c r="B3979" s="79"/>
    </row>
    <row r="3980" spans="1:2">
      <c r="A3980" s="79"/>
      <c r="B3980" s="79"/>
    </row>
    <row r="3981" spans="1:2">
      <c r="A3981" s="79"/>
      <c r="B3981" s="79"/>
    </row>
    <row r="3982" spans="1:2">
      <c r="A3982" s="79"/>
      <c r="B3982" s="79"/>
    </row>
    <row r="3983" spans="1:2">
      <c r="A3983" s="79"/>
      <c r="B3983" s="79"/>
    </row>
    <row r="3984" spans="1:2">
      <c r="A3984" s="79"/>
      <c r="B3984" s="79"/>
    </row>
    <row r="3985" spans="1:2">
      <c r="A3985" s="79"/>
      <c r="B3985" s="79"/>
    </row>
    <row r="3986" spans="1:2">
      <c r="A3986" s="79"/>
      <c r="B3986" s="79"/>
    </row>
    <row r="3987" spans="1:2">
      <c r="A3987" s="79"/>
      <c r="B3987" s="79"/>
    </row>
    <row r="3988" spans="1:2">
      <c r="A3988" s="79"/>
      <c r="B3988" s="79"/>
    </row>
    <row r="3989" spans="1:2">
      <c r="A3989" s="79"/>
      <c r="B3989" s="79"/>
    </row>
    <row r="3990" spans="1:2">
      <c r="A3990" s="79"/>
      <c r="B3990" s="79"/>
    </row>
    <row r="3991" spans="1:2">
      <c r="A3991" s="79"/>
      <c r="B3991" s="79"/>
    </row>
    <row r="3992" spans="1:2">
      <c r="A3992" s="79"/>
      <c r="B3992" s="79"/>
    </row>
    <row r="3993" spans="1:2">
      <c r="A3993" s="79"/>
      <c r="B3993" s="79"/>
    </row>
    <row r="3994" spans="1:2">
      <c r="A3994" s="79"/>
      <c r="B3994" s="79"/>
    </row>
    <row r="3995" spans="1:2">
      <c r="A3995" s="79"/>
      <c r="B3995" s="79"/>
    </row>
    <row r="3996" spans="1:2">
      <c r="A3996" s="79"/>
      <c r="B3996" s="79"/>
    </row>
    <row r="3997" spans="1:2">
      <c r="A3997" s="79"/>
      <c r="B3997" s="79"/>
    </row>
    <row r="3998" spans="1:2">
      <c r="A3998" s="79"/>
      <c r="B3998" s="79"/>
    </row>
    <row r="3999" spans="1:2">
      <c r="A3999" s="79"/>
      <c r="B3999" s="79"/>
    </row>
    <row r="4000" spans="1:2">
      <c r="A4000" s="79"/>
      <c r="B4000" s="79"/>
    </row>
    <row r="4001" spans="1:2">
      <c r="A4001" s="79"/>
      <c r="B4001" s="79"/>
    </row>
    <row r="4002" spans="1:2">
      <c r="A4002" s="79"/>
      <c r="B4002" s="79"/>
    </row>
    <row r="4003" spans="1:2">
      <c r="A4003" s="79"/>
      <c r="B4003" s="79"/>
    </row>
    <row r="4004" spans="1:2">
      <c r="A4004" s="79"/>
      <c r="B4004" s="79"/>
    </row>
    <row r="4005" spans="1:2">
      <c r="A4005" s="79"/>
      <c r="B4005" s="79"/>
    </row>
    <row r="4006" spans="1:2">
      <c r="A4006" s="79"/>
      <c r="B4006" s="79"/>
    </row>
    <row r="4007" spans="1:2">
      <c r="A4007" s="79"/>
      <c r="B4007" s="79"/>
    </row>
    <row r="4008" spans="1:2">
      <c r="A4008" s="79"/>
      <c r="B4008" s="79"/>
    </row>
    <row r="4009" spans="1:2">
      <c r="A4009" s="79"/>
      <c r="B4009" s="79"/>
    </row>
    <row r="4010" spans="1:2">
      <c r="A4010" s="79"/>
      <c r="B4010" s="79"/>
    </row>
    <row r="4011" spans="1:2">
      <c r="A4011" s="79"/>
      <c r="B4011" s="79"/>
    </row>
    <row r="4012" spans="1:2">
      <c r="A4012" s="79"/>
      <c r="B4012" s="79"/>
    </row>
    <row r="4013" spans="1:2">
      <c r="A4013" s="79"/>
      <c r="B4013" s="79"/>
    </row>
    <row r="4014" spans="1:2">
      <c r="A4014" s="79"/>
      <c r="B4014" s="79"/>
    </row>
    <row r="4015" spans="1:2">
      <c r="A4015" s="79"/>
      <c r="B4015" s="79"/>
    </row>
    <row r="4016" spans="1:2">
      <c r="A4016" s="79"/>
      <c r="B4016" s="79"/>
    </row>
    <row r="4017" spans="1:2">
      <c r="A4017" s="79"/>
      <c r="B4017" s="79"/>
    </row>
    <row r="4018" spans="1:2">
      <c r="A4018" s="79"/>
      <c r="B4018" s="79"/>
    </row>
    <row r="4019" spans="1:2">
      <c r="A4019" s="79"/>
      <c r="B4019" s="79"/>
    </row>
    <row r="4020" spans="1:2">
      <c r="A4020" s="79"/>
      <c r="B4020" s="79"/>
    </row>
    <row r="4021" spans="1:2">
      <c r="A4021" s="79"/>
      <c r="B4021" s="79"/>
    </row>
    <row r="4022" spans="1:2">
      <c r="A4022" s="79"/>
      <c r="B4022" s="79"/>
    </row>
    <row r="4023" spans="1:2">
      <c r="A4023" s="79"/>
      <c r="B4023" s="79"/>
    </row>
    <row r="4024" spans="1:2">
      <c r="A4024" s="79"/>
      <c r="B4024" s="79"/>
    </row>
    <row r="4025" spans="1:2">
      <c r="A4025" s="79"/>
      <c r="B4025" s="79"/>
    </row>
    <row r="4026" spans="1:2">
      <c r="A4026" s="79"/>
      <c r="B4026" s="79"/>
    </row>
    <row r="4027" spans="1:2">
      <c r="A4027" s="79"/>
      <c r="B4027" s="79"/>
    </row>
    <row r="4028" spans="1:2">
      <c r="A4028" s="79"/>
      <c r="B4028" s="79"/>
    </row>
    <row r="4029" spans="1:2">
      <c r="A4029" s="79"/>
      <c r="B4029" s="79"/>
    </row>
    <row r="4030" spans="1:2">
      <c r="A4030" s="79"/>
      <c r="B4030" s="79"/>
    </row>
    <row r="4031" spans="1:2">
      <c r="A4031" s="79"/>
      <c r="B4031" s="79"/>
    </row>
    <row r="4032" spans="1:2">
      <c r="A4032" s="79"/>
      <c r="B4032" s="79"/>
    </row>
    <row r="4033" spans="1:2">
      <c r="A4033" s="79"/>
      <c r="B4033" s="79"/>
    </row>
    <row r="4034" spans="1:2">
      <c r="A4034" s="79"/>
      <c r="B4034" s="79"/>
    </row>
    <row r="4035" spans="1:2">
      <c r="A4035" s="79"/>
      <c r="B4035" s="79"/>
    </row>
    <row r="4036" spans="1:2">
      <c r="A4036" s="79"/>
      <c r="B4036" s="79"/>
    </row>
    <row r="4037" spans="1:2">
      <c r="A4037" s="79"/>
      <c r="B4037" s="79"/>
    </row>
    <row r="4038" spans="1:2">
      <c r="A4038" s="79"/>
      <c r="B4038" s="79"/>
    </row>
    <row r="4039" spans="1:2">
      <c r="A4039" s="79"/>
      <c r="B4039" s="79"/>
    </row>
    <row r="4040" spans="1:2">
      <c r="A4040" s="79"/>
      <c r="B4040" s="79"/>
    </row>
    <row r="4041" spans="1:2">
      <c r="A4041" s="79"/>
      <c r="B4041" s="79"/>
    </row>
    <row r="4042" spans="1:2">
      <c r="A4042" s="79"/>
      <c r="B4042" s="79"/>
    </row>
    <row r="4043" spans="1:2">
      <c r="A4043" s="79"/>
      <c r="B4043" s="79"/>
    </row>
    <row r="4044" spans="1:2">
      <c r="A4044" s="79"/>
      <c r="B4044" s="79"/>
    </row>
    <row r="4045" spans="1:2">
      <c r="A4045" s="79"/>
      <c r="B4045" s="79"/>
    </row>
    <row r="4046" spans="1:2">
      <c r="A4046" s="79"/>
      <c r="B4046" s="79"/>
    </row>
    <row r="4047" spans="1:2">
      <c r="A4047" s="79"/>
      <c r="B4047" s="79"/>
    </row>
    <row r="4048" spans="1:2">
      <c r="A4048" s="79"/>
      <c r="B4048" s="79"/>
    </row>
    <row r="4049" spans="1:2">
      <c r="A4049" s="79"/>
      <c r="B4049" s="79"/>
    </row>
    <row r="4050" spans="1:2">
      <c r="A4050" s="79"/>
      <c r="B4050" s="79"/>
    </row>
    <row r="4051" spans="1:2">
      <c r="A4051" s="79"/>
      <c r="B4051" s="79"/>
    </row>
    <row r="4052" spans="1:2">
      <c r="A4052" s="79"/>
      <c r="B4052" s="79"/>
    </row>
    <row r="4053" spans="1:2">
      <c r="A4053" s="79"/>
      <c r="B4053" s="79"/>
    </row>
    <row r="4054" spans="1:2">
      <c r="A4054" s="79"/>
      <c r="B4054" s="79"/>
    </row>
    <row r="4055" spans="1:2">
      <c r="A4055" s="79"/>
      <c r="B4055" s="79"/>
    </row>
    <row r="4056" spans="1:2">
      <c r="A4056" s="79"/>
      <c r="B4056" s="79"/>
    </row>
    <row r="4057" spans="1:2">
      <c r="A4057" s="79"/>
      <c r="B4057" s="79"/>
    </row>
    <row r="4058" spans="1:2">
      <c r="A4058" s="79"/>
      <c r="B4058" s="79"/>
    </row>
    <row r="4059" spans="1:2">
      <c r="A4059" s="79"/>
      <c r="B4059" s="79"/>
    </row>
    <row r="4060" spans="1:2">
      <c r="A4060" s="79"/>
      <c r="B4060" s="79"/>
    </row>
    <row r="4061" spans="1:2">
      <c r="A4061" s="79"/>
      <c r="B4061" s="79"/>
    </row>
    <row r="4062" spans="1:2">
      <c r="A4062" s="79"/>
      <c r="B4062" s="79"/>
    </row>
    <row r="4063" spans="1:2">
      <c r="A4063" s="79"/>
      <c r="B4063" s="79"/>
    </row>
    <row r="4064" spans="1:2">
      <c r="A4064" s="79"/>
      <c r="B4064" s="79"/>
    </row>
    <row r="4065" spans="1:2">
      <c r="A4065" s="79"/>
      <c r="B4065" s="79"/>
    </row>
    <row r="4066" spans="1:2">
      <c r="A4066" s="79"/>
      <c r="B4066" s="79"/>
    </row>
    <row r="4067" spans="1:2">
      <c r="A4067" s="79"/>
      <c r="B4067" s="79"/>
    </row>
    <row r="4068" spans="1:2">
      <c r="A4068" s="79"/>
      <c r="B4068" s="79"/>
    </row>
    <row r="4069" spans="1:2">
      <c r="A4069" s="79"/>
      <c r="B4069" s="79"/>
    </row>
    <row r="4070" spans="1:2">
      <c r="A4070" s="79"/>
      <c r="B4070" s="79"/>
    </row>
    <row r="4071" spans="1:2">
      <c r="A4071" s="79"/>
      <c r="B4071" s="79"/>
    </row>
    <row r="4072" spans="1:2">
      <c r="A4072" s="79"/>
      <c r="B4072" s="79"/>
    </row>
    <row r="4073" spans="1:2">
      <c r="A4073" s="79"/>
      <c r="B4073" s="79"/>
    </row>
    <row r="4074" spans="1:2">
      <c r="A4074" s="79"/>
      <c r="B4074" s="79"/>
    </row>
    <row r="4075" spans="1:2">
      <c r="A4075" s="79"/>
      <c r="B4075" s="79"/>
    </row>
    <row r="4076" spans="1:2">
      <c r="A4076" s="79"/>
      <c r="B4076" s="79"/>
    </row>
    <row r="4077" spans="1:2">
      <c r="A4077" s="79"/>
      <c r="B4077" s="79"/>
    </row>
    <row r="4078" spans="1:2">
      <c r="A4078" s="79"/>
      <c r="B4078" s="79"/>
    </row>
    <row r="4079" spans="1:2">
      <c r="A4079" s="79"/>
      <c r="B4079" s="79"/>
    </row>
    <row r="4080" spans="1:2">
      <c r="A4080" s="79"/>
      <c r="B4080" s="79"/>
    </row>
    <row r="4081" spans="1:2">
      <c r="A4081" s="79"/>
      <c r="B4081" s="79"/>
    </row>
    <row r="4082" spans="1:2">
      <c r="A4082" s="79"/>
      <c r="B4082" s="79"/>
    </row>
    <row r="4083" spans="1:2">
      <c r="A4083" s="79"/>
      <c r="B4083" s="79"/>
    </row>
    <row r="4084" spans="1:2">
      <c r="A4084" s="79"/>
      <c r="B4084" s="79"/>
    </row>
    <row r="4085" spans="1:2">
      <c r="A4085" s="79"/>
      <c r="B4085" s="79"/>
    </row>
    <row r="4086" spans="1:2">
      <c r="A4086" s="79"/>
      <c r="B4086" s="79"/>
    </row>
    <row r="4087" spans="1:2">
      <c r="A4087" s="79"/>
      <c r="B4087" s="79"/>
    </row>
    <row r="4088" spans="1:2">
      <c r="A4088" s="79"/>
      <c r="B4088" s="79"/>
    </row>
    <row r="4089" spans="1:2">
      <c r="A4089" s="79"/>
      <c r="B4089" s="79"/>
    </row>
    <row r="4090" spans="1:2">
      <c r="A4090" s="79"/>
      <c r="B4090" s="79"/>
    </row>
    <row r="4091" spans="1:2">
      <c r="A4091" s="79"/>
      <c r="B4091" s="79"/>
    </row>
    <row r="4092" spans="1:2">
      <c r="A4092" s="79"/>
      <c r="B4092" s="79"/>
    </row>
    <row r="4093" spans="1:2">
      <c r="A4093" s="79"/>
      <c r="B4093" s="79"/>
    </row>
    <row r="4094" spans="1:2">
      <c r="A4094" s="79"/>
      <c r="B4094" s="79"/>
    </row>
    <row r="4095" spans="1:2">
      <c r="A4095" s="79"/>
      <c r="B4095" s="79"/>
    </row>
    <row r="4096" spans="1:2">
      <c r="A4096" s="79"/>
      <c r="B4096" s="79"/>
    </row>
    <row r="4097" spans="1:2">
      <c r="A4097" s="79"/>
      <c r="B4097" s="79"/>
    </row>
    <row r="4098" spans="1:2">
      <c r="A4098" s="79"/>
      <c r="B4098" s="79"/>
    </row>
    <row r="4099" spans="1:2">
      <c r="A4099" s="79"/>
      <c r="B4099" s="79"/>
    </row>
    <row r="4100" spans="1:2">
      <c r="A4100" s="79"/>
      <c r="B4100" s="79"/>
    </row>
    <row r="4101" spans="1:2">
      <c r="A4101" s="79"/>
      <c r="B4101" s="79"/>
    </row>
    <row r="4102" spans="1:2">
      <c r="A4102" s="79"/>
      <c r="B4102" s="79"/>
    </row>
    <row r="4103" spans="1:2">
      <c r="A4103" s="79"/>
      <c r="B4103" s="79"/>
    </row>
    <row r="4104" spans="1:2">
      <c r="A4104" s="79"/>
      <c r="B4104" s="79"/>
    </row>
    <row r="4105" spans="1:2">
      <c r="A4105" s="79"/>
      <c r="B4105" s="79"/>
    </row>
    <row r="4106" spans="1:2">
      <c r="A4106" s="79"/>
      <c r="B4106" s="79"/>
    </row>
    <row r="4107" spans="1:2">
      <c r="A4107" s="79"/>
      <c r="B4107" s="79"/>
    </row>
    <row r="4108" spans="1:2">
      <c r="A4108" s="79"/>
      <c r="B4108" s="79"/>
    </row>
    <row r="4109" spans="1:2">
      <c r="A4109" s="79"/>
      <c r="B4109" s="79"/>
    </row>
    <row r="4110" spans="1:2">
      <c r="A4110" s="79"/>
      <c r="B4110" s="79"/>
    </row>
    <row r="4111" spans="1:2">
      <c r="A4111" s="79"/>
      <c r="B4111" s="79"/>
    </row>
    <row r="4112" spans="1:2">
      <c r="A4112" s="79"/>
      <c r="B4112" s="79"/>
    </row>
    <row r="4113" spans="1:2">
      <c r="A4113" s="79"/>
      <c r="B4113" s="79"/>
    </row>
    <row r="4114" spans="1:2">
      <c r="A4114" s="79"/>
      <c r="B4114" s="79"/>
    </row>
    <row r="4115" spans="1:2">
      <c r="A4115" s="79"/>
      <c r="B4115" s="79"/>
    </row>
    <row r="4116" spans="1:2">
      <c r="A4116" s="79"/>
      <c r="B4116" s="79"/>
    </row>
    <row r="4117" spans="1:2">
      <c r="A4117" s="79"/>
      <c r="B4117" s="79"/>
    </row>
    <row r="4118" spans="1:2">
      <c r="A4118" s="79"/>
      <c r="B4118" s="79"/>
    </row>
    <row r="4119" spans="1:2">
      <c r="A4119" s="79"/>
      <c r="B4119" s="79"/>
    </row>
    <row r="4120" spans="1:2">
      <c r="A4120" s="79"/>
      <c r="B4120" s="79"/>
    </row>
    <row r="4121" spans="1:2">
      <c r="A4121" s="79"/>
      <c r="B4121" s="79"/>
    </row>
    <row r="4122" spans="1:2">
      <c r="A4122" s="79"/>
      <c r="B4122" s="79"/>
    </row>
    <row r="4123" spans="1:2">
      <c r="A4123" s="79"/>
      <c r="B4123" s="79"/>
    </row>
    <row r="4124" spans="1:2">
      <c r="A4124" s="79"/>
      <c r="B4124" s="79"/>
    </row>
    <row r="4125" spans="1:2">
      <c r="A4125" s="79"/>
      <c r="B4125" s="79"/>
    </row>
    <row r="4126" spans="1:2">
      <c r="A4126" s="79"/>
      <c r="B4126" s="79"/>
    </row>
    <row r="4127" spans="1:2">
      <c r="A4127" s="79"/>
      <c r="B4127" s="79"/>
    </row>
    <row r="4128" spans="1:2">
      <c r="A4128" s="79"/>
      <c r="B4128" s="79"/>
    </row>
    <row r="4129" spans="1:2">
      <c r="A4129" s="79"/>
      <c r="B4129" s="79"/>
    </row>
    <row r="4130" spans="1:2">
      <c r="A4130" s="79"/>
      <c r="B4130" s="79"/>
    </row>
    <row r="4131" spans="1:2">
      <c r="A4131" s="79"/>
      <c r="B4131" s="79"/>
    </row>
    <row r="4132" spans="1:2">
      <c r="A4132" s="79"/>
      <c r="B4132" s="79"/>
    </row>
    <row r="4133" spans="1:2">
      <c r="A4133" s="79"/>
      <c r="B4133" s="79"/>
    </row>
    <row r="4134" spans="1:2">
      <c r="A4134" s="79"/>
      <c r="B4134" s="79"/>
    </row>
    <row r="4135" spans="1:2">
      <c r="A4135" s="79"/>
      <c r="B4135" s="79"/>
    </row>
    <row r="4136" spans="1:2">
      <c r="A4136" s="79"/>
      <c r="B4136" s="79"/>
    </row>
    <row r="4137" spans="1:2">
      <c r="A4137" s="79"/>
      <c r="B4137" s="79"/>
    </row>
    <row r="4138" spans="1:2">
      <c r="A4138" s="79"/>
      <c r="B4138" s="79"/>
    </row>
    <row r="4139" spans="1:2">
      <c r="A4139" s="79"/>
      <c r="B4139" s="79"/>
    </row>
    <row r="4140" spans="1:2">
      <c r="A4140" s="79"/>
      <c r="B4140" s="79"/>
    </row>
    <row r="4141" spans="1:2">
      <c r="A4141" s="79"/>
      <c r="B4141" s="79"/>
    </row>
    <row r="4142" spans="1:2">
      <c r="A4142" s="79"/>
      <c r="B4142" s="79"/>
    </row>
    <row r="4143" spans="1:2">
      <c r="A4143" s="79"/>
      <c r="B4143" s="79"/>
    </row>
    <row r="4144" spans="1:2">
      <c r="A4144" s="79"/>
      <c r="B4144" s="79"/>
    </row>
    <row r="4145" spans="1:2">
      <c r="A4145" s="79"/>
      <c r="B4145" s="79"/>
    </row>
    <row r="4146" spans="1:2">
      <c r="A4146" s="79"/>
      <c r="B4146" s="79"/>
    </row>
    <row r="4147" spans="1:2">
      <c r="A4147" s="79"/>
      <c r="B4147" s="79"/>
    </row>
    <row r="4148" spans="1:2">
      <c r="A4148" s="79"/>
      <c r="B4148" s="79"/>
    </row>
    <row r="4149" spans="1:2">
      <c r="A4149" s="79"/>
      <c r="B4149" s="79"/>
    </row>
    <row r="4150" spans="1:2">
      <c r="A4150" s="79"/>
      <c r="B4150" s="79"/>
    </row>
    <row r="4151" spans="1:2">
      <c r="A4151" s="79"/>
      <c r="B4151" s="79"/>
    </row>
    <row r="4152" spans="1:2">
      <c r="A4152" s="79"/>
      <c r="B4152" s="79"/>
    </row>
    <row r="4153" spans="1:2">
      <c r="A4153" s="79"/>
      <c r="B4153" s="79"/>
    </row>
    <row r="4154" spans="1:2">
      <c r="A4154" s="79"/>
      <c r="B4154" s="79"/>
    </row>
    <row r="4155" spans="1:2">
      <c r="A4155" s="79"/>
      <c r="B4155" s="79"/>
    </row>
    <row r="4156" spans="1:2">
      <c r="A4156" s="79"/>
      <c r="B4156" s="79"/>
    </row>
    <row r="4157" spans="1:2">
      <c r="A4157" s="79"/>
      <c r="B4157" s="79"/>
    </row>
    <row r="4158" spans="1:2">
      <c r="A4158" s="79"/>
      <c r="B4158" s="79"/>
    </row>
    <row r="4159" spans="1:2">
      <c r="A4159" s="79"/>
      <c r="B4159" s="79"/>
    </row>
    <row r="4160" spans="1:2">
      <c r="A4160" s="79"/>
      <c r="B4160" s="79"/>
    </row>
    <row r="4161" spans="1:2">
      <c r="A4161" s="79"/>
      <c r="B4161" s="79"/>
    </row>
    <row r="4162" spans="1:2">
      <c r="A4162" s="79"/>
      <c r="B4162" s="79"/>
    </row>
    <row r="4163" spans="1:2">
      <c r="A4163" s="79"/>
      <c r="B4163" s="79"/>
    </row>
    <row r="4164" spans="1:2">
      <c r="A4164" s="79"/>
      <c r="B4164" s="79"/>
    </row>
    <row r="4165" spans="1:2">
      <c r="A4165" s="79"/>
      <c r="B4165" s="79"/>
    </row>
    <row r="4166" spans="1:2">
      <c r="A4166" s="79"/>
      <c r="B4166" s="79"/>
    </row>
    <row r="4167" spans="1:2">
      <c r="A4167" s="79"/>
      <c r="B4167" s="79"/>
    </row>
    <row r="4168" spans="1:2">
      <c r="A4168" s="79"/>
      <c r="B4168" s="79"/>
    </row>
    <row r="4169" spans="1:2">
      <c r="A4169" s="79"/>
      <c r="B4169" s="79"/>
    </row>
    <row r="4170" spans="1:2">
      <c r="A4170" s="79"/>
      <c r="B4170" s="79"/>
    </row>
    <row r="4171" spans="1:2">
      <c r="A4171" s="79"/>
      <c r="B4171" s="79"/>
    </row>
    <row r="4172" spans="1:2">
      <c r="A4172" s="79"/>
      <c r="B4172" s="79"/>
    </row>
    <row r="4173" spans="1:2">
      <c r="A4173" s="79"/>
      <c r="B4173" s="79"/>
    </row>
    <row r="4174" spans="1:2">
      <c r="A4174" s="79"/>
      <c r="B4174" s="79"/>
    </row>
    <row r="4175" spans="1:2">
      <c r="A4175" s="79"/>
      <c r="B4175" s="79"/>
    </row>
    <row r="4176" spans="1:2">
      <c r="A4176" s="79"/>
      <c r="B4176" s="79"/>
    </row>
    <row r="4177" spans="1:2">
      <c r="A4177" s="79"/>
      <c r="B4177" s="79"/>
    </row>
    <row r="4178" spans="1:2">
      <c r="A4178" s="79"/>
      <c r="B4178" s="79"/>
    </row>
    <row r="4179" spans="1:2">
      <c r="A4179" s="79"/>
      <c r="B4179" s="79"/>
    </row>
    <row r="4180" spans="1:2">
      <c r="A4180" s="79"/>
      <c r="B4180" s="79"/>
    </row>
    <row r="4181" spans="1:2">
      <c r="A4181" s="79"/>
      <c r="B4181" s="79"/>
    </row>
    <row r="4182" spans="1:2">
      <c r="A4182" s="79"/>
      <c r="B4182" s="79"/>
    </row>
    <row r="4183" spans="1:2">
      <c r="A4183" s="79"/>
      <c r="B4183" s="79"/>
    </row>
    <row r="4184" spans="1:2">
      <c r="A4184" s="79"/>
      <c r="B4184" s="79"/>
    </row>
    <row r="4185" spans="1:2">
      <c r="A4185" s="79"/>
      <c r="B4185" s="79"/>
    </row>
    <row r="4186" spans="1:2">
      <c r="A4186" s="79"/>
      <c r="B4186" s="79"/>
    </row>
    <row r="4187" spans="1:2">
      <c r="A4187" s="79"/>
      <c r="B4187" s="79"/>
    </row>
    <row r="4188" spans="1:2">
      <c r="A4188" s="79"/>
      <c r="B4188" s="79"/>
    </row>
    <row r="4189" spans="1:2">
      <c r="A4189" s="79"/>
      <c r="B4189" s="79"/>
    </row>
    <row r="4190" spans="1:2">
      <c r="A4190" s="79"/>
      <c r="B4190" s="79"/>
    </row>
    <row r="4191" spans="1:2">
      <c r="A4191" s="79"/>
      <c r="B4191" s="79"/>
    </row>
    <row r="4192" spans="1:2">
      <c r="A4192" s="79"/>
      <c r="B4192" s="79"/>
    </row>
    <row r="4193" spans="1:2">
      <c r="A4193" s="79"/>
      <c r="B4193" s="79"/>
    </row>
    <row r="4194" spans="1:2">
      <c r="A4194" s="79"/>
      <c r="B4194" s="79"/>
    </row>
    <row r="4195" spans="1:2">
      <c r="A4195" s="79"/>
      <c r="B4195" s="79"/>
    </row>
    <row r="4196" spans="1:2">
      <c r="A4196" s="79"/>
      <c r="B4196" s="79"/>
    </row>
    <row r="4197" spans="1:2">
      <c r="A4197" s="79"/>
      <c r="B4197" s="79"/>
    </row>
    <row r="4198" spans="1:2">
      <c r="A4198" s="79"/>
      <c r="B4198" s="79"/>
    </row>
    <row r="4199" spans="1:2">
      <c r="A4199" s="79"/>
      <c r="B4199" s="79"/>
    </row>
    <row r="4200" spans="1:2">
      <c r="A4200" s="79"/>
      <c r="B4200" s="79"/>
    </row>
    <row r="4201" spans="1:2">
      <c r="A4201" s="79"/>
      <c r="B4201" s="79"/>
    </row>
    <row r="4202" spans="1:2">
      <c r="A4202" s="79"/>
      <c r="B4202" s="79"/>
    </row>
    <row r="4203" spans="1:2">
      <c r="A4203" s="79"/>
      <c r="B4203" s="79"/>
    </row>
    <row r="4204" spans="1:2">
      <c r="A4204" s="79"/>
      <c r="B4204" s="79"/>
    </row>
    <row r="4205" spans="1:2">
      <c r="A4205" s="79"/>
      <c r="B4205" s="79"/>
    </row>
    <row r="4206" spans="1:2">
      <c r="A4206" s="79"/>
      <c r="B4206" s="79"/>
    </row>
    <row r="4207" spans="1:2">
      <c r="A4207" s="79"/>
      <c r="B4207" s="79"/>
    </row>
    <row r="4208" spans="1:2">
      <c r="A4208" s="79"/>
      <c r="B4208" s="79"/>
    </row>
    <row r="4209" spans="1:2">
      <c r="A4209" s="79"/>
      <c r="B4209" s="79"/>
    </row>
    <row r="4210" spans="1:2">
      <c r="A4210" s="79"/>
      <c r="B4210" s="79"/>
    </row>
    <row r="4211" spans="1:2">
      <c r="A4211" s="79"/>
      <c r="B4211" s="79"/>
    </row>
    <row r="4212" spans="1:2">
      <c r="A4212" s="79"/>
      <c r="B4212" s="79"/>
    </row>
    <row r="4213" spans="1:2">
      <c r="A4213" s="79"/>
      <c r="B4213" s="79"/>
    </row>
    <row r="4214" spans="1:2">
      <c r="A4214" s="79"/>
      <c r="B4214" s="79"/>
    </row>
    <row r="4215" spans="1:2">
      <c r="A4215" s="79"/>
      <c r="B4215" s="79"/>
    </row>
    <row r="4216" spans="1:2">
      <c r="A4216" s="79"/>
      <c r="B4216" s="79"/>
    </row>
    <row r="4217" spans="1:2">
      <c r="A4217" s="79"/>
      <c r="B4217" s="79"/>
    </row>
    <row r="4218" spans="1:2">
      <c r="A4218" s="79"/>
      <c r="B4218" s="79"/>
    </row>
    <row r="4219" spans="1:2">
      <c r="A4219" s="79"/>
      <c r="B4219" s="79"/>
    </row>
    <row r="4220" spans="1:2">
      <c r="A4220" s="79"/>
      <c r="B4220" s="79"/>
    </row>
    <row r="4221" spans="1:2">
      <c r="A4221" s="79"/>
      <c r="B4221" s="79"/>
    </row>
    <row r="4222" spans="1:2">
      <c r="A4222" s="79"/>
      <c r="B4222" s="79"/>
    </row>
    <row r="4223" spans="1:2">
      <c r="A4223" s="79"/>
      <c r="B4223" s="79"/>
    </row>
    <row r="4224" spans="1:2">
      <c r="A4224" s="79"/>
      <c r="B4224" s="79"/>
    </row>
    <row r="4225" spans="1:2">
      <c r="A4225" s="79"/>
      <c r="B4225" s="79"/>
    </row>
    <row r="4226" spans="1:2">
      <c r="A4226" s="79"/>
      <c r="B4226" s="79"/>
    </row>
    <row r="4227" spans="1:2">
      <c r="A4227" s="79"/>
      <c r="B4227" s="79"/>
    </row>
    <row r="4228" spans="1:2">
      <c r="A4228" s="79"/>
      <c r="B4228" s="79"/>
    </row>
    <row r="4229" spans="1:2">
      <c r="A4229" s="79"/>
      <c r="B4229" s="79"/>
    </row>
    <row r="4230" spans="1:2">
      <c r="A4230" s="79"/>
      <c r="B4230" s="79"/>
    </row>
    <row r="4231" spans="1:2">
      <c r="A4231" s="79"/>
      <c r="B4231" s="79"/>
    </row>
    <row r="4232" spans="1:2">
      <c r="A4232" s="79"/>
      <c r="B4232" s="79"/>
    </row>
    <row r="4233" spans="1:2">
      <c r="A4233" s="79"/>
      <c r="B4233" s="79"/>
    </row>
    <row r="4234" spans="1:2">
      <c r="A4234" s="79"/>
      <c r="B4234" s="79"/>
    </row>
    <row r="4235" spans="1:2">
      <c r="A4235" s="79"/>
      <c r="B4235" s="79"/>
    </row>
    <row r="4236" spans="1:2">
      <c r="A4236" s="79"/>
      <c r="B4236" s="79"/>
    </row>
    <row r="4237" spans="1:2">
      <c r="A4237" s="79"/>
      <c r="B4237" s="79"/>
    </row>
    <row r="4238" spans="1:2">
      <c r="A4238" s="79"/>
      <c r="B4238" s="79"/>
    </row>
    <row r="4239" spans="1:2">
      <c r="A4239" s="79"/>
      <c r="B4239" s="79"/>
    </row>
    <row r="4240" spans="1:2">
      <c r="A4240" s="79"/>
      <c r="B4240" s="79"/>
    </row>
    <row r="4241" spans="1:2">
      <c r="A4241" s="79"/>
      <c r="B4241" s="79"/>
    </row>
    <row r="4242" spans="1:2">
      <c r="A4242" s="79"/>
      <c r="B4242" s="79"/>
    </row>
    <row r="4243" spans="1:2">
      <c r="A4243" s="79"/>
      <c r="B4243" s="79"/>
    </row>
    <row r="4244" spans="1:2">
      <c r="A4244" s="79"/>
      <c r="B4244" s="79"/>
    </row>
    <row r="4245" spans="1:2">
      <c r="A4245" s="79"/>
      <c r="B4245" s="79"/>
    </row>
    <row r="4246" spans="1:2">
      <c r="A4246" s="79"/>
      <c r="B4246" s="79"/>
    </row>
    <row r="4247" spans="1:2">
      <c r="A4247" s="79"/>
      <c r="B4247" s="79"/>
    </row>
    <row r="4248" spans="1:2">
      <c r="A4248" s="79"/>
      <c r="B4248" s="79"/>
    </row>
    <row r="4249" spans="1:2">
      <c r="A4249" s="79"/>
      <c r="B4249" s="79"/>
    </row>
    <row r="4250" spans="1:2">
      <c r="A4250" s="79"/>
      <c r="B4250" s="79"/>
    </row>
    <row r="4251" spans="1:2">
      <c r="A4251" s="79"/>
      <c r="B4251" s="79"/>
    </row>
    <row r="4252" spans="1:2">
      <c r="A4252" s="79"/>
      <c r="B4252" s="79"/>
    </row>
    <row r="4253" spans="1:2">
      <c r="A4253" s="79"/>
      <c r="B4253" s="79"/>
    </row>
    <row r="4254" spans="1:2">
      <c r="A4254" s="79"/>
      <c r="B4254" s="79"/>
    </row>
    <row r="4255" spans="1:2">
      <c r="A4255" s="79"/>
      <c r="B4255" s="79"/>
    </row>
    <row r="4256" spans="1:2">
      <c r="A4256" s="79"/>
      <c r="B4256" s="79"/>
    </row>
    <row r="4257" spans="1:2">
      <c r="A4257" s="79"/>
      <c r="B4257" s="79"/>
    </row>
    <row r="4258" spans="1:2">
      <c r="A4258" s="79"/>
      <c r="B4258" s="79"/>
    </row>
    <row r="4259" spans="1:2">
      <c r="A4259" s="79"/>
      <c r="B4259" s="79"/>
    </row>
    <row r="4260" spans="1:2">
      <c r="A4260" s="79"/>
      <c r="B4260" s="79"/>
    </row>
    <row r="4261" spans="1:2">
      <c r="A4261" s="79"/>
      <c r="B4261" s="79"/>
    </row>
    <row r="4262" spans="1:2">
      <c r="A4262" s="79"/>
      <c r="B4262" s="79"/>
    </row>
    <row r="4263" spans="1:2">
      <c r="A4263" s="79"/>
      <c r="B4263" s="79"/>
    </row>
    <row r="4264" spans="1:2">
      <c r="A4264" s="79"/>
      <c r="B4264" s="79"/>
    </row>
    <row r="4265" spans="1:2">
      <c r="A4265" s="79"/>
      <c r="B4265" s="79"/>
    </row>
    <row r="4266" spans="1:2">
      <c r="A4266" s="79"/>
      <c r="B4266" s="79"/>
    </row>
    <row r="4267" spans="1:2">
      <c r="A4267" s="79"/>
      <c r="B4267" s="79"/>
    </row>
    <row r="4268" spans="1:2">
      <c r="A4268" s="79"/>
      <c r="B4268" s="79"/>
    </row>
    <row r="4269" spans="1:2">
      <c r="A4269" s="79"/>
      <c r="B4269" s="79"/>
    </row>
    <row r="4270" spans="1:2">
      <c r="A4270" s="79"/>
      <c r="B4270" s="79"/>
    </row>
    <row r="4271" spans="1:2">
      <c r="A4271" s="79"/>
      <c r="B4271" s="79"/>
    </row>
    <row r="4272" spans="1:2">
      <c r="A4272" s="79"/>
      <c r="B4272" s="79"/>
    </row>
    <row r="4273" spans="1:2">
      <c r="A4273" s="79"/>
      <c r="B4273" s="79"/>
    </row>
    <row r="4274" spans="1:2">
      <c r="A4274" s="79"/>
      <c r="B4274" s="79"/>
    </row>
    <row r="4275" spans="1:2">
      <c r="A4275" s="79"/>
      <c r="B4275" s="79"/>
    </row>
    <row r="4276" spans="1:2">
      <c r="A4276" s="79"/>
      <c r="B4276" s="79"/>
    </row>
    <row r="4277" spans="1:2">
      <c r="A4277" s="79"/>
      <c r="B4277" s="79"/>
    </row>
    <row r="4278" spans="1:2">
      <c r="A4278" s="79"/>
      <c r="B4278" s="79"/>
    </row>
    <row r="4279" spans="1:2">
      <c r="A4279" s="79"/>
      <c r="B4279" s="79"/>
    </row>
    <row r="4280" spans="1:2">
      <c r="A4280" s="79"/>
      <c r="B4280" s="79"/>
    </row>
    <row r="4281" spans="1:2">
      <c r="A4281" s="79"/>
      <c r="B4281" s="79"/>
    </row>
    <row r="4282" spans="1:2">
      <c r="A4282" s="79"/>
      <c r="B4282" s="79"/>
    </row>
    <row r="4283" spans="1:2">
      <c r="A4283" s="79"/>
      <c r="B4283" s="79"/>
    </row>
    <row r="4284" spans="1:2">
      <c r="A4284" s="79"/>
      <c r="B4284" s="79"/>
    </row>
    <row r="4285" spans="1:2">
      <c r="A4285" s="79"/>
      <c r="B4285" s="79"/>
    </row>
    <row r="4286" spans="1:2">
      <c r="A4286" s="79"/>
      <c r="B4286" s="79"/>
    </row>
    <row r="4287" spans="1:2">
      <c r="A4287" s="79"/>
      <c r="B4287" s="79"/>
    </row>
    <row r="4288" spans="1:2">
      <c r="A4288" s="79"/>
      <c r="B4288" s="79"/>
    </row>
    <row r="4289" spans="1:2">
      <c r="A4289" s="79"/>
      <c r="B4289" s="79"/>
    </row>
    <row r="4290" spans="1:2">
      <c r="A4290" s="79"/>
      <c r="B4290" s="79"/>
    </row>
    <row r="4291" spans="1:2">
      <c r="A4291" s="79"/>
      <c r="B4291" s="79"/>
    </row>
    <row r="4292" spans="1:2">
      <c r="A4292" s="79"/>
      <c r="B4292" s="79"/>
    </row>
    <row r="4293" spans="1:2">
      <c r="A4293" s="79"/>
      <c r="B4293" s="79"/>
    </row>
    <row r="4294" spans="1:2">
      <c r="A4294" s="79"/>
      <c r="B4294" s="79"/>
    </row>
    <row r="4295" spans="1:2">
      <c r="A4295" s="79"/>
      <c r="B4295" s="79"/>
    </row>
    <row r="4296" spans="1:2">
      <c r="A4296" s="79"/>
      <c r="B4296" s="79"/>
    </row>
    <row r="4297" spans="1:2">
      <c r="A4297" s="79"/>
      <c r="B4297" s="79"/>
    </row>
    <row r="4298" spans="1:2">
      <c r="A4298" s="79"/>
      <c r="B4298" s="79"/>
    </row>
    <row r="4299" spans="1:2">
      <c r="A4299" s="79"/>
      <c r="B4299" s="79"/>
    </row>
    <row r="4300" spans="1:2">
      <c r="A4300" s="79"/>
      <c r="B4300" s="79"/>
    </row>
    <row r="4301" spans="1:2">
      <c r="A4301" s="79"/>
      <c r="B4301" s="79"/>
    </row>
    <row r="4302" spans="1:2">
      <c r="A4302" s="79"/>
      <c r="B4302" s="79"/>
    </row>
    <row r="4303" spans="1:2">
      <c r="A4303" s="79"/>
      <c r="B4303" s="79"/>
    </row>
    <row r="4304" spans="1:2">
      <c r="A4304" s="79"/>
      <c r="B4304" s="79"/>
    </row>
    <row r="4305" spans="1:2">
      <c r="A4305" s="79"/>
      <c r="B4305" s="79"/>
    </row>
    <row r="4306" spans="1:2">
      <c r="A4306" s="79"/>
      <c r="B4306" s="79"/>
    </row>
    <row r="4307" spans="1:2">
      <c r="A4307" s="79"/>
      <c r="B4307" s="79"/>
    </row>
    <row r="4308" spans="1:2">
      <c r="A4308" s="79"/>
      <c r="B4308" s="79"/>
    </row>
    <row r="4309" spans="1:2">
      <c r="A4309" s="79"/>
      <c r="B4309" s="79"/>
    </row>
    <row r="4310" spans="1:2">
      <c r="A4310" s="79"/>
      <c r="B4310" s="79"/>
    </row>
    <row r="4311" spans="1:2">
      <c r="A4311" s="79"/>
      <c r="B4311" s="79"/>
    </row>
    <row r="4312" spans="1:2">
      <c r="A4312" s="79"/>
      <c r="B4312" s="79"/>
    </row>
    <row r="4313" spans="1:2">
      <c r="A4313" s="79"/>
      <c r="B4313" s="79"/>
    </row>
    <row r="4314" spans="1:2">
      <c r="A4314" s="79"/>
      <c r="B4314" s="79"/>
    </row>
    <row r="4315" spans="1:2">
      <c r="A4315" s="79"/>
      <c r="B4315" s="79"/>
    </row>
    <row r="4316" spans="1:2">
      <c r="A4316" s="79"/>
      <c r="B4316" s="79"/>
    </row>
    <row r="4317" spans="1:2">
      <c r="A4317" s="79"/>
      <c r="B4317" s="79"/>
    </row>
    <row r="4318" spans="1:2">
      <c r="A4318" s="79"/>
      <c r="B4318" s="79"/>
    </row>
    <row r="4319" spans="1:2">
      <c r="A4319" s="79"/>
      <c r="B4319" s="79"/>
    </row>
    <row r="4320" spans="1:2">
      <c r="A4320" s="79"/>
      <c r="B4320" s="79"/>
    </row>
    <row r="4321" spans="1:2">
      <c r="A4321" s="79"/>
      <c r="B4321" s="79"/>
    </row>
    <row r="4322" spans="1:2">
      <c r="A4322" s="79"/>
      <c r="B4322" s="79"/>
    </row>
    <row r="4323" spans="1:2">
      <c r="A4323" s="79"/>
      <c r="B4323" s="79"/>
    </row>
    <row r="4324" spans="1:2">
      <c r="A4324" s="79"/>
      <c r="B4324" s="79"/>
    </row>
    <row r="4325" spans="1:2">
      <c r="A4325" s="79"/>
      <c r="B4325" s="79"/>
    </row>
    <row r="4326" spans="1:2">
      <c r="A4326" s="79"/>
      <c r="B4326" s="79"/>
    </row>
    <row r="4327" spans="1:2">
      <c r="A4327" s="79"/>
      <c r="B4327" s="79"/>
    </row>
    <row r="4328" spans="1:2">
      <c r="A4328" s="79"/>
      <c r="B4328" s="79"/>
    </row>
    <row r="4329" spans="1:2">
      <c r="A4329" s="79"/>
      <c r="B4329" s="79"/>
    </row>
    <row r="4330" spans="1:2">
      <c r="A4330" s="79"/>
      <c r="B4330" s="79"/>
    </row>
    <row r="4331" spans="1:2">
      <c r="A4331" s="79"/>
      <c r="B4331" s="79"/>
    </row>
    <row r="4332" spans="1:2">
      <c r="A4332" s="79"/>
      <c r="B4332" s="79"/>
    </row>
    <row r="4333" spans="1:2">
      <c r="A4333" s="79"/>
      <c r="B4333" s="79"/>
    </row>
    <row r="4334" spans="1:2">
      <c r="A4334" s="79"/>
      <c r="B4334" s="79"/>
    </row>
    <row r="4335" spans="1:2">
      <c r="A4335" s="79"/>
      <c r="B4335" s="79"/>
    </row>
    <row r="4336" spans="1:2">
      <c r="A4336" s="79"/>
      <c r="B4336" s="79"/>
    </row>
    <row r="4337" spans="1:2">
      <c r="A4337" s="79"/>
      <c r="B4337" s="79"/>
    </row>
    <row r="4338" spans="1:2">
      <c r="A4338" s="79"/>
      <c r="B4338" s="79"/>
    </row>
    <row r="4339" spans="1:2">
      <c r="A4339" s="79"/>
      <c r="B4339" s="79"/>
    </row>
    <row r="4340" spans="1:2">
      <c r="A4340" s="79"/>
      <c r="B4340" s="79"/>
    </row>
    <row r="4341" spans="1:2">
      <c r="A4341" s="79"/>
      <c r="B4341" s="79"/>
    </row>
    <row r="4342" spans="1:2">
      <c r="A4342" s="79"/>
      <c r="B4342" s="79"/>
    </row>
    <row r="4343" spans="1:2">
      <c r="A4343" s="79"/>
      <c r="B4343" s="79"/>
    </row>
    <row r="4344" spans="1:2">
      <c r="A4344" s="79"/>
      <c r="B4344" s="79"/>
    </row>
    <row r="4345" spans="1:2">
      <c r="A4345" s="79"/>
      <c r="B4345" s="79"/>
    </row>
    <row r="4346" spans="1:2">
      <c r="A4346" s="79"/>
      <c r="B4346" s="79"/>
    </row>
    <row r="4347" spans="1:2">
      <c r="A4347" s="79"/>
      <c r="B4347" s="79"/>
    </row>
    <row r="4348" spans="1:2">
      <c r="A4348" s="79"/>
      <c r="B4348" s="79"/>
    </row>
    <row r="4349" spans="1:2">
      <c r="A4349" s="79"/>
      <c r="B4349" s="79"/>
    </row>
    <row r="4350" spans="1:2">
      <c r="A4350" s="79"/>
      <c r="B4350" s="79"/>
    </row>
    <row r="4351" spans="1:2">
      <c r="A4351" s="79"/>
      <c r="B4351" s="79"/>
    </row>
    <row r="4352" spans="1:2">
      <c r="A4352" s="79"/>
      <c r="B4352" s="79"/>
    </row>
    <row r="4353" spans="1:2">
      <c r="A4353" s="79"/>
      <c r="B4353" s="79"/>
    </row>
    <row r="4354" spans="1:2">
      <c r="A4354" s="79"/>
      <c r="B4354" s="79"/>
    </row>
    <row r="4355" spans="1:2">
      <c r="A4355" s="79"/>
      <c r="B4355" s="79"/>
    </row>
    <row r="4356" spans="1:2">
      <c r="A4356" s="79"/>
      <c r="B4356" s="79"/>
    </row>
    <row r="4357" spans="1:2">
      <c r="A4357" s="79"/>
      <c r="B4357" s="79"/>
    </row>
    <row r="4358" spans="1:2">
      <c r="A4358" s="79"/>
      <c r="B4358" s="79"/>
    </row>
    <row r="4359" spans="1:2">
      <c r="A4359" s="79"/>
      <c r="B4359" s="79"/>
    </row>
    <row r="4360" spans="1:2">
      <c r="A4360" s="79"/>
      <c r="B4360" s="79"/>
    </row>
    <row r="4361" spans="1:2">
      <c r="A4361" s="79"/>
      <c r="B4361" s="79"/>
    </row>
    <row r="4362" spans="1:2">
      <c r="A4362" s="79"/>
      <c r="B4362" s="79"/>
    </row>
    <row r="4363" spans="1:2">
      <c r="A4363" s="79"/>
      <c r="B4363" s="79"/>
    </row>
    <row r="4364" spans="1:2">
      <c r="A4364" s="79"/>
      <c r="B4364" s="79"/>
    </row>
    <row r="4365" spans="1:2">
      <c r="A4365" s="79"/>
      <c r="B4365" s="79"/>
    </row>
    <row r="4366" spans="1:2">
      <c r="A4366" s="79"/>
      <c r="B4366" s="79"/>
    </row>
    <row r="4367" spans="1:2">
      <c r="A4367" s="79"/>
      <c r="B4367" s="79"/>
    </row>
    <row r="4368" spans="1:2">
      <c r="A4368" s="79"/>
      <c r="B4368" s="79"/>
    </row>
    <row r="4369" spans="1:2">
      <c r="A4369" s="79"/>
      <c r="B4369" s="79"/>
    </row>
    <row r="4370" spans="1:2">
      <c r="A4370" s="79"/>
      <c r="B4370" s="79"/>
    </row>
    <row r="4371" spans="1:2">
      <c r="A4371" s="79"/>
      <c r="B4371" s="79"/>
    </row>
    <row r="4372" spans="1:2">
      <c r="A4372" s="79"/>
      <c r="B4372" s="79"/>
    </row>
    <row r="4373" spans="1:2">
      <c r="A4373" s="79"/>
      <c r="B4373" s="79"/>
    </row>
    <row r="4374" spans="1:2">
      <c r="A4374" s="79"/>
      <c r="B4374" s="79"/>
    </row>
    <row r="4375" spans="1:2">
      <c r="A4375" s="79"/>
      <c r="B4375" s="79"/>
    </row>
    <row r="4376" spans="1:2">
      <c r="A4376" s="79"/>
      <c r="B4376" s="79"/>
    </row>
    <row r="4377" spans="1:2">
      <c r="A4377" s="79"/>
      <c r="B4377" s="79"/>
    </row>
    <row r="4378" spans="1:2">
      <c r="A4378" s="79"/>
      <c r="B4378" s="79"/>
    </row>
    <row r="4379" spans="1:2">
      <c r="A4379" s="79"/>
      <c r="B4379" s="79"/>
    </row>
    <row r="4380" spans="1:2">
      <c r="A4380" s="79"/>
      <c r="B4380" s="79"/>
    </row>
    <row r="4381" spans="1:2">
      <c r="A4381" s="79"/>
      <c r="B4381" s="79"/>
    </row>
    <row r="4382" spans="1:2">
      <c r="A4382" s="79"/>
      <c r="B4382" s="79"/>
    </row>
    <row r="4383" spans="1:2">
      <c r="A4383" s="79"/>
      <c r="B4383" s="79"/>
    </row>
    <row r="4384" spans="1:2">
      <c r="A4384" s="79"/>
      <c r="B4384" s="79"/>
    </row>
    <row r="4385" spans="1:2">
      <c r="A4385" s="79"/>
      <c r="B4385" s="79"/>
    </row>
    <row r="4386" spans="1:2">
      <c r="A4386" s="79"/>
      <c r="B4386" s="79"/>
    </row>
    <row r="4387" spans="1:2">
      <c r="A4387" s="79"/>
      <c r="B4387" s="79"/>
    </row>
    <row r="4388" spans="1:2">
      <c r="A4388" s="79"/>
      <c r="B4388" s="79"/>
    </row>
    <row r="4389" spans="1:2">
      <c r="A4389" s="79"/>
      <c r="B4389" s="79"/>
    </row>
    <row r="4390" spans="1:2">
      <c r="A4390" s="79"/>
      <c r="B4390" s="79"/>
    </row>
    <row r="4391" spans="1:2">
      <c r="A4391" s="79"/>
      <c r="B4391" s="79"/>
    </row>
    <row r="4392" spans="1:2">
      <c r="A4392" s="79"/>
      <c r="B4392" s="79"/>
    </row>
    <row r="4393" spans="1:2">
      <c r="A4393" s="79"/>
      <c r="B4393" s="79"/>
    </row>
    <row r="4394" spans="1:2">
      <c r="A4394" s="79"/>
      <c r="B4394" s="79"/>
    </row>
    <row r="4395" spans="1:2">
      <c r="A4395" s="79"/>
      <c r="B4395" s="79"/>
    </row>
    <row r="4396" spans="1:2">
      <c r="A4396" s="79"/>
      <c r="B4396" s="79"/>
    </row>
    <row r="4397" spans="1:2">
      <c r="A4397" s="79"/>
      <c r="B4397" s="79"/>
    </row>
    <row r="4398" spans="1:2">
      <c r="A4398" s="79"/>
      <c r="B4398" s="79"/>
    </row>
    <row r="4399" spans="1:2">
      <c r="A4399" s="79"/>
      <c r="B4399" s="79"/>
    </row>
    <row r="4400" spans="1:2">
      <c r="A4400" s="79"/>
      <c r="B4400" s="79"/>
    </row>
    <row r="4401" spans="1:2">
      <c r="A4401" s="79"/>
      <c r="B4401" s="79"/>
    </row>
    <row r="4402" spans="1:2">
      <c r="A4402" s="79"/>
      <c r="B4402" s="79"/>
    </row>
    <row r="4403" spans="1:2">
      <c r="A4403" s="79"/>
      <c r="B4403" s="79"/>
    </row>
    <row r="4404" spans="1:2">
      <c r="A4404" s="79"/>
      <c r="B4404" s="79"/>
    </row>
    <row r="4405" spans="1:2">
      <c r="A4405" s="79"/>
      <c r="B4405" s="79"/>
    </row>
    <row r="4406" spans="1:2">
      <c r="A4406" s="79"/>
      <c r="B4406" s="79"/>
    </row>
    <row r="4407" spans="1:2">
      <c r="A4407" s="79"/>
      <c r="B4407" s="79"/>
    </row>
    <row r="4408" spans="1:2">
      <c r="A4408" s="79"/>
      <c r="B4408" s="79"/>
    </row>
    <row r="4409" spans="1:2">
      <c r="A4409" s="79"/>
      <c r="B4409" s="79"/>
    </row>
    <row r="4410" spans="1:2">
      <c r="A4410" s="79"/>
      <c r="B4410" s="79"/>
    </row>
    <row r="4411" spans="1:2">
      <c r="A4411" s="79"/>
      <c r="B4411" s="79"/>
    </row>
    <row r="4412" spans="1:2">
      <c r="A4412" s="79"/>
      <c r="B4412" s="79"/>
    </row>
    <row r="4413" spans="1:2">
      <c r="A4413" s="79"/>
      <c r="B4413" s="79"/>
    </row>
    <row r="4414" spans="1:2">
      <c r="A4414" s="79"/>
      <c r="B4414" s="79"/>
    </row>
    <row r="4415" spans="1:2">
      <c r="A4415" s="79"/>
      <c r="B4415" s="79"/>
    </row>
    <row r="4416" spans="1:2">
      <c r="A4416" s="79"/>
      <c r="B4416" s="79"/>
    </row>
    <row r="4417" spans="1:2">
      <c r="A4417" s="79"/>
      <c r="B4417" s="79"/>
    </row>
    <row r="4418" spans="1:2">
      <c r="A4418" s="79"/>
      <c r="B4418" s="79"/>
    </row>
    <row r="4419" spans="1:2">
      <c r="A4419" s="79"/>
      <c r="B4419" s="79"/>
    </row>
    <row r="4420" spans="1:2">
      <c r="A4420" s="79"/>
      <c r="B4420" s="79"/>
    </row>
    <row r="4421" spans="1:2">
      <c r="A4421" s="79"/>
      <c r="B4421" s="79"/>
    </row>
    <row r="4422" spans="1:2">
      <c r="A4422" s="79"/>
      <c r="B4422" s="79"/>
    </row>
    <row r="4423" spans="1:2">
      <c r="A4423" s="79"/>
      <c r="B4423" s="79"/>
    </row>
    <row r="4424" spans="1:2">
      <c r="A4424" s="79"/>
      <c r="B4424" s="79"/>
    </row>
    <row r="4425" spans="1:2">
      <c r="A4425" s="79"/>
      <c r="B4425" s="79"/>
    </row>
    <row r="4426" spans="1:2">
      <c r="A4426" s="79"/>
      <c r="B4426" s="79"/>
    </row>
    <row r="4427" spans="1:2">
      <c r="A4427" s="79"/>
      <c r="B4427" s="79"/>
    </row>
    <row r="4428" spans="1:2">
      <c r="A4428" s="79"/>
      <c r="B4428" s="79"/>
    </row>
    <row r="4429" spans="1:2">
      <c r="A4429" s="79"/>
      <c r="B4429" s="79"/>
    </row>
    <row r="4430" spans="1:2">
      <c r="A4430" s="79"/>
      <c r="B4430" s="79"/>
    </row>
    <row r="4431" spans="1:2">
      <c r="A4431" s="79"/>
      <c r="B4431" s="79"/>
    </row>
    <row r="4432" spans="1:2">
      <c r="A4432" s="79"/>
      <c r="B4432" s="79"/>
    </row>
    <row r="4433" spans="1:2">
      <c r="A4433" s="79"/>
      <c r="B4433" s="79"/>
    </row>
    <row r="4434" spans="1:2">
      <c r="A4434" s="79"/>
      <c r="B4434" s="79"/>
    </row>
    <row r="4435" spans="1:2">
      <c r="A4435" s="79"/>
      <c r="B4435" s="79"/>
    </row>
    <row r="4436" spans="1:2">
      <c r="A4436" s="79"/>
      <c r="B4436" s="79"/>
    </row>
    <row r="4437" spans="1:2">
      <c r="A4437" s="79"/>
      <c r="B4437" s="79"/>
    </row>
    <row r="4438" spans="1:2">
      <c r="A4438" s="79"/>
      <c r="B4438" s="79"/>
    </row>
    <row r="4439" spans="1:2">
      <c r="A4439" s="79"/>
      <c r="B4439" s="79"/>
    </row>
    <row r="4440" spans="1:2">
      <c r="A4440" s="79"/>
      <c r="B4440" s="79"/>
    </row>
    <row r="4441" spans="1:2">
      <c r="A4441" s="79"/>
      <c r="B4441" s="79"/>
    </row>
    <row r="4442" spans="1:2">
      <c r="A4442" s="79"/>
      <c r="B4442" s="79"/>
    </row>
    <row r="4443" spans="1:2">
      <c r="A4443" s="79"/>
      <c r="B4443" s="79"/>
    </row>
    <row r="4444" spans="1:2">
      <c r="A4444" s="79"/>
      <c r="B4444" s="79"/>
    </row>
    <row r="4445" spans="1:2">
      <c r="A4445" s="79"/>
      <c r="B4445" s="79"/>
    </row>
    <row r="4446" spans="1:2">
      <c r="A4446" s="79"/>
      <c r="B4446" s="79"/>
    </row>
    <row r="4447" spans="1:2">
      <c r="A4447" s="79"/>
      <c r="B4447" s="79"/>
    </row>
    <row r="4448" spans="1:2">
      <c r="A4448" s="79"/>
      <c r="B4448" s="79"/>
    </row>
    <row r="4449" spans="1:2">
      <c r="A4449" s="79"/>
      <c r="B4449" s="79"/>
    </row>
    <row r="4450" spans="1:2">
      <c r="A4450" s="79"/>
      <c r="B4450" s="79"/>
    </row>
    <row r="4451" spans="1:2">
      <c r="A4451" s="79"/>
      <c r="B4451" s="79"/>
    </row>
    <row r="4452" spans="1:2">
      <c r="A4452" s="79"/>
      <c r="B4452" s="79"/>
    </row>
    <row r="4453" spans="1:2">
      <c r="A4453" s="79"/>
      <c r="B4453" s="79"/>
    </row>
    <row r="4454" spans="1:2">
      <c r="A4454" s="79"/>
      <c r="B4454" s="79"/>
    </row>
    <row r="4455" spans="1:2">
      <c r="A4455" s="79"/>
      <c r="B4455" s="79"/>
    </row>
    <row r="4456" spans="1:2">
      <c r="A4456" s="79"/>
      <c r="B4456" s="79"/>
    </row>
    <row r="4457" spans="1:2">
      <c r="A4457" s="79"/>
      <c r="B4457" s="79"/>
    </row>
    <row r="4458" spans="1:2">
      <c r="A4458" s="79"/>
      <c r="B4458" s="79"/>
    </row>
    <row r="4459" spans="1:2">
      <c r="A4459" s="79"/>
      <c r="B4459" s="79"/>
    </row>
    <row r="4460" spans="1:2">
      <c r="A4460" s="79"/>
      <c r="B4460" s="79"/>
    </row>
    <row r="4461" spans="1:2">
      <c r="A4461" s="79"/>
      <c r="B4461" s="79"/>
    </row>
    <row r="4462" spans="1:2">
      <c r="A4462" s="79"/>
      <c r="B4462" s="79"/>
    </row>
    <row r="4463" spans="1:2">
      <c r="A4463" s="79"/>
      <c r="B4463" s="79"/>
    </row>
    <row r="4464" spans="1:2">
      <c r="A4464" s="79"/>
      <c r="B4464" s="79"/>
    </row>
    <row r="4465" spans="1:2">
      <c r="A4465" s="79"/>
      <c r="B4465" s="79"/>
    </row>
    <row r="4466" spans="1:2">
      <c r="A4466" s="79"/>
      <c r="B4466" s="79"/>
    </row>
    <row r="4467" spans="1:2">
      <c r="A4467" s="79"/>
      <c r="B4467" s="79"/>
    </row>
    <row r="4468" spans="1:2">
      <c r="A4468" s="79"/>
      <c r="B4468" s="79"/>
    </row>
    <row r="4469" spans="1:2">
      <c r="A4469" s="79"/>
      <c r="B4469" s="79"/>
    </row>
    <row r="4470" spans="1:2">
      <c r="A4470" s="79"/>
      <c r="B4470" s="79"/>
    </row>
    <row r="4471" spans="1:2">
      <c r="A4471" s="79"/>
      <c r="B4471" s="79"/>
    </row>
    <row r="4472" spans="1:2">
      <c r="A4472" s="79"/>
      <c r="B4472" s="79"/>
    </row>
    <row r="4473" spans="1:2">
      <c r="A4473" s="79"/>
      <c r="B4473" s="79"/>
    </row>
    <row r="4474" spans="1:2">
      <c r="A4474" s="79"/>
      <c r="B4474" s="79"/>
    </row>
    <row r="4475" spans="1:2">
      <c r="A4475" s="79"/>
      <c r="B4475" s="79"/>
    </row>
    <row r="4476" spans="1:2">
      <c r="A4476" s="79"/>
      <c r="B4476" s="79"/>
    </row>
    <row r="4477" spans="1:2">
      <c r="A4477" s="79"/>
      <c r="B4477" s="79"/>
    </row>
    <row r="4478" spans="1:2">
      <c r="A4478" s="79"/>
      <c r="B4478" s="79"/>
    </row>
    <row r="4479" spans="1:2">
      <c r="A4479" s="79"/>
      <c r="B4479" s="79"/>
    </row>
    <row r="4480" spans="1:2">
      <c r="A4480" s="79"/>
      <c r="B4480" s="79"/>
    </row>
    <row r="4481" spans="1:2">
      <c r="A4481" s="79"/>
      <c r="B4481" s="79"/>
    </row>
    <row r="4482" spans="1:2">
      <c r="A4482" s="79"/>
      <c r="B4482" s="79"/>
    </row>
    <row r="4483" spans="1:2">
      <c r="A4483" s="79"/>
      <c r="B4483" s="79"/>
    </row>
    <row r="4484" spans="1:2">
      <c r="A4484" s="79"/>
      <c r="B4484" s="79"/>
    </row>
    <row r="4485" spans="1:2">
      <c r="A4485" s="79"/>
      <c r="B4485" s="79"/>
    </row>
    <row r="4486" spans="1:2">
      <c r="A4486" s="79"/>
      <c r="B4486" s="79"/>
    </row>
    <row r="4487" spans="1:2">
      <c r="A4487" s="79"/>
      <c r="B4487" s="79"/>
    </row>
    <row r="4488" spans="1:2">
      <c r="A4488" s="79"/>
      <c r="B4488" s="79"/>
    </row>
    <row r="4489" spans="1:2">
      <c r="A4489" s="79"/>
      <c r="B4489" s="79"/>
    </row>
    <row r="4490" spans="1:2">
      <c r="A4490" s="79"/>
      <c r="B4490" s="79"/>
    </row>
    <row r="4491" spans="1:2">
      <c r="A4491" s="79"/>
      <c r="B4491" s="79"/>
    </row>
    <row r="4492" spans="1:2">
      <c r="A4492" s="79"/>
      <c r="B4492" s="79"/>
    </row>
    <row r="4493" spans="1:2">
      <c r="A4493" s="79"/>
      <c r="B4493" s="79"/>
    </row>
    <row r="4494" spans="1:2">
      <c r="A4494" s="79"/>
      <c r="B4494" s="79"/>
    </row>
    <row r="4495" spans="1:2">
      <c r="A4495" s="79"/>
      <c r="B4495" s="79"/>
    </row>
    <row r="4496" spans="1:2">
      <c r="A4496" s="79"/>
      <c r="B4496" s="79"/>
    </row>
    <row r="4497" spans="1:2">
      <c r="A4497" s="79"/>
      <c r="B4497" s="79"/>
    </row>
    <row r="4498" spans="1:2">
      <c r="A4498" s="79"/>
      <c r="B4498" s="79"/>
    </row>
    <row r="4499" spans="1:2">
      <c r="A4499" s="79"/>
      <c r="B4499" s="79"/>
    </row>
    <row r="4500" spans="1:2">
      <c r="A4500" s="79"/>
      <c r="B4500" s="79"/>
    </row>
    <row r="4501" spans="1:2">
      <c r="A4501" s="79"/>
      <c r="B4501" s="79"/>
    </row>
    <row r="4502" spans="1:2">
      <c r="A4502" s="79"/>
      <c r="B4502" s="79"/>
    </row>
    <row r="4503" spans="1:2">
      <c r="A4503" s="79"/>
      <c r="B4503" s="79"/>
    </row>
    <row r="4504" spans="1:2">
      <c r="A4504" s="79"/>
      <c r="B4504" s="79"/>
    </row>
    <row r="4505" spans="1:2">
      <c r="A4505" s="79"/>
      <c r="B4505" s="79"/>
    </row>
    <row r="4506" spans="1:2">
      <c r="A4506" s="79"/>
      <c r="B4506" s="79"/>
    </row>
    <row r="4507" spans="1:2">
      <c r="A4507" s="79"/>
      <c r="B4507" s="79"/>
    </row>
    <row r="4508" spans="1:2">
      <c r="A4508" s="79"/>
      <c r="B4508" s="79"/>
    </row>
    <row r="4509" spans="1:2">
      <c r="A4509" s="79"/>
      <c r="B4509" s="79"/>
    </row>
    <row r="4510" spans="1:2">
      <c r="A4510" s="79"/>
      <c r="B4510" s="79"/>
    </row>
    <row r="4511" spans="1:2">
      <c r="A4511" s="79"/>
      <c r="B4511" s="79"/>
    </row>
    <row r="4512" spans="1:2">
      <c r="A4512" s="79"/>
      <c r="B4512" s="79"/>
    </row>
    <row r="4513" spans="1:2">
      <c r="A4513" s="79"/>
      <c r="B4513" s="79"/>
    </row>
    <row r="4514" spans="1:2">
      <c r="A4514" s="79"/>
      <c r="B4514" s="79"/>
    </row>
    <row r="4515" spans="1:2">
      <c r="A4515" s="79"/>
      <c r="B4515" s="79"/>
    </row>
    <row r="4516" spans="1:2">
      <c r="A4516" s="79"/>
      <c r="B4516" s="79"/>
    </row>
    <row r="4517" spans="1:2">
      <c r="A4517" s="79"/>
      <c r="B4517" s="79"/>
    </row>
    <row r="4518" spans="1:2">
      <c r="A4518" s="79"/>
      <c r="B4518" s="79"/>
    </row>
    <row r="4519" spans="1:2">
      <c r="A4519" s="79"/>
      <c r="B4519" s="79"/>
    </row>
    <row r="4520" spans="1:2">
      <c r="A4520" s="79"/>
      <c r="B4520" s="79"/>
    </row>
    <row r="4521" spans="1:2">
      <c r="A4521" s="79"/>
      <c r="B4521" s="79"/>
    </row>
    <row r="4522" spans="1:2">
      <c r="A4522" s="79"/>
      <c r="B4522" s="79"/>
    </row>
    <row r="4523" spans="1:2">
      <c r="A4523" s="79"/>
      <c r="B4523" s="79"/>
    </row>
    <row r="4524" spans="1:2">
      <c r="A4524" s="79"/>
      <c r="B4524" s="79"/>
    </row>
    <row r="4525" spans="1:2">
      <c r="A4525" s="79"/>
      <c r="B4525" s="79"/>
    </row>
    <row r="4526" spans="1:2">
      <c r="A4526" s="79"/>
      <c r="B4526" s="79"/>
    </row>
    <row r="4527" spans="1:2">
      <c r="A4527" s="79"/>
      <c r="B4527" s="79"/>
    </row>
    <row r="4528" spans="1:2">
      <c r="A4528" s="79"/>
      <c r="B4528" s="79"/>
    </row>
    <row r="4529" spans="1:2">
      <c r="A4529" s="79"/>
      <c r="B4529" s="79"/>
    </row>
    <row r="4530" spans="1:2">
      <c r="A4530" s="79"/>
      <c r="B4530" s="79"/>
    </row>
    <row r="4531" spans="1:2">
      <c r="A4531" s="79"/>
      <c r="B4531" s="79"/>
    </row>
    <row r="4532" spans="1:2">
      <c r="A4532" s="79"/>
      <c r="B4532" s="79"/>
    </row>
    <row r="4533" spans="1:2">
      <c r="A4533" s="79"/>
      <c r="B4533" s="79"/>
    </row>
    <row r="4534" spans="1:2">
      <c r="A4534" s="79"/>
      <c r="B4534" s="79"/>
    </row>
    <row r="4535" spans="1:2">
      <c r="A4535" s="79"/>
      <c r="B4535" s="79"/>
    </row>
    <row r="4536" spans="1:2">
      <c r="A4536" s="79"/>
      <c r="B4536" s="79"/>
    </row>
    <row r="4537" spans="1:2">
      <c r="A4537" s="79"/>
      <c r="B4537" s="79"/>
    </row>
    <row r="4538" spans="1:2">
      <c r="A4538" s="79"/>
      <c r="B4538" s="79"/>
    </row>
    <row r="4539" spans="1:2">
      <c r="A4539" s="79"/>
      <c r="B4539" s="79"/>
    </row>
    <row r="4540" spans="1:2">
      <c r="A4540" s="79"/>
      <c r="B4540" s="79"/>
    </row>
    <row r="4541" spans="1:2">
      <c r="A4541" s="79"/>
      <c r="B4541" s="79"/>
    </row>
    <row r="4542" spans="1:2">
      <c r="A4542" s="79"/>
      <c r="B4542" s="79"/>
    </row>
    <row r="4543" spans="1:2">
      <c r="A4543" s="79"/>
      <c r="B4543" s="79"/>
    </row>
    <row r="4544" spans="1:2">
      <c r="A4544" s="79"/>
      <c r="B4544" s="79"/>
    </row>
    <row r="4545" spans="1:2">
      <c r="A4545" s="79"/>
      <c r="B4545" s="79"/>
    </row>
    <row r="4546" spans="1:2">
      <c r="A4546" s="79"/>
      <c r="B4546" s="79"/>
    </row>
    <row r="4547" spans="1:2">
      <c r="A4547" s="79"/>
      <c r="B4547" s="79"/>
    </row>
    <row r="4548" spans="1:2">
      <c r="A4548" s="79"/>
      <c r="B4548" s="79"/>
    </row>
    <row r="4549" spans="1:2">
      <c r="A4549" s="79"/>
      <c r="B4549" s="79"/>
    </row>
    <row r="4550" spans="1:2">
      <c r="A4550" s="79"/>
      <c r="B4550" s="79"/>
    </row>
    <row r="4551" spans="1:2">
      <c r="A4551" s="79"/>
      <c r="B4551" s="79"/>
    </row>
    <row r="4552" spans="1:2">
      <c r="A4552" s="79"/>
      <c r="B4552" s="79"/>
    </row>
    <row r="4553" spans="1:2">
      <c r="A4553" s="79"/>
      <c r="B4553" s="79"/>
    </row>
    <row r="4554" spans="1:2">
      <c r="A4554" s="79"/>
      <c r="B4554" s="79"/>
    </row>
    <row r="4555" spans="1:2">
      <c r="A4555" s="79"/>
      <c r="B4555" s="79"/>
    </row>
    <row r="4556" spans="1:2">
      <c r="A4556" s="79"/>
      <c r="B4556" s="79"/>
    </row>
    <row r="4557" spans="1:2">
      <c r="A4557" s="79"/>
      <c r="B4557" s="79"/>
    </row>
    <row r="4558" spans="1:2">
      <c r="A4558" s="79"/>
      <c r="B4558" s="79"/>
    </row>
    <row r="4559" spans="1:2">
      <c r="A4559" s="79"/>
      <c r="B4559" s="79"/>
    </row>
    <row r="4560" spans="1:2">
      <c r="A4560" s="79"/>
      <c r="B4560" s="79"/>
    </row>
    <row r="4561" spans="1:2">
      <c r="A4561" s="79"/>
      <c r="B4561" s="79"/>
    </row>
    <row r="4562" spans="1:2">
      <c r="A4562" s="79"/>
      <c r="B4562" s="79"/>
    </row>
    <row r="4563" spans="1:2">
      <c r="A4563" s="79"/>
      <c r="B4563" s="79"/>
    </row>
    <row r="4564" spans="1:2">
      <c r="A4564" s="79"/>
      <c r="B4564" s="79"/>
    </row>
    <row r="4565" spans="1:2">
      <c r="A4565" s="79"/>
      <c r="B4565" s="79"/>
    </row>
    <row r="4566" spans="1:2">
      <c r="A4566" s="79"/>
      <c r="B4566" s="79"/>
    </row>
    <row r="4567" spans="1:2">
      <c r="A4567" s="79"/>
      <c r="B4567" s="79"/>
    </row>
    <row r="4568" spans="1:2">
      <c r="A4568" s="79"/>
      <c r="B4568" s="79"/>
    </row>
    <row r="4569" spans="1:2">
      <c r="A4569" s="79"/>
      <c r="B4569" s="79"/>
    </row>
    <row r="4570" spans="1:2">
      <c r="A4570" s="79"/>
      <c r="B4570" s="79"/>
    </row>
    <row r="4571" spans="1:2">
      <c r="A4571" s="79"/>
      <c r="B4571" s="79"/>
    </row>
    <row r="4572" spans="1:2">
      <c r="A4572" s="79"/>
      <c r="B4572" s="79"/>
    </row>
    <row r="4573" spans="1:2">
      <c r="A4573" s="79"/>
      <c r="B4573" s="79"/>
    </row>
    <row r="4574" spans="1:2">
      <c r="A4574" s="79"/>
      <c r="B4574" s="79"/>
    </row>
    <row r="4575" spans="1:2">
      <c r="A4575" s="79"/>
      <c r="B4575" s="79"/>
    </row>
    <row r="4576" spans="1:2">
      <c r="A4576" s="79"/>
      <c r="B4576" s="79"/>
    </row>
    <row r="4577" spans="1:2">
      <c r="A4577" s="79"/>
      <c r="B4577" s="79"/>
    </row>
    <row r="4578" spans="1:2">
      <c r="A4578" s="79"/>
      <c r="B4578" s="79"/>
    </row>
    <row r="4579" spans="1:2">
      <c r="A4579" s="79"/>
      <c r="B4579" s="79"/>
    </row>
    <row r="4580" spans="1:2">
      <c r="A4580" s="79"/>
      <c r="B4580" s="79"/>
    </row>
    <row r="4581" spans="1:2">
      <c r="A4581" s="79"/>
      <c r="B4581" s="79"/>
    </row>
    <row r="4582" spans="1:2">
      <c r="A4582" s="79"/>
      <c r="B4582" s="79"/>
    </row>
    <row r="4583" spans="1:2">
      <c r="A4583" s="79"/>
      <c r="B4583" s="79"/>
    </row>
    <row r="4584" spans="1:2">
      <c r="A4584" s="79"/>
      <c r="B4584" s="79"/>
    </row>
    <row r="4585" spans="1:2">
      <c r="A4585" s="79"/>
      <c r="B4585" s="79"/>
    </row>
    <row r="4586" spans="1:2">
      <c r="A4586" s="79"/>
      <c r="B4586" s="79"/>
    </row>
    <row r="4587" spans="1:2">
      <c r="A4587" s="79"/>
      <c r="B4587" s="79"/>
    </row>
    <row r="4588" spans="1:2">
      <c r="A4588" s="79"/>
      <c r="B4588" s="79"/>
    </row>
    <row r="4589" spans="1:2">
      <c r="A4589" s="79"/>
      <c r="B4589" s="79"/>
    </row>
    <row r="4590" spans="1:2">
      <c r="A4590" s="79"/>
      <c r="B4590" s="79"/>
    </row>
    <row r="4591" spans="1:2">
      <c r="A4591" s="79"/>
      <c r="B4591" s="79"/>
    </row>
    <row r="4592" spans="1:2">
      <c r="A4592" s="79"/>
      <c r="B4592" s="79"/>
    </row>
    <row r="4593" spans="1:2">
      <c r="A4593" s="79"/>
      <c r="B4593" s="79"/>
    </row>
    <row r="4594" spans="1:2">
      <c r="A4594" s="79"/>
      <c r="B4594" s="79"/>
    </row>
    <row r="4595" spans="1:2">
      <c r="A4595" s="79"/>
      <c r="B4595" s="79"/>
    </row>
    <row r="4596" spans="1:2">
      <c r="A4596" s="79"/>
      <c r="B4596" s="79"/>
    </row>
    <row r="4597" spans="1:2">
      <c r="A4597" s="79"/>
      <c r="B4597" s="79"/>
    </row>
    <row r="4598" spans="1:2">
      <c r="A4598" s="79"/>
      <c r="B4598" s="79"/>
    </row>
    <row r="4599" spans="1:2">
      <c r="A4599" s="79"/>
      <c r="B4599" s="79"/>
    </row>
    <row r="4600" spans="1:2">
      <c r="A4600" s="79"/>
      <c r="B4600" s="79"/>
    </row>
    <row r="4601" spans="1:2">
      <c r="A4601" s="79"/>
      <c r="B4601" s="79"/>
    </row>
    <row r="4602" spans="1:2">
      <c r="A4602" s="79"/>
      <c r="B4602" s="79"/>
    </row>
    <row r="4603" spans="1:2">
      <c r="A4603" s="79"/>
      <c r="B4603" s="79"/>
    </row>
    <row r="4604" spans="1:2">
      <c r="A4604" s="79"/>
      <c r="B4604" s="79"/>
    </row>
    <row r="4605" spans="1:2">
      <c r="A4605" s="79"/>
      <c r="B4605" s="79"/>
    </row>
    <row r="4606" spans="1:2">
      <c r="A4606" s="79"/>
      <c r="B4606" s="79"/>
    </row>
    <row r="4607" spans="1:2">
      <c r="A4607" s="79"/>
      <c r="B4607" s="79"/>
    </row>
    <row r="4608" spans="1:2">
      <c r="A4608" s="79"/>
      <c r="B4608" s="79"/>
    </row>
    <row r="4609" spans="1:2">
      <c r="A4609" s="79"/>
      <c r="B4609" s="79"/>
    </row>
    <row r="4610" spans="1:2">
      <c r="A4610" s="79"/>
      <c r="B4610" s="79"/>
    </row>
    <row r="4611" spans="1:2">
      <c r="A4611" s="79"/>
      <c r="B4611" s="79"/>
    </row>
    <row r="4612" spans="1:2">
      <c r="A4612" s="79"/>
      <c r="B4612" s="79"/>
    </row>
    <row r="4613" spans="1:2">
      <c r="A4613" s="79"/>
      <c r="B4613" s="79"/>
    </row>
    <row r="4614" spans="1:2">
      <c r="A4614" s="79"/>
      <c r="B4614" s="79"/>
    </row>
    <row r="4615" spans="1:2">
      <c r="A4615" s="79"/>
      <c r="B4615" s="79"/>
    </row>
    <row r="4616" spans="1:2">
      <c r="A4616" s="79"/>
      <c r="B4616" s="79"/>
    </row>
    <row r="4617" spans="1:2">
      <c r="A4617" s="79"/>
      <c r="B4617" s="79"/>
    </row>
    <row r="4618" spans="1:2">
      <c r="A4618" s="79"/>
      <c r="B4618" s="79"/>
    </row>
    <row r="4619" spans="1:2">
      <c r="A4619" s="79"/>
      <c r="B4619" s="79"/>
    </row>
    <row r="4620" spans="1:2">
      <c r="A4620" s="79"/>
      <c r="B4620" s="79"/>
    </row>
    <row r="4621" spans="1:2">
      <c r="A4621" s="79"/>
      <c r="B4621" s="79"/>
    </row>
    <row r="4622" spans="1:2">
      <c r="A4622" s="79"/>
      <c r="B4622" s="79"/>
    </row>
    <row r="4623" spans="1:2">
      <c r="A4623" s="79"/>
      <c r="B4623" s="79"/>
    </row>
    <row r="4624" spans="1:2">
      <c r="A4624" s="79"/>
      <c r="B4624" s="79"/>
    </row>
    <row r="4625" spans="1:2">
      <c r="A4625" s="79"/>
      <c r="B4625" s="79"/>
    </row>
    <row r="4626" spans="1:2">
      <c r="A4626" s="79"/>
      <c r="B4626" s="79"/>
    </row>
    <row r="4627" spans="1:2">
      <c r="A4627" s="79"/>
      <c r="B4627" s="79"/>
    </row>
    <row r="4628" spans="1:2">
      <c r="A4628" s="79"/>
      <c r="B4628" s="79"/>
    </row>
    <row r="4629" spans="1:2">
      <c r="A4629" s="79"/>
      <c r="B4629" s="79"/>
    </row>
    <row r="4630" spans="1:2">
      <c r="A4630" s="79"/>
      <c r="B4630" s="79"/>
    </row>
    <row r="4631" spans="1:2">
      <c r="A4631" s="79"/>
      <c r="B4631" s="79"/>
    </row>
    <row r="4632" spans="1:2">
      <c r="A4632" s="79"/>
      <c r="B4632" s="79"/>
    </row>
    <row r="4633" spans="1:2">
      <c r="A4633" s="79"/>
      <c r="B4633" s="79"/>
    </row>
    <row r="4634" spans="1:2">
      <c r="A4634" s="79"/>
      <c r="B4634" s="79"/>
    </row>
    <row r="4635" spans="1:2">
      <c r="A4635" s="79"/>
      <c r="B4635" s="79"/>
    </row>
    <row r="4636" spans="1:2">
      <c r="A4636" s="79"/>
      <c r="B4636" s="79"/>
    </row>
    <row r="4637" spans="1:2">
      <c r="A4637" s="79"/>
      <c r="B4637" s="79"/>
    </row>
    <row r="4638" spans="1:2">
      <c r="A4638" s="79"/>
      <c r="B4638" s="79"/>
    </row>
    <row r="4639" spans="1:2">
      <c r="A4639" s="79"/>
      <c r="B4639" s="79"/>
    </row>
    <row r="4640" spans="1:2">
      <c r="A4640" s="79"/>
      <c r="B4640" s="79"/>
    </row>
    <row r="4641" spans="1:2">
      <c r="A4641" s="79"/>
      <c r="B4641" s="79"/>
    </row>
    <row r="4642" spans="1:2">
      <c r="A4642" s="79"/>
      <c r="B4642" s="79"/>
    </row>
    <row r="4643" spans="1:2">
      <c r="A4643" s="79"/>
      <c r="B4643" s="79"/>
    </row>
    <row r="4644" spans="1:2">
      <c r="A4644" s="79"/>
      <c r="B4644" s="79"/>
    </row>
    <row r="4645" spans="1:2">
      <c r="A4645" s="79"/>
      <c r="B4645" s="79"/>
    </row>
    <row r="4646" spans="1:2">
      <c r="A4646" s="79"/>
      <c r="B4646" s="79"/>
    </row>
    <row r="4647" spans="1:2">
      <c r="A4647" s="79"/>
      <c r="B4647" s="79"/>
    </row>
    <row r="4648" spans="1:2">
      <c r="A4648" s="79"/>
      <c r="B4648" s="79"/>
    </row>
    <row r="4649" spans="1:2">
      <c r="A4649" s="79"/>
      <c r="B4649" s="79"/>
    </row>
    <row r="4650" spans="1:2">
      <c r="A4650" s="79"/>
      <c r="B4650" s="79"/>
    </row>
    <row r="4651" spans="1:2">
      <c r="A4651" s="79"/>
      <c r="B4651" s="79"/>
    </row>
    <row r="4652" spans="1:2">
      <c r="A4652" s="79"/>
      <c r="B4652" s="79"/>
    </row>
    <row r="4653" spans="1:2">
      <c r="A4653" s="79"/>
      <c r="B4653" s="79"/>
    </row>
    <row r="4654" spans="1:2">
      <c r="A4654" s="79"/>
      <c r="B4654" s="79"/>
    </row>
    <row r="4655" spans="1:2">
      <c r="A4655" s="79"/>
      <c r="B4655" s="79"/>
    </row>
    <row r="4656" spans="1:2">
      <c r="A4656" s="79"/>
      <c r="B4656" s="79"/>
    </row>
    <row r="4657" spans="1:2">
      <c r="A4657" s="79"/>
      <c r="B4657" s="79"/>
    </row>
    <row r="4658" spans="1:2">
      <c r="A4658" s="79"/>
      <c r="B4658" s="79"/>
    </row>
    <row r="4659" spans="1:2">
      <c r="A4659" s="79"/>
      <c r="B4659" s="79"/>
    </row>
    <row r="4660" spans="1:2">
      <c r="A4660" s="79"/>
      <c r="B4660" s="79"/>
    </row>
    <row r="4661" spans="1:2">
      <c r="A4661" s="79"/>
      <c r="B4661" s="79"/>
    </row>
    <row r="4662" spans="1:2">
      <c r="A4662" s="79"/>
      <c r="B4662" s="79"/>
    </row>
    <row r="4663" spans="1:2">
      <c r="A4663" s="79"/>
      <c r="B4663" s="79"/>
    </row>
    <row r="4664" spans="1:2">
      <c r="A4664" s="79"/>
      <c r="B4664" s="79"/>
    </row>
    <row r="4665" spans="1:2">
      <c r="A4665" s="79"/>
      <c r="B4665" s="79"/>
    </row>
    <row r="4666" spans="1:2">
      <c r="A4666" s="79"/>
      <c r="B4666" s="79"/>
    </row>
    <row r="4667" spans="1:2">
      <c r="A4667" s="79"/>
      <c r="B4667" s="79"/>
    </row>
    <row r="4668" spans="1:2">
      <c r="A4668" s="79"/>
      <c r="B4668" s="79"/>
    </row>
    <row r="4669" spans="1:2">
      <c r="A4669" s="79"/>
      <c r="B4669" s="79"/>
    </row>
    <row r="4670" spans="1:2">
      <c r="A4670" s="79"/>
      <c r="B4670" s="79"/>
    </row>
    <row r="4671" spans="1:2">
      <c r="A4671" s="79"/>
      <c r="B4671" s="79"/>
    </row>
    <row r="4672" spans="1:2">
      <c r="A4672" s="79"/>
      <c r="B4672" s="79"/>
    </row>
    <row r="4673" spans="1:2">
      <c r="A4673" s="79"/>
      <c r="B4673" s="79"/>
    </row>
    <row r="4674" spans="1:2">
      <c r="A4674" s="79"/>
      <c r="B4674" s="79"/>
    </row>
    <row r="4675" spans="1:2">
      <c r="A4675" s="79"/>
      <c r="B4675" s="79"/>
    </row>
    <row r="4676" spans="1:2">
      <c r="A4676" s="79"/>
      <c r="B4676" s="79"/>
    </row>
    <row r="4677" spans="1:2">
      <c r="A4677" s="79"/>
      <c r="B4677" s="79"/>
    </row>
    <row r="4678" spans="1:2">
      <c r="A4678" s="79"/>
      <c r="B4678" s="79"/>
    </row>
    <row r="4679" spans="1:2">
      <c r="A4679" s="79"/>
      <c r="B4679" s="79"/>
    </row>
    <row r="4680" spans="1:2">
      <c r="A4680" s="79"/>
      <c r="B4680" s="79"/>
    </row>
    <row r="4681" spans="1:2">
      <c r="A4681" s="79"/>
      <c r="B4681" s="79"/>
    </row>
    <row r="4682" spans="1:2">
      <c r="A4682" s="79"/>
      <c r="B4682" s="79"/>
    </row>
    <row r="4683" spans="1:2">
      <c r="A4683" s="79"/>
      <c r="B4683" s="79"/>
    </row>
    <row r="4684" spans="1:2">
      <c r="A4684" s="79"/>
      <c r="B4684" s="79"/>
    </row>
    <row r="4685" spans="1:2">
      <c r="A4685" s="79"/>
      <c r="B4685" s="79"/>
    </row>
    <row r="4686" spans="1:2">
      <c r="A4686" s="79"/>
      <c r="B4686" s="79"/>
    </row>
    <row r="4687" spans="1:2">
      <c r="A4687" s="79"/>
      <c r="B4687" s="79"/>
    </row>
    <row r="4688" spans="1:2">
      <c r="A4688" s="79"/>
      <c r="B4688" s="79"/>
    </row>
    <row r="4689" spans="1:2">
      <c r="A4689" s="79"/>
      <c r="B4689" s="79"/>
    </row>
    <row r="4690" spans="1:2">
      <c r="A4690" s="79"/>
      <c r="B4690" s="79"/>
    </row>
    <row r="4691" spans="1:2">
      <c r="A4691" s="79"/>
      <c r="B4691" s="79"/>
    </row>
    <row r="4692" spans="1:2">
      <c r="A4692" s="79"/>
      <c r="B4692" s="79"/>
    </row>
    <row r="4693" spans="1:2">
      <c r="A4693" s="79"/>
      <c r="B4693" s="79"/>
    </row>
    <row r="4694" spans="1:2">
      <c r="A4694" s="79"/>
      <c r="B4694" s="79"/>
    </row>
    <row r="4695" spans="1:2">
      <c r="A4695" s="79"/>
      <c r="B4695" s="79"/>
    </row>
    <row r="4696" spans="1:2">
      <c r="A4696" s="79"/>
      <c r="B4696" s="79"/>
    </row>
    <row r="4697" spans="1:2">
      <c r="A4697" s="79"/>
      <c r="B4697" s="79"/>
    </row>
    <row r="4698" spans="1:2">
      <c r="A4698" s="79"/>
      <c r="B4698" s="79"/>
    </row>
    <row r="4699" spans="1:2">
      <c r="A4699" s="79"/>
      <c r="B4699" s="79"/>
    </row>
    <row r="4700" spans="1:2">
      <c r="A4700" s="79"/>
      <c r="B4700" s="79"/>
    </row>
    <row r="4701" spans="1:2">
      <c r="A4701" s="79"/>
      <c r="B4701" s="79"/>
    </row>
    <row r="4702" spans="1:2">
      <c r="A4702" s="79"/>
      <c r="B4702" s="79"/>
    </row>
    <row r="4703" spans="1:2">
      <c r="A4703" s="79"/>
      <c r="B4703" s="79"/>
    </row>
    <row r="4704" spans="1:2">
      <c r="A4704" s="79"/>
      <c r="B4704" s="79"/>
    </row>
    <row r="4705" spans="1:2">
      <c r="A4705" s="79"/>
      <c r="B4705" s="79"/>
    </row>
    <row r="4706" spans="1:2">
      <c r="A4706" s="79"/>
      <c r="B4706" s="79"/>
    </row>
    <row r="4707" spans="1:2">
      <c r="A4707" s="79"/>
      <c r="B4707" s="79"/>
    </row>
    <row r="4708" spans="1:2">
      <c r="A4708" s="79"/>
      <c r="B4708" s="79"/>
    </row>
    <row r="4709" spans="1:2">
      <c r="A4709" s="79"/>
      <c r="B4709" s="79"/>
    </row>
    <row r="4710" spans="1:2">
      <c r="A4710" s="79"/>
      <c r="B4710" s="79"/>
    </row>
    <row r="4711" spans="1:2">
      <c r="A4711" s="79"/>
      <c r="B4711" s="79"/>
    </row>
    <row r="4712" spans="1:2">
      <c r="A4712" s="79"/>
      <c r="B4712" s="79"/>
    </row>
    <row r="4713" spans="1:2">
      <c r="A4713" s="79"/>
      <c r="B4713" s="79"/>
    </row>
    <row r="4714" spans="1:2">
      <c r="A4714" s="79"/>
      <c r="B4714" s="79"/>
    </row>
    <row r="4715" spans="1:2">
      <c r="A4715" s="79"/>
      <c r="B4715" s="79"/>
    </row>
    <row r="4716" spans="1:2">
      <c r="A4716" s="79"/>
      <c r="B4716" s="79"/>
    </row>
    <row r="4717" spans="1:2">
      <c r="A4717" s="79"/>
      <c r="B4717" s="79"/>
    </row>
    <row r="4718" spans="1:2">
      <c r="A4718" s="79"/>
      <c r="B4718" s="79"/>
    </row>
    <row r="4719" spans="1:2">
      <c r="A4719" s="79"/>
      <c r="B4719" s="79"/>
    </row>
    <row r="4720" spans="1:2">
      <c r="A4720" s="79"/>
      <c r="B4720" s="79"/>
    </row>
    <row r="4721" spans="1:2">
      <c r="A4721" s="79"/>
      <c r="B4721" s="79"/>
    </row>
    <row r="4722" spans="1:2">
      <c r="A4722" s="79"/>
      <c r="B4722" s="79"/>
    </row>
    <row r="4723" spans="1:2">
      <c r="A4723" s="79"/>
      <c r="B4723" s="79"/>
    </row>
    <row r="4724" spans="1:2">
      <c r="A4724" s="79"/>
      <c r="B4724" s="79"/>
    </row>
    <row r="4725" spans="1:2">
      <c r="A4725" s="79"/>
      <c r="B4725" s="79"/>
    </row>
    <row r="4726" spans="1:2">
      <c r="A4726" s="79"/>
      <c r="B4726" s="79"/>
    </row>
    <row r="4727" spans="1:2">
      <c r="A4727" s="79"/>
      <c r="B4727" s="79"/>
    </row>
    <row r="4728" spans="1:2">
      <c r="A4728" s="79"/>
      <c r="B4728" s="79"/>
    </row>
    <row r="4729" spans="1:2">
      <c r="A4729" s="79"/>
      <c r="B4729" s="79"/>
    </row>
    <row r="4730" spans="1:2">
      <c r="A4730" s="79"/>
      <c r="B4730" s="79"/>
    </row>
    <row r="4731" spans="1:2">
      <c r="A4731" s="79"/>
      <c r="B4731" s="79"/>
    </row>
    <row r="4732" spans="1:2">
      <c r="A4732" s="79"/>
      <c r="B4732" s="79"/>
    </row>
    <row r="4733" spans="1:2">
      <c r="A4733" s="79"/>
      <c r="B4733" s="79"/>
    </row>
    <row r="4734" spans="1:2">
      <c r="A4734" s="79"/>
      <c r="B4734" s="79"/>
    </row>
    <row r="4735" spans="1:2">
      <c r="A4735" s="79"/>
      <c r="B4735" s="79"/>
    </row>
    <row r="4736" spans="1:2">
      <c r="A4736" s="79"/>
      <c r="B4736" s="79"/>
    </row>
    <row r="4737" spans="1:2">
      <c r="A4737" s="79"/>
      <c r="B4737" s="79"/>
    </row>
    <row r="4738" spans="1:2">
      <c r="A4738" s="79"/>
      <c r="B4738" s="79"/>
    </row>
    <row r="4739" spans="1:2">
      <c r="A4739" s="79"/>
      <c r="B4739" s="79"/>
    </row>
    <row r="4740" spans="1:2">
      <c r="A4740" s="79"/>
      <c r="B4740" s="79"/>
    </row>
    <row r="4741" spans="1:2">
      <c r="A4741" s="79"/>
      <c r="B4741" s="79"/>
    </row>
    <row r="4742" spans="1:2">
      <c r="A4742" s="79"/>
      <c r="B4742" s="79"/>
    </row>
    <row r="4743" spans="1:2">
      <c r="A4743" s="79"/>
      <c r="B4743" s="79"/>
    </row>
    <row r="4744" spans="1:2">
      <c r="A4744" s="79"/>
      <c r="B4744" s="79"/>
    </row>
    <row r="4745" spans="1:2">
      <c r="A4745" s="79"/>
      <c r="B4745" s="79"/>
    </row>
    <row r="4746" spans="1:2">
      <c r="A4746" s="79"/>
      <c r="B4746" s="79"/>
    </row>
    <row r="4747" spans="1:2">
      <c r="A4747" s="79"/>
      <c r="B4747" s="79"/>
    </row>
    <row r="4748" spans="1:2">
      <c r="A4748" s="79"/>
      <c r="B4748" s="79"/>
    </row>
    <row r="4749" spans="1:2">
      <c r="A4749" s="79"/>
      <c r="B4749" s="79"/>
    </row>
    <row r="4750" spans="1:2">
      <c r="A4750" s="79"/>
      <c r="B4750" s="79"/>
    </row>
    <row r="4751" spans="1:2">
      <c r="A4751" s="79"/>
      <c r="B4751" s="79"/>
    </row>
    <row r="4752" spans="1:2">
      <c r="A4752" s="79"/>
      <c r="B4752" s="79"/>
    </row>
    <row r="4753" spans="1:2">
      <c r="A4753" s="79"/>
      <c r="B4753" s="79"/>
    </row>
    <row r="4754" spans="1:2">
      <c r="A4754" s="79"/>
      <c r="B4754" s="79"/>
    </row>
    <row r="4755" spans="1:2">
      <c r="A4755" s="79"/>
      <c r="B4755" s="79"/>
    </row>
    <row r="4756" spans="1:2">
      <c r="A4756" s="79"/>
      <c r="B4756" s="79"/>
    </row>
    <row r="4757" spans="1:2">
      <c r="A4757" s="79"/>
      <c r="B4757" s="79"/>
    </row>
    <row r="4758" spans="1:2">
      <c r="A4758" s="79"/>
      <c r="B4758" s="79"/>
    </row>
    <row r="4759" spans="1:2">
      <c r="A4759" s="79"/>
      <c r="B4759" s="79"/>
    </row>
    <row r="4760" spans="1:2">
      <c r="A4760" s="79"/>
      <c r="B4760" s="79"/>
    </row>
    <row r="4761" spans="1:2">
      <c r="A4761" s="79"/>
      <c r="B4761" s="79"/>
    </row>
    <row r="4762" spans="1:2">
      <c r="A4762" s="79"/>
      <c r="B4762" s="79"/>
    </row>
    <row r="4763" spans="1:2">
      <c r="A4763" s="79"/>
      <c r="B4763" s="79"/>
    </row>
    <row r="4764" spans="1:2">
      <c r="A4764" s="79"/>
      <c r="B4764" s="79"/>
    </row>
    <row r="4765" spans="1:2">
      <c r="A4765" s="79"/>
      <c r="B4765" s="79"/>
    </row>
    <row r="4766" spans="1:2">
      <c r="A4766" s="79"/>
      <c r="B4766" s="79"/>
    </row>
    <row r="4767" spans="1:2">
      <c r="A4767" s="79"/>
      <c r="B4767" s="79"/>
    </row>
    <row r="4768" spans="1:2">
      <c r="A4768" s="79"/>
      <c r="B4768" s="79"/>
    </row>
    <row r="4769" spans="1:2">
      <c r="A4769" s="79"/>
      <c r="B4769" s="79"/>
    </row>
    <row r="4770" spans="1:2">
      <c r="A4770" s="79"/>
      <c r="B4770" s="79"/>
    </row>
    <row r="4771" spans="1:2">
      <c r="A4771" s="79"/>
      <c r="B4771" s="79"/>
    </row>
    <row r="4772" spans="1:2">
      <c r="A4772" s="79"/>
      <c r="B4772" s="79"/>
    </row>
    <row r="4773" spans="1:2">
      <c r="A4773" s="79"/>
      <c r="B4773" s="79"/>
    </row>
    <row r="4774" spans="1:2">
      <c r="A4774" s="79"/>
      <c r="B4774" s="79"/>
    </row>
    <row r="4775" spans="1:2">
      <c r="A4775" s="79"/>
      <c r="B4775" s="79"/>
    </row>
    <row r="4776" spans="1:2">
      <c r="A4776" s="79"/>
      <c r="B4776" s="79"/>
    </row>
    <row r="4777" spans="1:2">
      <c r="A4777" s="79"/>
      <c r="B4777" s="79"/>
    </row>
    <row r="4778" spans="1:2">
      <c r="A4778" s="79"/>
      <c r="B4778" s="79"/>
    </row>
    <row r="4779" spans="1:2">
      <c r="A4779" s="79"/>
      <c r="B4779" s="79"/>
    </row>
    <row r="4780" spans="1:2">
      <c r="A4780" s="79"/>
      <c r="B4780" s="79"/>
    </row>
    <row r="4781" spans="1:2">
      <c r="A4781" s="79"/>
      <c r="B4781" s="79"/>
    </row>
    <row r="4782" spans="1:2">
      <c r="A4782" s="79"/>
      <c r="B4782" s="79"/>
    </row>
    <row r="4783" spans="1:2">
      <c r="A4783" s="79"/>
      <c r="B4783" s="79"/>
    </row>
    <row r="4784" spans="1:2">
      <c r="A4784" s="79"/>
      <c r="B4784" s="79"/>
    </row>
    <row r="4785" spans="1:2">
      <c r="A4785" s="79"/>
      <c r="B4785" s="79"/>
    </row>
    <row r="4786" spans="1:2">
      <c r="A4786" s="79"/>
      <c r="B4786" s="79"/>
    </row>
    <row r="4787" spans="1:2">
      <c r="A4787" s="79"/>
      <c r="B4787" s="79"/>
    </row>
    <row r="4788" spans="1:2">
      <c r="A4788" s="79"/>
      <c r="B4788" s="79"/>
    </row>
    <row r="4789" spans="1:2">
      <c r="A4789" s="79"/>
      <c r="B4789" s="79"/>
    </row>
    <row r="4790" spans="1:2">
      <c r="A4790" s="79"/>
      <c r="B4790" s="79"/>
    </row>
    <row r="4791" spans="1:2">
      <c r="A4791" s="79"/>
      <c r="B4791" s="79"/>
    </row>
    <row r="4792" spans="1:2">
      <c r="A4792" s="79"/>
      <c r="B4792" s="79"/>
    </row>
    <row r="4793" spans="1:2">
      <c r="A4793" s="79"/>
      <c r="B4793" s="79"/>
    </row>
    <row r="4794" spans="1:2">
      <c r="A4794" s="79"/>
      <c r="B4794" s="79"/>
    </row>
    <row r="4795" spans="1:2">
      <c r="A4795" s="79"/>
      <c r="B4795" s="79"/>
    </row>
    <row r="4796" spans="1:2">
      <c r="A4796" s="79"/>
      <c r="B4796" s="79"/>
    </row>
    <row r="4797" spans="1:2">
      <c r="A4797" s="79"/>
      <c r="B4797" s="79"/>
    </row>
    <row r="4798" spans="1:2">
      <c r="A4798" s="79"/>
      <c r="B4798" s="79"/>
    </row>
    <row r="4799" spans="1:2">
      <c r="A4799" s="79"/>
      <c r="B4799" s="79"/>
    </row>
    <row r="4800" spans="1:2">
      <c r="A4800" s="79"/>
      <c r="B4800" s="79"/>
    </row>
    <row r="4801" spans="1:2">
      <c r="A4801" s="79"/>
      <c r="B4801" s="79"/>
    </row>
    <row r="4802" spans="1:2">
      <c r="A4802" s="79"/>
      <c r="B4802" s="79"/>
    </row>
    <row r="4803" spans="1:2">
      <c r="A4803" s="79"/>
      <c r="B4803" s="79"/>
    </row>
    <row r="4804" spans="1:2">
      <c r="A4804" s="79"/>
      <c r="B4804" s="79"/>
    </row>
    <row r="4805" spans="1:2">
      <c r="A4805" s="79"/>
      <c r="B4805" s="79"/>
    </row>
    <row r="4806" spans="1:2">
      <c r="A4806" s="79"/>
      <c r="B4806" s="79"/>
    </row>
    <row r="4807" spans="1:2">
      <c r="A4807" s="79"/>
      <c r="B4807" s="79"/>
    </row>
    <row r="4808" spans="1:2">
      <c r="A4808" s="79"/>
      <c r="B4808" s="79"/>
    </row>
    <row r="4809" spans="1:2">
      <c r="A4809" s="79"/>
      <c r="B4809" s="79"/>
    </row>
    <row r="4810" spans="1:2">
      <c r="A4810" s="79"/>
      <c r="B4810" s="79"/>
    </row>
    <row r="4811" spans="1:2">
      <c r="A4811" s="79"/>
      <c r="B4811" s="79"/>
    </row>
    <row r="4812" spans="1:2">
      <c r="A4812" s="79"/>
      <c r="B4812" s="79"/>
    </row>
    <row r="4813" spans="1:2">
      <c r="A4813" s="79"/>
      <c r="B4813" s="79"/>
    </row>
    <row r="4814" spans="1:2">
      <c r="A4814" s="79"/>
      <c r="B4814" s="79"/>
    </row>
    <row r="4815" spans="1:2">
      <c r="A4815" s="79"/>
      <c r="B4815" s="79"/>
    </row>
    <row r="4816" spans="1:2">
      <c r="A4816" s="79"/>
      <c r="B4816" s="79"/>
    </row>
    <row r="4817" spans="1:2">
      <c r="A4817" s="79"/>
      <c r="B4817" s="79"/>
    </row>
    <row r="4818" spans="1:2">
      <c r="A4818" s="79"/>
      <c r="B4818" s="79"/>
    </row>
    <row r="4819" spans="1:2">
      <c r="A4819" s="79"/>
      <c r="B4819" s="79"/>
    </row>
    <row r="4820" spans="1:2">
      <c r="A4820" s="79"/>
      <c r="B4820" s="79"/>
    </row>
    <row r="4821" spans="1:2">
      <c r="A4821" s="79"/>
      <c r="B4821" s="79"/>
    </row>
    <row r="4822" spans="1:2">
      <c r="A4822" s="79"/>
      <c r="B4822" s="79"/>
    </row>
    <row r="4823" spans="1:2">
      <c r="A4823" s="79"/>
      <c r="B4823" s="79"/>
    </row>
    <row r="4824" spans="1:2">
      <c r="A4824" s="79"/>
      <c r="B4824" s="79"/>
    </row>
    <row r="4825" spans="1:2">
      <c r="A4825" s="79"/>
      <c r="B4825" s="79"/>
    </row>
    <row r="4826" spans="1:2">
      <c r="A4826" s="79"/>
      <c r="B4826" s="79"/>
    </row>
    <row r="4827" spans="1:2">
      <c r="A4827" s="79"/>
      <c r="B4827" s="79"/>
    </row>
    <row r="4828" spans="1:2">
      <c r="A4828" s="79"/>
      <c r="B4828" s="79"/>
    </row>
    <row r="4829" spans="1:2">
      <c r="A4829" s="79"/>
      <c r="B4829" s="79"/>
    </row>
    <row r="4830" spans="1:2">
      <c r="A4830" s="79"/>
      <c r="B4830" s="79"/>
    </row>
    <row r="4831" spans="1:2">
      <c r="A4831" s="79"/>
      <c r="B4831" s="79"/>
    </row>
    <row r="4832" spans="1:2">
      <c r="A4832" s="79"/>
      <c r="B4832" s="79"/>
    </row>
    <row r="4833" spans="1:2">
      <c r="A4833" s="79"/>
      <c r="B4833" s="79"/>
    </row>
    <row r="4834" spans="1:2">
      <c r="A4834" s="79"/>
      <c r="B4834" s="79"/>
    </row>
    <row r="4835" spans="1:2">
      <c r="A4835" s="79"/>
      <c r="B4835" s="79"/>
    </row>
    <row r="4836" spans="1:2">
      <c r="A4836" s="79"/>
      <c r="B4836" s="79"/>
    </row>
    <row r="4837" spans="1:2">
      <c r="A4837" s="79"/>
      <c r="B4837" s="79"/>
    </row>
    <row r="4838" spans="1:2">
      <c r="A4838" s="79"/>
      <c r="B4838" s="79"/>
    </row>
    <row r="4839" spans="1:2">
      <c r="A4839" s="79"/>
      <c r="B4839" s="79"/>
    </row>
    <row r="4840" spans="1:2">
      <c r="A4840" s="79"/>
      <c r="B4840" s="79"/>
    </row>
    <row r="4841" spans="1:2">
      <c r="A4841" s="79"/>
      <c r="B4841" s="79"/>
    </row>
    <row r="4842" spans="1:2">
      <c r="A4842" s="79"/>
      <c r="B4842" s="79"/>
    </row>
    <row r="4843" spans="1:2">
      <c r="A4843" s="79"/>
      <c r="B4843" s="79"/>
    </row>
    <row r="4844" spans="1:2">
      <c r="A4844" s="79"/>
      <c r="B4844" s="79"/>
    </row>
    <row r="4845" spans="1:2">
      <c r="A4845" s="79"/>
      <c r="B4845" s="79"/>
    </row>
    <row r="4846" spans="1:2">
      <c r="A4846" s="79"/>
      <c r="B4846" s="79"/>
    </row>
    <row r="4847" spans="1:2">
      <c r="A4847" s="79"/>
      <c r="B4847" s="79"/>
    </row>
    <row r="4848" spans="1:2">
      <c r="A4848" s="79"/>
      <c r="B4848" s="79"/>
    </row>
    <row r="4849" spans="1:2">
      <c r="A4849" s="79"/>
      <c r="B4849" s="79"/>
    </row>
    <row r="4850" spans="1:2">
      <c r="A4850" s="79"/>
      <c r="B4850" s="79"/>
    </row>
    <row r="4851" spans="1:2">
      <c r="A4851" s="79"/>
      <c r="B4851" s="79"/>
    </row>
    <row r="4852" spans="1:2">
      <c r="A4852" s="79"/>
      <c r="B4852" s="79"/>
    </row>
    <row r="4853" spans="1:2">
      <c r="A4853" s="79"/>
      <c r="B4853" s="79"/>
    </row>
    <row r="4854" spans="1:2">
      <c r="A4854" s="79"/>
      <c r="B4854" s="79"/>
    </row>
    <row r="4855" spans="1:2">
      <c r="A4855" s="79"/>
      <c r="B4855" s="79"/>
    </row>
    <row r="4856" spans="1:2">
      <c r="A4856" s="79"/>
      <c r="B4856" s="79"/>
    </row>
    <row r="4857" spans="1:2">
      <c r="A4857" s="79"/>
      <c r="B4857" s="79"/>
    </row>
    <row r="4858" spans="1:2">
      <c r="A4858" s="79"/>
      <c r="B4858" s="79"/>
    </row>
    <row r="4859" spans="1:2">
      <c r="A4859" s="79"/>
      <c r="B4859" s="79"/>
    </row>
    <row r="4860" spans="1:2">
      <c r="A4860" s="79"/>
      <c r="B4860" s="79"/>
    </row>
    <row r="4861" spans="1:2">
      <c r="A4861" s="79"/>
      <c r="B4861" s="79"/>
    </row>
    <row r="4862" spans="1:2">
      <c r="A4862" s="79"/>
      <c r="B4862" s="79"/>
    </row>
    <row r="4863" spans="1:2">
      <c r="A4863" s="79"/>
      <c r="B4863" s="79"/>
    </row>
    <row r="4864" spans="1:2">
      <c r="A4864" s="79"/>
      <c r="B4864" s="79"/>
    </row>
    <row r="4865" spans="1:2">
      <c r="A4865" s="79"/>
      <c r="B4865" s="79"/>
    </row>
    <row r="4866" spans="1:2">
      <c r="A4866" s="79"/>
      <c r="B4866" s="79"/>
    </row>
    <row r="4867" spans="1:2">
      <c r="A4867" s="79"/>
      <c r="B4867" s="79"/>
    </row>
    <row r="4868" spans="1:2">
      <c r="A4868" s="79"/>
      <c r="B4868" s="79"/>
    </row>
    <row r="4869" spans="1:2">
      <c r="A4869" s="79"/>
      <c r="B4869" s="79"/>
    </row>
    <row r="4870" spans="1:2">
      <c r="A4870" s="79"/>
      <c r="B4870" s="79"/>
    </row>
    <row r="4871" spans="1:2">
      <c r="A4871" s="79"/>
      <c r="B4871" s="79"/>
    </row>
    <row r="4872" spans="1:2">
      <c r="A4872" s="79"/>
      <c r="B4872" s="79"/>
    </row>
    <row r="4873" spans="1:2">
      <c r="A4873" s="79"/>
      <c r="B4873" s="79"/>
    </row>
    <row r="4874" spans="1:2">
      <c r="A4874" s="79"/>
      <c r="B4874" s="79"/>
    </row>
    <row r="4875" spans="1:2">
      <c r="A4875" s="79"/>
      <c r="B4875" s="79"/>
    </row>
    <row r="4876" spans="1:2">
      <c r="A4876" s="79"/>
      <c r="B4876" s="79"/>
    </row>
    <row r="4877" spans="1:2">
      <c r="A4877" s="79"/>
      <c r="B4877" s="79"/>
    </row>
    <row r="4878" spans="1:2">
      <c r="A4878" s="79"/>
      <c r="B4878" s="79"/>
    </row>
    <row r="4879" spans="1:2">
      <c r="A4879" s="79"/>
      <c r="B4879" s="79"/>
    </row>
    <row r="4880" spans="1:2">
      <c r="A4880" s="79"/>
      <c r="B4880" s="79"/>
    </row>
    <row r="4881" spans="1:2">
      <c r="A4881" s="79"/>
      <c r="B4881" s="79"/>
    </row>
    <row r="4882" spans="1:2">
      <c r="A4882" s="79"/>
      <c r="B4882" s="79"/>
    </row>
    <row r="4883" spans="1:2">
      <c r="A4883" s="79"/>
      <c r="B4883" s="79"/>
    </row>
    <row r="4884" spans="1:2">
      <c r="A4884" s="79"/>
      <c r="B4884" s="79"/>
    </row>
    <row r="4885" spans="1:2">
      <c r="A4885" s="79"/>
      <c r="B4885" s="79"/>
    </row>
    <row r="4886" spans="1:2">
      <c r="A4886" s="79"/>
      <c r="B4886" s="79"/>
    </row>
    <row r="4887" spans="1:2">
      <c r="A4887" s="79"/>
      <c r="B4887" s="79"/>
    </row>
    <row r="4888" spans="1:2">
      <c r="A4888" s="79"/>
      <c r="B4888" s="79"/>
    </row>
    <row r="4889" spans="1:2">
      <c r="A4889" s="79"/>
      <c r="B4889" s="79"/>
    </row>
    <row r="4890" spans="1:2">
      <c r="A4890" s="79"/>
      <c r="B4890" s="79"/>
    </row>
    <row r="4891" spans="1:2">
      <c r="A4891" s="79"/>
      <c r="B4891" s="79"/>
    </row>
    <row r="4892" spans="1:2">
      <c r="A4892" s="79"/>
      <c r="B4892" s="79"/>
    </row>
    <row r="4893" spans="1:2">
      <c r="A4893" s="79"/>
      <c r="B4893" s="79"/>
    </row>
    <row r="4894" spans="1:2">
      <c r="A4894" s="79"/>
      <c r="B4894" s="79"/>
    </row>
    <row r="4895" spans="1:2">
      <c r="A4895" s="79"/>
      <c r="B4895" s="79"/>
    </row>
    <row r="4896" spans="1:2">
      <c r="A4896" s="79"/>
      <c r="B4896" s="79"/>
    </row>
    <row r="4897" spans="1:2">
      <c r="A4897" s="79"/>
      <c r="B4897" s="79"/>
    </row>
    <row r="4898" spans="1:2">
      <c r="A4898" s="79"/>
      <c r="B4898" s="79"/>
    </row>
    <row r="4899" spans="1:2">
      <c r="A4899" s="79"/>
      <c r="B4899" s="79"/>
    </row>
    <row r="4900" spans="1:2">
      <c r="A4900" s="79"/>
      <c r="B4900" s="79"/>
    </row>
    <row r="4901" spans="1:2">
      <c r="A4901" s="79"/>
      <c r="B4901" s="79"/>
    </row>
    <row r="4902" spans="1:2">
      <c r="A4902" s="79"/>
      <c r="B4902" s="79"/>
    </row>
    <row r="4903" spans="1:2">
      <c r="A4903" s="79"/>
      <c r="B4903" s="79"/>
    </row>
    <row r="4904" spans="1:2">
      <c r="A4904" s="79"/>
      <c r="B4904" s="79"/>
    </row>
    <row r="4905" spans="1:2">
      <c r="A4905" s="79"/>
      <c r="B4905" s="79"/>
    </row>
    <row r="4906" spans="1:2">
      <c r="A4906" s="79"/>
      <c r="B4906" s="79"/>
    </row>
    <row r="4907" spans="1:2">
      <c r="A4907" s="79"/>
      <c r="B4907" s="79"/>
    </row>
    <row r="4908" spans="1:2">
      <c r="A4908" s="79"/>
      <c r="B4908" s="79"/>
    </row>
    <row r="4909" spans="1:2">
      <c r="A4909" s="79"/>
      <c r="B4909" s="79"/>
    </row>
    <row r="4910" spans="1:2">
      <c r="A4910" s="79"/>
      <c r="B4910" s="79"/>
    </row>
    <row r="4911" spans="1:2">
      <c r="A4911" s="79"/>
      <c r="B4911" s="79"/>
    </row>
    <row r="4912" spans="1:2">
      <c r="A4912" s="79"/>
      <c r="B4912" s="79"/>
    </row>
    <row r="4913" spans="1:2">
      <c r="A4913" s="79"/>
      <c r="B4913" s="79"/>
    </row>
    <row r="4914" spans="1:2">
      <c r="A4914" s="79"/>
      <c r="B4914" s="79"/>
    </row>
    <row r="4915" spans="1:2">
      <c r="A4915" s="79"/>
      <c r="B4915" s="79"/>
    </row>
    <row r="4916" spans="1:2">
      <c r="A4916" s="79"/>
      <c r="B4916" s="79"/>
    </row>
    <row r="4917" spans="1:2">
      <c r="A4917" s="79"/>
      <c r="B4917" s="79"/>
    </row>
    <row r="4918" spans="1:2">
      <c r="A4918" s="79"/>
      <c r="B4918" s="79"/>
    </row>
    <row r="4919" spans="1:2">
      <c r="A4919" s="79"/>
      <c r="B4919" s="79"/>
    </row>
    <row r="4920" spans="1:2">
      <c r="A4920" s="79"/>
      <c r="B4920" s="79"/>
    </row>
    <row r="4921" spans="1:2">
      <c r="A4921" s="79"/>
      <c r="B4921" s="79"/>
    </row>
    <row r="4922" spans="1:2">
      <c r="A4922" s="79"/>
      <c r="B4922" s="79"/>
    </row>
    <row r="4923" spans="1:2">
      <c r="A4923" s="79"/>
      <c r="B4923" s="79"/>
    </row>
    <row r="4924" spans="1:2">
      <c r="A4924" s="79"/>
      <c r="B4924" s="79"/>
    </row>
    <row r="4925" spans="1:2">
      <c r="A4925" s="79"/>
      <c r="B4925" s="79"/>
    </row>
    <row r="4926" spans="1:2">
      <c r="A4926" s="79"/>
      <c r="B4926" s="79"/>
    </row>
    <row r="4927" spans="1:2">
      <c r="A4927" s="79"/>
      <c r="B4927" s="79"/>
    </row>
    <row r="4928" spans="1:2">
      <c r="A4928" s="79"/>
      <c r="B4928" s="79"/>
    </row>
    <row r="4929" spans="1:2">
      <c r="A4929" s="79"/>
      <c r="B4929" s="79"/>
    </row>
    <row r="4930" spans="1:2">
      <c r="A4930" s="79"/>
      <c r="B4930" s="79"/>
    </row>
    <row r="4931" spans="1:2">
      <c r="A4931" s="79"/>
      <c r="B4931" s="79"/>
    </row>
    <row r="4932" spans="1:2">
      <c r="A4932" s="79"/>
      <c r="B4932" s="79"/>
    </row>
    <row r="4933" spans="1:2">
      <c r="A4933" s="79"/>
      <c r="B4933" s="79"/>
    </row>
    <row r="4934" spans="1:2">
      <c r="A4934" s="79"/>
      <c r="B4934" s="79"/>
    </row>
    <row r="4935" spans="1:2">
      <c r="A4935" s="79"/>
      <c r="B4935" s="79"/>
    </row>
    <row r="4936" spans="1:2">
      <c r="A4936" s="79"/>
      <c r="B4936" s="79"/>
    </row>
    <row r="4937" spans="1:2">
      <c r="A4937" s="79"/>
      <c r="B4937" s="79"/>
    </row>
    <row r="4938" spans="1:2">
      <c r="A4938" s="79"/>
      <c r="B4938" s="79"/>
    </row>
    <row r="4939" spans="1:2">
      <c r="A4939" s="79"/>
      <c r="B4939" s="79"/>
    </row>
    <row r="4940" spans="1:2">
      <c r="A4940" s="79"/>
      <c r="B4940" s="79"/>
    </row>
    <row r="4941" spans="1:2">
      <c r="A4941" s="79"/>
      <c r="B4941" s="79"/>
    </row>
    <row r="4942" spans="1:2">
      <c r="A4942" s="79"/>
      <c r="B4942" s="79"/>
    </row>
    <row r="4943" spans="1:2">
      <c r="A4943" s="79"/>
      <c r="B4943" s="79"/>
    </row>
    <row r="4944" spans="1:2">
      <c r="A4944" s="79"/>
      <c r="B4944" s="79"/>
    </row>
    <row r="4945" spans="1:2">
      <c r="A4945" s="79"/>
      <c r="B4945" s="79"/>
    </row>
    <row r="4946" spans="1:2">
      <c r="A4946" s="79"/>
      <c r="B4946" s="79"/>
    </row>
    <row r="4947" spans="1:2">
      <c r="A4947" s="79"/>
      <c r="B4947" s="79"/>
    </row>
    <row r="4948" spans="1:2">
      <c r="A4948" s="79"/>
      <c r="B4948" s="79"/>
    </row>
    <row r="4949" spans="1:2">
      <c r="A4949" s="79"/>
      <c r="B4949" s="79"/>
    </row>
    <row r="4950" spans="1:2">
      <c r="A4950" s="79"/>
      <c r="B4950" s="79"/>
    </row>
    <row r="4951" spans="1:2">
      <c r="A4951" s="79"/>
      <c r="B4951" s="79"/>
    </row>
    <row r="4952" spans="1:2">
      <c r="A4952" s="79"/>
      <c r="B4952" s="79"/>
    </row>
    <row r="4953" spans="1:2">
      <c r="A4953" s="79"/>
      <c r="B4953" s="79"/>
    </row>
    <row r="4954" spans="1:2">
      <c r="A4954" s="79"/>
      <c r="B4954" s="79"/>
    </row>
    <row r="4955" spans="1:2">
      <c r="A4955" s="79"/>
      <c r="B4955" s="79"/>
    </row>
    <row r="4956" spans="1:2">
      <c r="A4956" s="79"/>
      <c r="B4956" s="79"/>
    </row>
    <row r="4957" spans="1:2">
      <c r="A4957" s="79"/>
      <c r="B4957" s="79"/>
    </row>
    <row r="4958" spans="1:2">
      <c r="A4958" s="79"/>
      <c r="B4958" s="79"/>
    </row>
    <row r="4959" spans="1:2">
      <c r="A4959" s="79"/>
      <c r="B4959" s="79"/>
    </row>
    <row r="4960" spans="1:2">
      <c r="A4960" s="79"/>
      <c r="B4960" s="79"/>
    </row>
    <row r="4961" spans="1:2">
      <c r="A4961" s="79"/>
      <c r="B4961" s="79"/>
    </row>
    <row r="4962" spans="1:2">
      <c r="A4962" s="79"/>
      <c r="B4962" s="79"/>
    </row>
    <row r="4963" spans="1:2">
      <c r="A4963" s="79"/>
      <c r="B4963" s="79"/>
    </row>
    <row r="4964" spans="1:2">
      <c r="A4964" s="79"/>
      <c r="B4964" s="79"/>
    </row>
    <row r="4965" spans="1:2">
      <c r="A4965" s="79"/>
      <c r="B4965" s="79"/>
    </row>
    <row r="4966" spans="1:2">
      <c r="A4966" s="79"/>
      <c r="B4966" s="79"/>
    </row>
    <row r="4967" spans="1:2">
      <c r="A4967" s="79"/>
      <c r="B4967" s="79"/>
    </row>
    <row r="4968" spans="1:2">
      <c r="A4968" s="79"/>
      <c r="B4968" s="79"/>
    </row>
    <row r="4969" spans="1:2">
      <c r="A4969" s="79"/>
      <c r="B4969" s="79"/>
    </row>
    <row r="4970" spans="1:2">
      <c r="A4970" s="79"/>
      <c r="B4970" s="79"/>
    </row>
    <row r="4971" spans="1:2">
      <c r="A4971" s="79"/>
      <c r="B4971" s="79"/>
    </row>
    <row r="4972" spans="1:2">
      <c r="A4972" s="79"/>
      <c r="B4972" s="79"/>
    </row>
    <row r="4973" spans="1:2">
      <c r="A4973" s="79"/>
      <c r="B4973" s="79"/>
    </row>
    <row r="4974" spans="1:2">
      <c r="A4974" s="79"/>
      <c r="B4974" s="79"/>
    </row>
    <row r="4975" spans="1:2">
      <c r="A4975" s="79"/>
      <c r="B4975" s="79"/>
    </row>
    <row r="4976" spans="1:2">
      <c r="A4976" s="79"/>
      <c r="B4976" s="79"/>
    </row>
    <row r="4977" spans="1:2">
      <c r="A4977" s="79"/>
      <c r="B4977" s="79"/>
    </row>
    <row r="4978" spans="1:2">
      <c r="A4978" s="79"/>
      <c r="B4978" s="79"/>
    </row>
    <row r="4979" spans="1:2">
      <c r="A4979" s="79"/>
      <c r="B4979" s="79"/>
    </row>
    <row r="4980" spans="1:2">
      <c r="A4980" s="79"/>
      <c r="B4980" s="79"/>
    </row>
    <row r="4981" spans="1:2">
      <c r="A4981" s="79"/>
      <c r="B4981" s="79"/>
    </row>
    <row r="4982" spans="1:2">
      <c r="A4982" s="79"/>
      <c r="B4982" s="79"/>
    </row>
    <row r="4983" spans="1:2">
      <c r="A4983" s="79"/>
      <c r="B4983" s="79"/>
    </row>
    <row r="4984" spans="1:2">
      <c r="A4984" s="79"/>
      <c r="B4984" s="79"/>
    </row>
    <row r="4985" spans="1:2">
      <c r="A4985" s="79"/>
      <c r="B4985" s="79"/>
    </row>
    <row r="4986" spans="1:2">
      <c r="A4986" s="79"/>
      <c r="B4986" s="79"/>
    </row>
    <row r="4987" spans="1:2">
      <c r="A4987" s="79"/>
      <c r="B4987" s="79"/>
    </row>
    <row r="4988" spans="1:2">
      <c r="A4988" s="79"/>
      <c r="B4988" s="79"/>
    </row>
    <row r="4989" spans="1:2">
      <c r="A4989" s="79"/>
      <c r="B4989" s="79"/>
    </row>
    <row r="4990" spans="1:2">
      <c r="A4990" s="79"/>
      <c r="B4990" s="79"/>
    </row>
    <row r="4991" spans="1:2">
      <c r="A4991" s="79"/>
      <c r="B4991" s="79"/>
    </row>
    <row r="4992" spans="1:2">
      <c r="A4992" s="79"/>
      <c r="B4992" s="79"/>
    </row>
    <row r="4993" spans="1:2">
      <c r="A4993" s="79"/>
      <c r="B4993" s="79"/>
    </row>
    <row r="4994" spans="1:2">
      <c r="A4994" s="79"/>
      <c r="B4994" s="79"/>
    </row>
    <row r="4995" spans="1:2">
      <c r="A4995" s="79"/>
      <c r="B4995" s="79"/>
    </row>
    <row r="4996" spans="1:2">
      <c r="A4996" s="79"/>
      <c r="B4996" s="79"/>
    </row>
    <row r="4997" spans="1:2">
      <c r="A4997" s="79"/>
      <c r="B4997" s="79"/>
    </row>
    <row r="4998" spans="1:2">
      <c r="A4998" s="79"/>
      <c r="B4998" s="79"/>
    </row>
    <row r="4999" spans="1:2">
      <c r="A4999" s="79"/>
      <c r="B4999" s="79"/>
    </row>
    <row r="5000" spans="1:2">
      <c r="A5000" s="79"/>
      <c r="B5000" s="79"/>
    </row>
    <row r="5001" spans="1:2">
      <c r="A5001" s="79"/>
      <c r="B5001" s="79"/>
    </row>
    <row r="5002" spans="1:2">
      <c r="A5002" s="79"/>
      <c r="B5002" s="79"/>
    </row>
    <row r="5003" spans="1:2">
      <c r="A5003" s="79"/>
      <c r="B5003" s="79"/>
    </row>
    <row r="5004" spans="1:2">
      <c r="A5004" s="79"/>
      <c r="B5004" s="79"/>
    </row>
    <row r="5005" spans="1:2">
      <c r="A5005" s="79"/>
      <c r="B5005" s="79"/>
    </row>
    <row r="5006" spans="1:2">
      <c r="A5006" s="79"/>
      <c r="B5006" s="79"/>
    </row>
    <row r="5007" spans="1:2">
      <c r="A5007" s="79"/>
      <c r="B5007" s="79"/>
    </row>
    <row r="5008" spans="1:2">
      <c r="A5008" s="79"/>
      <c r="B5008" s="79"/>
    </row>
    <row r="5009" spans="1:2">
      <c r="A5009" s="79"/>
      <c r="B5009" s="79"/>
    </row>
    <row r="5010" spans="1:2">
      <c r="A5010" s="79"/>
      <c r="B5010" s="79"/>
    </row>
    <row r="5011" spans="1:2">
      <c r="A5011" s="79"/>
      <c r="B5011" s="79"/>
    </row>
    <row r="5012" spans="1:2">
      <c r="A5012" s="79"/>
      <c r="B5012" s="79"/>
    </row>
    <row r="5013" spans="1:2">
      <c r="A5013" s="79"/>
      <c r="B5013" s="79"/>
    </row>
    <row r="5014" spans="1:2">
      <c r="A5014" s="79"/>
      <c r="B5014" s="79"/>
    </row>
    <row r="5015" spans="1:2">
      <c r="A5015" s="79"/>
      <c r="B5015" s="79"/>
    </row>
    <row r="5016" spans="1:2">
      <c r="A5016" s="79"/>
      <c r="B5016" s="79"/>
    </row>
    <row r="5017" spans="1:2">
      <c r="A5017" s="79"/>
      <c r="B5017" s="79"/>
    </row>
    <row r="5018" spans="1:2">
      <c r="A5018" s="79"/>
      <c r="B5018" s="79"/>
    </row>
    <row r="5019" spans="1:2">
      <c r="A5019" s="79"/>
      <c r="B5019" s="79"/>
    </row>
    <row r="5020" spans="1:2">
      <c r="A5020" s="79"/>
      <c r="B5020" s="79"/>
    </row>
    <row r="5021" spans="1:2">
      <c r="A5021" s="79"/>
      <c r="B5021" s="79"/>
    </row>
    <row r="5022" spans="1:2">
      <c r="A5022" s="79"/>
      <c r="B5022" s="79"/>
    </row>
    <row r="5023" spans="1:2">
      <c r="A5023" s="79"/>
      <c r="B5023" s="79"/>
    </row>
    <row r="5024" spans="1:2">
      <c r="A5024" s="79"/>
      <c r="B5024" s="79"/>
    </row>
    <row r="5025" spans="1:2">
      <c r="A5025" s="79"/>
      <c r="B5025" s="79"/>
    </row>
    <row r="5026" spans="1:2">
      <c r="A5026" s="79"/>
      <c r="B5026" s="79"/>
    </row>
    <row r="5027" spans="1:2">
      <c r="A5027" s="79"/>
      <c r="B5027" s="79"/>
    </row>
    <row r="5028" spans="1:2">
      <c r="A5028" s="79"/>
      <c r="B5028" s="79"/>
    </row>
    <row r="5029" spans="1:2">
      <c r="A5029" s="79"/>
      <c r="B5029" s="79"/>
    </row>
    <row r="5030" spans="1:2">
      <c r="A5030" s="79"/>
      <c r="B5030" s="79"/>
    </row>
    <row r="5031" spans="1:2">
      <c r="A5031" s="79"/>
      <c r="B5031" s="79"/>
    </row>
    <row r="5032" spans="1:2">
      <c r="A5032" s="79"/>
      <c r="B5032" s="79"/>
    </row>
    <row r="5033" spans="1:2">
      <c r="A5033" s="79"/>
      <c r="B5033" s="79"/>
    </row>
    <row r="5034" spans="1:2">
      <c r="A5034" s="79"/>
      <c r="B5034" s="79"/>
    </row>
    <row r="5035" spans="1:2">
      <c r="A5035" s="79"/>
      <c r="B5035" s="79"/>
    </row>
    <row r="5036" spans="1:2">
      <c r="A5036" s="79"/>
      <c r="B5036" s="79"/>
    </row>
    <row r="5037" spans="1:2">
      <c r="A5037" s="79"/>
      <c r="B5037" s="79"/>
    </row>
    <row r="5038" spans="1:2">
      <c r="A5038" s="79"/>
      <c r="B5038" s="79"/>
    </row>
    <row r="5039" spans="1:2">
      <c r="A5039" s="79"/>
      <c r="B5039" s="79"/>
    </row>
    <row r="5040" spans="1:2">
      <c r="A5040" s="79"/>
      <c r="B5040" s="79"/>
    </row>
    <row r="5041" spans="1:2">
      <c r="A5041" s="79"/>
      <c r="B5041" s="79"/>
    </row>
    <row r="5042" spans="1:2">
      <c r="A5042" s="79"/>
      <c r="B5042" s="79"/>
    </row>
    <row r="5043" spans="1:2">
      <c r="A5043" s="79"/>
      <c r="B5043" s="79"/>
    </row>
    <row r="5044" spans="1:2">
      <c r="A5044" s="79"/>
      <c r="B5044" s="79"/>
    </row>
    <row r="5045" spans="1:2">
      <c r="A5045" s="79"/>
      <c r="B5045" s="79"/>
    </row>
    <row r="5046" spans="1:2">
      <c r="A5046" s="79"/>
      <c r="B5046" s="79"/>
    </row>
    <row r="5047" spans="1:2">
      <c r="A5047" s="79"/>
      <c r="B5047" s="79"/>
    </row>
    <row r="5048" spans="1:2">
      <c r="A5048" s="79"/>
      <c r="B5048" s="79"/>
    </row>
    <row r="5049" spans="1:2">
      <c r="A5049" s="79"/>
      <c r="B5049" s="79"/>
    </row>
    <row r="5050" spans="1:2">
      <c r="A5050" s="79"/>
      <c r="B5050" s="79"/>
    </row>
    <row r="5051" spans="1:2">
      <c r="A5051" s="79"/>
      <c r="B5051" s="79"/>
    </row>
    <row r="5052" spans="1:2">
      <c r="A5052" s="79"/>
      <c r="B5052" s="79"/>
    </row>
    <row r="5053" spans="1:2">
      <c r="A5053" s="79"/>
      <c r="B5053" s="79"/>
    </row>
    <row r="5054" spans="1:2">
      <c r="A5054" s="79"/>
      <c r="B5054" s="79"/>
    </row>
    <row r="5055" spans="1:2">
      <c r="A5055" s="79"/>
      <c r="B5055" s="79"/>
    </row>
    <row r="5056" spans="1:2">
      <c r="A5056" s="79"/>
      <c r="B5056" s="79"/>
    </row>
    <row r="5057" spans="1:2">
      <c r="A5057" s="79"/>
      <c r="B5057" s="79"/>
    </row>
    <row r="5058" spans="1:2">
      <c r="A5058" s="79"/>
      <c r="B5058" s="79"/>
    </row>
    <row r="5059" spans="1:2">
      <c r="A5059" s="79"/>
      <c r="B5059" s="79"/>
    </row>
    <row r="5060" spans="1:2">
      <c r="A5060" s="79"/>
      <c r="B5060" s="79"/>
    </row>
    <row r="5061" spans="1:2">
      <c r="A5061" s="79"/>
      <c r="B5061" s="79"/>
    </row>
    <row r="5062" spans="1:2">
      <c r="A5062" s="79"/>
      <c r="B5062" s="79"/>
    </row>
    <row r="5063" spans="1:2">
      <c r="A5063" s="79"/>
      <c r="B5063" s="79"/>
    </row>
    <row r="5064" spans="1:2">
      <c r="A5064" s="79"/>
      <c r="B5064" s="79"/>
    </row>
    <row r="5065" spans="1:2">
      <c r="A5065" s="79"/>
      <c r="B5065" s="79"/>
    </row>
    <row r="5066" spans="1:2">
      <c r="A5066" s="79"/>
      <c r="B5066" s="79"/>
    </row>
    <row r="5067" spans="1:2">
      <c r="A5067" s="79"/>
      <c r="B5067" s="79"/>
    </row>
    <row r="5068" spans="1:2">
      <c r="A5068" s="79"/>
      <c r="B5068" s="79"/>
    </row>
    <row r="5069" spans="1:2">
      <c r="A5069" s="79"/>
      <c r="B5069" s="79"/>
    </row>
    <row r="5070" spans="1:2">
      <c r="A5070" s="79"/>
      <c r="B5070" s="79"/>
    </row>
    <row r="5071" spans="1:2">
      <c r="A5071" s="79"/>
      <c r="B5071" s="79"/>
    </row>
    <row r="5072" spans="1:2">
      <c r="A5072" s="79"/>
      <c r="B5072" s="79"/>
    </row>
    <row r="5073" spans="1:2">
      <c r="A5073" s="79"/>
      <c r="B5073" s="79"/>
    </row>
    <row r="5074" spans="1:2">
      <c r="A5074" s="79"/>
      <c r="B5074" s="79"/>
    </row>
    <row r="5075" spans="1:2">
      <c r="A5075" s="79"/>
      <c r="B5075" s="79"/>
    </row>
    <row r="5076" spans="1:2">
      <c r="A5076" s="79"/>
      <c r="B5076" s="79"/>
    </row>
    <row r="5077" spans="1:2">
      <c r="A5077" s="79"/>
      <c r="B5077" s="79"/>
    </row>
    <row r="5078" spans="1:2">
      <c r="A5078" s="79"/>
      <c r="B5078" s="79"/>
    </row>
    <row r="5079" spans="1:2">
      <c r="A5079" s="79"/>
      <c r="B5079" s="79"/>
    </row>
    <row r="5080" spans="1:2">
      <c r="A5080" s="79"/>
      <c r="B5080" s="79"/>
    </row>
    <row r="5081" spans="1:2">
      <c r="A5081" s="79"/>
      <c r="B5081" s="79"/>
    </row>
    <row r="5082" spans="1:2">
      <c r="A5082" s="79"/>
      <c r="B5082" s="79"/>
    </row>
    <row r="5083" spans="1:2">
      <c r="A5083" s="79"/>
      <c r="B5083" s="79"/>
    </row>
    <row r="5084" spans="1:2">
      <c r="A5084" s="79"/>
      <c r="B5084" s="79"/>
    </row>
    <row r="5085" spans="1:2">
      <c r="A5085" s="79"/>
      <c r="B5085" s="79"/>
    </row>
    <row r="5086" spans="1:2">
      <c r="A5086" s="79"/>
      <c r="B5086" s="79"/>
    </row>
    <row r="5087" spans="1:2">
      <c r="A5087" s="79"/>
      <c r="B5087" s="79"/>
    </row>
    <row r="5088" spans="1:2">
      <c r="A5088" s="79"/>
      <c r="B5088" s="79"/>
    </row>
    <row r="5089" spans="1:2">
      <c r="A5089" s="79"/>
      <c r="B5089" s="79"/>
    </row>
    <row r="5090" spans="1:2">
      <c r="A5090" s="79"/>
      <c r="B5090" s="79"/>
    </row>
    <row r="5091" spans="1:2">
      <c r="A5091" s="79"/>
      <c r="B5091" s="79"/>
    </row>
    <row r="5092" spans="1:2">
      <c r="A5092" s="79"/>
      <c r="B5092" s="79"/>
    </row>
    <row r="5093" spans="1:2">
      <c r="A5093" s="79"/>
      <c r="B5093" s="79"/>
    </row>
    <row r="5094" spans="1:2">
      <c r="A5094" s="79"/>
      <c r="B5094" s="79"/>
    </row>
    <row r="5095" spans="1:2">
      <c r="A5095" s="79"/>
      <c r="B5095" s="79"/>
    </row>
    <row r="5096" spans="1:2">
      <c r="A5096" s="79"/>
      <c r="B5096" s="79"/>
    </row>
    <row r="5097" spans="1:2">
      <c r="A5097" s="79"/>
      <c r="B5097" s="79"/>
    </row>
    <row r="5098" spans="1:2">
      <c r="A5098" s="79"/>
      <c r="B5098" s="79"/>
    </row>
    <row r="5099" spans="1:2">
      <c r="A5099" s="79"/>
      <c r="B5099" s="79"/>
    </row>
    <row r="5100" spans="1:2">
      <c r="A5100" s="79"/>
      <c r="B5100" s="79"/>
    </row>
    <row r="5101" spans="1:2">
      <c r="A5101" s="79"/>
      <c r="B5101" s="79"/>
    </row>
    <row r="5102" spans="1:2">
      <c r="A5102" s="79"/>
      <c r="B5102" s="79"/>
    </row>
    <row r="5103" spans="1:2">
      <c r="A5103" s="79"/>
      <c r="B5103" s="79"/>
    </row>
    <row r="5104" spans="1:2">
      <c r="A5104" s="79"/>
      <c r="B5104" s="79"/>
    </row>
    <row r="5105" spans="1:2">
      <c r="A5105" s="79"/>
      <c r="B5105" s="79"/>
    </row>
    <row r="5106" spans="1:2">
      <c r="A5106" s="79"/>
      <c r="B5106" s="79"/>
    </row>
    <row r="5107" spans="1:2">
      <c r="A5107" s="79"/>
      <c r="B5107" s="79"/>
    </row>
    <row r="5108" spans="1:2">
      <c r="A5108" s="79"/>
      <c r="B5108" s="79"/>
    </row>
    <row r="5109" spans="1:2">
      <c r="A5109" s="79"/>
      <c r="B5109" s="79"/>
    </row>
    <row r="5110" spans="1:2">
      <c r="A5110" s="79"/>
      <c r="B5110" s="79"/>
    </row>
    <row r="5111" spans="1:2">
      <c r="A5111" s="79"/>
      <c r="B5111" s="79"/>
    </row>
    <row r="5112" spans="1:2">
      <c r="A5112" s="79"/>
      <c r="B5112" s="79"/>
    </row>
    <row r="5113" spans="1:2">
      <c r="A5113" s="79"/>
      <c r="B5113" s="79"/>
    </row>
    <row r="5114" spans="1:2">
      <c r="A5114" s="79"/>
      <c r="B5114" s="79"/>
    </row>
    <row r="5115" spans="1:2">
      <c r="A5115" s="79"/>
      <c r="B5115" s="79"/>
    </row>
    <row r="5116" spans="1:2">
      <c r="A5116" s="79"/>
      <c r="B5116" s="79"/>
    </row>
    <row r="5117" spans="1:2">
      <c r="A5117" s="79"/>
      <c r="B5117" s="79"/>
    </row>
    <row r="5118" spans="1:2">
      <c r="A5118" s="79"/>
      <c r="B5118" s="79"/>
    </row>
    <row r="5119" spans="1:2">
      <c r="A5119" s="79"/>
      <c r="B5119" s="79"/>
    </row>
    <row r="5120" spans="1:2">
      <c r="A5120" s="79"/>
      <c r="B5120" s="79"/>
    </row>
    <row r="5121" spans="1:2">
      <c r="A5121" s="79"/>
      <c r="B5121" s="79"/>
    </row>
    <row r="5122" spans="1:2">
      <c r="A5122" s="79"/>
      <c r="B5122" s="79"/>
    </row>
    <row r="5123" spans="1:2">
      <c r="A5123" s="79"/>
      <c r="B5123" s="79"/>
    </row>
    <row r="5124" spans="1:2">
      <c r="A5124" s="79"/>
      <c r="B5124" s="79"/>
    </row>
    <row r="5125" spans="1:2">
      <c r="A5125" s="79"/>
      <c r="B5125" s="79"/>
    </row>
    <row r="5126" spans="1:2">
      <c r="A5126" s="79"/>
      <c r="B5126" s="79"/>
    </row>
    <row r="5127" spans="1:2">
      <c r="A5127" s="79"/>
      <c r="B5127" s="79"/>
    </row>
    <row r="5128" spans="1:2">
      <c r="A5128" s="79"/>
      <c r="B5128" s="79"/>
    </row>
    <row r="5129" spans="1:2">
      <c r="A5129" s="79"/>
      <c r="B5129" s="79"/>
    </row>
    <row r="5130" spans="1:2">
      <c r="A5130" s="79"/>
      <c r="B5130" s="79"/>
    </row>
    <row r="5131" spans="1:2">
      <c r="A5131" s="79"/>
      <c r="B5131" s="79"/>
    </row>
    <row r="5132" spans="1:2">
      <c r="A5132" s="79"/>
      <c r="B5132" s="79"/>
    </row>
    <row r="5133" spans="1:2">
      <c r="A5133" s="79"/>
      <c r="B5133" s="79"/>
    </row>
    <row r="5134" spans="1:2">
      <c r="A5134" s="79"/>
      <c r="B5134" s="79"/>
    </row>
    <row r="5135" spans="1:2">
      <c r="A5135" s="79"/>
      <c r="B5135" s="79"/>
    </row>
    <row r="5136" spans="1:2">
      <c r="A5136" s="79"/>
      <c r="B5136" s="79"/>
    </row>
    <row r="5137" spans="1:2">
      <c r="A5137" s="79"/>
      <c r="B5137" s="79"/>
    </row>
    <row r="5138" spans="1:2">
      <c r="A5138" s="79"/>
      <c r="B5138" s="79"/>
    </row>
    <row r="5139" spans="1:2">
      <c r="A5139" s="79"/>
      <c r="B5139" s="79"/>
    </row>
    <row r="5140" spans="1:2">
      <c r="A5140" s="79"/>
      <c r="B5140" s="79"/>
    </row>
    <row r="5141" spans="1:2">
      <c r="A5141" s="79"/>
      <c r="B5141" s="79"/>
    </row>
    <row r="5142" spans="1:2">
      <c r="A5142" s="79"/>
      <c r="B5142" s="79"/>
    </row>
    <row r="5143" spans="1:2">
      <c r="A5143" s="79"/>
      <c r="B5143" s="79"/>
    </row>
    <row r="5144" spans="1:2">
      <c r="A5144" s="79"/>
      <c r="B5144" s="79"/>
    </row>
    <row r="5145" spans="1:2">
      <c r="A5145" s="79"/>
      <c r="B5145" s="79"/>
    </row>
    <row r="5146" spans="1:2">
      <c r="A5146" s="79"/>
      <c r="B5146" s="79"/>
    </row>
    <row r="5147" spans="1:2">
      <c r="A5147" s="79"/>
      <c r="B5147" s="79"/>
    </row>
    <row r="5148" spans="1:2">
      <c r="A5148" s="79"/>
      <c r="B5148" s="79"/>
    </row>
    <row r="5149" spans="1:2">
      <c r="A5149" s="79"/>
      <c r="B5149" s="79"/>
    </row>
    <row r="5150" spans="1:2">
      <c r="A5150" s="79"/>
      <c r="B5150" s="79"/>
    </row>
    <row r="5151" spans="1:2">
      <c r="A5151" s="79"/>
      <c r="B5151" s="79"/>
    </row>
    <row r="5152" spans="1:2">
      <c r="A5152" s="79"/>
      <c r="B5152" s="79"/>
    </row>
    <row r="5153" spans="1:2">
      <c r="A5153" s="79"/>
      <c r="B5153" s="79"/>
    </row>
    <row r="5154" spans="1:2">
      <c r="A5154" s="79"/>
      <c r="B5154" s="79"/>
    </row>
    <row r="5155" spans="1:2">
      <c r="A5155" s="79"/>
      <c r="B5155" s="79"/>
    </row>
    <row r="5156" spans="1:2">
      <c r="A5156" s="79"/>
      <c r="B5156" s="79"/>
    </row>
    <row r="5157" spans="1:2">
      <c r="A5157" s="79"/>
      <c r="B5157" s="79"/>
    </row>
    <row r="5158" spans="1:2">
      <c r="A5158" s="79"/>
      <c r="B5158" s="79"/>
    </row>
    <row r="5159" spans="1:2">
      <c r="A5159" s="79"/>
      <c r="B5159" s="79"/>
    </row>
    <row r="5160" spans="1:2">
      <c r="A5160" s="79"/>
      <c r="B5160" s="79"/>
    </row>
    <row r="5161" spans="1:2">
      <c r="A5161" s="79"/>
      <c r="B5161" s="79"/>
    </row>
    <row r="5162" spans="1:2">
      <c r="A5162" s="79"/>
      <c r="B5162" s="79"/>
    </row>
    <row r="5163" spans="1:2">
      <c r="A5163" s="79"/>
      <c r="B5163" s="79"/>
    </row>
    <row r="5164" spans="1:2">
      <c r="A5164" s="79"/>
      <c r="B5164" s="79"/>
    </row>
    <row r="5165" spans="1:2">
      <c r="A5165" s="79"/>
      <c r="B5165" s="79"/>
    </row>
    <row r="5166" spans="1:2">
      <c r="A5166" s="79"/>
      <c r="B5166" s="79"/>
    </row>
    <row r="5167" spans="1:2">
      <c r="A5167" s="79"/>
      <c r="B5167" s="79"/>
    </row>
    <row r="5168" spans="1:2">
      <c r="A5168" s="79"/>
      <c r="B5168" s="79"/>
    </row>
    <row r="5169" spans="1:2">
      <c r="A5169" s="79"/>
      <c r="B5169" s="79"/>
    </row>
    <row r="5170" spans="1:2">
      <c r="A5170" s="79"/>
      <c r="B5170" s="79"/>
    </row>
    <row r="5171" spans="1:2">
      <c r="A5171" s="79"/>
      <c r="B5171" s="79"/>
    </row>
    <row r="5172" spans="1:2">
      <c r="A5172" s="79"/>
      <c r="B5172" s="79"/>
    </row>
    <row r="5173" spans="1:2">
      <c r="A5173" s="79"/>
      <c r="B5173" s="79"/>
    </row>
    <row r="5174" spans="1:2">
      <c r="A5174" s="79"/>
      <c r="B5174" s="79"/>
    </row>
    <row r="5175" spans="1:2">
      <c r="A5175" s="79"/>
      <c r="B5175" s="79"/>
    </row>
    <row r="5176" spans="1:2">
      <c r="A5176" s="79"/>
      <c r="B5176" s="79"/>
    </row>
    <row r="5177" spans="1:2">
      <c r="A5177" s="79"/>
      <c r="B5177" s="79"/>
    </row>
    <row r="5178" spans="1:2">
      <c r="A5178" s="79"/>
      <c r="B5178" s="79"/>
    </row>
    <row r="5179" spans="1:2">
      <c r="A5179" s="79"/>
      <c r="B5179" s="79"/>
    </row>
    <row r="5180" spans="1:2">
      <c r="A5180" s="79"/>
      <c r="B5180" s="79"/>
    </row>
    <row r="5181" spans="1:2">
      <c r="A5181" s="79"/>
      <c r="B5181" s="79"/>
    </row>
    <row r="5182" spans="1:2">
      <c r="A5182" s="79"/>
      <c r="B5182" s="79"/>
    </row>
    <row r="5183" spans="1:2">
      <c r="A5183" s="79"/>
      <c r="B5183" s="79"/>
    </row>
    <row r="5184" spans="1:2">
      <c r="A5184" s="79"/>
      <c r="B5184" s="79"/>
    </row>
    <row r="5185" spans="1:2">
      <c r="A5185" s="79"/>
      <c r="B5185" s="79"/>
    </row>
    <row r="5186" spans="1:2">
      <c r="A5186" s="79"/>
      <c r="B5186" s="79"/>
    </row>
    <row r="5187" spans="1:2">
      <c r="A5187" s="79"/>
      <c r="B5187" s="79"/>
    </row>
    <row r="5188" spans="1:2">
      <c r="A5188" s="79"/>
      <c r="B5188" s="79"/>
    </row>
    <row r="5189" spans="1:2">
      <c r="A5189" s="79"/>
      <c r="B5189" s="79"/>
    </row>
    <row r="5190" spans="1:2">
      <c r="A5190" s="79"/>
      <c r="B5190" s="79"/>
    </row>
    <row r="5191" spans="1:2">
      <c r="A5191" s="79"/>
      <c r="B5191" s="79"/>
    </row>
    <row r="5192" spans="1:2">
      <c r="A5192" s="79"/>
      <c r="B5192" s="79"/>
    </row>
    <row r="5193" spans="1:2">
      <c r="A5193" s="79"/>
      <c r="B5193" s="79"/>
    </row>
    <row r="5194" spans="1:2">
      <c r="A5194" s="79"/>
      <c r="B5194" s="79"/>
    </row>
    <row r="5195" spans="1:2">
      <c r="A5195" s="79"/>
      <c r="B5195" s="79"/>
    </row>
    <row r="5196" spans="1:2">
      <c r="A5196" s="79"/>
      <c r="B5196" s="79"/>
    </row>
    <row r="5197" spans="1:2">
      <c r="A5197" s="79"/>
      <c r="B5197" s="79"/>
    </row>
    <row r="5198" spans="1:2">
      <c r="A5198" s="79"/>
      <c r="B5198" s="79"/>
    </row>
    <row r="5199" spans="1:2">
      <c r="A5199" s="79"/>
      <c r="B5199" s="79"/>
    </row>
    <row r="5200" spans="1:2">
      <c r="A5200" s="79"/>
      <c r="B5200" s="79"/>
    </row>
    <row r="5201" spans="1:2">
      <c r="A5201" s="79"/>
      <c r="B5201" s="79"/>
    </row>
    <row r="5202" spans="1:2">
      <c r="A5202" s="79"/>
      <c r="B5202" s="79"/>
    </row>
    <row r="5203" spans="1:2">
      <c r="A5203" s="79"/>
      <c r="B5203" s="79"/>
    </row>
    <row r="5204" spans="1:2">
      <c r="A5204" s="79"/>
      <c r="B5204" s="79"/>
    </row>
    <row r="5205" spans="1:2">
      <c r="A5205" s="79"/>
      <c r="B5205" s="79"/>
    </row>
    <row r="5206" spans="1:2">
      <c r="A5206" s="79"/>
      <c r="B5206" s="79"/>
    </row>
    <row r="5207" spans="1:2">
      <c r="A5207" s="79"/>
      <c r="B5207" s="79"/>
    </row>
    <row r="5208" spans="1:2">
      <c r="A5208" s="79"/>
      <c r="B5208" s="79"/>
    </row>
    <row r="5209" spans="1:2">
      <c r="A5209" s="79"/>
      <c r="B5209" s="79"/>
    </row>
    <row r="5210" spans="1:2">
      <c r="A5210" s="79"/>
      <c r="B5210" s="79"/>
    </row>
    <row r="5211" spans="1:2">
      <c r="A5211" s="79"/>
      <c r="B5211" s="79"/>
    </row>
    <row r="5212" spans="1:2">
      <c r="A5212" s="79"/>
      <c r="B5212" s="79"/>
    </row>
    <row r="5213" spans="1:2">
      <c r="A5213" s="79"/>
      <c r="B5213" s="79"/>
    </row>
    <row r="5214" spans="1:2">
      <c r="A5214" s="79"/>
      <c r="B5214" s="79"/>
    </row>
    <row r="5215" spans="1:2">
      <c r="A5215" s="79"/>
      <c r="B5215" s="79"/>
    </row>
    <row r="5216" spans="1:2">
      <c r="A5216" s="79"/>
      <c r="B5216" s="79"/>
    </row>
    <row r="5217" spans="1:2">
      <c r="A5217" s="79"/>
      <c r="B5217" s="79"/>
    </row>
    <row r="5218" spans="1:2">
      <c r="A5218" s="79"/>
      <c r="B5218" s="79"/>
    </row>
    <row r="5219" spans="1:2">
      <c r="A5219" s="79"/>
      <c r="B5219" s="79"/>
    </row>
    <row r="5220" spans="1:2">
      <c r="A5220" s="79"/>
      <c r="B5220" s="79"/>
    </row>
    <row r="5221" spans="1:2">
      <c r="A5221" s="79"/>
      <c r="B5221" s="79"/>
    </row>
    <row r="5222" spans="1:2">
      <c r="A5222" s="79"/>
      <c r="B5222" s="79"/>
    </row>
    <row r="5223" spans="1:2">
      <c r="A5223" s="79"/>
      <c r="B5223" s="79"/>
    </row>
    <row r="5224" spans="1:2">
      <c r="A5224" s="79"/>
      <c r="B5224" s="79"/>
    </row>
    <row r="5225" spans="1:2">
      <c r="A5225" s="79"/>
      <c r="B5225" s="79"/>
    </row>
    <row r="5226" spans="1:2">
      <c r="A5226" s="79"/>
      <c r="B5226" s="79"/>
    </row>
    <row r="5227" spans="1:2">
      <c r="A5227" s="79"/>
      <c r="B5227" s="79"/>
    </row>
    <row r="5228" spans="1:2">
      <c r="A5228" s="79"/>
      <c r="B5228" s="79"/>
    </row>
    <row r="5229" spans="1:2">
      <c r="A5229" s="79"/>
      <c r="B5229" s="79"/>
    </row>
    <row r="5230" spans="1:2">
      <c r="A5230" s="79"/>
      <c r="B5230" s="79"/>
    </row>
    <row r="5231" spans="1:2">
      <c r="A5231" s="79"/>
      <c r="B5231" s="79"/>
    </row>
    <row r="5232" spans="1:2">
      <c r="A5232" s="79"/>
      <c r="B5232" s="79"/>
    </row>
    <row r="5233" spans="1:2">
      <c r="A5233" s="79"/>
      <c r="B5233" s="79"/>
    </row>
    <row r="5234" spans="1:2">
      <c r="A5234" s="79"/>
      <c r="B5234" s="79"/>
    </row>
    <row r="5235" spans="1:2">
      <c r="A5235" s="79"/>
      <c r="B5235" s="79"/>
    </row>
    <row r="5236" spans="1:2">
      <c r="A5236" s="79"/>
      <c r="B5236" s="79"/>
    </row>
    <row r="5237" spans="1:2">
      <c r="A5237" s="79"/>
      <c r="B5237" s="79"/>
    </row>
    <row r="5238" spans="1:2">
      <c r="A5238" s="79"/>
      <c r="B5238" s="79"/>
    </row>
    <row r="5239" spans="1:2">
      <c r="A5239" s="79"/>
      <c r="B5239" s="79"/>
    </row>
    <row r="5240" spans="1:2">
      <c r="A5240" s="79"/>
      <c r="B5240" s="79"/>
    </row>
    <row r="5241" spans="1:2">
      <c r="A5241" s="79"/>
      <c r="B5241" s="79"/>
    </row>
    <row r="5242" spans="1:2">
      <c r="A5242" s="79"/>
      <c r="B5242" s="79"/>
    </row>
    <row r="5243" spans="1:2">
      <c r="A5243" s="79"/>
      <c r="B5243" s="79"/>
    </row>
    <row r="5244" spans="1:2">
      <c r="A5244" s="79"/>
      <c r="B5244" s="79"/>
    </row>
    <row r="5245" spans="1:2">
      <c r="A5245" s="79"/>
      <c r="B5245" s="79"/>
    </row>
    <row r="5246" spans="1:2">
      <c r="A5246" s="79"/>
      <c r="B5246" s="79"/>
    </row>
    <row r="5247" spans="1:2">
      <c r="A5247" s="79"/>
      <c r="B5247" s="79"/>
    </row>
    <row r="5248" spans="1:2">
      <c r="A5248" s="79"/>
      <c r="B5248" s="79"/>
    </row>
    <row r="5249" spans="1:2">
      <c r="A5249" s="79"/>
      <c r="B5249" s="79"/>
    </row>
    <row r="5250" spans="1:2">
      <c r="A5250" s="79"/>
      <c r="B5250" s="79"/>
    </row>
    <row r="5251" spans="1:2">
      <c r="A5251" s="79"/>
      <c r="B5251" s="79"/>
    </row>
    <row r="5252" spans="1:2">
      <c r="A5252" s="79"/>
      <c r="B5252" s="79"/>
    </row>
    <row r="5253" spans="1:2">
      <c r="A5253" s="79"/>
      <c r="B5253" s="79"/>
    </row>
    <row r="5254" spans="1:2">
      <c r="A5254" s="79"/>
      <c r="B5254" s="79"/>
    </row>
    <row r="5255" spans="1:2">
      <c r="A5255" s="79"/>
      <c r="B5255" s="79"/>
    </row>
    <row r="5256" spans="1:2">
      <c r="A5256" s="79"/>
      <c r="B5256" s="79"/>
    </row>
    <row r="5257" spans="1:2">
      <c r="A5257" s="79"/>
      <c r="B5257" s="79"/>
    </row>
    <row r="5258" spans="1:2">
      <c r="A5258" s="79"/>
      <c r="B5258" s="79"/>
    </row>
    <row r="5259" spans="1:2">
      <c r="A5259" s="79"/>
      <c r="B5259" s="79"/>
    </row>
    <row r="5260" spans="1:2">
      <c r="A5260" s="79"/>
      <c r="B5260" s="79"/>
    </row>
    <row r="5261" spans="1:2">
      <c r="A5261" s="79"/>
      <c r="B5261" s="79"/>
    </row>
    <row r="5262" spans="1:2">
      <c r="A5262" s="79"/>
      <c r="B5262" s="79"/>
    </row>
    <row r="5263" spans="1:2">
      <c r="A5263" s="79"/>
      <c r="B5263" s="79"/>
    </row>
    <row r="5264" spans="1:2">
      <c r="A5264" s="79"/>
      <c r="B5264" s="79"/>
    </row>
    <row r="5265" spans="1:2">
      <c r="A5265" s="79"/>
      <c r="B5265" s="79"/>
    </row>
    <row r="5266" spans="1:2">
      <c r="A5266" s="79"/>
      <c r="B5266" s="79"/>
    </row>
    <row r="5267" spans="1:2">
      <c r="A5267" s="79"/>
      <c r="B5267" s="79"/>
    </row>
    <row r="5268" spans="1:2">
      <c r="A5268" s="79"/>
      <c r="B5268" s="79"/>
    </row>
    <row r="5269" spans="1:2">
      <c r="A5269" s="79"/>
      <c r="B5269" s="79"/>
    </row>
    <row r="5270" spans="1:2">
      <c r="A5270" s="79"/>
      <c r="B5270" s="79"/>
    </row>
    <row r="5271" spans="1:2">
      <c r="A5271" s="79"/>
      <c r="B5271" s="79"/>
    </row>
    <row r="5272" spans="1:2">
      <c r="A5272" s="79"/>
      <c r="B5272" s="79"/>
    </row>
    <row r="5273" spans="1:2">
      <c r="A5273" s="79"/>
      <c r="B5273" s="79"/>
    </row>
    <row r="5274" spans="1:2">
      <c r="A5274" s="79"/>
      <c r="B5274" s="79"/>
    </row>
    <row r="5275" spans="1:2">
      <c r="A5275" s="79"/>
      <c r="B5275" s="79"/>
    </row>
    <row r="5276" spans="1:2">
      <c r="A5276" s="79"/>
      <c r="B5276" s="79"/>
    </row>
    <row r="5277" spans="1:2">
      <c r="A5277" s="79"/>
      <c r="B5277" s="79"/>
    </row>
    <row r="5278" spans="1:2">
      <c r="A5278" s="79"/>
      <c r="B5278" s="79"/>
    </row>
    <row r="5279" spans="1:2">
      <c r="A5279" s="79"/>
      <c r="B5279" s="79"/>
    </row>
    <row r="5280" spans="1:2">
      <c r="A5280" s="79"/>
      <c r="B5280" s="79"/>
    </row>
    <row r="5281" spans="1:2">
      <c r="A5281" s="79"/>
      <c r="B5281" s="79"/>
    </row>
    <row r="5282" spans="1:2">
      <c r="A5282" s="79"/>
      <c r="B5282" s="79"/>
    </row>
    <row r="5283" spans="1:2">
      <c r="A5283" s="79"/>
      <c r="B5283" s="79"/>
    </row>
    <row r="5284" spans="1:2">
      <c r="A5284" s="79"/>
      <c r="B5284" s="79"/>
    </row>
    <row r="5285" spans="1:2">
      <c r="A5285" s="79"/>
      <c r="B5285" s="79"/>
    </row>
    <row r="5286" spans="1:2">
      <c r="A5286" s="79"/>
      <c r="B5286" s="79"/>
    </row>
    <row r="5287" spans="1:2">
      <c r="A5287" s="79"/>
      <c r="B5287" s="79"/>
    </row>
    <row r="5288" spans="1:2">
      <c r="A5288" s="79"/>
      <c r="B5288" s="79"/>
    </row>
    <row r="5289" spans="1:2">
      <c r="A5289" s="79"/>
      <c r="B5289" s="79"/>
    </row>
    <row r="5290" spans="1:2">
      <c r="A5290" s="79"/>
      <c r="B5290" s="79"/>
    </row>
    <row r="5291" spans="1:2">
      <c r="A5291" s="79"/>
      <c r="B5291" s="79"/>
    </row>
    <row r="5292" spans="1:2">
      <c r="A5292" s="79"/>
      <c r="B5292" s="79"/>
    </row>
    <row r="5293" spans="1:2">
      <c r="A5293" s="79"/>
      <c r="B5293" s="79"/>
    </row>
    <row r="5294" spans="1:2">
      <c r="A5294" s="79"/>
      <c r="B5294" s="79"/>
    </row>
    <row r="5295" spans="1:2">
      <c r="A5295" s="79"/>
      <c r="B5295" s="79"/>
    </row>
    <row r="5296" spans="1:2">
      <c r="A5296" s="79"/>
      <c r="B5296" s="79"/>
    </row>
    <row r="5297" spans="1:2">
      <c r="A5297" s="79"/>
      <c r="B5297" s="79"/>
    </row>
    <row r="5298" spans="1:2">
      <c r="A5298" s="79"/>
      <c r="B5298" s="79"/>
    </row>
    <row r="5299" spans="1:2">
      <c r="A5299" s="79"/>
      <c r="B5299" s="79"/>
    </row>
    <row r="5300" spans="1:2">
      <c r="A5300" s="79"/>
      <c r="B5300" s="79"/>
    </row>
    <row r="5301" spans="1:2">
      <c r="A5301" s="79"/>
      <c r="B5301" s="79"/>
    </row>
    <row r="5302" spans="1:2">
      <c r="A5302" s="79"/>
      <c r="B5302" s="79"/>
    </row>
    <row r="5303" spans="1:2">
      <c r="A5303" s="79"/>
      <c r="B5303" s="79"/>
    </row>
    <row r="5304" spans="1:2">
      <c r="A5304" s="79"/>
      <c r="B5304" s="79"/>
    </row>
    <row r="5305" spans="1:2">
      <c r="A5305" s="79"/>
      <c r="B5305" s="79"/>
    </row>
    <row r="5306" spans="1:2">
      <c r="A5306" s="79"/>
      <c r="B5306" s="79"/>
    </row>
    <row r="5307" spans="1:2">
      <c r="A5307" s="79"/>
      <c r="B5307" s="79"/>
    </row>
    <row r="5308" spans="1:2">
      <c r="A5308" s="79"/>
      <c r="B5308" s="79"/>
    </row>
    <row r="5309" spans="1:2">
      <c r="A5309" s="79"/>
      <c r="B5309" s="79"/>
    </row>
    <row r="5310" spans="1:2">
      <c r="A5310" s="79"/>
      <c r="B5310" s="79"/>
    </row>
    <row r="5311" spans="1:2">
      <c r="A5311" s="79"/>
      <c r="B5311" s="79"/>
    </row>
    <row r="5312" spans="1:2">
      <c r="A5312" s="79"/>
      <c r="B5312" s="79"/>
    </row>
    <row r="5313" spans="1:2">
      <c r="A5313" s="79"/>
      <c r="B5313" s="79"/>
    </row>
    <row r="5314" spans="1:2">
      <c r="A5314" s="79"/>
      <c r="B5314" s="79"/>
    </row>
    <row r="5315" spans="1:2">
      <c r="A5315" s="79"/>
      <c r="B5315" s="79"/>
    </row>
    <row r="5316" spans="1:2">
      <c r="A5316" s="79"/>
      <c r="B5316" s="79"/>
    </row>
    <row r="5317" spans="1:2">
      <c r="A5317" s="79"/>
      <c r="B5317" s="79"/>
    </row>
    <row r="5318" spans="1:2">
      <c r="A5318" s="79"/>
      <c r="B5318" s="79"/>
    </row>
    <row r="5319" spans="1:2">
      <c r="A5319" s="79"/>
      <c r="B5319" s="79"/>
    </row>
    <row r="5320" spans="1:2">
      <c r="A5320" s="79"/>
      <c r="B5320" s="79"/>
    </row>
    <row r="5321" spans="1:2">
      <c r="A5321" s="79"/>
      <c r="B5321" s="79"/>
    </row>
    <row r="5322" spans="1:2">
      <c r="A5322" s="79"/>
      <c r="B5322" s="79"/>
    </row>
    <row r="5323" spans="1:2">
      <c r="A5323" s="79"/>
      <c r="B5323" s="79"/>
    </row>
    <row r="5324" spans="1:2">
      <c r="A5324" s="79"/>
      <c r="B5324" s="79"/>
    </row>
    <row r="5325" spans="1:2">
      <c r="A5325" s="79"/>
      <c r="B5325" s="79"/>
    </row>
    <row r="5326" spans="1:2">
      <c r="A5326" s="79"/>
      <c r="B5326" s="79"/>
    </row>
    <row r="5327" spans="1:2">
      <c r="A5327" s="79"/>
      <c r="B5327" s="79"/>
    </row>
    <row r="5328" spans="1:2">
      <c r="A5328" s="79"/>
      <c r="B5328" s="79"/>
    </row>
    <row r="5329" spans="1:2">
      <c r="A5329" s="79"/>
      <c r="B5329" s="79"/>
    </row>
    <row r="5330" spans="1:2">
      <c r="A5330" s="79"/>
      <c r="B5330" s="79"/>
    </row>
    <row r="5331" spans="1:2">
      <c r="A5331" s="79"/>
      <c r="B5331" s="79"/>
    </row>
    <row r="5332" spans="1:2">
      <c r="A5332" s="79"/>
      <c r="B5332" s="79"/>
    </row>
    <row r="5333" spans="1:2">
      <c r="A5333" s="79"/>
      <c r="B5333" s="79"/>
    </row>
    <row r="5334" spans="1:2">
      <c r="A5334" s="79"/>
      <c r="B5334" s="79"/>
    </row>
    <row r="5335" spans="1:2">
      <c r="A5335" s="79"/>
      <c r="B5335" s="79"/>
    </row>
    <row r="5336" spans="1:2">
      <c r="A5336" s="79"/>
      <c r="B5336" s="79"/>
    </row>
    <row r="5337" spans="1:2">
      <c r="A5337" s="79"/>
      <c r="B5337" s="79"/>
    </row>
    <row r="5338" spans="1:2">
      <c r="A5338" s="79"/>
      <c r="B5338" s="79"/>
    </row>
    <row r="5339" spans="1:2">
      <c r="A5339" s="79"/>
      <c r="B5339" s="79"/>
    </row>
    <row r="5340" spans="1:2">
      <c r="A5340" s="79"/>
      <c r="B5340" s="79"/>
    </row>
    <row r="5341" spans="1:2">
      <c r="A5341" s="79"/>
      <c r="B5341" s="79"/>
    </row>
    <row r="5342" spans="1:2">
      <c r="A5342" s="79"/>
      <c r="B5342" s="79"/>
    </row>
    <row r="5343" spans="1:2">
      <c r="A5343" s="79"/>
      <c r="B5343" s="79"/>
    </row>
    <row r="5344" spans="1:2">
      <c r="A5344" s="79"/>
      <c r="B5344" s="79"/>
    </row>
    <row r="5345" spans="1:2">
      <c r="A5345" s="79"/>
      <c r="B5345" s="79"/>
    </row>
    <row r="5346" spans="1:2">
      <c r="A5346" s="79"/>
      <c r="B5346" s="79"/>
    </row>
    <row r="5347" spans="1:2">
      <c r="A5347" s="79"/>
      <c r="B5347" s="79"/>
    </row>
    <row r="5348" spans="1:2">
      <c r="A5348" s="79"/>
      <c r="B5348" s="79"/>
    </row>
    <row r="5349" spans="1:2">
      <c r="A5349" s="79"/>
      <c r="B5349" s="79"/>
    </row>
    <row r="5350" spans="1:2">
      <c r="A5350" s="79"/>
      <c r="B5350" s="79"/>
    </row>
    <row r="5351" spans="1:2">
      <c r="A5351" s="79"/>
      <c r="B5351" s="79"/>
    </row>
    <row r="5352" spans="1:2">
      <c r="A5352" s="79"/>
      <c r="B5352" s="79"/>
    </row>
    <row r="5353" spans="1:2">
      <c r="A5353" s="79"/>
      <c r="B5353" s="79"/>
    </row>
    <row r="5354" spans="1:2">
      <c r="A5354" s="79"/>
      <c r="B5354" s="79"/>
    </row>
    <row r="5355" spans="1:2">
      <c r="A5355" s="79"/>
      <c r="B5355" s="79"/>
    </row>
    <row r="5356" spans="1:2">
      <c r="A5356" s="79"/>
      <c r="B5356" s="79"/>
    </row>
    <row r="5357" spans="1:2">
      <c r="A5357" s="79"/>
      <c r="B5357" s="79"/>
    </row>
    <row r="5358" spans="1:2">
      <c r="A5358" s="79"/>
      <c r="B5358" s="79"/>
    </row>
    <row r="5359" spans="1:2">
      <c r="A5359" s="79"/>
      <c r="B5359" s="79"/>
    </row>
    <row r="5360" spans="1:2">
      <c r="A5360" s="79"/>
      <c r="B5360" s="79"/>
    </row>
    <row r="5361" spans="1:2">
      <c r="A5361" s="79"/>
      <c r="B5361" s="79"/>
    </row>
    <row r="5362" spans="1:2">
      <c r="A5362" s="79"/>
      <c r="B5362" s="79"/>
    </row>
    <row r="5363" spans="1:2">
      <c r="A5363" s="79"/>
      <c r="B5363" s="79"/>
    </row>
    <row r="5364" spans="1:2">
      <c r="A5364" s="79"/>
      <c r="B5364" s="79"/>
    </row>
    <row r="5365" spans="1:2">
      <c r="A5365" s="79"/>
      <c r="B5365" s="79"/>
    </row>
    <row r="5366" spans="1:2">
      <c r="A5366" s="79"/>
      <c r="B5366" s="79"/>
    </row>
    <row r="5367" spans="1:2">
      <c r="A5367" s="79"/>
      <c r="B5367" s="79"/>
    </row>
    <row r="5368" spans="1:2">
      <c r="A5368" s="79"/>
      <c r="B5368" s="79"/>
    </row>
    <row r="5369" spans="1:2">
      <c r="A5369" s="79"/>
      <c r="B5369" s="79"/>
    </row>
    <row r="5370" spans="1:2">
      <c r="A5370" s="79"/>
      <c r="B5370" s="79"/>
    </row>
    <row r="5371" spans="1:2">
      <c r="A5371" s="79"/>
      <c r="B5371" s="79"/>
    </row>
    <row r="5372" spans="1:2">
      <c r="A5372" s="79"/>
      <c r="B5372" s="79"/>
    </row>
    <row r="5373" spans="1:2">
      <c r="A5373" s="79"/>
      <c r="B5373" s="79"/>
    </row>
    <row r="5374" spans="1:2">
      <c r="A5374" s="79"/>
      <c r="B5374" s="79"/>
    </row>
    <row r="5375" spans="1:2">
      <c r="A5375" s="79"/>
      <c r="B5375" s="79"/>
    </row>
    <row r="5376" spans="1:2">
      <c r="A5376" s="79"/>
      <c r="B5376" s="79"/>
    </row>
    <row r="5377" spans="1:2">
      <c r="A5377" s="79"/>
      <c r="B5377" s="79"/>
    </row>
    <row r="5378" spans="1:2">
      <c r="A5378" s="79"/>
      <c r="B5378" s="79"/>
    </row>
    <row r="5379" spans="1:2">
      <c r="A5379" s="79"/>
      <c r="B5379" s="79"/>
    </row>
    <row r="5380" spans="1:2">
      <c r="A5380" s="79"/>
      <c r="B5380" s="79"/>
    </row>
    <row r="5381" spans="1:2">
      <c r="A5381" s="79"/>
      <c r="B5381" s="79"/>
    </row>
    <row r="5382" spans="1:2">
      <c r="A5382" s="79"/>
      <c r="B5382" s="79"/>
    </row>
    <row r="5383" spans="1:2">
      <c r="A5383" s="79"/>
      <c r="B5383" s="79"/>
    </row>
    <row r="5384" spans="1:2">
      <c r="A5384" s="79"/>
      <c r="B5384" s="79"/>
    </row>
    <row r="5385" spans="1:2">
      <c r="A5385" s="79"/>
      <c r="B5385" s="79"/>
    </row>
    <row r="5386" spans="1:2">
      <c r="A5386" s="79"/>
      <c r="B5386" s="79"/>
    </row>
    <row r="5387" spans="1:2">
      <c r="A5387" s="79"/>
      <c r="B5387" s="79"/>
    </row>
    <row r="5388" spans="1:2">
      <c r="A5388" s="79"/>
      <c r="B5388" s="79"/>
    </row>
    <row r="5389" spans="1:2">
      <c r="A5389" s="79"/>
      <c r="B5389" s="79"/>
    </row>
    <row r="5390" spans="1:2">
      <c r="A5390" s="79"/>
      <c r="B5390" s="79"/>
    </row>
    <row r="5391" spans="1:2">
      <c r="A5391" s="79"/>
      <c r="B5391" s="79"/>
    </row>
    <row r="5392" spans="1:2">
      <c r="A5392" s="79"/>
      <c r="B5392" s="79"/>
    </row>
    <row r="5393" spans="1:2">
      <c r="A5393" s="79"/>
      <c r="B5393" s="79"/>
    </row>
    <row r="5394" spans="1:2">
      <c r="A5394" s="79"/>
      <c r="B5394" s="79"/>
    </row>
    <row r="5395" spans="1:2">
      <c r="A5395" s="79"/>
      <c r="B5395" s="79"/>
    </row>
    <row r="5396" spans="1:2">
      <c r="A5396" s="79"/>
      <c r="B5396" s="79"/>
    </row>
    <row r="5397" spans="1:2">
      <c r="A5397" s="79"/>
      <c r="B5397" s="79"/>
    </row>
    <row r="5398" spans="1:2">
      <c r="A5398" s="79"/>
      <c r="B5398" s="79"/>
    </row>
    <row r="5399" spans="1:2">
      <c r="A5399" s="79"/>
      <c r="B5399" s="79"/>
    </row>
    <row r="5400" spans="1:2">
      <c r="A5400" s="79"/>
      <c r="B5400" s="79"/>
    </row>
    <row r="5401" spans="1:2">
      <c r="A5401" s="79"/>
      <c r="B5401" s="79"/>
    </row>
    <row r="5402" spans="1:2">
      <c r="A5402" s="79"/>
      <c r="B5402" s="79"/>
    </row>
    <row r="5403" spans="1:2">
      <c r="A5403" s="79"/>
      <c r="B5403" s="79"/>
    </row>
    <row r="5404" spans="1:2">
      <c r="A5404" s="79"/>
      <c r="B5404" s="79"/>
    </row>
    <row r="5405" spans="1:2">
      <c r="A5405" s="79"/>
      <c r="B5405" s="79"/>
    </row>
    <row r="5406" spans="1:2">
      <c r="A5406" s="79"/>
      <c r="B5406" s="79"/>
    </row>
    <row r="5407" spans="1:2">
      <c r="A5407" s="79"/>
      <c r="B5407" s="79"/>
    </row>
    <row r="5408" spans="1:2">
      <c r="A5408" s="79"/>
      <c r="B5408" s="79"/>
    </row>
    <row r="5409" spans="1:2">
      <c r="A5409" s="79"/>
      <c r="B5409" s="79"/>
    </row>
    <row r="5410" spans="1:2">
      <c r="A5410" s="79"/>
      <c r="B5410" s="79"/>
    </row>
    <row r="5411" spans="1:2">
      <c r="A5411" s="79"/>
      <c r="B5411" s="79"/>
    </row>
    <row r="5412" spans="1:2">
      <c r="A5412" s="79"/>
      <c r="B5412" s="79"/>
    </row>
    <row r="5413" spans="1:2">
      <c r="A5413" s="79"/>
      <c r="B5413" s="79"/>
    </row>
    <row r="5414" spans="1:2">
      <c r="A5414" s="79"/>
      <c r="B5414" s="79"/>
    </row>
    <row r="5415" spans="1:2">
      <c r="A5415" s="79"/>
      <c r="B5415" s="79"/>
    </row>
    <row r="5416" spans="1:2">
      <c r="A5416" s="79"/>
      <c r="B5416" s="79"/>
    </row>
    <row r="5417" spans="1:2">
      <c r="A5417" s="79"/>
      <c r="B5417" s="79"/>
    </row>
    <row r="5418" spans="1:2">
      <c r="A5418" s="79"/>
      <c r="B5418" s="79"/>
    </row>
    <row r="5419" spans="1:2">
      <c r="A5419" s="79"/>
      <c r="B5419" s="79"/>
    </row>
    <row r="5420" spans="1:2">
      <c r="A5420" s="79"/>
      <c r="B5420" s="79"/>
    </row>
    <row r="5421" spans="1:2">
      <c r="A5421" s="79"/>
      <c r="B5421" s="79"/>
    </row>
    <row r="5422" spans="1:2">
      <c r="A5422" s="79"/>
      <c r="B5422" s="79"/>
    </row>
    <row r="5423" spans="1:2">
      <c r="A5423" s="79"/>
      <c r="B5423" s="79"/>
    </row>
    <row r="5424" spans="1:2">
      <c r="A5424" s="79"/>
      <c r="B5424" s="79"/>
    </row>
    <row r="5425" spans="1:2">
      <c r="A5425" s="79"/>
      <c r="B5425" s="79"/>
    </row>
    <row r="5426" spans="1:2">
      <c r="A5426" s="79"/>
      <c r="B5426" s="79"/>
    </row>
    <row r="5427" spans="1:2">
      <c r="A5427" s="79"/>
      <c r="B5427" s="79"/>
    </row>
    <row r="5428" spans="1:2">
      <c r="A5428" s="79"/>
      <c r="B5428" s="79"/>
    </row>
    <row r="5429" spans="1:2">
      <c r="A5429" s="79"/>
      <c r="B5429" s="79"/>
    </row>
    <row r="5430" spans="1:2">
      <c r="A5430" s="79"/>
      <c r="B5430" s="79"/>
    </row>
    <row r="5431" spans="1:2">
      <c r="A5431" s="79"/>
      <c r="B5431" s="79"/>
    </row>
    <row r="5432" spans="1:2">
      <c r="A5432" s="79"/>
      <c r="B5432" s="79"/>
    </row>
    <row r="5433" spans="1:2">
      <c r="A5433" s="79"/>
      <c r="B5433" s="79"/>
    </row>
    <row r="5434" spans="1:2">
      <c r="A5434" s="79"/>
      <c r="B5434" s="79"/>
    </row>
    <row r="5435" spans="1:2">
      <c r="A5435" s="79"/>
      <c r="B5435" s="79"/>
    </row>
    <row r="5436" spans="1:2">
      <c r="A5436" s="79"/>
      <c r="B5436" s="79"/>
    </row>
    <row r="5437" spans="1:2">
      <c r="A5437" s="79"/>
      <c r="B5437" s="79"/>
    </row>
    <row r="5438" spans="1:2">
      <c r="A5438" s="79"/>
      <c r="B5438" s="79"/>
    </row>
    <row r="5439" spans="1:2">
      <c r="A5439" s="79"/>
      <c r="B5439" s="79"/>
    </row>
    <row r="5440" spans="1:2">
      <c r="A5440" s="79"/>
      <c r="B5440" s="79"/>
    </row>
    <row r="5441" spans="1:2">
      <c r="A5441" s="79"/>
      <c r="B5441" s="79"/>
    </row>
    <row r="5442" spans="1:2">
      <c r="A5442" s="79"/>
      <c r="B5442" s="79"/>
    </row>
    <row r="5443" spans="1:2">
      <c r="A5443" s="79"/>
      <c r="B5443" s="79"/>
    </row>
    <row r="5444" spans="1:2">
      <c r="A5444" s="79"/>
      <c r="B5444" s="79"/>
    </row>
    <row r="5445" spans="1:2">
      <c r="A5445" s="79"/>
      <c r="B5445" s="79"/>
    </row>
    <row r="5446" spans="1:2">
      <c r="A5446" s="79"/>
      <c r="B5446" s="79"/>
    </row>
    <row r="5447" spans="1:2">
      <c r="A5447" s="79"/>
      <c r="B5447" s="79"/>
    </row>
    <row r="5448" spans="1:2">
      <c r="A5448" s="79"/>
      <c r="B5448" s="79"/>
    </row>
    <row r="5449" spans="1:2">
      <c r="A5449" s="79"/>
      <c r="B5449" s="79"/>
    </row>
    <row r="5450" spans="1:2">
      <c r="A5450" s="79"/>
      <c r="B5450" s="79"/>
    </row>
    <row r="5451" spans="1:2">
      <c r="A5451" s="79"/>
      <c r="B5451" s="79"/>
    </row>
    <row r="5452" spans="1:2">
      <c r="A5452" s="79"/>
      <c r="B5452" s="79"/>
    </row>
    <row r="5453" spans="1:2">
      <c r="A5453" s="79"/>
      <c r="B5453" s="79"/>
    </row>
    <row r="5454" spans="1:2">
      <c r="A5454" s="79"/>
      <c r="B5454" s="79"/>
    </row>
    <row r="5455" spans="1:2">
      <c r="A5455" s="79"/>
      <c r="B5455" s="79"/>
    </row>
    <row r="5456" spans="1:2">
      <c r="A5456" s="79"/>
      <c r="B5456" s="79"/>
    </row>
    <row r="5457" spans="1:2">
      <c r="A5457" s="79"/>
      <c r="B5457" s="79"/>
    </row>
    <row r="5458" spans="1:2">
      <c r="A5458" s="79"/>
      <c r="B5458" s="79"/>
    </row>
    <row r="5459" spans="1:2">
      <c r="A5459" s="79"/>
      <c r="B5459" s="79"/>
    </row>
    <row r="5460" spans="1:2">
      <c r="A5460" s="79"/>
      <c r="B5460" s="79"/>
    </row>
    <row r="5461" spans="1:2">
      <c r="A5461" s="79"/>
      <c r="B5461" s="79"/>
    </row>
    <row r="5462" spans="1:2">
      <c r="A5462" s="79"/>
      <c r="B5462" s="79"/>
    </row>
    <row r="5463" spans="1:2">
      <c r="A5463" s="79"/>
      <c r="B5463" s="79"/>
    </row>
    <row r="5464" spans="1:2">
      <c r="A5464" s="79"/>
      <c r="B5464" s="79"/>
    </row>
    <row r="5465" spans="1:2">
      <c r="A5465" s="79"/>
      <c r="B5465" s="79"/>
    </row>
    <row r="5466" spans="1:2">
      <c r="A5466" s="79"/>
      <c r="B5466" s="79"/>
    </row>
    <row r="5467" spans="1:2">
      <c r="A5467" s="79"/>
      <c r="B5467" s="79"/>
    </row>
    <row r="5468" spans="1:2">
      <c r="A5468" s="79"/>
      <c r="B5468" s="79"/>
    </row>
    <row r="5469" spans="1:2">
      <c r="A5469" s="79"/>
      <c r="B5469" s="79"/>
    </row>
    <row r="5470" spans="1:2">
      <c r="A5470" s="79"/>
      <c r="B5470" s="79"/>
    </row>
    <row r="5471" spans="1:2">
      <c r="A5471" s="79"/>
      <c r="B5471" s="79"/>
    </row>
    <row r="5472" spans="1:2">
      <c r="A5472" s="79"/>
      <c r="B5472" s="79"/>
    </row>
    <row r="5473" spans="1:2">
      <c r="A5473" s="79"/>
      <c r="B5473" s="79"/>
    </row>
    <row r="5474" spans="1:2">
      <c r="A5474" s="79"/>
      <c r="B5474" s="79"/>
    </row>
    <row r="5475" spans="1:2">
      <c r="A5475" s="79"/>
      <c r="B5475" s="79"/>
    </row>
    <row r="5476" spans="1:2">
      <c r="A5476" s="79"/>
      <c r="B5476" s="79"/>
    </row>
    <row r="5477" spans="1:2">
      <c r="A5477" s="79"/>
      <c r="B5477" s="79"/>
    </row>
    <row r="5478" spans="1:2">
      <c r="A5478" s="79"/>
      <c r="B5478" s="79"/>
    </row>
    <row r="5479" spans="1:2">
      <c r="A5479" s="79"/>
      <c r="B5479" s="79"/>
    </row>
    <row r="5480" spans="1:2">
      <c r="A5480" s="79"/>
      <c r="B5480" s="79"/>
    </row>
    <row r="5481" spans="1:2">
      <c r="A5481" s="79"/>
      <c r="B5481" s="79"/>
    </row>
    <row r="5482" spans="1:2">
      <c r="A5482" s="79"/>
      <c r="B5482" s="79"/>
    </row>
    <row r="5483" spans="1:2">
      <c r="A5483" s="79"/>
      <c r="B5483" s="79"/>
    </row>
    <row r="5484" spans="1:2">
      <c r="A5484" s="79"/>
      <c r="B5484" s="79"/>
    </row>
    <row r="5485" spans="1:2">
      <c r="A5485" s="79"/>
      <c r="B5485" s="79"/>
    </row>
    <row r="5486" spans="1:2">
      <c r="A5486" s="79"/>
      <c r="B5486" s="79"/>
    </row>
    <row r="5487" spans="1:2">
      <c r="A5487" s="79"/>
      <c r="B5487" s="79"/>
    </row>
    <row r="5488" spans="1:2">
      <c r="A5488" s="79"/>
      <c r="B5488" s="79"/>
    </row>
    <row r="5489" spans="1:2">
      <c r="A5489" s="79"/>
      <c r="B5489" s="79"/>
    </row>
    <row r="5490" spans="1:2">
      <c r="A5490" s="79"/>
      <c r="B5490" s="79"/>
    </row>
    <row r="5491" spans="1:2">
      <c r="A5491" s="79"/>
      <c r="B5491" s="79"/>
    </row>
    <row r="5492" spans="1:2">
      <c r="A5492" s="79"/>
      <c r="B5492" s="79"/>
    </row>
    <row r="5493" spans="1:2">
      <c r="A5493" s="79"/>
      <c r="B5493" s="79"/>
    </row>
    <row r="5494" spans="1:2">
      <c r="A5494" s="79"/>
      <c r="B5494" s="79"/>
    </row>
    <row r="5495" spans="1:2">
      <c r="A5495" s="79"/>
      <c r="B5495" s="79"/>
    </row>
    <row r="5496" spans="1:2">
      <c r="A5496" s="79"/>
      <c r="B5496" s="79"/>
    </row>
    <row r="5497" spans="1:2">
      <c r="A5497" s="79"/>
      <c r="B5497" s="79"/>
    </row>
    <row r="5498" spans="1:2">
      <c r="A5498" s="79"/>
      <c r="B5498" s="79"/>
    </row>
    <row r="5499" spans="1:2">
      <c r="A5499" s="79"/>
      <c r="B5499" s="79"/>
    </row>
    <row r="5500" spans="1:2">
      <c r="A5500" s="79"/>
      <c r="B5500" s="79"/>
    </row>
    <row r="5501" spans="1:2">
      <c r="A5501" s="79"/>
      <c r="B5501" s="79"/>
    </row>
    <row r="5502" spans="1:2">
      <c r="A5502" s="79"/>
      <c r="B5502" s="79"/>
    </row>
    <row r="5503" spans="1:2">
      <c r="A5503" s="79"/>
      <c r="B5503" s="79"/>
    </row>
    <row r="5504" spans="1:2">
      <c r="A5504" s="79"/>
      <c r="B5504" s="79"/>
    </row>
    <row r="5505" spans="1:2">
      <c r="A5505" s="79"/>
      <c r="B5505" s="79"/>
    </row>
    <row r="5506" spans="1:2">
      <c r="A5506" s="79"/>
      <c r="B5506" s="79"/>
    </row>
    <row r="5507" spans="1:2">
      <c r="A5507" s="79"/>
      <c r="B5507" s="79"/>
    </row>
    <row r="5508" spans="1:2">
      <c r="A5508" s="79"/>
      <c r="B5508" s="79"/>
    </row>
    <row r="5509" spans="1:2">
      <c r="A5509" s="79"/>
      <c r="B5509" s="79"/>
    </row>
    <row r="5510" spans="1:2">
      <c r="A5510" s="79"/>
      <c r="B5510" s="79"/>
    </row>
    <row r="5511" spans="1:2">
      <c r="A5511" s="79"/>
      <c r="B5511" s="79"/>
    </row>
    <row r="5512" spans="1:2">
      <c r="A5512" s="79"/>
      <c r="B5512" s="79"/>
    </row>
    <row r="5513" spans="1:2">
      <c r="A5513" s="79"/>
      <c r="B5513" s="79"/>
    </row>
    <row r="5514" spans="1:2">
      <c r="A5514" s="79"/>
      <c r="B5514" s="79"/>
    </row>
    <row r="5515" spans="1:2">
      <c r="A5515" s="79"/>
      <c r="B5515" s="79"/>
    </row>
    <row r="5516" spans="1:2">
      <c r="A5516" s="79"/>
      <c r="B5516" s="79"/>
    </row>
    <row r="5517" spans="1:2">
      <c r="A5517" s="79"/>
      <c r="B5517" s="79"/>
    </row>
    <row r="5518" spans="1:2">
      <c r="A5518" s="79"/>
      <c r="B5518" s="79"/>
    </row>
    <row r="5519" spans="1:2">
      <c r="A5519" s="79"/>
      <c r="B5519" s="79"/>
    </row>
    <row r="5520" spans="1:2">
      <c r="A5520" s="79"/>
      <c r="B5520" s="79"/>
    </row>
    <row r="5521" spans="1:2">
      <c r="A5521" s="79"/>
      <c r="B5521" s="79"/>
    </row>
    <row r="5522" spans="1:2">
      <c r="A5522" s="79"/>
      <c r="B5522" s="79"/>
    </row>
    <row r="5523" spans="1:2">
      <c r="A5523" s="79"/>
      <c r="B5523" s="79"/>
    </row>
    <row r="5524" spans="1:2">
      <c r="A5524" s="79"/>
      <c r="B5524" s="79"/>
    </row>
    <row r="5525" spans="1:2">
      <c r="A5525" s="79"/>
      <c r="B5525" s="79"/>
    </row>
    <row r="5526" spans="1:2">
      <c r="A5526" s="79"/>
      <c r="B5526" s="79"/>
    </row>
    <row r="5527" spans="1:2">
      <c r="A5527" s="79"/>
      <c r="B5527" s="79"/>
    </row>
    <row r="5528" spans="1:2">
      <c r="A5528" s="79"/>
      <c r="B5528" s="79"/>
    </row>
    <row r="5529" spans="1:2">
      <c r="A5529" s="79"/>
      <c r="B5529" s="79"/>
    </row>
    <row r="5530" spans="1:2">
      <c r="A5530" s="79"/>
      <c r="B5530" s="79"/>
    </row>
    <row r="5531" spans="1:2">
      <c r="A5531" s="79"/>
      <c r="B5531" s="79"/>
    </row>
    <row r="5532" spans="1:2">
      <c r="A5532" s="79"/>
      <c r="B5532" s="79"/>
    </row>
    <row r="5533" spans="1:2">
      <c r="A5533" s="79"/>
      <c r="B5533" s="79"/>
    </row>
    <row r="5534" spans="1:2">
      <c r="A5534" s="79"/>
      <c r="B5534" s="79"/>
    </row>
    <row r="5535" spans="1:2">
      <c r="A5535" s="79"/>
      <c r="B5535" s="79"/>
    </row>
    <row r="5536" spans="1:2">
      <c r="A5536" s="79"/>
      <c r="B5536" s="79"/>
    </row>
    <row r="5537" spans="1:2">
      <c r="A5537" s="79"/>
      <c r="B5537" s="79"/>
    </row>
    <row r="5538" spans="1:2">
      <c r="A5538" s="79"/>
      <c r="B5538" s="79"/>
    </row>
    <row r="5539" spans="1:2">
      <c r="A5539" s="79"/>
      <c r="B5539" s="79"/>
    </row>
    <row r="5540" spans="1:2">
      <c r="A5540" s="79"/>
      <c r="B5540" s="79"/>
    </row>
    <row r="5541" spans="1:2">
      <c r="A5541" s="79"/>
      <c r="B5541" s="79"/>
    </row>
    <row r="5542" spans="1:2">
      <c r="A5542" s="79"/>
      <c r="B5542" s="79"/>
    </row>
    <row r="5543" spans="1:2">
      <c r="A5543" s="79"/>
      <c r="B5543" s="79"/>
    </row>
    <row r="5544" spans="1:2">
      <c r="A5544" s="79"/>
      <c r="B5544" s="79"/>
    </row>
    <row r="5545" spans="1:2">
      <c r="A5545" s="79"/>
      <c r="B5545" s="79"/>
    </row>
    <row r="5546" spans="1:2">
      <c r="A5546" s="79"/>
      <c r="B5546" s="79"/>
    </row>
    <row r="5547" spans="1:2">
      <c r="A5547" s="79"/>
      <c r="B5547" s="79"/>
    </row>
    <row r="5548" spans="1:2">
      <c r="A5548" s="79"/>
      <c r="B5548" s="79"/>
    </row>
    <row r="5549" spans="1:2">
      <c r="A5549" s="79"/>
      <c r="B5549" s="79"/>
    </row>
    <row r="5550" spans="1:2">
      <c r="A5550" s="79"/>
      <c r="B5550" s="79"/>
    </row>
    <row r="5551" spans="1:2">
      <c r="A5551" s="79"/>
      <c r="B5551" s="79"/>
    </row>
    <row r="5552" spans="1:2">
      <c r="A5552" s="79"/>
      <c r="B5552" s="79"/>
    </row>
    <row r="5553" spans="1:2">
      <c r="A5553" s="79"/>
      <c r="B5553" s="79"/>
    </row>
    <row r="5554" spans="1:2">
      <c r="A5554" s="79"/>
      <c r="B5554" s="79"/>
    </row>
    <row r="5555" spans="1:2">
      <c r="A5555" s="79"/>
      <c r="B5555" s="79"/>
    </row>
    <row r="5556" spans="1:2">
      <c r="A5556" s="79"/>
      <c r="B5556" s="79"/>
    </row>
    <row r="5557" spans="1:2">
      <c r="A5557" s="79"/>
      <c r="B5557" s="79"/>
    </row>
    <row r="5558" spans="1:2">
      <c r="A5558" s="79"/>
      <c r="B5558" s="79"/>
    </row>
    <row r="5559" spans="1:2">
      <c r="A5559" s="79"/>
      <c r="B5559" s="79"/>
    </row>
    <row r="5560" spans="1:2">
      <c r="A5560" s="79"/>
      <c r="B5560" s="79"/>
    </row>
    <row r="5561" spans="1:2">
      <c r="A5561" s="79"/>
      <c r="B5561" s="79"/>
    </row>
    <row r="5562" spans="1:2">
      <c r="A5562" s="79"/>
      <c r="B5562" s="79"/>
    </row>
    <row r="5563" spans="1:2">
      <c r="A5563" s="79"/>
      <c r="B5563" s="79"/>
    </row>
    <row r="5564" spans="1:2">
      <c r="A5564" s="79"/>
      <c r="B5564" s="79"/>
    </row>
    <row r="5565" spans="1:2">
      <c r="A5565" s="79"/>
      <c r="B5565" s="79"/>
    </row>
    <row r="5566" spans="1:2">
      <c r="A5566" s="79"/>
      <c r="B5566" s="79"/>
    </row>
    <row r="5567" spans="1:2">
      <c r="A5567" s="79"/>
      <c r="B5567" s="79"/>
    </row>
    <row r="5568" spans="1:2">
      <c r="A5568" s="79"/>
      <c r="B5568" s="79"/>
    </row>
    <row r="5569" spans="1:2">
      <c r="A5569" s="79"/>
      <c r="B5569" s="79"/>
    </row>
    <row r="5570" spans="1:2">
      <c r="A5570" s="79"/>
      <c r="B5570" s="79"/>
    </row>
    <row r="5571" spans="1:2">
      <c r="A5571" s="79"/>
      <c r="B5571" s="79"/>
    </row>
    <row r="5572" spans="1:2">
      <c r="A5572" s="79"/>
      <c r="B5572" s="79"/>
    </row>
    <row r="5573" spans="1:2">
      <c r="A5573" s="79"/>
      <c r="B5573" s="79"/>
    </row>
    <row r="5574" spans="1:2">
      <c r="A5574" s="79"/>
      <c r="B5574" s="79"/>
    </row>
    <row r="5575" spans="1:2">
      <c r="A5575" s="79"/>
      <c r="B5575" s="79"/>
    </row>
    <row r="5576" spans="1:2">
      <c r="A5576" s="79"/>
      <c r="B5576" s="79"/>
    </row>
    <row r="5577" spans="1:2">
      <c r="A5577" s="79"/>
      <c r="B5577" s="79"/>
    </row>
    <row r="5578" spans="1:2">
      <c r="A5578" s="79"/>
      <c r="B5578" s="79"/>
    </row>
    <row r="5579" spans="1:2">
      <c r="A5579" s="79"/>
      <c r="B5579" s="79"/>
    </row>
    <row r="5580" spans="1:2">
      <c r="A5580" s="79"/>
      <c r="B5580" s="79"/>
    </row>
    <row r="5581" spans="1:2">
      <c r="A5581" s="79"/>
      <c r="B5581" s="79"/>
    </row>
    <row r="5582" spans="1:2">
      <c r="A5582" s="79"/>
      <c r="B5582" s="79"/>
    </row>
    <row r="5583" spans="1:2">
      <c r="A5583" s="79"/>
      <c r="B5583" s="79"/>
    </row>
    <row r="5584" spans="1:2">
      <c r="A5584" s="79"/>
      <c r="B5584" s="79"/>
    </row>
    <row r="5585" spans="1:2">
      <c r="A5585" s="79"/>
      <c r="B5585" s="79"/>
    </row>
    <row r="5586" spans="1:2">
      <c r="A5586" s="79"/>
      <c r="B5586" s="79"/>
    </row>
    <row r="5587" spans="1:2">
      <c r="A5587" s="79"/>
      <c r="B5587" s="79"/>
    </row>
    <row r="5588" spans="1:2">
      <c r="A5588" s="79"/>
      <c r="B5588" s="79"/>
    </row>
    <row r="5589" spans="1:2">
      <c r="A5589" s="79"/>
      <c r="B5589" s="79"/>
    </row>
    <row r="5590" spans="1:2">
      <c r="A5590" s="79"/>
      <c r="B5590" s="79"/>
    </row>
    <row r="5591" spans="1:2">
      <c r="A5591" s="79"/>
      <c r="B5591" s="79"/>
    </row>
    <row r="5592" spans="1:2">
      <c r="A5592" s="79"/>
      <c r="B5592" s="79"/>
    </row>
    <row r="5593" spans="1:2">
      <c r="A5593" s="79"/>
      <c r="B5593" s="79"/>
    </row>
    <row r="5594" spans="1:2">
      <c r="A5594" s="79"/>
      <c r="B5594" s="79"/>
    </row>
    <row r="5595" spans="1:2">
      <c r="A5595" s="79"/>
      <c r="B5595" s="79"/>
    </row>
    <row r="5596" spans="1:2">
      <c r="A5596" s="79"/>
      <c r="B5596" s="79"/>
    </row>
    <row r="5597" spans="1:2">
      <c r="A5597" s="79"/>
      <c r="B5597" s="79"/>
    </row>
    <row r="5598" spans="1:2">
      <c r="A5598" s="79"/>
      <c r="B5598" s="79"/>
    </row>
    <row r="5599" spans="1:2">
      <c r="A5599" s="79"/>
      <c r="B5599" s="79"/>
    </row>
    <row r="5600" spans="1:2">
      <c r="A5600" s="79"/>
      <c r="B5600" s="79"/>
    </row>
    <row r="5601" spans="1:2">
      <c r="A5601" s="79"/>
      <c r="B5601" s="79"/>
    </row>
    <row r="5602" spans="1:2">
      <c r="A5602" s="79"/>
      <c r="B5602" s="79"/>
    </row>
    <row r="5603" spans="1:2">
      <c r="A5603" s="79"/>
      <c r="B5603" s="79"/>
    </row>
    <row r="5604" spans="1:2">
      <c r="A5604" s="79"/>
      <c r="B5604" s="79"/>
    </row>
    <row r="5605" spans="1:2">
      <c r="A5605" s="79"/>
      <c r="B5605" s="79"/>
    </row>
    <row r="5606" spans="1:2">
      <c r="A5606" s="79"/>
      <c r="B5606" s="79"/>
    </row>
    <row r="5607" spans="1:2">
      <c r="A5607" s="79"/>
      <c r="B5607" s="79"/>
    </row>
    <row r="5608" spans="1:2">
      <c r="A5608" s="79"/>
      <c r="B5608" s="79"/>
    </row>
    <row r="5609" spans="1:2">
      <c r="A5609" s="79"/>
      <c r="B5609" s="79"/>
    </row>
    <row r="5610" spans="1:2">
      <c r="A5610" s="79"/>
      <c r="B5610" s="79"/>
    </row>
    <row r="5611" spans="1:2">
      <c r="A5611" s="79"/>
      <c r="B5611" s="79"/>
    </row>
    <row r="5612" spans="1:2">
      <c r="A5612" s="79"/>
      <c r="B5612" s="79"/>
    </row>
    <row r="5613" spans="1:2">
      <c r="A5613" s="79"/>
      <c r="B5613" s="79"/>
    </row>
    <row r="5614" spans="1:2">
      <c r="A5614" s="79"/>
      <c r="B5614" s="79"/>
    </row>
    <row r="5615" spans="1:2">
      <c r="A5615" s="79"/>
      <c r="B5615" s="79"/>
    </row>
    <row r="5616" spans="1:2">
      <c r="A5616" s="79"/>
      <c r="B5616" s="79"/>
    </row>
    <row r="5617" spans="1:2">
      <c r="A5617" s="79"/>
      <c r="B5617" s="79"/>
    </row>
    <row r="5618" spans="1:2">
      <c r="A5618" s="79"/>
      <c r="B5618" s="79"/>
    </row>
    <row r="5619" spans="1:2">
      <c r="A5619" s="79"/>
      <c r="B5619" s="79"/>
    </row>
    <row r="5620" spans="1:2">
      <c r="A5620" s="79"/>
      <c r="B5620" s="79"/>
    </row>
    <row r="5621" spans="1:2">
      <c r="A5621" s="79"/>
      <c r="B5621" s="79"/>
    </row>
    <row r="5622" spans="1:2">
      <c r="A5622" s="79"/>
      <c r="B5622" s="79"/>
    </row>
    <row r="5623" spans="1:2">
      <c r="A5623" s="79"/>
      <c r="B5623" s="79"/>
    </row>
    <row r="5624" spans="1:2">
      <c r="A5624" s="79"/>
      <c r="B5624" s="79"/>
    </row>
    <row r="5625" spans="1:2">
      <c r="A5625" s="79"/>
      <c r="B5625" s="79"/>
    </row>
    <row r="5626" spans="1:2">
      <c r="A5626" s="79"/>
      <c r="B5626" s="79"/>
    </row>
    <row r="5627" spans="1:2">
      <c r="A5627" s="79"/>
      <c r="B5627" s="79"/>
    </row>
    <row r="5628" spans="1:2">
      <c r="A5628" s="79"/>
      <c r="B5628" s="79"/>
    </row>
    <row r="5629" spans="1:2">
      <c r="A5629" s="79"/>
      <c r="B5629" s="79"/>
    </row>
    <row r="5630" spans="1:2">
      <c r="A5630" s="79"/>
      <c r="B5630" s="79"/>
    </row>
    <row r="5631" spans="1:2">
      <c r="A5631" s="79"/>
      <c r="B5631" s="79"/>
    </row>
    <row r="5632" spans="1:2">
      <c r="A5632" s="79"/>
      <c r="B5632" s="79"/>
    </row>
    <row r="5633" spans="1:2">
      <c r="A5633" s="79"/>
      <c r="B5633" s="79"/>
    </row>
    <row r="5634" spans="1:2">
      <c r="A5634" s="79"/>
      <c r="B5634" s="79"/>
    </row>
    <row r="5635" spans="1:2">
      <c r="A5635" s="79"/>
      <c r="B5635" s="79"/>
    </row>
    <row r="5636" spans="1:2">
      <c r="A5636" s="79"/>
      <c r="B5636" s="79"/>
    </row>
    <row r="5637" spans="1:2">
      <c r="A5637" s="79"/>
      <c r="B5637" s="79"/>
    </row>
    <row r="5638" spans="1:2">
      <c r="A5638" s="79"/>
      <c r="B5638" s="79"/>
    </row>
    <row r="5639" spans="1:2">
      <c r="A5639" s="79"/>
      <c r="B5639" s="79"/>
    </row>
    <row r="5640" spans="1:2">
      <c r="A5640" s="79"/>
      <c r="B5640" s="79"/>
    </row>
    <row r="5641" spans="1:2">
      <c r="A5641" s="79"/>
      <c r="B5641" s="79"/>
    </row>
    <row r="5642" spans="1:2">
      <c r="A5642" s="79"/>
      <c r="B5642" s="79"/>
    </row>
    <row r="5643" spans="1:2">
      <c r="A5643" s="79"/>
      <c r="B5643" s="79"/>
    </row>
    <row r="5644" spans="1:2">
      <c r="A5644" s="79"/>
      <c r="B5644" s="79"/>
    </row>
    <row r="5645" spans="1:2">
      <c r="A5645" s="79"/>
      <c r="B5645" s="79"/>
    </row>
    <row r="5646" spans="1:2">
      <c r="A5646" s="79"/>
      <c r="B5646" s="79"/>
    </row>
    <row r="5647" spans="1:2">
      <c r="A5647" s="79"/>
      <c r="B5647" s="79"/>
    </row>
    <row r="5648" spans="1:2">
      <c r="A5648" s="79"/>
      <c r="B5648" s="79"/>
    </row>
    <row r="5649" spans="1:2">
      <c r="A5649" s="79"/>
      <c r="B5649" s="79"/>
    </row>
    <row r="5650" spans="1:2">
      <c r="A5650" s="79"/>
      <c r="B5650" s="79"/>
    </row>
    <row r="5651" spans="1:2">
      <c r="A5651" s="79"/>
      <c r="B5651" s="79"/>
    </row>
    <row r="5652" spans="1:2">
      <c r="A5652" s="79"/>
      <c r="B5652" s="79"/>
    </row>
    <row r="5653" spans="1:2">
      <c r="A5653" s="79"/>
      <c r="B5653" s="79"/>
    </row>
    <row r="5654" spans="1:2">
      <c r="A5654" s="79"/>
      <c r="B5654" s="79"/>
    </row>
    <row r="5655" spans="1:2">
      <c r="A5655" s="79"/>
      <c r="B5655" s="79"/>
    </row>
    <row r="5656" spans="1:2">
      <c r="A5656" s="79"/>
      <c r="B5656" s="79"/>
    </row>
    <row r="5657" spans="1:2">
      <c r="A5657" s="79"/>
      <c r="B5657" s="79"/>
    </row>
    <row r="5658" spans="1:2">
      <c r="A5658" s="79"/>
      <c r="B5658" s="79"/>
    </row>
    <row r="5659" spans="1:2">
      <c r="A5659" s="79"/>
      <c r="B5659" s="79"/>
    </row>
    <row r="5660" spans="1:2">
      <c r="A5660" s="79"/>
      <c r="B5660" s="79"/>
    </row>
    <row r="5661" spans="1:2">
      <c r="A5661" s="79"/>
      <c r="B5661" s="79"/>
    </row>
    <row r="5662" spans="1:2">
      <c r="A5662" s="79"/>
      <c r="B5662" s="79"/>
    </row>
    <row r="5663" spans="1:2">
      <c r="A5663" s="79"/>
      <c r="B5663" s="79"/>
    </row>
    <row r="5664" spans="1:2">
      <c r="A5664" s="79"/>
      <c r="B5664" s="79"/>
    </row>
    <row r="5665" spans="1:2">
      <c r="A5665" s="79"/>
      <c r="B5665" s="79"/>
    </row>
    <row r="5666" spans="1:2">
      <c r="A5666" s="79"/>
      <c r="B5666" s="79"/>
    </row>
    <row r="5667" spans="1:2">
      <c r="A5667" s="79"/>
      <c r="B5667" s="79"/>
    </row>
    <row r="5668" spans="1:2">
      <c r="A5668" s="79"/>
      <c r="B5668" s="79"/>
    </row>
    <row r="5669" spans="1:2">
      <c r="A5669" s="79"/>
      <c r="B5669" s="79"/>
    </row>
    <row r="5670" spans="1:2">
      <c r="A5670" s="79"/>
      <c r="B5670" s="79"/>
    </row>
    <row r="5671" spans="1:2">
      <c r="A5671" s="79"/>
      <c r="B5671" s="79"/>
    </row>
    <row r="5672" spans="1:2">
      <c r="A5672" s="79"/>
      <c r="B5672" s="79"/>
    </row>
    <row r="5673" spans="1:2">
      <c r="A5673" s="79"/>
      <c r="B5673" s="79"/>
    </row>
    <row r="5674" spans="1:2">
      <c r="A5674" s="79"/>
      <c r="B5674" s="79"/>
    </row>
    <row r="5675" spans="1:2">
      <c r="A5675" s="79"/>
      <c r="B5675" s="79"/>
    </row>
    <row r="5676" spans="1:2">
      <c r="A5676" s="79"/>
      <c r="B5676" s="79"/>
    </row>
    <row r="5677" spans="1:2">
      <c r="A5677" s="79"/>
      <c r="B5677" s="79"/>
    </row>
    <row r="5678" spans="1:2">
      <c r="A5678" s="79"/>
      <c r="B5678" s="79"/>
    </row>
    <row r="5679" spans="1:2">
      <c r="A5679" s="79"/>
      <c r="B5679" s="79"/>
    </row>
    <row r="5680" spans="1:2">
      <c r="A5680" s="79"/>
      <c r="B5680" s="79"/>
    </row>
    <row r="5681" spans="1:2">
      <c r="A5681" s="79"/>
      <c r="B5681" s="79"/>
    </row>
    <row r="5682" spans="1:2">
      <c r="A5682" s="79"/>
      <c r="B5682" s="79"/>
    </row>
    <row r="5683" spans="1:2">
      <c r="A5683" s="79"/>
      <c r="B5683" s="79"/>
    </row>
    <row r="5684" spans="1:2">
      <c r="A5684" s="79"/>
      <c r="B5684" s="79"/>
    </row>
    <row r="5685" spans="1:2">
      <c r="A5685" s="79"/>
      <c r="B5685" s="79"/>
    </row>
    <row r="5686" spans="1:2">
      <c r="A5686" s="79"/>
      <c r="B5686" s="79"/>
    </row>
    <row r="5687" spans="1:2">
      <c r="A5687" s="79"/>
      <c r="B5687" s="79"/>
    </row>
    <row r="5688" spans="1:2">
      <c r="A5688" s="79"/>
      <c r="B5688" s="79"/>
    </row>
    <row r="5689" spans="1:2">
      <c r="A5689" s="79"/>
      <c r="B5689" s="79"/>
    </row>
    <row r="5690" spans="1:2">
      <c r="A5690" s="79"/>
      <c r="B5690" s="79"/>
    </row>
    <row r="5691" spans="1:2">
      <c r="A5691" s="79"/>
      <c r="B5691" s="79"/>
    </row>
    <row r="5692" spans="1:2">
      <c r="A5692" s="79"/>
      <c r="B5692" s="79"/>
    </row>
    <row r="5693" spans="1:2">
      <c r="A5693" s="79"/>
      <c r="B5693" s="79"/>
    </row>
    <row r="5694" spans="1:2">
      <c r="A5694" s="79"/>
      <c r="B5694" s="79"/>
    </row>
    <row r="5695" spans="1:2">
      <c r="A5695" s="79"/>
      <c r="B5695" s="79"/>
    </row>
    <row r="5696" spans="1:2">
      <c r="A5696" s="79"/>
      <c r="B5696" s="79"/>
    </row>
    <row r="5697" spans="1:2">
      <c r="A5697" s="79"/>
      <c r="B5697" s="79"/>
    </row>
    <row r="5698" spans="1:2">
      <c r="A5698" s="79"/>
      <c r="B5698" s="79"/>
    </row>
    <row r="5699" spans="1:2">
      <c r="A5699" s="79"/>
      <c r="B5699" s="79"/>
    </row>
    <row r="5700" spans="1:2">
      <c r="A5700" s="79"/>
      <c r="B5700" s="79"/>
    </row>
    <row r="5701" spans="1:2">
      <c r="A5701" s="79"/>
      <c r="B5701" s="79"/>
    </row>
    <row r="5702" spans="1:2">
      <c r="A5702" s="79"/>
      <c r="B5702" s="79"/>
    </row>
    <row r="5703" spans="1:2">
      <c r="A5703" s="79"/>
      <c r="B5703" s="79"/>
    </row>
    <row r="5704" spans="1:2">
      <c r="A5704" s="79"/>
      <c r="B5704" s="79"/>
    </row>
    <row r="5705" spans="1:2">
      <c r="A5705" s="79"/>
      <c r="B5705" s="79"/>
    </row>
    <row r="5706" spans="1:2">
      <c r="A5706" s="79"/>
      <c r="B5706" s="79"/>
    </row>
    <row r="5707" spans="1:2">
      <c r="A5707" s="79"/>
      <c r="B5707" s="79"/>
    </row>
    <row r="5708" spans="1:2">
      <c r="A5708" s="79"/>
      <c r="B5708" s="79"/>
    </row>
    <row r="5709" spans="1:2">
      <c r="A5709" s="79"/>
      <c r="B5709" s="79"/>
    </row>
    <row r="5710" spans="1:2">
      <c r="A5710" s="79"/>
      <c r="B5710" s="79"/>
    </row>
    <row r="5711" spans="1:2">
      <c r="A5711" s="79"/>
      <c r="B5711" s="79"/>
    </row>
    <row r="5712" spans="1:2">
      <c r="A5712" s="79"/>
      <c r="B5712" s="79"/>
    </row>
    <row r="5713" spans="1:2">
      <c r="A5713" s="79"/>
      <c r="B5713" s="79"/>
    </row>
    <row r="5714" spans="1:2">
      <c r="A5714" s="79"/>
      <c r="B5714" s="79"/>
    </row>
    <row r="5715" spans="1:2">
      <c r="A5715" s="79"/>
      <c r="B5715" s="79"/>
    </row>
    <row r="5716" spans="1:2">
      <c r="A5716" s="79"/>
      <c r="B5716" s="79"/>
    </row>
    <row r="5717" spans="1:2">
      <c r="A5717" s="79"/>
      <c r="B5717" s="79"/>
    </row>
    <row r="5718" spans="1:2">
      <c r="A5718" s="79"/>
      <c r="B5718" s="79"/>
    </row>
    <row r="5719" spans="1:2">
      <c r="A5719" s="79"/>
      <c r="B5719" s="79"/>
    </row>
    <row r="5720" spans="1:2">
      <c r="A5720" s="79"/>
      <c r="B5720" s="79"/>
    </row>
    <row r="5721" spans="1:2">
      <c r="A5721" s="79"/>
      <c r="B5721" s="79"/>
    </row>
    <row r="5722" spans="1:2">
      <c r="A5722" s="79"/>
      <c r="B5722" s="79"/>
    </row>
    <row r="5723" spans="1:2">
      <c r="A5723" s="79"/>
      <c r="B5723" s="79"/>
    </row>
    <row r="5724" spans="1:2">
      <c r="A5724" s="79"/>
      <c r="B5724" s="79"/>
    </row>
    <row r="5725" spans="1:2">
      <c r="A5725" s="79"/>
      <c r="B5725" s="79"/>
    </row>
    <row r="5726" spans="1:2">
      <c r="A5726" s="79"/>
      <c r="B5726" s="79"/>
    </row>
    <row r="5727" spans="1:2">
      <c r="A5727" s="79"/>
      <c r="B5727" s="79"/>
    </row>
    <row r="5728" spans="1:2">
      <c r="A5728" s="79"/>
      <c r="B5728" s="79"/>
    </row>
    <row r="5729" spans="1:2">
      <c r="A5729" s="79"/>
      <c r="B5729" s="79"/>
    </row>
    <row r="5730" spans="1:2">
      <c r="A5730" s="79"/>
      <c r="B5730" s="79"/>
    </row>
    <row r="5731" spans="1:2">
      <c r="A5731" s="79"/>
      <c r="B5731" s="79"/>
    </row>
    <row r="5732" spans="1:2">
      <c r="A5732" s="79"/>
      <c r="B5732" s="79"/>
    </row>
    <row r="5733" spans="1:2">
      <c r="A5733" s="79"/>
      <c r="B5733" s="79"/>
    </row>
    <row r="5734" spans="1:2">
      <c r="A5734" s="79"/>
      <c r="B5734" s="79"/>
    </row>
    <row r="5735" spans="1:2">
      <c r="A5735" s="79"/>
      <c r="B5735" s="79"/>
    </row>
    <row r="5736" spans="1:2">
      <c r="A5736" s="79"/>
      <c r="B5736" s="79"/>
    </row>
    <row r="5737" spans="1:2">
      <c r="A5737" s="79"/>
      <c r="B5737" s="79"/>
    </row>
    <row r="5738" spans="1:2">
      <c r="A5738" s="79"/>
      <c r="B5738" s="79"/>
    </row>
    <row r="5739" spans="1:2">
      <c r="A5739" s="79"/>
      <c r="B5739" s="79"/>
    </row>
    <row r="5740" spans="1:2">
      <c r="A5740" s="79"/>
      <c r="B5740" s="79"/>
    </row>
    <row r="5741" spans="1:2">
      <c r="A5741" s="79"/>
      <c r="B5741" s="79"/>
    </row>
    <row r="5742" spans="1:2">
      <c r="A5742" s="79"/>
      <c r="B5742" s="79"/>
    </row>
    <row r="5743" spans="1:2">
      <c r="A5743" s="79"/>
      <c r="B5743" s="79"/>
    </row>
    <row r="5744" spans="1:2">
      <c r="A5744" s="79"/>
      <c r="B5744" s="79"/>
    </row>
    <row r="5745" spans="1:2">
      <c r="A5745" s="79"/>
      <c r="B5745" s="79"/>
    </row>
    <row r="5746" spans="1:2">
      <c r="A5746" s="79"/>
      <c r="B5746" s="79"/>
    </row>
    <row r="5747" spans="1:2">
      <c r="A5747" s="79"/>
      <c r="B5747" s="79"/>
    </row>
    <row r="5748" spans="1:2">
      <c r="A5748" s="79"/>
      <c r="B5748" s="79"/>
    </row>
    <row r="5749" spans="1:2">
      <c r="A5749" s="79"/>
      <c r="B5749" s="79"/>
    </row>
    <row r="5750" spans="1:2">
      <c r="A5750" s="79"/>
      <c r="B5750" s="79"/>
    </row>
    <row r="5751" spans="1:2">
      <c r="A5751" s="79"/>
      <c r="B5751" s="79"/>
    </row>
    <row r="5752" spans="1:2">
      <c r="A5752" s="79"/>
      <c r="B5752" s="79"/>
    </row>
    <row r="5753" spans="1:2">
      <c r="A5753" s="79"/>
      <c r="B5753" s="79"/>
    </row>
    <row r="5754" spans="1:2">
      <c r="A5754" s="79"/>
      <c r="B5754" s="79"/>
    </row>
    <row r="5755" spans="1:2">
      <c r="A5755" s="79"/>
      <c r="B5755" s="79"/>
    </row>
    <row r="5756" spans="1:2">
      <c r="A5756" s="79"/>
      <c r="B5756" s="79"/>
    </row>
    <row r="5757" spans="1:2">
      <c r="A5757" s="79"/>
      <c r="B5757" s="79"/>
    </row>
    <row r="5758" spans="1:2">
      <c r="A5758" s="79"/>
      <c r="B5758" s="79"/>
    </row>
    <row r="5759" spans="1:2">
      <c r="A5759" s="79"/>
      <c r="B5759" s="79"/>
    </row>
    <row r="5760" spans="1:2">
      <c r="A5760" s="79"/>
      <c r="B5760" s="79"/>
    </row>
    <row r="5761" spans="1:2">
      <c r="A5761" s="79"/>
      <c r="B5761" s="79"/>
    </row>
    <row r="5762" spans="1:2">
      <c r="A5762" s="79"/>
      <c r="B5762" s="79"/>
    </row>
    <row r="5763" spans="1:2">
      <c r="A5763" s="79"/>
      <c r="B5763" s="79"/>
    </row>
    <row r="5764" spans="1:2">
      <c r="A5764" s="79"/>
      <c r="B5764" s="79"/>
    </row>
    <row r="5765" spans="1:2">
      <c r="A5765" s="79"/>
      <c r="B5765" s="79"/>
    </row>
    <row r="5766" spans="1:2">
      <c r="A5766" s="79"/>
      <c r="B5766" s="79"/>
    </row>
    <row r="5767" spans="1:2">
      <c r="A5767" s="79"/>
      <c r="B5767" s="79"/>
    </row>
    <row r="5768" spans="1:2">
      <c r="A5768" s="79"/>
      <c r="B5768" s="79"/>
    </row>
    <row r="5769" spans="1:2">
      <c r="A5769" s="79"/>
      <c r="B5769" s="79"/>
    </row>
    <row r="5770" spans="1:2">
      <c r="A5770" s="79"/>
      <c r="B5770" s="79"/>
    </row>
    <row r="5771" spans="1:2">
      <c r="A5771" s="79"/>
      <c r="B5771" s="79"/>
    </row>
    <row r="5772" spans="1:2">
      <c r="A5772" s="79"/>
      <c r="B5772" s="79"/>
    </row>
    <row r="5773" spans="1:2">
      <c r="A5773" s="79"/>
      <c r="B5773" s="79"/>
    </row>
    <row r="5774" spans="1:2">
      <c r="A5774" s="79"/>
      <c r="B5774" s="79"/>
    </row>
    <row r="5775" spans="1:2">
      <c r="A5775" s="79"/>
      <c r="B5775" s="79"/>
    </row>
    <row r="5776" spans="1:2">
      <c r="A5776" s="79"/>
      <c r="B5776" s="79"/>
    </row>
    <row r="5777" spans="1:2">
      <c r="A5777" s="79"/>
      <c r="B5777" s="79"/>
    </row>
    <row r="5778" spans="1:2">
      <c r="A5778" s="79"/>
      <c r="B5778" s="79"/>
    </row>
    <row r="5779" spans="1:2">
      <c r="A5779" s="79"/>
      <c r="B5779" s="79"/>
    </row>
    <row r="5780" spans="1:2">
      <c r="A5780" s="79"/>
      <c r="B5780" s="79"/>
    </row>
    <row r="5781" spans="1:2">
      <c r="A5781" s="79"/>
      <c r="B5781" s="79"/>
    </row>
    <row r="5782" spans="1:2">
      <c r="A5782" s="79"/>
      <c r="B5782" s="79"/>
    </row>
    <row r="5783" spans="1:2">
      <c r="A5783" s="79"/>
      <c r="B5783" s="79"/>
    </row>
    <row r="5784" spans="1:2">
      <c r="A5784" s="79"/>
      <c r="B5784" s="79"/>
    </row>
    <row r="5785" spans="1:2">
      <c r="A5785" s="79"/>
      <c r="B5785" s="79"/>
    </row>
    <row r="5786" spans="1:2">
      <c r="A5786" s="79"/>
      <c r="B5786" s="79"/>
    </row>
    <row r="5787" spans="1:2">
      <c r="A5787" s="79"/>
      <c r="B5787" s="79"/>
    </row>
    <row r="5788" spans="1:2">
      <c r="A5788" s="79"/>
      <c r="B5788" s="79"/>
    </row>
    <row r="5789" spans="1:2">
      <c r="A5789" s="79"/>
      <c r="B5789" s="79"/>
    </row>
    <row r="5790" spans="1:2">
      <c r="A5790" s="79"/>
      <c r="B5790" s="79"/>
    </row>
    <row r="5791" spans="1:2">
      <c r="A5791" s="79"/>
      <c r="B5791" s="79"/>
    </row>
    <row r="5792" spans="1:2">
      <c r="A5792" s="79"/>
      <c r="B5792" s="79"/>
    </row>
    <row r="5793" spans="1:2">
      <c r="A5793" s="79"/>
      <c r="B5793" s="79"/>
    </row>
    <row r="5794" spans="1:2">
      <c r="A5794" s="79"/>
      <c r="B5794" s="79"/>
    </row>
    <row r="5795" spans="1:2">
      <c r="A5795" s="79"/>
      <c r="B5795" s="79"/>
    </row>
    <row r="5796" spans="1:2">
      <c r="A5796" s="79"/>
      <c r="B5796" s="79"/>
    </row>
    <row r="5797" spans="1:2">
      <c r="A5797" s="79"/>
      <c r="B5797" s="79"/>
    </row>
    <row r="5798" spans="1:2">
      <c r="A5798" s="79"/>
      <c r="B5798" s="79"/>
    </row>
    <row r="5799" spans="1:2">
      <c r="A5799" s="79"/>
      <c r="B5799" s="79"/>
    </row>
    <row r="5800" spans="1:2">
      <c r="A5800" s="79"/>
      <c r="B5800" s="79"/>
    </row>
    <row r="5801" spans="1:2">
      <c r="A5801" s="79"/>
      <c r="B5801" s="79"/>
    </row>
    <row r="5802" spans="1:2">
      <c r="A5802" s="79"/>
      <c r="B5802" s="79"/>
    </row>
    <row r="5803" spans="1:2">
      <c r="A5803" s="79"/>
      <c r="B5803" s="79"/>
    </row>
    <row r="5804" spans="1:2">
      <c r="A5804" s="79"/>
      <c r="B5804" s="79"/>
    </row>
    <row r="5805" spans="1:2">
      <c r="A5805" s="79"/>
      <c r="B5805" s="79"/>
    </row>
    <row r="5806" spans="1:2">
      <c r="A5806" s="79"/>
      <c r="B5806" s="79"/>
    </row>
    <row r="5807" spans="1:2">
      <c r="A5807" s="79"/>
      <c r="B5807" s="79"/>
    </row>
    <row r="5808" spans="1:2">
      <c r="A5808" s="79"/>
      <c r="B5808" s="79"/>
    </row>
    <row r="5809" spans="1:2">
      <c r="A5809" s="79"/>
      <c r="B5809" s="79"/>
    </row>
    <row r="5810" spans="1:2">
      <c r="A5810" s="79"/>
      <c r="B5810" s="79"/>
    </row>
    <row r="5811" spans="1:2">
      <c r="A5811" s="79"/>
      <c r="B5811" s="79"/>
    </row>
    <row r="5812" spans="1:2">
      <c r="A5812" s="79"/>
      <c r="B5812" s="79"/>
    </row>
    <row r="5813" spans="1:2">
      <c r="A5813" s="79"/>
      <c r="B5813" s="79"/>
    </row>
    <row r="5814" spans="1:2">
      <c r="A5814" s="79"/>
      <c r="B5814" s="79"/>
    </row>
    <row r="5815" spans="1:2">
      <c r="A5815" s="79"/>
      <c r="B5815" s="79"/>
    </row>
    <row r="5816" spans="1:2">
      <c r="A5816" s="79"/>
      <c r="B5816" s="79"/>
    </row>
    <row r="5817" spans="1:2">
      <c r="A5817" s="79"/>
      <c r="B5817" s="79"/>
    </row>
    <row r="5818" spans="1:2">
      <c r="A5818" s="79"/>
      <c r="B5818" s="79"/>
    </row>
    <row r="5819" spans="1:2">
      <c r="A5819" s="79"/>
      <c r="B5819" s="79"/>
    </row>
    <row r="5820" spans="1:2">
      <c r="A5820" s="79"/>
      <c r="B5820" s="79"/>
    </row>
    <row r="5821" spans="1:2">
      <c r="A5821" s="79"/>
      <c r="B5821" s="79"/>
    </row>
    <row r="5822" spans="1:2">
      <c r="A5822" s="79"/>
      <c r="B5822" s="79"/>
    </row>
    <row r="5823" spans="1:2">
      <c r="A5823" s="79"/>
      <c r="B5823" s="79"/>
    </row>
    <row r="5824" spans="1:2">
      <c r="A5824" s="79"/>
      <c r="B5824" s="79"/>
    </row>
    <row r="5825" spans="1:2">
      <c r="A5825" s="79"/>
      <c r="B5825" s="79"/>
    </row>
    <row r="5826" spans="1:2">
      <c r="A5826" s="79"/>
      <c r="B5826" s="79"/>
    </row>
    <row r="5827" spans="1:2">
      <c r="A5827" s="79"/>
      <c r="B5827" s="79"/>
    </row>
    <row r="5828" spans="1:2">
      <c r="A5828" s="79"/>
      <c r="B5828" s="79"/>
    </row>
    <row r="5829" spans="1:2">
      <c r="A5829" s="79"/>
      <c r="B5829" s="79"/>
    </row>
    <row r="5830" spans="1:2">
      <c r="A5830" s="79"/>
      <c r="B5830" s="79"/>
    </row>
    <row r="5831" spans="1:2">
      <c r="A5831" s="79"/>
      <c r="B5831" s="79"/>
    </row>
    <row r="5832" spans="1:2">
      <c r="A5832" s="79"/>
      <c r="B5832" s="79"/>
    </row>
    <row r="5833" spans="1:2">
      <c r="A5833" s="79"/>
      <c r="B5833" s="79"/>
    </row>
    <row r="5834" spans="1:2">
      <c r="A5834" s="79"/>
      <c r="B5834" s="79"/>
    </row>
    <row r="5835" spans="1:2">
      <c r="A5835" s="79"/>
      <c r="B5835" s="79"/>
    </row>
    <row r="5836" spans="1:2">
      <c r="A5836" s="79"/>
      <c r="B5836" s="79"/>
    </row>
    <row r="5837" spans="1:2">
      <c r="A5837" s="79"/>
      <c r="B5837" s="79"/>
    </row>
    <row r="5838" spans="1:2">
      <c r="A5838" s="79"/>
      <c r="B5838" s="79"/>
    </row>
    <row r="5839" spans="1:2">
      <c r="A5839" s="79"/>
      <c r="B5839" s="79"/>
    </row>
    <row r="5840" spans="1:2">
      <c r="A5840" s="79"/>
      <c r="B5840" s="79"/>
    </row>
    <row r="5841" spans="1:2">
      <c r="A5841" s="79"/>
      <c r="B5841" s="79"/>
    </row>
    <row r="5842" spans="1:2">
      <c r="A5842" s="79"/>
      <c r="B5842" s="79"/>
    </row>
    <row r="5843" spans="1:2">
      <c r="A5843" s="79"/>
      <c r="B5843" s="79"/>
    </row>
    <row r="5844" spans="1:2">
      <c r="A5844" s="79"/>
      <c r="B5844" s="79"/>
    </row>
    <row r="5845" spans="1:2">
      <c r="A5845" s="79"/>
      <c r="B5845" s="79"/>
    </row>
    <row r="5846" spans="1:2">
      <c r="A5846" s="79"/>
      <c r="B5846" s="79"/>
    </row>
    <row r="5847" spans="1:2">
      <c r="A5847" s="79"/>
      <c r="B5847" s="79"/>
    </row>
    <row r="5848" spans="1:2">
      <c r="A5848" s="79"/>
      <c r="B5848" s="79"/>
    </row>
    <row r="5849" spans="1:2">
      <c r="A5849" s="79"/>
      <c r="B5849" s="79"/>
    </row>
    <row r="5850" spans="1:2">
      <c r="A5850" s="79"/>
      <c r="B5850" s="79"/>
    </row>
    <row r="5851" spans="1:2">
      <c r="A5851" s="79"/>
      <c r="B5851" s="79"/>
    </row>
    <row r="5852" spans="1:2">
      <c r="A5852" s="79"/>
      <c r="B5852" s="79"/>
    </row>
    <row r="5853" spans="1:2">
      <c r="A5853" s="79"/>
      <c r="B5853" s="79"/>
    </row>
    <row r="5854" spans="1:2">
      <c r="A5854" s="79"/>
      <c r="B5854" s="79"/>
    </row>
    <row r="5855" spans="1:2">
      <c r="A5855" s="79"/>
      <c r="B5855" s="79"/>
    </row>
    <row r="5856" spans="1:2">
      <c r="A5856" s="79"/>
      <c r="B5856" s="79"/>
    </row>
    <row r="5857" spans="1:2">
      <c r="A5857" s="79"/>
      <c r="B5857" s="79"/>
    </row>
    <row r="5858" spans="1:2">
      <c r="A5858" s="79"/>
      <c r="B5858" s="79"/>
    </row>
    <row r="5859" spans="1:2">
      <c r="A5859" s="79"/>
      <c r="B5859" s="79"/>
    </row>
    <row r="5860" spans="1:2">
      <c r="A5860" s="79"/>
      <c r="B5860" s="79"/>
    </row>
    <row r="5861" spans="1:2">
      <c r="A5861" s="79"/>
      <c r="B5861" s="79"/>
    </row>
    <row r="5862" spans="1:2">
      <c r="A5862" s="79"/>
      <c r="B5862" s="79"/>
    </row>
    <row r="5863" spans="1:2">
      <c r="A5863" s="79"/>
      <c r="B5863" s="79"/>
    </row>
    <row r="5864" spans="1:2">
      <c r="A5864" s="79"/>
      <c r="B5864" s="79"/>
    </row>
    <row r="5865" spans="1:2">
      <c r="A5865" s="79"/>
      <c r="B5865" s="79"/>
    </row>
    <row r="5866" spans="1:2">
      <c r="A5866" s="79"/>
      <c r="B5866" s="79"/>
    </row>
    <row r="5867" spans="1:2">
      <c r="A5867" s="79"/>
      <c r="B5867" s="79"/>
    </row>
    <row r="5868" spans="1:2">
      <c r="A5868" s="79"/>
      <c r="B5868" s="79"/>
    </row>
    <row r="5869" spans="1:2">
      <c r="A5869" s="79"/>
      <c r="B5869" s="79"/>
    </row>
    <row r="5870" spans="1:2">
      <c r="A5870" s="79"/>
      <c r="B5870" s="79"/>
    </row>
    <row r="5871" spans="1:2">
      <c r="A5871" s="79"/>
      <c r="B5871" s="79"/>
    </row>
    <row r="5872" spans="1:2">
      <c r="A5872" s="79"/>
      <c r="B5872" s="79"/>
    </row>
    <row r="5873" spans="1:2">
      <c r="A5873" s="79"/>
      <c r="B5873" s="79"/>
    </row>
    <row r="5874" spans="1:2">
      <c r="A5874" s="79"/>
      <c r="B5874" s="79"/>
    </row>
    <row r="5875" spans="1:2">
      <c r="A5875" s="79"/>
      <c r="B5875" s="79"/>
    </row>
    <row r="5876" spans="1:2">
      <c r="A5876" s="79"/>
      <c r="B5876" s="79"/>
    </row>
    <row r="5877" spans="1:2">
      <c r="A5877" s="79"/>
      <c r="B5877" s="79"/>
    </row>
    <row r="5878" spans="1:2">
      <c r="A5878" s="79"/>
      <c r="B5878" s="79"/>
    </row>
    <row r="5879" spans="1:2">
      <c r="A5879" s="79"/>
      <c r="B5879" s="79"/>
    </row>
    <row r="5880" spans="1:2">
      <c r="A5880" s="79"/>
      <c r="B5880" s="79"/>
    </row>
    <row r="5881" spans="1:2">
      <c r="A5881" s="79"/>
      <c r="B5881" s="79"/>
    </row>
    <row r="5882" spans="1:2">
      <c r="A5882" s="79"/>
      <c r="B5882" s="79"/>
    </row>
    <row r="5883" spans="1:2">
      <c r="A5883" s="79"/>
      <c r="B5883" s="79"/>
    </row>
    <row r="5884" spans="1:2">
      <c r="A5884" s="79"/>
      <c r="B5884" s="79"/>
    </row>
    <row r="5885" spans="1:2">
      <c r="A5885" s="79"/>
      <c r="B5885" s="79"/>
    </row>
    <row r="5886" spans="1:2">
      <c r="A5886" s="79"/>
      <c r="B5886" s="79"/>
    </row>
    <row r="5887" spans="1:2">
      <c r="A5887" s="79"/>
      <c r="B5887" s="79"/>
    </row>
    <row r="5888" spans="1:2">
      <c r="A5888" s="79"/>
      <c r="B5888" s="79"/>
    </row>
    <row r="5889" spans="1:2">
      <c r="A5889" s="79"/>
      <c r="B5889" s="79"/>
    </row>
    <row r="5890" spans="1:2">
      <c r="A5890" s="79"/>
      <c r="B5890" s="79"/>
    </row>
    <row r="5891" spans="1:2">
      <c r="A5891" s="79"/>
      <c r="B5891" s="79"/>
    </row>
    <row r="5892" spans="1:2">
      <c r="A5892" s="79"/>
      <c r="B5892" s="79"/>
    </row>
    <row r="5893" spans="1:2">
      <c r="A5893" s="79"/>
      <c r="B5893" s="79"/>
    </row>
    <row r="5894" spans="1:2">
      <c r="A5894" s="79"/>
      <c r="B5894" s="79"/>
    </row>
    <row r="5895" spans="1:2">
      <c r="A5895" s="79"/>
      <c r="B5895" s="79"/>
    </row>
    <row r="5896" spans="1:2">
      <c r="A5896" s="79"/>
      <c r="B5896" s="79"/>
    </row>
    <row r="5897" spans="1:2">
      <c r="A5897" s="79"/>
      <c r="B5897" s="79"/>
    </row>
    <row r="5898" spans="1:2">
      <c r="A5898" s="79"/>
      <c r="B5898" s="79"/>
    </row>
    <row r="5899" spans="1:2">
      <c r="A5899" s="79"/>
      <c r="B5899" s="79"/>
    </row>
    <row r="5900" spans="1:2">
      <c r="A5900" s="79"/>
      <c r="B5900" s="79"/>
    </row>
    <row r="5901" spans="1:2">
      <c r="A5901" s="79"/>
      <c r="B5901" s="79"/>
    </row>
    <row r="5902" spans="1:2">
      <c r="A5902" s="79"/>
      <c r="B5902" s="79"/>
    </row>
    <row r="5903" spans="1:2">
      <c r="A5903" s="79"/>
      <c r="B5903" s="79"/>
    </row>
    <row r="5904" spans="1:2">
      <c r="A5904" s="79"/>
      <c r="B5904" s="79"/>
    </row>
    <row r="5905" spans="1:2">
      <c r="A5905" s="79"/>
      <c r="B5905" s="79"/>
    </row>
    <row r="5906" spans="1:2">
      <c r="A5906" s="79"/>
      <c r="B5906" s="79"/>
    </row>
    <row r="5907" spans="1:2">
      <c r="A5907" s="79"/>
      <c r="B5907" s="79"/>
    </row>
    <row r="5908" spans="1:2">
      <c r="A5908" s="79"/>
      <c r="B5908" s="79"/>
    </row>
    <row r="5909" spans="1:2">
      <c r="A5909" s="79"/>
      <c r="B5909" s="79"/>
    </row>
    <row r="5910" spans="1:2">
      <c r="A5910" s="79"/>
      <c r="B5910" s="79"/>
    </row>
    <row r="5911" spans="1:2">
      <c r="A5911" s="79"/>
      <c r="B5911" s="79"/>
    </row>
    <row r="5912" spans="1:2">
      <c r="A5912" s="79"/>
      <c r="B5912" s="79"/>
    </row>
    <row r="5913" spans="1:2">
      <c r="A5913" s="79"/>
      <c r="B5913" s="79"/>
    </row>
    <row r="5914" spans="1:2">
      <c r="A5914" s="79"/>
      <c r="B5914" s="79"/>
    </row>
    <row r="5915" spans="1:2">
      <c r="A5915" s="79"/>
      <c r="B5915" s="79"/>
    </row>
    <row r="5916" spans="1:2">
      <c r="A5916" s="79"/>
      <c r="B5916" s="79"/>
    </row>
    <row r="5917" spans="1:2">
      <c r="A5917" s="79"/>
      <c r="B5917" s="79"/>
    </row>
    <row r="5918" spans="1:2">
      <c r="A5918" s="79"/>
      <c r="B5918" s="79"/>
    </row>
    <row r="5919" spans="1:2">
      <c r="A5919" s="79"/>
      <c r="B5919" s="79"/>
    </row>
    <row r="5920" spans="1:2">
      <c r="A5920" s="79"/>
      <c r="B5920" s="79"/>
    </row>
    <row r="5921" spans="1:2">
      <c r="A5921" s="79"/>
      <c r="B5921" s="79"/>
    </row>
    <row r="5922" spans="1:2">
      <c r="A5922" s="79"/>
      <c r="B5922" s="79"/>
    </row>
    <row r="5923" spans="1:2">
      <c r="A5923" s="79"/>
      <c r="B5923" s="79"/>
    </row>
    <row r="5924" spans="1:2">
      <c r="A5924" s="79"/>
      <c r="B5924" s="79"/>
    </row>
    <row r="5925" spans="1:2">
      <c r="A5925" s="79"/>
      <c r="B5925" s="79"/>
    </row>
    <row r="5926" spans="1:2">
      <c r="A5926" s="79"/>
      <c r="B5926" s="79"/>
    </row>
    <row r="5927" spans="1:2">
      <c r="A5927" s="79"/>
      <c r="B5927" s="79"/>
    </row>
    <row r="5928" spans="1:2">
      <c r="A5928" s="79"/>
      <c r="B5928" s="79"/>
    </row>
    <row r="5929" spans="1:2">
      <c r="A5929" s="79"/>
      <c r="B5929" s="79"/>
    </row>
    <row r="5930" spans="1:2">
      <c r="A5930" s="79"/>
      <c r="B5930" s="79"/>
    </row>
    <row r="5931" spans="1:2">
      <c r="A5931" s="79"/>
      <c r="B5931" s="79"/>
    </row>
    <row r="5932" spans="1:2">
      <c r="A5932" s="79"/>
      <c r="B5932" s="79"/>
    </row>
    <row r="5933" spans="1:2">
      <c r="A5933" s="79"/>
      <c r="B5933" s="79"/>
    </row>
    <row r="5934" spans="1:2">
      <c r="A5934" s="79"/>
      <c r="B5934" s="79"/>
    </row>
    <row r="5935" spans="1:2">
      <c r="A5935" s="79"/>
      <c r="B5935" s="79"/>
    </row>
    <row r="5936" spans="1:2">
      <c r="A5936" s="79"/>
      <c r="B5936" s="79"/>
    </row>
    <row r="5937" spans="1:2">
      <c r="A5937" s="79"/>
      <c r="B5937" s="79"/>
    </row>
    <row r="5938" spans="1:2">
      <c r="A5938" s="79"/>
      <c r="B5938" s="79"/>
    </row>
    <row r="5939" spans="1:2">
      <c r="A5939" s="79"/>
      <c r="B5939" s="79"/>
    </row>
    <row r="5940" spans="1:2">
      <c r="A5940" s="79"/>
      <c r="B5940" s="79"/>
    </row>
    <row r="5941" spans="1:2">
      <c r="A5941" s="79"/>
      <c r="B5941" s="79"/>
    </row>
    <row r="5942" spans="1:2">
      <c r="A5942" s="79"/>
      <c r="B5942" s="79"/>
    </row>
    <row r="5943" spans="1:2">
      <c r="A5943" s="79"/>
      <c r="B5943" s="79"/>
    </row>
    <row r="5944" spans="1:2">
      <c r="A5944" s="79"/>
      <c r="B5944" s="79"/>
    </row>
    <row r="5945" spans="1:2">
      <c r="A5945" s="79"/>
      <c r="B5945" s="79"/>
    </row>
    <row r="5946" spans="1:2">
      <c r="A5946" s="79"/>
      <c r="B5946" s="79"/>
    </row>
    <row r="5947" spans="1:2">
      <c r="A5947" s="79"/>
      <c r="B5947" s="79"/>
    </row>
    <row r="5948" spans="1:2">
      <c r="A5948" s="79"/>
      <c r="B5948" s="79"/>
    </row>
    <row r="5949" spans="1:2">
      <c r="A5949" s="79"/>
      <c r="B5949" s="79"/>
    </row>
    <row r="5950" spans="1:2">
      <c r="A5950" s="79"/>
      <c r="B5950" s="79"/>
    </row>
    <row r="5951" spans="1:2">
      <c r="A5951" s="79"/>
      <c r="B5951" s="79"/>
    </row>
    <row r="5952" spans="1:2">
      <c r="A5952" s="79"/>
      <c r="B5952" s="79"/>
    </row>
    <row r="5953" spans="1:2">
      <c r="A5953" s="79"/>
      <c r="B5953" s="79"/>
    </row>
    <row r="5954" spans="1:2">
      <c r="A5954" s="79"/>
      <c r="B5954" s="79"/>
    </row>
    <row r="5955" spans="1:2">
      <c r="A5955" s="79"/>
      <c r="B5955" s="79"/>
    </row>
    <row r="5956" spans="1:2">
      <c r="A5956" s="79"/>
      <c r="B5956" s="79"/>
    </row>
    <row r="5957" spans="1:2">
      <c r="A5957" s="79"/>
      <c r="B5957" s="79"/>
    </row>
    <row r="5958" spans="1:2">
      <c r="A5958" s="79"/>
      <c r="B5958" s="79"/>
    </row>
    <row r="5959" spans="1:2">
      <c r="A5959" s="79"/>
      <c r="B5959" s="79"/>
    </row>
    <row r="5960" spans="1:2">
      <c r="A5960" s="79"/>
      <c r="B5960" s="79"/>
    </row>
    <row r="5961" spans="1:2">
      <c r="A5961" s="79"/>
      <c r="B5961" s="79"/>
    </row>
    <row r="5962" spans="1:2">
      <c r="A5962" s="79"/>
      <c r="B5962" s="79"/>
    </row>
    <row r="5963" spans="1:2">
      <c r="A5963" s="79"/>
      <c r="B5963" s="79"/>
    </row>
    <row r="5964" spans="1:2">
      <c r="A5964" s="79"/>
      <c r="B5964" s="79"/>
    </row>
    <row r="5965" spans="1:2">
      <c r="A5965" s="79"/>
      <c r="B5965" s="79"/>
    </row>
    <row r="5966" spans="1:2">
      <c r="A5966" s="79"/>
      <c r="B5966" s="79"/>
    </row>
    <row r="5967" spans="1:2">
      <c r="A5967" s="79"/>
      <c r="B5967" s="79"/>
    </row>
    <row r="5968" spans="1:2">
      <c r="A5968" s="79"/>
      <c r="B5968" s="79"/>
    </row>
    <row r="5969" spans="1:2">
      <c r="A5969" s="79"/>
      <c r="B5969" s="79"/>
    </row>
    <row r="5970" spans="1:2">
      <c r="A5970" s="79"/>
      <c r="B5970" s="79"/>
    </row>
    <row r="5971" spans="1:2">
      <c r="A5971" s="79"/>
      <c r="B5971" s="79"/>
    </row>
    <row r="5972" spans="1:2">
      <c r="A5972" s="79"/>
      <c r="B5972" s="79"/>
    </row>
    <row r="5973" spans="1:2">
      <c r="A5973" s="79"/>
      <c r="B5973" s="79"/>
    </row>
    <row r="5974" spans="1:2">
      <c r="A5974" s="79"/>
      <c r="B5974" s="79"/>
    </row>
    <row r="5975" spans="1:2">
      <c r="A5975" s="79"/>
      <c r="B5975" s="79"/>
    </row>
    <row r="5976" spans="1:2">
      <c r="A5976" s="79"/>
      <c r="B5976" s="79"/>
    </row>
    <row r="5977" spans="1:2">
      <c r="A5977" s="79"/>
      <c r="B5977" s="79"/>
    </row>
    <row r="5978" spans="1:2">
      <c r="A5978" s="79"/>
      <c r="B5978" s="79"/>
    </row>
    <row r="5979" spans="1:2">
      <c r="A5979" s="79"/>
      <c r="B5979" s="79"/>
    </row>
    <row r="5980" spans="1:2">
      <c r="A5980" s="79"/>
      <c r="B5980" s="79"/>
    </row>
    <row r="5981" spans="1:2">
      <c r="A5981" s="79"/>
      <c r="B5981" s="79"/>
    </row>
    <row r="5982" spans="1:2">
      <c r="A5982" s="79"/>
      <c r="B5982" s="79"/>
    </row>
    <row r="5983" spans="1:2">
      <c r="A5983" s="79"/>
      <c r="B5983" s="79"/>
    </row>
    <row r="5984" spans="1:2">
      <c r="A5984" s="79"/>
      <c r="B5984" s="79"/>
    </row>
    <row r="5985" spans="1:2">
      <c r="A5985" s="79"/>
      <c r="B5985" s="79"/>
    </row>
    <row r="5986" spans="1:2">
      <c r="A5986" s="79"/>
      <c r="B5986" s="79"/>
    </row>
    <row r="5987" spans="1:2">
      <c r="A5987" s="79"/>
      <c r="B5987" s="79"/>
    </row>
    <row r="5988" spans="1:2">
      <c r="A5988" s="79"/>
      <c r="B5988" s="79"/>
    </row>
    <row r="5989" spans="1:2">
      <c r="A5989" s="79"/>
      <c r="B5989" s="79"/>
    </row>
    <row r="5990" spans="1:2">
      <c r="A5990" s="79"/>
      <c r="B5990" s="79"/>
    </row>
    <row r="5991" spans="1:2">
      <c r="A5991" s="79"/>
      <c r="B5991" s="79"/>
    </row>
    <row r="5992" spans="1:2">
      <c r="A5992" s="79"/>
      <c r="B5992" s="79"/>
    </row>
    <row r="5993" spans="1:2">
      <c r="A5993" s="79"/>
      <c r="B5993" s="79"/>
    </row>
    <row r="5994" spans="1:2">
      <c r="A5994" s="79"/>
      <c r="B5994" s="79"/>
    </row>
    <row r="5995" spans="1:2">
      <c r="A5995" s="79"/>
      <c r="B5995" s="79"/>
    </row>
    <row r="5996" spans="1:2">
      <c r="A5996" s="79"/>
      <c r="B5996" s="79"/>
    </row>
    <row r="5997" spans="1:2">
      <c r="A5997" s="79"/>
      <c r="B5997" s="79"/>
    </row>
    <row r="5998" spans="1:2">
      <c r="A5998" s="79"/>
      <c r="B5998" s="79"/>
    </row>
    <row r="5999" spans="1:2">
      <c r="A5999" s="79"/>
      <c r="B5999" s="79"/>
    </row>
    <row r="6000" spans="1:2">
      <c r="A6000" s="79"/>
      <c r="B6000" s="79"/>
    </row>
    <row r="6001" spans="1:2">
      <c r="A6001" s="79"/>
      <c r="B6001" s="79"/>
    </row>
    <row r="6002" spans="1:2">
      <c r="A6002" s="79"/>
      <c r="B6002" s="79"/>
    </row>
    <row r="6003" spans="1:2">
      <c r="A6003" s="79"/>
      <c r="B6003" s="79"/>
    </row>
    <row r="6004" spans="1:2">
      <c r="A6004" s="79"/>
      <c r="B6004" s="79"/>
    </row>
    <row r="6005" spans="1:2">
      <c r="A6005" s="79"/>
      <c r="B6005" s="79"/>
    </row>
    <row r="6006" spans="1:2">
      <c r="A6006" s="79"/>
      <c r="B6006" s="79"/>
    </row>
    <row r="6007" spans="1:2">
      <c r="A6007" s="79"/>
      <c r="B6007" s="79"/>
    </row>
    <row r="6008" spans="1:2">
      <c r="A6008" s="79"/>
      <c r="B6008" s="79"/>
    </row>
    <row r="6009" spans="1:2">
      <c r="A6009" s="79"/>
      <c r="B6009" s="79"/>
    </row>
    <row r="6010" spans="1:2">
      <c r="A6010" s="79"/>
      <c r="B6010" s="79"/>
    </row>
    <row r="6011" spans="1:2">
      <c r="A6011" s="79"/>
      <c r="B6011" s="79"/>
    </row>
    <row r="6012" spans="1:2">
      <c r="A6012" s="79"/>
      <c r="B6012" s="79"/>
    </row>
    <row r="6013" spans="1:2">
      <c r="A6013" s="79"/>
      <c r="B6013" s="79"/>
    </row>
    <row r="6014" spans="1:2">
      <c r="A6014" s="79"/>
      <c r="B6014" s="79"/>
    </row>
    <row r="6015" spans="1:2">
      <c r="A6015" s="79"/>
      <c r="B6015" s="79"/>
    </row>
    <row r="6016" spans="1:2">
      <c r="A6016" s="79"/>
      <c r="B6016" s="79"/>
    </row>
    <row r="6017" spans="1:2">
      <c r="A6017" s="79"/>
      <c r="B6017" s="79"/>
    </row>
    <row r="6018" spans="1:2">
      <c r="A6018" s="79"/>
      <c r="B6018" s="79"/>
    </row>
    <row r="6019" spans="1:2">
      <c r="A6019" s="79"/>
      <c r="B6019" s="79"/>
    </row>
    <row r="6020" spans="1:2">
      <c r="A6020" s="79"/>
      <c r="B6020" s="79"/>
    </row>
    <row r="6021" spans="1:2">
      <c r="A6021" s="79"/>
      <c r="B6021" s="79"/>
    </row>
    <row r="6022" spans="1:2">
      <c r="A6022" s="79"/>
      <c r="B6022" s="79"/>
    </row>
    <row r="6023" spans="1:2">
      <c r="A6023" s="79"/>
      <c r="B6023" s="79"/>
    </row>
    <row r="6024" spans="1:2">
      <c r="A6024" s="79"/>
      <c r="B6024" s="79"/>
    </row>
    <row r="6025" spans="1:2">
      <c r="A6025" s="79"/>
      <c r="B6025" s="79"/>
    </row>
    <row r="6026" spans="1:2">
      <c r="A6026" s="79"/>
      <c r="B6026" s="79"/>
    </row>
    <row r="6027" spans="1:2">
      <c r="A6027" s="79"/>
      <c r="B6027" s="79"/>
    </row>
    <row r="6028" spans="1:2">
      <c r="A6028" s="79"/>
      <c r="B6028" s="79"/>
    </row>
    <row r="6029" spans="1:2">
      <c r="A6029" s="79"/>
      <c r="B6029" s="79"/>
    </row>
    <row r="6030" spans="1:2">
      <c r="A6030" s="79"/>
      <c r="B6030" s="79"/>
    </row>
    <row r="6031" spans="1:2">
      <c r="A6031" s="79"/>
      <c r="B6031" s="79"/>
    </row>
    <row r="6032" spans="1:2">
      <c r="A6032" s="79"/>
      <c r="B6032" s="79"/>
    </row>
    <row r="6033" spans="1:2">
      <c r="A6033" s="79"/>
      <c r="B6033" s="79"/>
    </row>
    <row r="6034" spans="1:2">
      <c r="A6034" s="79"/>
      <c r="B6034" s="79"/>
    </row>
    <row r="6035" spans="1:2">
      <c r="A6035" s="79"/>
      <c r="B6035" s="79"/>
    </row>
    <row r="6036" spans="1:2">
      <c r="A6036" s="79"/>
      <c r="B6036" s="79"/>
    </row>
    <row r="6037" spans="1:2">
      <c r="A6037" s="79"/>
      <c r="B6037" s="79"/>
    </row>
    <row r="6038" spans="1:2">
      <c r="A6038" s="79"/>
      <c r="B6038" s="79"/>
    </row>
    <row r="6039" spans="1:2">
      <c r="A6039" s="79"/>
      <c r="B6039" s="79"/>
    </row>
    <row r="6040" spans="1:2">
      <c r="A6040" s="79"/>
      <c r="B6040" s="79"/>
    </row>
    <row r="6041" spans="1:2">
      <c r="A6041" s="79"/>
      <c r="B6041" s="79"/>
    </row>
    <row r="6042" spans="1:2">
      <c r="A6042" s="79"/>
      <c r="B6042" s="79"/>
    </row>
    <row r="6043" spans="1:2">
      <c r="A6043" s="79"/>
      <c r="B6043" s="79"/>
    </row>
    <row r="6044" spans="1:2">
      <c r="A6044" s="79"/>
      <c r="B6044" s="79"/>
    </row>
    <row r="6045" spans="1:2">
      <c r="A6045" s="79"/>
      <c r="B6045" s="79"/>
    </row>
    <row r="6046" spans="1:2">
      <c r="A6046" s="79"/>
      <c r="B6046" s="79"/>
    </row>
    <row r="6047" spans="1:2">
      <c r="A6047" s="79"/>
      <c r="B6047" s="79"/>
    </row>
    <row r="6048" spans="1:2">
      <c r="A6048" s="79"/>
      <c r="B6048" s="79"/>
    </row>
    <row r="6049" spans="1:2">
      <c r="A6049" s="79"/>
      <c r="B6049" s="79"/>
    </row>
    <row r="6050" spans="1:2">
      <c r="A6050" s="79"/>
      <c r="B6050" s="79"/>
    </row>
    <row r="6051" spans="1:2">
      <c r="A6051" s="79"/>
      <c r="B6051" s="79"/>
    </row>
    <row r="6052" spans="1:2">
      <c r="A6052" s="79"/>
      <c r="B6052" s="79"/>
    </row>
    <row r="6053" spans="1:2">
      <c r="A6053" s="79"/>
      <c r="B6053" s="79"/>
    </row>
    <row r="6054" spans="1:2">
      <c r="A6054" s="79"/>
      <c r="B6054" s="79"/>
    </row>
    <row r="6055" spans="1:2">
      <c r="A6055" s="79"/>
      <c r="B6055" s="79"/>
    </row>
    <row r="6056" spans="1:2">
      <c r="A6056" s="79"/>
      <c r="B6056" s="79"/>
    </row>
    <row r="6057" spans="1:2">
      <c r="A6057" s="79"/>
      <c r="B6057" s="79"/>
    </row>
    <row r="6058" spans="1:2">
      <c r="A6058" s="79"/>
      <c r="B6058" s="79"/>
    </row>
    <row r="6059" spans="1:2">
      <c r="A6059" s="79"/>
      <c r="B6059" s="79"/>
    </row>
    <row r="6060" spans="1:2">
      <c r="A6060" s="79"/>
      <c r="B6060" s="79"/>
    </row>
    <row r="6061" spans="1:2">
      <c r="A6061" s="79"/>
      <c r="B6061" s="79"/>
    </row>
    <row r="6062" spans="1:2">
      <c r="A6062" s="79"/>
      <c r="B6062" s="79"/>
    </row>
    <row r="6063" spans="1:2">
      <c r="A6063" s="79"/>
      <c r="B6063" s="79"/>
    </row>
    <row r="6064" spans="1:2">
      <c r="A6064" s="79"/>
      <c r="B6064" s="79"/>
    </row>
    <row r="6065" spans="1:2">
      <c r="A6065" s="79"/>
      <c r="B6065" s="79"/>
    </row>
    <row r="6066" spans="1:2">
      <c r="A6066" s="79"/>
      <c r="B6066" s="79"/>
    </row>
    <row r="6067" spans="1:2">
      <c r="A6067" s="79"/>
      <c r="B6067" s="79"/>
    </row>
    <row r="6068" spans="1:2">
      <c r="A6068" s="79"/>
      <c r="B6068" s="79"/>
    </row>
    <row r="6069" spans="1:2">
      <c r="A6069" s="79"/>
      <c r="B6069" s="79"/>
    </row>
    <row r="6070" spans="1:2">
      <c r="A6070" s="79"/>
      <c r="B6070" s="79"/>
    </row>
    <row r="6071" spans="1:2">
      <c r="A6071" s="79"/>
      <c r="B6071" s="79"/>
    </row>
    <row r="6072" spans="1:2">
      <c r="A6072" s="79"/>
      <c r="B6072" s="79"/>
    </row>
    <row r="6073" spans="1:2">
      <c r="A6073" s="79"/>
      <c r="B6073" s="79"/>
    </row>
    <row r="6074" spans="1:2">
      <c r="A6074" s="79"/>
      <c r="B6074" s="79"/>
    </row>
    <row r="6075" spans="1:2">
      <c r="A6075" s="79"/>
      <c r="B6075" s="79"/>
    </row>
    <row r="6076" spans="1:2">
      <c r="A6076" s="79"/>
      <c r="B6076" s="79"/>
    </row>
    <row r="6077" spans="1:2">
      <c r="A6077" s="79"/>
      <c r="B6077" s="79"/>
    </row>
    <row r="6078" spans="1:2">
      <c r="A6078" s="79"/>
      <c r="B6078" s="79"/>
    </row>
    <row r="6079" spans="1:2">
      <c r="A6079" s="79"/>
      <c r="B6079" s="79"/>
    </row>
    <row r="6080" spans="1:2">
      <c r="A6080" s="79"/>
      <c r="B6080" s="79"/>
    </row>
    <row r="6081" spans="1:2">
      <c r="A6081" s="79"/>
      <c r="B6081" s="79"/>
    </row>
    <row r="6082" spans="1:2">
      <c r="A6082" s="79"/>
      <c r="B6082" s="79"/>
    </row>
    <row r="6083" spans="1:2">
      <c r="A6083" s="79"/>
      <c r="B6083" s="79"/>
    </row>
    <row r="6084" spans="1:2">
      <c r="A6084" s="79"/>
      <c r="B6084" s="79"/>
    </row>
    <row r="6085" spans="1:2">
      <c r="A6085" s="79"/>
      <c r="B6085" s="79"/>
    </row>
    <row r="6086" spans="1:2">
      <c r="A6086" s="79"/>
      <c r="B6086" s="79"/>
    </row>
    <row r="6087" spans="1:2">
      <c r="A6087" s="79"/>
      <c r="B6087" s="79"/>
    </row>
    <row r="6088" spans="1:2">
      <c r="A6088" s="79"/>
      <c r="B6088" s="79"/>
    </row>
    <row r="6089" spans="1:2">
      <c r="A6089" s="79"/>
      <c r="B6089" s="79"/>
    </row>
    <row r="6090" spans="1:2">
      <c r="A6090" s="79"/>
      <c r="B6090" s="79"/>
    </row>
    <row r="6091" spans="1:2">
      <c r="A6091" s="79"/>
      <c r="B6091" s="79"/>
    </row>
    <row r="6092" spans="1:2">
      <c r="A6092" s="79"/>
      <c r="B6092" s="79"/>
    </row>
    <row r="6093" spans="1:2">
      <c r="A6093" s="79"/>
      <c r="B6093" s="79"/>
    </row>
    <row r="6094" spans="1:2">
      <c r="A6094" s="79"/>
      <c r="B6094" s="79"/>
    </row>
    <row r="6095" spans="1:2">
      <c r="A6095" s="79"/>
      <c r="B6095" s="79"/>
    </row>
    <row r="6096" spans="1:2">
      <c r="A6096" s="79"/>
      <c r="B6096" s="79"/>
    </row>
    <row r="6097" spans="1:2">
      <c r="A6097" s="79"/>
      <c r="B6097" s="79"/>
    </row>
    <row r="6098" spans="1:2">
      <c r="A6098" s="79"/>
      <c r="B6098" s="79"/>
    </row>
    <row r="6099" spans="1:2">
      <c r="A6099" s="79"/>
      <c r="B6099" s="79"/>
    </row>
    <row r="6100" spans="1:2">
      <c r="A6100" s="79"/>
      <c r="B6100" s="79"/>
    </row>
    <row r="6101" spans="1:2">
      <c r="A6101" s="79"/>
      <c r="B6101" s="79"/>
    </row>
    <row r="6102" spans="1:2">
      <c r="A6102" s="79"/>
      <c r="B6102" s="79"/>
    </row>
    <row r="6103" spans="1:2">
      <c r="A6103" s="79"/>
      <c r="B6103" s="79"/>
    </row>
    <row r="6104" spans="1:2">
      <c r="A6104" s="79"/>
      <c r="B6104" s="79"/>
    </row>
    <row r="6105" spans="1:2">
      <c r="A6105" s="79"/>
      <c r="B6105" s="79"/>
    </row>
    <row r="6106" spans="1:2">
      <c r="A6106" s="79"/>
      <c r="B6106" s="79"/>
    </row>
    <row r="6107" spans="1:2">
      <c r="A6107" s="79"/>
      <c r="B6107" s="79"/>
    </row>
    <row r="6108" spans="1:2">
      <c r="A6108" s="79"/>
      <c r="B6108" s="79"/>
    </row>
    <row r="6109" spans="1:2">
      <c r="A6109" s="79"/>
      <c r="B6109" s="79"/>
    </row>
    <row r="6110" spans="1:2">
      <c r="A6110" s="79"/>
      <c r="B6110" s="79"/>
    </row>
    <row r="6111" spans="1:2">
      <c r="A6111" s="79"/>
      <c r="B6111" s="79"/>
    </row>
    <row r="6112" spans="1:2">
      <c r="A6112" s="79"/>
      <c r="B6112" s="79"/>
    </row>
    <row r="6113" spans="1:2">
      <c r="A6113" s="79"/>
      <c r="B6113" s="79"/>
    </row>
    <row r="6114" spans="1:2">
      <c r="A6114" s="79"/>
      <c r="B6114" s="79"/>
    </row>
    <row r="6115" spans="1:2">
      <c r="A6115" s="79"/>
      <c r="B6115" s="79"/>
    </row>
    <row r="6116" spans="1:2">
      <c r="A6116" s="79"/>
      <c r="B6116" s="79"/>
    </row>
    <row r="6117" spans="1:2">
      <c r="A6117" s="79"/>
      <c r="B6117" s="79"/>
    </row>
    <row r="6118" spans="1:2">
      <c r="A6118" s="79"/>
      <c r="B6118" s="79"/>
    </row>
    <row r="6119" spans="1:2">
      <c r="A6119" s="79"/>
      <c r="B6119" s="79"/>
    </row>
    <row r="6120" spans="1:2">
      <c r="A6120" s="79"/>
      <c r="B6120" s="79"/>
    </row>
    <row r="6121" spans="1:2">
      <c r="A6121" s="79"/>
      <c r="B6121" s="79"/>
    </row>
    <row r="6122" spans="1:2">
      <c r="A6122" s="79"/>
      <c r="B6122" s="79"/>
    </row>
    <row r="6123" spans="1:2">
      <c r="A6123" s="79"/>
      <c r="B6123" s="79"/>
    </row>
    <row r="6124" spans="1:2">
      <c r="A6124" s="79"/>
      <c r="B6124" s="79"/>
    </row>
    <row r="6125" spans="1:2">
      <c r="A6125" s="79"/>
      <c r="B6125" s="79"/>
    </row>
    <row r="6126" spans="1:2">
      <c r="A6126" s="79"/>
      <c r="B6126" s="79"/>
    </row>
    <row r="6127" spans="1:2">
      <c r="A6127" s="79"/>
      <c r="B6127" s="79"/>
    </row>
    <row r="6128" spans="1:2">
      <c r="A6128" s="79"/>
      <c r="B6128" s="79"/>
    </row>
    <row r="6129" spans="1:2">
      <c r="A6129" s="79"/>
      <c r="B6129" s="79"/>
    </row>
    <row r="6130" spans="1:2">
      <c r="A6130" s="79"/>
      <c r="B6130" s="79"/>
    </row>
    <row r="6131" spans="1:2">
      <c r="A6131" s="79"/>
      <c r="B6131" s="79"/>
    </row>
    <row r="6132" spans="1:2">
      <c r="A6132" s="79"/>
      <c r="B6132" s="79"/>
    </row>
    <row r="6133" spans="1:2">
      <c r="A6133" s="79"/>
      <c r="B6133" s="79"/>
    </row>
    <row r="6134" spans="1:2">
      <c r="A6134" s="79"/>
      <c r="B6134" s="79"/>
    </row>
    <row r="6135" spans="1:2">
      <c r="A6135" s="79"/>
      <c r="B6135" s="79"/>
    </row>
    <row r="6136" spans="1:2">
      <c r="A6136" s="79"/>
      <c r="B6136" s="79"/>
    </row>
    <row r="6137" spans="1:2">
      <c r="A6137" s="79"/>
      <c r="B6137" s="79"/>
    </row>
    <row r="6138" spans="1:2">
      <c r="A6138" s="79"/>
      <c r="B6138" s="79"/>
    </row>
    <row r="6139" spans="1:2">
      <c r="A6139" s="79"/>
      <c r="B6139" s="79"/>
    </row>
    <row r="6140" spans="1:2">
      <c r="A6140" s="79"/>
      <c r="B6140" s="79"/>
    </row>
    <row r="6141" spans="1:2">
      <c r="A6141" s="79"/>
      <c r="B6141" s="79"/>
    </row>
    <row r="6142" spans="1:2">
      <c r="A6142" s="79"/>
      <c r="B6142" s="79"/>
    </row>
    <row r="6143" spans="1:2">
      <c r="A6143" s="79"/>
      <c r="B6143" s="79"/>
    </row>
    <row r="6144" spans="1:2">
      <c r="A6144" s="79"/>
      <c r="B6144" s="79"/>
    </row>
    <row r="6145" spans="1:2">
      <c r="A6145" s="79"/>
      <c r="B6145" s="79"/>
    </row>
    <row r="6146" spans="1:2">
      <c r="A6146" s="79"/>
      <c r="B6146" s="79"/>
    </row>
    <row r="6147" spans="1:2">
      <c r="A6147" s="79"/>
      <c r="B6147" s="79"/>
    </row>
    <row r="6148" spans="1:2">
      <c r="A6148" s="79"/>
      <c r="B6148" s="79"/>
    </row>
    <row r="6149" spans="1:2">
      <c r="A6149" s="79"/>
      <c r="B6149" s="79"/>
    </row>
    <row r="6150" spans="1:2">
      <c r="A6150" s="79"/>
      <c r="B6150" s="79"/>
    </row>
    <row r="6151" spans="1:2">
      <c r="A6151" s="79"/>
      <c r="B6151" s="79"/>
    </row>
    <row r="6152" spans="1:2">
      <c r="A6152" s="79"/>
      <c r="B6152" s="79"/>
    </row>
    <row r="6153" spans="1:2">
      <c r="A6153" s="79"/>
      <c r="B6153" s="79"/>
    </row>
    <row r="6154" spans="1:2">
      <c r="A6154" s="79"/>
      <c r="B6154" s="79"/>
    </row>
    <row r="6155" spans="1:2">
      <c r="A6155" s="79"/>
      <c r="B6155" s="79"/>
    </row>
    <row r="6156" spans="1:2">
      <c r="A6156" s="79"/>
      <c r="B6156" s="79"/>
    </row>
    <row r="6157" spans="1:2">
      <c r="A6157" s="79"/>
      <c r="B6157" s="79"/>
    </row>
    <row r="6158" spans="1:2">
      <c r="A6158" s="79"/>
      <c r="B6158" s="79"/>
    </row>
    <row r="6159" spans="1:2">
      <c r="A6159" s="79"/>
      <c r="B6159" s="79"/>
    </row>
    <row r="6160" spans="1:2">
      <c r="A6160" s="79"/>
      <c r="B6160" s="79"/>
    </row>
    <row r="6161" spans="1:2">
      <c r="A6161" s="79"/>
      <c r="B6161" s="79"/>
    </row>
    <row r="6162" spans="1:2">
      <c r="A6162" s="79"/>
      <c r="B6162" s="79"/>
    </row>
    <row r="6163" spans="1:2">
      <c r="A6163" s="79"/>
      <c r="B6163" s="79"/>
    </row>
    <row r="6164" spans="1:2">
      <c r="A6164" s="79"/>
      <c r="B6164" s="79"/>
    </row>
    <row r="6165" spans="1:2">
      <c r="A6165" s="79"/>
      <c r="B6165" s="79"/>
    </row>
    <row r="6166" spans="1:2">
      <c r="A6166" s="79"/>
      <c r="B6166" s="79"/>
    </row>
    <row r="6167" spans="1:2">
      <c r="A6167" s="79"/>
      <c r="B6167" s="79"/>
    </row>
    <row r="6168" spans="1:2">
      <c r="A6168" s="79"/>
      <c r="B6168" s="79"/>
    </row>
    <row r="6169" spans="1:2">
      <c r="A6169" s="79"/>
      <c r="B6169" s="79"/>
    </row>
    <row r="6170" spans="1:2">
      <c r="A6170" s="79"/>
      <c r="B6170" s="79"/>
    </row>
    <row r="6171" spans="1:2">
      <c r="A6171" s="79"/>
      <c r="B6171" s="79"/>
    </row>
    <row r="6172" spans="1:2">
      <c r="A6172" s="79"/>
      <c r="B6172" s="79"/>
    </row>
    <row r="6173" spans="1:2">
      <c r="A6173" s="79"/>
      <c r="B6173" s="79"/>
    </row>
    <row r="6174" spans="1:2">
      <c r="A6174" s="79"/>
      <c r="B6174" s="79"/>
    </row>
    <row r="6175" spans="1:2">
      <c r="A6175" s="79"/>
      <c r="B6175" s="79"/>
    </row>
    <row r="6176" spans="1:2">
      <c r="A6176" s="79"/>
      <c r="B6176" s="79"/>
    </row>
    <row r="6177" spans="1:2">
      <c r="A6177" s="79"/>
      <c r="B6177" s="79"/>
    </row>
    <row r="6178" spans="1:2">
      <c r="A6178" s="79"/>
      <c r="B6178" s="79"/>
    </row>
    <row r="6179" spans="1:2">
      <c r="A6179" s="79"/>
      <c r="B6179" s="79"/>
    </row>
    <row r="6180" spans="1:2">
      <c r="A6180" s="79"/>
      <c r="B6180" s="79"/>
    </row>
    <row r="6181" spans="1:2">
      <c r="A6181" s="79"/>
      <c r="B6181" s="79"/>
    </row>
    <row r="6182" spans="1:2">
      <c r="A6182" s="79"/>
      <c r="B6182" s="79"/>
    </row>
    <row r="6183" spans="1:2">
      <c r="A6183" s="79"/>
      <c r="B6183" s="79"/>
    </row>
    <row r="6184" spans="1:2">
      <c r="A6184" s="79"/>
      <c r="B6184" s="79"/>
    </row>
    <row r="6185" spans="1:2">
      <c r="A6185" s="79"/>
      <c r="B6185" s="79"/>
    </row>
    <row r="6186" spans="1:2">
      <c r="A6186" s="79"/>
      <c r="B6186" s="79"/>
    </row>
    <row r="6187" spans="1:2">
      <c r="A6187" s="79"/>
      <c r="B6187" s="79"/>
    </row>
    <row r="6188" spans="1:2">
      <c r="A6188" s="79"/>
      <c r="B6188" s="79"/>
    </row>
    <row r="6189" spans="1:2">
      <c r="A6189" s="79"/>
      <c r="B6189" s="79"/>
    </row>
    <row r="6190" spans="1:2">
      <c r="A6190" s="79"/>
      <c r="B6190" s="79"/>
    </row>
    <row r="6191" spans="1:2">
      <c r="A6191" s="79"/>
      <c r="B6191" s="79"/>
    </row>
    <row r="6192" spans="1:2">
      <c r="A6192" s="79"/>
      <c r="B6192" s="79"/>
    </row>
    <row r="6193" spans="1:2">
      <c r="A6193" s="79"/>
      <c r="B6193" s="79"/>
    </row>
    <row r="6194" spans="1:2">
      <c r="A6194" s="79"/>
      <c r="B6194" s="79"/>
    </row>
    <row r="6195" spans="1:2">
      <c r="A6195" s="79"/>
      <c r="B6195" s="79"/>
    </row>
    <row r="6196" spans="1:2">
      <c r="A6196" s="79"/>
      <c r="B6196" s="79"/>
    </row>
    <row r="6197" spans="1:2">
      <c r="A6197" s="79"/>
      <c r="B6197" s="79"/>
    </row>
    <row r="6198" spans="1:2">
      <c r="A6198" s="79"/>
      <c r="B6198" s="79"/>
    </row>
    <row r="6199" spans="1:2">
      <c r="A6199" s="79"/>
      <c r="B6199" s="79"/>
    </row>
    <row r="6200" spans="1:2">
      <c r="A6200" s="79"/>
      <c r="B6200" s="79"/>
    </row>
    <row r="6201" spans="1:2">
      <c r="A6201" s="79"/>
      <c r="B6201" s="79"/>
    </row>
    <row r="6202" spans="1:2">
      <c r="A6202" s="79"/>
      <c r="B6202" s="79"/>
    </row>
    <row r="6203" spans="1:2">
      <c r="A6203" s="79"/>
      <c r="B6203" s="79"/>
    </row>
    <row r="6204" spans="1:2">
      <c r="A6204" s="79"/>
      <c r="B6204" s="79"/>
    </row>
    <row r="6205" spans="1:2">
      <c r="A6205" s="79"/>
      <c r="B6205" s="79"/>
    </row>
    <row r="6206" spans="1:2">
      <c r="A6206" s="79"/>
      <c r="B6206" s="79"/>
    </row>
    <row r="6207" spans="1:2">
      <c r="A6207" s="79"/>
      <c r="B6207" s="79"/>
    </row>
    <row r="6208" spans="1:2">
      <c r="A6208" s="79"/>
      <c r="B6208" s="79"/>
    </row>
    <row r="6209" spans="1:2">
      <c r="A6209" s="79"/>
      <c r="B6209" s="79"/>
    </row>
    <row r="6210" spans="1:2">
      <c r="A6210" s="79"/>
      <c r="B6210" s="79"/>
    </row>
    <row r="6211" spans="1:2">
      <c r="A6211" s="79"/>
      <c r="B6211" s="79"/>
    </row>
    <row r="6212" spans="1:2">
      <c r="A6212" s="79"/>
      <c r="B6212" s="79"/>
    </row>
    <row r="6213" spans="1:2">
      <c r="A6213" s="79"/>
      <c r="B6213" s="79"/>
    </row>
    <row r="6214" spans="1:2">
      <c r="A6214" s="79"/>
      <c r="B6214" s="79"/>
    </row>
    <row r="6215" spans="1:2">
      <c r="A6215" s="79"/>
      <c r="B6215" s="79"/>
    </row>
    <row r="6216" spans="1:2">
      <c r="A6216" s="79"/>
      <c r="B6216" s="79"/>
    </row>
    <row r="6217" spans="1:2">
      <c r="A6217" s="79"/>
      <c r="B6217" s="79"/>
    </row>
    <row r="6218" spans="1:2">
      <c r="A6218" s="79"/>
      <c r="B6218" s="79"/>
    </row>
    <row r="6219" spans="1:2">
      <c r="A6219" s="79"/>
      <c r="B6219" s="79"/>
    </row>
    <row r="6220" spans="1:2">
      <c r="A6220" s="79"/>
      <c r="B6220" s="79"/>
    </row>
    <row r="6221" spans="1:2">
      <c r="A6221" s="79"/>
      <c r="B6221" s="79"/>
    </row>
    <row r="6222" spans="1:2">
      <c r="A6222" s="79"/>
      <c r="B6222" s="79"/>
    </row>
    <row r="6223" spans="1:2">
      <c r="A6223" s="79"/>
      <c r="B6223" s="79"/>
    </row>
    <row r="6224" spans="1:2">
      <c r="A6224" s="79"/>
      <c r="B6224" s="79"/>
    </row>
    <row r="6225" spans="1:2">
      <c r="A6225" s="79"/>
      <c r="B6225" s="79"/>
    </row>
    <row r="6226" spans="1:2">
      <c r="A6226" s="79"/>
      <c r="B6226" s="79"/>
    </row>
    <row r="6227" spans="1:2">
      <c r="A6227" s="79"/>
      <c r="B6227" s="79"/>
    </row>
    <row r="6228" spans="1:2">
      <c r="A6228" s="79"/>
      <c r="B6228" s="79"/>
    </row>
    <row r="6229" spans="1:2">
      <c r="A6229" s="79"/>
      <c r="B6229" s="79"/>
    </row>
    <row r="6230" spans="1:2">
      <c r="A6230" s="79"/>
      <c r="B6230" s="79"/>
    </row>
    <row r="6231" spans="1:2">
      <c r="A6231" s="79"/>
      <c r="B6231" s="79"/>
    </row>
    <row r="6232" spans="1:2">
      <c r="A6232" s="79"/>
      <c r="B6232" s="79"/>
    </row>
    <row r="6233" spans="1:2">
      <c r="A6233" s="79"/>
      <c r="B6233" s="79"/>
    </row>
    <row r="6234" spans="1:2">
      <c r="A6234" s="79"/>
      <c r="B6234" s="79"/>
    </row>
    <row r="6235" spans="1:2">
      <c r="A6235" s="79"/>
      <c r="B6235" s="79"/>
    </row>
    <row r="6236" spans="1:2">
      <c r="A6236" s="79"/>
      <c r="B6236" s="79"/>
    </row>
    <row r="6237" spans="1:2">
      <c r="A6237" s="79"/>
      <c r="B6237" s="79"/>
    </row>
    <row r="6238" spans="1:2">
      <c r="A6238" s="79"/>
      <c r="B6238" s="79"/>
    </row>
    <row r="6239" spans="1:2">
      <c r="A6239" s="79"/>
      <c r="B6239" s="79"/>
    </row>
    <row r="6240" spans="1:2">
      <c r="A6240" s="79"/>
      <c r="B6240" s="79"/>
    </row>
    <row r="6241" spans="1:2">
      <c r="A6241" s="79"/>
      <c r="B6241" s="79"/>
    </row>
    <row r="6242" spans="1:2">
      <c r="A6242" s="79"/>
      <c r="B6242" s="79"/>
    </row>
    <row r="6243" spans="1:2">
      <c r="A6243" s="79"/>
      <c r="B6243" s="79"/>
    </row>
    <row r="6244" spans="1:2">
      <c r="A6244" s="79"/>
      <c r="B6244" s="79"/>
    </row>
    <row r="6245" spans="1:2">
      <c r="A6245" s="79"/>
      <c r="B6245" s="79"/>
    </row>
    <row r="6246" spans="1:2">
      <c r="A6246" s="79"/>
      <c r="B6246" s="79"/>
    </row>
    <row r="6247" spans="1:2">
      <c r="A6247" s="79"/>
      <c r="B6247" s="79"/>
    </row>
    <row r="6248" spans="1:2">
      <c r="A6248" s="79"/>
      <c r="B6248" s="79"/>
    </row>
    <row r="6249" spans="1:2">
      <c r="A6249" s="79"/>
      <c r="B6249" s="79"/>
    </row>
    <row r="6250" spans="1:2">
      <c r="A6250" s="79"/>
      <c r="B6250" s="79"/>
    </row>
    <row r="6251" spans="1:2">
      <c r="A6251" s="79"/>
      <c r="B6251" s="79"/>
    </row>
    <row r="6252" spans="1:2">
      <c r="A6252" s="79"/>
      <c r="B6252" s="79"/>
    </row>
    <row r="6253" spans="1:2">
      <c r="A6253" s="79"/>
      <c r="B6253" s="79"/>
    </row>
    <row r="6254" spans="1:2">
      <c r="A6254" s="79"/>
      <c r="B6254" s="79"/>
    </row>
    <row r="6255" spans="1:2">
      <c r="A6255" s="79"/>
      <c r="B6255" s="79"/>
    </row>
    <row r="6256" spans="1:2">
      <c r="A6256" s="79"/>
      <c r="B6256" s="79"/>
    </row>
    <row r="6257" spans="1:2">
      <c r="A6257" s="79"/>
      <c r="B6257" s="79"/>
    </row>
    <row r="6258" spans="1:2">
      <c r="A6258" s="79"/>
      <c r="B6258" s="79"/>
    </row>
    <row r="6259" spans="1:2">
      <c r="A6259" s="79"/>
      <c r="B6259" s="79"/>
    </row>
    <row r="6260" spans="1:2">
      <c r="A6260" s="79"/>
      <c r="B6260" s="79"/>
    </row>
    <row r="6261" spans="1:2">
      <c r="A6261" s="79"/>
      <c r="B6261" s="79"/>
    </row>
    <row r="6262" spans="1:2">
      <c r="A6262" s="79"/>
      <c r="B6262" s="79"/>
    </row>
    <row r="6263" spans="1:2">
      <c r="A6263" s="79"/>
      <c r="B6263" s="79"/>
    </row>
    <row r="6264" spans="1:2">
      <c r="A6264" s="79"/>
      <c r="B6264" s="79"/>
    </row>
    <row r="6265" spans="1:2">
      <c r="A6265" s="79"/>
      <c r="B6265" s="79"/>
    </row>
    <row r="6266" spans="1:2">
      <c r="A6266" s="79"/>
      <c r="B6266" s="79"/>
    </row>
    <row r="6267" spans="1:2">
      <c r="A6267" s="79"/>
      <c r="B6267" s="79"/>
    </row>
    <row r="6268" spans="1:2">
      <c r="A6268" s="79"/>
      <c r="B6268" s="79"/>
    </row>
    <row r="6269" spans="1:2">
      <c r="A6269" s="79"/>
      <c r="B6269" s="79"/>
    </row>
    <row r="6270" spans="1:2">
      <c r="A6270" s="79"/>
      <c r="B6270" s="79"/>
    </row>
    <row r="6271" spans="1:2">
      <c r="A6271" s="79"/>
      <c r="B6271" s="79"/>
    </row>
    <row r="6272" spans="1:2">
      <c r="A6272" s="79"/>
      <c r="B6272" s="79"/>
    </row>
    <row r="6273" spans="1:2">
      <c r="A6273" s="79"/>
      <c r="B6273" s="79"/>
    </row>
    <row r="6274" spans="1:2">
      <c r="A6274" s="79"/>
      <c r="B6274" s="79"/>
    </row>
    <row r="6275" spans="1:2">
      <c r="A6275" s="79"/>
      <c r="B6275" s="79"/>
    </row>
    <row r="6276" spans="1:2">
      <c r="A6276" s="79"/>
      <c r="B6276" s="79"/>
    </row>
    <row r="6277" spans="1:2">
      <c r="A6277" s="79"/>
      <c r="B6277" s="79"/>
    </row>
    <row r="6278" spans="1:2">
      <c r="A6278" s="79"/>
      <c r="B6278" s="79"/>
    </row>
    <row r="6279" spans="1:2">
      <c r="A6279" s="79"/>
      <c r="B6279" s="79"/>
    </row>
    <row r="6280" spans="1:2">
      <c r="A6280" s="79"/>
      <c r="B6280" s="79"/>
    </row>
    <row r="6281" spans="1:2">
      <c r="A6281" s="79"/>
      <c r="B6281" s="79"/>
    </row>
    <row r="6282" spans="1:2">
      <c r="A6282" s="79"/>
      <c r="B6282" s="79"/>
    </row>
    <row r="6283" spans="1:2">
      <c r="A6283" s="79"/>
      <c r="B6283" s="79"/>
    </row>
    <row r="6284" spans="1:2">
      <c r="A6284" s="79"/>
      <c r="B6284" s="79"/>
    </row>
    <row r="6285" spans="1:2">
      <c r="A6285" s="79"/>
      <c r="B6285" s="79"/>
    </row>
    <row r="6286" spans="1:2">
      <c r="A6286" s="79"/>
      <c r="B6286" s="79"/>
    </row>
    <row r="6287" spans="1:2">
      <c r="A6287" s="79"/>
      <c r="B6287" s="79"/>
    </row>
    <row r="6288" spans="1:2">
      <c r="A6288" s="79"/>
      <c r="B6288" s="79"/>
    </row>
    <row r="6289" spans="1:2">
      <c r="A6289" s="79"/>
      <c r="B6289" s="79"/>
    </row>
    <row r="6290" spans="1:2">
      <c r="A6290" s="79"/>
      <c r="B6290" s="79"/>
    </row>
    <row r="6291" spans="1:2">
      <c r="A6291" s="79"/>
      <c r="B6291" s="79"/>
    </row>
    <row r="6292" spans="1:2">
      <c r="A6292" s="79"/>
      <c r="B6292" s="79"/>
    </row>
    <row r="6293" spans="1:2">
      <c r="A6293" s="79"/>
      <c r="B6293" s="79"/>
    </row>
    <row r="6294" spans="1:2">
      <c r="A6294" s="79"/>
      <c r="B6294" s="79"/>
    </row>
    <row r="6295" spans="1:2">
      <c r="A6295" s="79"/>
      <c r="B6295" s="79"/>
    </row>
    <row r="6296" spans="1:2">
      <c r="A6296" s="79"/>
      <c r="B6296" s="79"/>
    </row>
    <row r="6297" spans="1:2">
      <c r="A6297" s="79"/>
      <c r="B6297" s="79"/>
    </row>
    <row r="6298" spans="1:2">
      <c r="A6298" s="79"/>
      <c r="B6298" s="79"/>
    </row>
    <row r="6299" spans="1:2">
      <c r="A6299" s="79"/>
      <c r="B6299" s="79"/>
    </row>
    <row r="6300" spans="1:2">
      <c r="A6300" s="79"/>
      <c r="B6300" s="79"/>
    </row>
    <row r="6301" spans="1:2">
      <c r="A6301" s="79"/>
      <c r="B6301" s="79"/>
    </row>
    <row r="6302" spans="1:2">
      <c r="A6302" s="79"/>
      <c r="B6302" s="79"/>
    </row>
    <row r="6303" spans="1:2">
      <c r="A6303" s="79"/>
      <c r="B6303" s="79"/>
    </row>
    <row r="6304" spans="1:2">
      <c r="A6304" s="79"/>
      <c r="B6304" s="79"/>
    </row>
    <row r="6305" spans="1:2">
      <c r="A6305" s="79"/>
      <c r="B6305" s="79"/>
    </row>
    <row r="6306" spans="1:2">
      <c r="A6306" s="79"/>
      <c r="B6306" s="79"/>
    </row>
    <row r="6307" spans="1:2">
      <c r="A6307" s="79"/>
      <c r="B6307" s="79"/>
    </row>
    <row r="6308" spans="1:2">
      <c r="A6308" s="79"/>
      <c r="B6308" s="79"/>
    </row>
    <row r="6309" spans="1:2">
      <c r="A6309" s="79"/>
      <c r="B6309" s="79"/>
    </row>
    <row r="6310" spans="1:2">
      <c r="A6310" s="79"/>
      <c r="B6310" s="79"/>
    </row>
    <row r="6311" spans="1:2">
      <c r="A6311" s="79"/>
      <c r="B6311" s="79"/>
    </row>
    <row r="6312" spans="1:2">
      <c r="A6312" s="79"/>
      <c r="B6312" s="79"/>
    </row>
    <row r="6313" spans="1:2">
      <c r="A6313" s="79"/>
      <c r="B6313" s="79"/>
    </row>
    <row r="6314" spans="1:2">
      <c r="A6314" s="79"/>
      <c r="B6314" s="79"/>
    </row>
    <row r="6315" spans="1:2">
      <c r="A6315" s="79"/>
      <c r="B6315" s="79"/>
    </row>
    <row r="6316" spans="1:2">
      <c r="A6316" s="79"/>
      <c r="B6316" s="79"/>
    </row>
    <row r="6317" spans="1:2">
      <c r="A6317" s="79"/>
      <c r="B6317" s="79"/>
    </row>
    <row r="6318" spans="1:2">
      <c r="A6318" s="79"/>
      <c r="B6318" s="79"/>
    </row>
    <row r="6319" spans="1:2">
      <c r="A6319" s="79"/>
      <c r="B6319" s="79"/>
    </row>
    <row r="6320" spans="1:2">
      <c r="A6320" s="79"/>
      <c r="B6320" s="79"/>
    </row>
    <row r="6321" spans="1:2">
      <c r="A6321" s="79"/>
      <c r="B6321" s="79"/>
    </row>
    <row r="6322" spans="1:2">
      <c r="A6322" s="79"/>
      <c r="B6322" s="79"/>
    </row>
    <row r="6323" spans="1:2">
      <c r="A6323" s="79"/>
      <c r="B6323" s="79"/>
    </row>
    <row r="6324" spans="1:2">
      <c r="A6324" s="79"/>
      <c r="B6324" s="79"/>
    </row>
    <row r="6325" spans="1:2">
      <c r="A6325" s="79"/>
      <c r="B6325" s="79"/>
    </row>
    <row r="6326" spans="1:2">
      <c r="A6326" s="79"/>
      <c r="B6326" s="79"/>
    </row>
    <row r="6327" spans="1:2">
      <c r="A6327" s="79"/>
      <c r="B6327" s="79"/>
    </row>
    <row r="6328" spans="1:2">
      <c r="A6328" s="79"/>
      <c r="B6328" s="79"/>
    </row>
    <row r="6329" spans="1:2">
      <c r="A6329" s="79"/>
      <c r="B6329" s="79"/>
    </row>
    <row r="6330" spans="1:2">
      <c r="A6330" s="79"/>
      <c r="B6330" s="79"/>
    </row>
    <row r="6331" spans="1:2">
      <c r="A6331" s="79"/>
      <c r="B6331" s="79"/>
    </row>
    <row r="6332" spans="1:2">
      <c r="A6332" s="79"/>
      <c r="B6332" s="79"/>
    </row>
    <row r="6333" spans="1:2">
      <c r="A6333" s="79"/>
      <c r="B6333" s="79"/>
    </row>
    <row r="6334" spans="1:2">
      <c r="A6334" s="79"/>
      <c r="B6334" s="79"/>
    </row>
    <row r="6335" spans="1:2">
      <c r="A6335" s="79"/>
      <c r="B6335" s="79"/>
    </row>
    <row r="6336" spans="1:2">
      <c r="A6336" s="79"/>
      <c r="B6336" s="79"/>
    </row>
    <row r="6337" spans="1:2">
      <c r="A6337" s="79"/>
      <c r="B6337" s="79"/>
    </row>
    <row r="6338" spans="1:2">
      <c r="A6338" s="79"/>
      <c r="B6338" s="79"/>
    </row>
    <row r="6339" spans="1:2">
      <c r="A6339" s="79"/>
      <c r="B6339" s="79"/>
    </row>
    <row r="6340" spans="1:2">
      <c r="A6340" s="79"/>
      <c r="B6340" s="79"/>
    </row>
    <row r="6341" spans="1:2">
      <c r="A6341" s="79"/>
      <c r="B6341" s="79"/>
    </row>
    <row r="6342" spans="1:2">
      <c r="A6342" s="79"/>
      <c r="B6342" s="79"/>
    </row>
    <row r="6343" spans="1:2">
      <c r="A6343" s="79"/>
      <c r="B6343" s="79"/>
    </row>
    <row r="6344" spans="1:2">
      <c r="A6344" s="79"/>
      <c r="B6344" s="79"/>
    </row>
    <row r="6345" spans="1:2">
      <c r="A6345" s="79"/>
      <c r="B6345" s="79"/>
    </row>
    <row r="6346" spans="1:2">
      <c r="A6346" s="79"/>
      <c r="B6346" s="79"/>
    </row>
    <row r="6347" spans="1:2">
      <c r="A6347" s="79"/>
      <c r="B6347" s="79"/>
    </row>
    <row r="6348" spans="1:2">
      <c r="A6348" s="79"/>
      <c r="B6348" s="79"/>
    </row>
    <row r="6349" spans="1:2">
      <c r="A6349" s="79"/>
      <c r="B6349" s="79"/>
    </row>
    <row r="6350" spans="1:2">
      <c r="A6350" s="79"/>
      <c r="B6350" s="79"/>
    </row>
    <row r="6351" spans="1:2">
      <c r="A6351" s="79"/>
      <c r="B6351" s="79"/>
    </row>
    <row r="6352" spans="1:2">
      <c r="A6352" s="79"/>
      <c r="B6352" s="79"/>
    </row>
    <row r="6353" spans="1:2">
      <c r="A6353" s="79"/>
      <c r="B6353" s="79"/>
    </row>
    <row r="6354" spans="1:2">
      <c r="A6354" s="79"/>
      <c r="B6354" s="79"/>
    </row>
    <row r="6355" spans="1:2">
      <c r="A6355" s="79"/>
      <c r="B6355" s="79"/>
    </row>
    <row r="6356" spans="1:2">
      <c r="A6356" s="79"/>
      <c r="B6356" s="79"/>
    </row>
    <row r="6357" spans="1:2">
      <c r="A6357" s="79"/>
      <c r="B6357" s="79"/>
    </row>
    <row r="6358" spans="1:2">
      <c r="A6358" s="79"/>
      <c r="B6358" s="79"/>
    </row>
    <row r="6359" spans="1:2">
      <c r="A6359" s="79"/>
      <c r="B6359" s="79"/>
    </row>
    <row r="6360" spans="1:2">
      <c r="A6360" s="79"/>
      <c r="B6360" s="79"/>
    </row>
    <row r="6361" spans="1:2">
      <c r="A6361" s="79"/>
      <c r="B6361" s="79"/>
    </row>
    <row r="6362" spans="1:2">
      <c r="A6362" s="79"/>
      <c r="B6362" s="79"/>
    </row>
    <row r="6363" spans="1:2">
      <c r="A6363" s="79"/>
      <c r="B6363" s="79"/>
    </row>
    <row r="6364" spans="1:2">
      <c r="A6364" s="79"/>
      <c r="B6364" s="79"/>
    </row>
    <row r="6365" spans="1:2">
      <c r="A6365" s="79"/>
      <c r="B6365" s="79"/>
    </row>
    <row r="6366" spans="1:2">
      <c r="A6366" s="79"/>
      <c r="B6366" s="79"/>
    </row>
    <row r="6367" spans="1:2">
      <c r="A6367" s="79"/>
      <c r="B6367" s="79"/>
    </row>
    <row r="6368" spans="1:2">
      <c r="A6368" s="79"/>
      <c r="B6368" s="79"/>
    </row>
    <row r="6369" spans="1:2">
      <c r="A6369" s="79"/>
      <c r="B6369" s="79"/>
    </row>
    <row r="6370" spans="1:2">
      <c r="A6370" s="79"/>
      <c r="B6370" s="79"/>
    </row>
    <row r="6371" spans="1:2">
      <c r="A6371" s="79"/>
      <c r="B6371" s="79"/>
    </row>
    <row r="6372" spans="1:2">
      <c r="A6372" s="79"/>
      <c r="B6372" s="79"/>
    </row>
    <row r="6373" spans="1:2">
      <c r="A6373" s="79"/>
      <c r="B6373" s="79"/>
    </row>
    <row r="6374" spans="1:2">
      <c r="A6374" s="79"/>
      <c r="B6374" s="79"/>
    </row>
    <row r="6375" spans="1:2">
      <c r="A6375" s="79"/>
      <c r="B6375" s="79"/>
    </row>
    <row r="6376" spans="1:2">
      <c r="A6376" s="79"/>
      <c r="B6376" s="79"/>
    </row>
    <row r="6377" spans="1:2">
      <c r="A6377" s="79"/>
      <c r="B6377" s="79"/>
    </row>
    <row r="6378" spans="1:2">
      <c r="A6378" s="79"/>
      <c r="B6378" s="79"/>
    </row>
    <row r="6379" spans="1:2">
      <c r="A6379" s="79"/>
      <c r="B6379" s="79"/>
    </row>
    <row r="6380" spans="1:2">
      <c r="A6380" s="79"/>
      <c r="B6380" s="79"/>
    </row>
    <row r="6381" spans="1:2">
      <c r="A6381" s="79"/>
      <c r="B6381" s="79"/>
    </row>
    <row r="6382" spans="1:2">
      <c r="A6382" s="79"/>
      <c r="B6382" s="79"/>
    </row>
    <row r="6383" spans="1:2">
      <c r="A6383" s="79"/>
      <c r="B6383" s="79"/>
    </row>
    <row r="6384" spans="1:2">
      <c r="A6384" s="79"/>
      <c r="B6384" s="79"/>
    </row>
    <row r="6385" spans="1:2">
      <c r="A6385" s="79"/>
      <c r="B6385" s="79"/>
    </row>
    <row r="6386" spans="1:2">
      <c r="A6386" s="79"/>
      <c r="B6386" s="79"/>
    </row>
    <row r="6387" spans="1:2">
      <c r="A6387" s="79"/>
      <c r="B6387" s="79"/>
    </row>
    <row r="6388" spans="1:2">
      <c r="A6388" s="79"/>
      <c r="B6388" s="79"/>
    </row>
    <row r="6389" spans="1:2">
      <c r="A6389" s="79"/>
      <c r="B6389" s="79"/>
    </row>
    <row r="6390" spans="1:2">
      <c r="A6390" s="79"/>
      <c r="B6390" s="79"/>
    </row>
    <row r="6391" spans="1:2">
      <c r="A6391" s="79"/>
      <c r="B6391" s="79"/>
    </row>
    <row r="6392" spans="1:2">
      <c r="A6392" s="79"/>
      <c r="B6392" s="79"/>
    </row>
    <row r="6393" spans="1:2">
      <c r="A6393" s="79"/>
      <c r="B6393" s="79"/>
    </row>
    <row r="6394" spans="1:2">
      <c r="A6394" s="79"/>
      <c r="B6394" s="79"/>
    </row>
    <row r="6395" spans="1:2">
      <c r="A6395" s="79"/>
      <c r="B6395" s="79"/>
    </row>
    <row r="6396" spans="1:2">
      <c r="A6396" s="79"/>
      <c r="B6396" s="79"/>
    </row>
    <row r="6397" spans="1:2">
      <c r="A6397" s="79"/>
      <c r="B6397" s="79"/>
    </row>
    <row r="6398" spans="1:2">
      <c r="A6398" s="79"/>
      <c r="B6398" s="79"/>
    </row>
    <row r="6399" spans="1:2">
      <c r="A6399" s="79"/>
      <c r="B6399" s="79"/>
    </row>
    <row r="6400" spans="1:2">
      <c r="A6400" s="79"/>
      <c r="B6400" s="79"/>
    </row>
    <row r="6401" spans="1:2">
      <c r="A6401" s="79"/>
      <c r="B6401" s="79"/>
    </row>
    <row r="6402" spans="1:2">
      <c r="A6402" s="79"/>
      <c r="B6402" s="79"/>
    </row>
    <row r="6403" spans="1:2">
      <c r="A6403" s="79"/>
      <c r="B6403" s="79"/>
    </row>
    <row r="6404" spans="1:2">
      <c r="A6404" s="79"/>
      <c r="B6404" s="79"/>
    </row>
    <row r="6405" spans="1:2">
      <c r="A6405" s="79"/>
      <c r="B6405" s="79"/>
    </row>
    <row r="6406" spans="1:2">
      <c r="A6406" s="79"/>
      <c r="B6406" s="79"/>
    </row>
    <row r="6407" spans="1:2">
      <c r="A6407" s="79"/>
      <c r="B6407" s="79"/>
    </row>
    <row r="6408" spans="1:2">
      <c r="A6408" s="79"/>
      <c r="B6408" s="79"/>
    </row>
    <row r="6409" spans="1:2">
      <c r="A6409" s="79"/>
      <c r="B6409" s="79"/>
    </row>
    <row r="6410" spans="1:2">
      <c r="A6410" s="79"/>
      <c r="B6410" s="79"/>
    </row>
    <row r="6411" spans="1:2">
      <c r="A6411" s="79"/>
      <c r="B6411" s="79"/>
    </row>
    <row r="6412" spans="1:2">
      <c r="A6412" s="79"/>
      <c r="B6412" s="79"/>
    </row>
    <row r="6413" spans="1:2">
      <c r="A6413" s="79"/>
      <c r="B6413" s="79"/>
    </row>
    <row r="6414" spans="1:2">
      <c r="A6414" s="79"/>
      <c r="B6414" s="79"/>
    </row>
    <row r="6415" spans="1:2">
      <c r="A6415" s="79"/>
      <c r="B6415" s="79"/>
    </row>
    <row r="6416" spans="1:2">
      <c r="A6416" s="79"/>
      <c r="B6416" s="79"/>
    </row>
    <row r="6417" spans="1:2">
      <c r="A6417" s="79"/>
      <c r="B6417" s="79"/>
    </row>
    <row r="6418" spans="1:2">
      <c r="A6418" s="79"/>
      <c r="B6418" s="79"/>
    </row>
    <row r="6419" spans="1:2">
      <c r="A6419" s="79"/>
      <c r="B6419" s="79"/>
    </row>
    <row r="6420" spans="1:2">
      <c r="A6420" s="79"/>
      <c r="B6420" s="79"/>
    </row>
    <row r="6421" spans="1:2">
      <c r="A6421" s="79"/>
      <c r="B6421" s="79"/>
    </row>
    <row r="6422" spans="1:2">
      <c r="A6422" s="79"/>
      <c r="B6422" s="79"/>
    </row>
    <row r="6423" spans="1:2">
      <c r="A6423" s="79"/>
      <c r="B6423" s="79"/>
    </row>
    <row r="6424" spans="1:2">
      <c r="A6424" s="79"/>
      <c r="B6424" s="79"/>
    </row>
    <row r="6425" spans="1:2">
      <c r="A6425" s="79"/>
      <c r="B6425" s="79"/>
    </row>
    <row r="6426" spans="1:2">
      <c r="A6426" s="79"/>
      <c r="B6426" s="79"/>
    </row>
    <row r="6427" spans="1:2">
      <c r="A6427" s="79"/>
      <c r="B6427" s="79"/>
    </row>
    <row r="6428" spans="1:2">
      <c r="A6428" s="79"/>
      <c r="B6428" s="79"/>
    </row>
    <row r="6429" spans="1:2">
      <c r="A6429" s="79"/>
      <c r="B6429" s="79"/>
    </row>
    <row r="6430" spans="1:2">
      <c r="A6430" s="79"/>
      <c r="B6430" s="79"/>
    </row>
    <row r="6431" spans="1:2">
      <c r="A6431" s="79"/>
      <c r="B6431" s="79"/>
    </row>
    <row r="6432" spans="1:2">
      <c r="A6432" s="79"/>
      <c r="B6432" s="79"/>
    </row>
    <row r="6433" spans="1:2">
      <c r="A6433" s="79"/>
      <c r="B6433" s="79"/>
    </row>
    <row r="6434" spans="1:2">
      <c r="A6434" s="79"/>
      <c r="B6434" s="79"/>
    </row>
    <row r="6435" spans="1:2">
      <c r="A6435" s="79"/>
      <c r="B6435" s="79"/>
    </row>
    <row r="6436" spans="1:2">
      <c r="A6436" s="79"/>
      <c r="B6436" s="79"/>
    </row>
    <row r="6437" spans="1:2">
      <c r="A6437" s="79"/>
      <c r="B6437" s="79"/>
    </row>
    <row r="6438" spans="1:2">
      <c r="A6438" s="79"/>
      <c r="B6438" s="79"/>
    </row>
    <row r="6439" spans="1:2">
      <c r="A6439" s="79"/>
      <c r="B6439" s="79"/>
    </row>
    <row r="6440" spans="1:2">
      <c r="A6440" s="79"/>
      <c r="B6440" s="79"/>
    </row>
    <row r="6441" spans="1:2">
      <c r="A6441" s="79"/>
      <c r="B6441" s="79"/>
    </row>
    <row r="6442" spans="1:2">
      <c r="A6442" s="79"/>
      <c r="B6442" s="79"/>
    </row>
    <row r="6443" spans="1:2">
      <c r="A6443" s="79"/>
      <c r="B6443" s="79"/>
    </row>
    <row r="6444" spans="1:2">
      <c r="A6444" s="79"/>
      <c r="B6444" s="79"/>
    </row>
    <row r="6445" spans="1:2">
      <c r="A6445" s="79"/>
      <c r="B6445" s="79"/>
    </row>
    <row r="6446" spans="1:2">
      <c r="A6446" s="79"/>
      <c r="B6446" s="79"/>
    </row>
    <row r="6447" spans="1:2">
      <c r="A6447" s="79"/>
      <c r="B6447" s="79"/>
    </row>
    <row r="6448" spans="1:2">
      <c r="A6448" s="79"/>
      <c r="B6448" s="79"/>
    </row>
    <row r="6449" spans="1:2">
      <c r="A6449" s="79"/>
      <c r="B6449" s="79"/>
    </row>
    <row r="6450" spans="1:2">
      <c r="A6450" s="79"/>
      <c r="B6450" s="79"/>
    </row>
    <row r="6451" spans="1:2">
      <c r="A6451" s="79"/>
      <c r="B6451" s="79"/>
    </row>
    <row r="6452" spans="1:2">
      <c r="A6452" s="79"/>
      <c r="B6452" s="79"/>
    </row>
    <row r="6453" spans="1:2">
      <c r="A6453" s="79"/>
      <c r="B6453" s="79"/>
    </row>
    <row r="6454" spans="1:2">
      <c r="A6454" s="79"/>
      <c r="B6454" s="79"/>
    </row>
    <row r="6455" spans="1:2">
      <c r="A6455" s="79"/>
      <c r="B6455" s="79"/>
    </row>
    <row r="6456" spans="1:2">
      <c r="A6456" s="79"/>
      <c r="B6456" s="79"/>
    </row>
    <row r="6457" spans="1:2">
      <c r="A6457" s="79"/>
      <c r="B6457" s="79"/>
    </row>
    <row r="6458" spans="1:2">
      <c r="A6458" s="79"/>
      <c r="B6458" s="79"/>
    </row>
    <row r="6459" spans="1:2">
      <c r="A6459" s="79"/>
      <c r="B6459" s="79"/>
    </row>
    <row r="6460" spans="1:2">
      <c r="A6460" s="79"/>
      <c r="B6460" s="79"/>
    </row>
    <row r="6461" spans="1:2">
      <c r="A6461" s="79"/>
      <c r="B6461" s="79"/>
    </row>
    <row r="6462" spans="1:2">
      <c r="A6462" s="79"/>
      <c r="B6462" s="79"/>
    </row>
    <row r="6463" spans="1:2">
      <c r="A6463" s="79"/>
      <c r="B6463" s="79"/>
    </row>
    <row r="6464" spans="1:2">
      <c r="A6464" s="79"/>
      <c r="B6464" s="79"/>
    </row>
    <row r="6465" spans="1:2">
      <c r="A6465" s="79"/>
      <c r="B6465" s="79"/>
    </row>
    <row r="6466" spans="1:2">
      <c r="A6466" s="79"/>
      <c r="B6466" s="79"/>
    </row>
    <row r="6467" spans="1:2">
      <c r="A6467" s="79"/>
      <c r="B6467" s="79"/>
    </row>
    <row r="6468" spans="1:2">
      <c r="A6468" s="79"/>
      <c r="B6468" s="79"/>
    </row>
    <row r="6469" spans="1:2">
      <c r="A6469" s="79"/>
      <c r="B6469" s="79"/>
    </row>
    <row r="6470" spans="1:2">
      <c r="A6470" s="79"/>
      <c r="B6470" s="79"/>
    </row>
    <row r="6471" spans="1:2">
      <c r="A6471" s="79"/>
      <c r="B6471" s="79"/>
    </row>
    <row r="6472" spans="1:2">
      <c r="A6472" s="79"/>
      <c r="B6472" s="79"/>
    </row>
    <row r="6473" spans="1:2">
      <c r="A6473" s="79"/>
      <c r="B6473" s="79"/>
    </row>
    <row r="6474" spans="1:2">
      <c r="A6474" s="79"/>
      <c r="B6474" s="79"/>
    </row>
    <row r="6475" spans="1:2">
      <c r="A6475" s="79"/>
      <c r="B6475" s="79"/>
    </row>
    <row r="6476" spans="1:2">
      <c r="A6476" s="79"/>
      <c r="B6476" s="79"/>
    </row>
    <row r="6477" spans="1:2">
      <c r="A6477" s="79"/>
      <c r="B6477" s="79"/>
    </row>
    <row r="6478" spans="1:2">
      <c r="A6478" s="79"/>
      <c r="B6478" s="79"/>
    </row>
    <row r="6479" spans="1:2">
      <c r="A6479" s="79"/>
      <c r="B6479" s="79"/>
    </row>
    <row r="6480" spans="1:2">
      <c r="A6480" s="79"/>
      <c r="B6480" s="79"/>
    </row>
    <row r="6481" spans="1:2">
      <c r="A6481" s="79"/>
      <c r="B6481" s="79"/>
    </row>
    <row r="6482" spans="1:2">
      <c r="A6482" s="79"/>
      <c r="B6482" s="79"/>
    </row>
    <row r="6483" spans="1:2">
      <c r="A6483" s="79"/>
      <c r="B6483" s="79"/>
    </row>
    <row r="6484" spans="1:2">
      <c r="A6484" s="79"/>
      <c r="B6484" s="79"/>
    </row>
    <row r="6485" spans="1:2">
      <c r="A6485" s="79"/>
      <c r="B6485" s="79"/>
    </row>
    <row r="6486" spans="1:2">
      <c r="A6486" s="79"/>
      <c r="B6486" s="79"/>
    </row>
    <row r="6487" spans="1:2">
      <c r="A6487" s="79"/>
      <c r="B6487" s="79"/>
    </row>
    <row r="6488" spans="1:2">
      <c r="A6488" s="79"/>
      <c r="B6488" s="79"/>
    </row>
    <row r="6489" spans="1:2">
      <c r="A6489" s="79"/>
      <c r="B6489" s="79"/>
    </row>
    <row r="6490" spans="1:2">
      <c r="A6490" s="79"/>
      <c r="B6490" s="79"/>
    </row>
    <row r="6491" spans="1:2">
      <c r="A6491" s="79"/>
      <c r="B6491" s="79"/>
    </row>
    <row r="6492" spans="1:2">
      <c r="A6492" s="79"/>
      <c r="B6492" s="79"/>
    </row>
    <row r="6493" spans="1:2">
      <c r="A6493" s="79"/>
      <c r="B6493" s="79"/>
    </row>
    <row r="6494" spans="1:2">
      <c r="A6494" s="79"/>
      <c r="B6494" s="79"/>
    </row>
    <row r="6495" spans="1:2">
      <c r="A6495" s="79"/>
      <c r="B6495" s="79"/>
    </row>
    <row r="6496" spans="1:2">
      <c r="A6496" s="79"/>
      <c r="B6496" s="79"/>
    </row>
    <row r="6497" spans="1:2">
      <c r="A6497" s="79"/>
      <c r="B6497" s="79"/>
    </row>
    <row r="6498" spans="1:2">
      <c r="A6498" s="79"/>
      <c r="B6498" s="79"/>
    </row>
    <row r="6499" spans="1:2">
      <c r="A6499" s="79"/>
      <c r="B6499" s="79"/>
    </row>
    <row r="6500" spans="1:2">
      <c r="A6500" s="79"/>
      <c r="B6500" s="79"/>
    </row>
    <row r="6501" spans="1:2">
      <c r="A6501" s="79"/>
      <c r="B6501" s="79"/>
    </row>
    <row r="6502" spans="1:2">
      <c r="A6502" s="79"/>
      <c r="B6502" s="79"/>
    </row>
    <row r="6503" spans="1:2">
      <c r="A6503" s="79"/>
      <c r="B6503" s="79"/>
    </row>
    <row r="6504" spans="1:2">
      <c r="A6504" s="79"/>
      <c r="B6504" s="79"/>
    </row>
    <row r="6505" spans="1:2">
      <c r="A6505" s="79"/>
      <c r="B6505" s="79"/>
    </row>
    <row r="6506" spans="1:2">
      <c r="A6506" s="79"/>
      <c r="B6506" s="79"/>
    </row>
    <row r="6507" spans="1:2">
      <c r="A6507" s="79"/>
      <c r="B6507" s="79"/>
    </row>
    <row r="6508" spans="1:2">
      <c r="A6508" s="79"/>
      <c r="B6508" s="79"/>
    </row>
    <row r="6509" spans="1:2">
      <c r="A6509" s="79"/>
      <c r="B6509" s="79"/>
    </row>
    <row r="6510" spans="1:2">
      <c r="A6510" s="79"/>
      <c r="B6510" s="79"/>
    </row>
    <row r="6511" spans="1:2">
      <c r="A6511" s="79"/>
      <c r="B6511" s="79"/>
    </row>
    <row r="6512" spans="1:2">
      <c r="A6512" s="79"/>
      <c r="B6512" s="79"/>
    </row>
    <row r="6513" spans="1:2">
      <c r="A6513" s="79"/>
      <c r="B6513" s="79"/>
    </row>
    <row r="6514" spans="1:2">
      <c r="A6514" s="79"/>
      <c r="B6514" s="79"/>
    </row>
    <row r="6515" spans="1:2">
      <c r="A6515" s="79"/>
      <c r="B6515" s="79"/>
    </row>
    <row r="6516" spans="1:2">
      <c r="A6516" s="79"/>
      <c r="B6516" s="79"/>
    </row>
    <row r="6517" spans="1:2">
      <c r="A6517" s="79"/>
      <c r="B6517" s="79"/>
    </row>
    <row r="6518" spans="1:2">
      <c r="A6518" s="79"/>
      <c r="B6518" s="79"/>
    </row>
    <row r="6519" spans="1:2">
      <c r="A6519" s="79"/>
      <c r="B6519" s="79"/>
    </row>
    <row r="6520" spans="1:2">
      <c r="A6520" s="79"/>
      <c r="B6520" s="79"/>
    </row>
    <row r="6521" spans="1:2">
      <c r="A6521" s="79"/>
      <c r="B6521" s="79"/>
    </row>
    <row r="6522" spans="1:2">
      <c r="A6522" s="79"/>
      <c r="B6522" s="79"/>
    </row>
    <row r="6523" spans="1:2">
      <c r="A6523" s="79"/>
      <c r="B6523" s="79"/>
    </row>
    <row r="6524" spans="1:2">
      <c r="A6524" s="79"/>
      <c r="B6524" s="79"/>
    </row>
    <row r="6525" spans="1:2">
      <c r="A6525" s="79"/>
      <c r="B6525" s="79"/>
    </row>
    <row r="6526" spans="1:2">
      <c r="A6526" s="79"/>
      <c r="B6526" s="79"/>
    </row>
    <row r="6527" spans="1:2">
      <c r="A6527" s="79"/>
      <c r="B6527" s="79"/>
    </row>
    <row r="6528" spans="1:2">
      <c r="A6528" s="79"/>
      <c r="B6528" s="79"/>
    </row>
    <row r="6529" spans="1:2">
      <c r="A6529" s="79"/>
      <c r="B6529" s="79"/>
    </row>
    <row r="6530" spans="1:2">
      <c r="A6530" s="79"/>
      <c r="B6530" s="79"/>
    </row>
    <row r="6531" spans="1:2">
      <c r="A6531" s="79"/>
      <c r="B6531" s="79"/>
    </row>
    <row r="6532" spans="1:2">
      <c r="A6532" s="79"/>
      <c r="B6532" s="79"/>
    </row>
    <row r="6533" spans="1:2">
      <c r="A6533" s="79"/>
      <c r="B6533" s="79"/>
    </row>
    <row r="6534" spans="1:2">
      <c r="A6534" s="79"/>
      <c r="B6534" s="79"/>
    </row>
    <row r="6535" spans="1:2">
      <c r="A6535" s="79"/>
      <c r="B6535" s="79"/>
    </row>
    <row r="6536" spans="1:2">
      <c r="A6536" s="79"/>
      <c r="B6536" s="79"/>
    </row>
    <row r="6537" spans="1:2">
      <c r="A6537" s="79"/>
      <c r="B6537" s="79"/>
    </row>
    <row r="6538" spans="1:2">
      <c r="A6538" s="79"/>
      <c r="B6538" s="79"/>
    </row>
    <row r="6539" spans="1:2">
      <c r="A6539" s="79"/>
      <c r="B6539" s="79"/>
    </row>
    <row r="6540" spans="1:2">
      <c r="A6540" s="79"/>
      <c r="B6540" s="79"/>
    </row>
    <row r="6541" spans="1:2">
      <c r="A6541" s="79"/>
      <c r="B6541" s="79"/>
    </row>
    <row r="6542" spans="1:2">
      <c r="A6542" s="79"/>
      <c r="B6542" s="79"/>
    </row>
    <row r="6543" spans="1:2">
      <c r="A6543" s="79"/>
      <c r="B6543" s="79"/>
    </row>
    <row r="6544" spans="1:2">
      <c r="A6544" s="79"/>
      <c r="B6544" s="79"/>
    </row>
    <row r="6545" spans="1:2">
      <c r="A6545" s="79"/>
      <c r="B6545" s="79"/>
    </row>
    <row r="6546" spans="1:2">
      <c r="A6546" s="79"/>
      <c r="B6546" s="79"/>
    </row>
    <row r="6547" spans="1:2">
      <c r="A6547" s="79"/>
      <c r="B6547" s="79"/>
    </row>
    <row r="6548" spans="1:2">
      <c r="A6548" s="79"/>
      <c r="B6548" s="79"/>
    </row>
    <row r="6549" spans="1:2">
      <c r="A6549" s="79"/>
      <c r="B6549" s="79"/>
    </row>
    <row r="6550" spans="1:2">
      <c r="A6550" s="79"/>
      <c r="B6550" s="79"/>
    </row>
    <row r="6551" spans="1:2">
      <c r="A6551" s="79"/>
      <c r="B6551" s="79"/>
    </row>
    <row r="6552" spans="1:2">
      <c r="A6552" s="79"/>
      <c r="B6552" s="79"/>
    </row>
    <row r="6553" spans="1:2">
      <c r="A6553" s="79"/>
      <c r="B6553" s="79"/>
    </row>
    <row r="6554" spans="1:2">
      <c r="A6554" s="79"/>
      <c r="B6554" s="79"/>
    </row>
    <row r="6555" spans="1:2">
      <c r="A6555" s="79"/>
      <c r="B6555" s="79"/>
    </row>
    <row r="6556" spans="1:2">
      <c r="A6556" s="79"/>
      <c r="B6556" s="79"/>
    </row>
    <row r="6557" spans="1:2">
      <c r="A6557" s="79"/>
      <c r="B6557" s="79"/>
    </row>
    <row r="6558" spans="1:2">
      <c r="A6558" s="79"/>
      <c r="B6558" s="79"/>
    </row>
    <row r="6559" spans="1:2">
      <c r="A6559" s="79"/>
      <c r="B6559" s="79"/>
    </row>
    <row r="6560" spans="1:2">
      <c r="A6560" s="79"/>
      <c r="B6560" s="79"/>
    </row>
    <row r="6561" spans="1:2">
      <c r="A6561" s="79"/>
      <c r="B6561" s="79"/>
    </row>
    <row r="6562" spans="1:2">
      <c r="A6562" s="79"/>
      <c r="B6562" s="79"/>
    </row>
    <row r="6563" spans="1:2">
      <c r="A6563" s="79"/>
      <c r="B6563" s="79"/>
    </row>
    <row r="6564" spans="1:2">
      <c r="A6564" s="79"/>
      <c r="B6564" s="79"/>
    </row>
    <row r="6565" spans="1:2">
      <c r="A6565" s="79"/>
      <c r="B6565" s="79"/>
    </row>
    <row r="6566" spans="1:2">
      <c r="A6566" s="79"/>
      <c r="B6566" s="79"/>
    </row>
    <row r="6567" spans="1:2">
      <c r="A6567" s="79"/>
      <c r="B6567" s="79"/>
    </row>
    <row r="6568" spans="1:2">
      <c r="A6568" s="79"/>
      <c r="B6568" s="79"/>
    </row>
    <row r="6569" spans="1:2">
      <c r="A6569" s="79"/>
      <c r="B6569" s="79"/>
    </row>
    <row r="6570" spans="1:2">
      <c r="A6570" s="79"/>
      <c r="B6570" s="79"/>
    </row>
    <row r="6571" spans="1:2">
      <c r="A6571" s="79"/>
      <c r="B6571" s="79"/>
    </row>
    <row r="6572" spans="1:2">
      <c r="A6572" s="79"/>
      <c r="B6572" s="79"/>
    </row>
    <row r="6573" spans="1:2">
      <c r="A6573" s="79"/>
      <c r="B6573" s="79"/>
    </row>
    <row r="6574" spans="1:2">
      <c r="A6574" s="79"/>
      <c r="B6574" s="79"/>
    </row>
    <row r="6575" spans="1:2">
      <c r="A6575" s="79"/>
      <c r="B6575" s="79"/>
    </row>
    <row r="6576" spans="1:2">
      <c r="A6576" s="79"/>
      <c r="B6576" s="79"/>
    </row>
    <row r="6577" spans="1:2">
      <c r="A6577" s="79"/>
      <c r="B6577" s="79"/>
    </row>
    <row r="6578" spans="1:2">
      <c r="A6578" s="79"/>
      <c r="B6578" s="79"/>
    </row>
    <row r="6579" spans="1:2">
      <c r="A6579" s="79"/>
      <c r="B6579" s="79"/>
    </row>
    <row r="6580" spans="1:2">
      <c r="A6580" s="79"/>
      <c r="B6580" s="79"/>
    </row>
    <row r="6581" spans="1:2">
      <c r="A6581" s="79"/>
      <c r="B6581" s="79"/>
    </row>
    <row r="6582" spans="1:2">
      <c r="A6582" s="79"/>
      <c r="B6582" s="79"/>
    </row>
    <row r="6583" spans="1:2">
      <c r="A6583" s="79"/>
      <c r="B6583" s="79"/>
    </row>
    <row r="6584" spans="1:2">
      <c r="A6584" s="79"/>
      <c r="B6584" s="79"/>
    </row>
    <row r="6585" spans="1:2">
      <c r="A6585" s="79"/>
      <c r="B6585" s="79"/>
    </row>
    <row r="6586" spans="1:2">
      <c r="A6586" s="79"/>
      <c r="B6586" s="79"/>
    </row>
    <row r="6587" spans="1:2">
      <c r="A6587" s="79"/>
      <c r="B6587" s="79"/>
    </row>
    <row r="6588" spans="1:2">
      <c r="A6588" s="79"/>
      <c r="B6588" s="79"/>
    </row>
    <row r="6589" spans="1:2">
      <c r="A6589" s="79"/>
      <c r="B6589" s="79"/>
    </row>
    <row r="6590" spans="1:2">
      <c r="A6590" s="79"/>
      <c r="B6590" s="79"/>
    </row>
    <row r="6591" spans="1:2">
      <c r="A6591" s="79"/>
      <c r="B6591" s="79"/>
    </row>
    <row r="6592" spans="1:2">
      <c r="A6592" s="79"/>
      <c r="B6592" s="79"/>
    </row>
    <row r="6593" spans="1:2">
      <c r="A6593" s="79"/>
      <c r="B6593" s="79"/>
    </row>
    <row r="6594" spans="1:2">
      <c r="A6594" s="79"/>
      <c r="B6594" s="79"/>
    </row>
    <row r="6595" spans="1:2">
      <c r="A6595" s="79"/>
      <c r="B6595" s="79"/>
    </row>
    <row r="6596" spans="1:2">
      <c r="A6596" s="79"/>
      <c r="B6596" s="79"/>
    </row>
    <row r="6597" spans="1:2">
      <c r="A6597" s="79"/>
      <c r="B6597" s="79"/>
    </row>
    <row r="6598" spans="1:2">
      <c r="A6598" s="79"/>
      <c r="B6598" s="79"/>
    </row>
    <row r="6599" spans="1:2">
      <c r="A6599" s="79"/>
      <c r="B6599" s="79"/>
    </row>
    <row r="6600" spans="1:2">
      <c r="A6600" s="79"/>
      <c r="B6600" s="79"/>
    </row>
    <row r="6601" spans="1:2">
      <c r="A6601" s="79"/>
      <c r="B6601" s="79"/>
    </row>
    <row r="6602" spans="1:2">
      <c r="A6602" s="79"/>
      <c r="B6602" s="79"/>
    </row>
    <row r="6603" spans="1:2">
      <c r="A6603" s="79"/>
      <c r="B6603" s="79"/>
    </row>
    <row r="6604" spans="1:2">
      <c r="A6604" s="79"/>
      <c r="B6604" s="79"/>
    </row>
    <row r="6605" spans="1:2">
      <c r="A6605" s="79"/>
      <c r="B6605" s="79"/>
    </row>
    <row r="6606" spans="1:2">
      <c r="A6606" s="79"/>
      <c r="B6606" s="79"/>
    </row>
    <row r="6607" spans="1:2">
      <c r="A6607" s="79"/>
      <c r="B6607" s="79"/>
    </row>
    <row r="6608" spans="1:2">
      <c r="A6608" s="79"/>
      <c r="B6608" s="79"/>
    </row>
    <row r="6609" spans="1:2">
      <c r="A6609" s="79"/>
      <c r="B6609" s="79"/>
    </row>
    <row r="6610" spans="1:2">
      <c r="A6610" s="79"/>
      <c r="B6610" s="79"/>
    </row>
    <row r="6611" spans="1:2">
      <c r="A6611" s="79"/>
      <c r="B6611" s="79"/>
    </row>
    <row r="6612" spans="1:2">
      <c r="A6612" s="79"/>
      <c r="B6612" s="79"/>
    </row>
    <row r="6613" spans="1:2">
      <c r="A6613" s="79"/>
      <c r="B6613" s="79"/>
    </row>
    <row r="6614" spans="1:2">
      <c r="A6614" s="79"/>
      <c r="B6614" s="79"/>
    </row>
    <row r="6615" spans="1:2">
      <c r="A6615" s="79"/>
      <c r="B6615" s="79"/>
    </row>
    <row r="6616" spans="1:2">
      <c r="A6616" s="79"/>
      <c r="B6616" s="79"/>
    </row>
    <row r="6617" spans="1:2">
      <c r="A6617" s="79"/>
      <c r="B6617" s="79"/>
    </row>
    <row r="6618" spans="1:2">
      <c r="A6618" s="79"/>
      <c r="B6618" s="79"/>
    </row>
    <row r="6619" spans="1:2">
      <c r="A6619" s="79"/>
      <c r="B6619" s="79"/>
    </row>
    <row r="6620" spans="1:2">
      <c r="A6620" s="79"/>
      <c r="B6620" s="79"/>
    </row>
    <row r="6621" spans="1:2">
      <c r="A6621" s="79"/>
      <c r="B6621" s="79"/>
    </row>
    <row r="6622" spans="1:2">
      <c r="A6622" s="79"/>
      <c r="B6622" s="79"/>
    </row>
    <row r="6623" spans="1:2">
      <c r="A6623" s="79"/>
      <c r="B6623" s="79"/>
    </row>
    <row r="6624" spans="1:2">
      <c r="A6624" s="79"/>
      <c r="B6624" s="79"/>
    </row>
    <row r="6625" spans="1:2">
      <c r="A6625" s="79"/>
      <c r="B6625" s="79"/>
    </row>
    <row r="6626" spans="1:2">
      <c r="A6626" s="79"/>
      <c r="B6626" s="79"/>
    </row>
    <row r="6627" spans="1:2">
      <c r="A6627" s="79"/>
      <c r="B6627" s="79"/>
    </row>
    <row r="6628" spans="1:2">
      <c r="A6628" s="79"/>
      <c r="B6628" s="79"/>
    </row>
    <row r="6629" spans="1:2">
      <c r="A6629" s="79"/>
      <c r="B6629" s="79"/>
    </row>
    <row r="6630" spans="1:2">
      <c r="A6630" s="79"/>
      <c r="B6630" s="79"/>
    </row>
    <row r="6631" spans="1:2">
      <c r="A6631" s="79"/>
      <c r="B6631" s="79"/>
    </row>
    <row r="6632" spans="1:2">
      <c r="A6632" s="79"/>
      <c r="B6632" s="79"/>
    </row>
    <row r="6633" spans="1:2">
      <c r="A6633" s="79"/>
      <c r="B6633" s="79"/>
    </row>
    <row r="6634" spans="1:2">
      <c r="A6634" s="79"/>
      <c r="B6634" s="79"/>
    </row>
    <row r="6635" spans="1:2">
      <c r="A6635" s="79"/>
      <c r="B6635" s="79"/>
    </row>
    <row r="6636" spans="1:2">
      <c r="A6636" s="79"/>
      <c r="B6636" s="79"/>
    </row>
    <row r="6637" spans="1:2">
      <c r="A6637" s="79"/>
      <c r="B6637" s="79"/>
    </row>
    <row r="6638" spans="1:2">
      <c r="A6638" s="79"/>
      <c r="B6638" s="79"/>
    </row>
    <row r="6639" spans="1:2">
      <c r="A6639" s="79"/>
      <c r="B6639" s="79"/>
    </row>
    <row r="6640" spans="1:2">
      <c r="A6640" s="79"/>
      <c r="B6640" s="79"/>
    </row>
    <row r="6641" spans="1:2">
      <c r="A6641" s="79"/>
      <c r="B6641" s="79"/>
    </row>
    <row r="6642" spans="1:2">
      <c r="A6642" s="79"/>
      <c r="B6642" s="79"/>
    </row>
    <row r="6643" spans="1:2">
      <c r="A6643" s="79"/>
      <c r="B6643" s="79"/>
    </row>
    <row r="6644" spans="1:2">
      <c r="A6644" s="79"/>
      <c r="B6644" s="79"/>
    </row>
    <row r="6645" spans="1:2">
      <c r="A6645" s="79"/>
      <c r="B6645" s="79"/>
    </row>
    <row r="6646" spans="1:2">
      <c r="A6646" s="79"/>
      <c r="B6646" s="79"/>
    </row>
    <row r="6647" spans="1:2">
      <c r="A6647" s="79"/>
      <c r="B6647" s="79"/>
    </row>
    <row r="6648" spans="1:2">
      <c r="A6648" s="79"/>
      <c r="B6648" s="79"/>
    </row>
    <row r="6649" spans="1:2">
      <c r="A6649" s="79"/>
      <c r="B6649" s="79"/>
    </row>
    <row r="6650" spans="1:2">
      <c r="A6650" s="79"/>
      <c r="B6650" s="79"/>
    </row>
    <row r="6651" spans="1:2">
      <c r="A6651" s="79"/>
      <c r="B6651" s="79"/>
    </row>
    <row r="6652" spans="1:2">
      <c r="A6652" s="79"/>
      <c r="B6652" s="79"/>
    </row>
    <row r="6653" spans="1:2">
      <c r="A6653" s="79"/>
      <c r="B6653" s="79"/>
    </row>
    <row r="6654" spans="1:2">
      <c r="A6654" s="79"/>
      <c r="B6654" s="79"/>
    </row>
    <row r="6655" spans="1:2">
      <c r="A6655" s="79"/>
      <c r="B6655" s="79"/>
    </row>
    <row r="6656" spans="1:2">
      <c r="A6656" s="79"/>
      <c r="B6656" s="79"/>
    </row>
    <row r="6657" spans="1:2">
      <c r="A6657" s="79"/>
      <c r="B6657" s="79"/>
    </row>
    <row r="6658" spans="1:2">
      <c r="A6658" s="79"/>
      <c r="B6658" s="79"/>
    </row>
    <row r="6659" spans="1:2">
      <c r="A6659" s="79"/>
      <c r="B6659" s="79"/>
    </row>
    <row r="6660" spans="1:2">
      <c r="A6660" s="79"/>
      <c r="B6660" s="79"/>
    </row>
    <row r="6661" spans="1:2">
      <c r="A6661" s="79"/>
      <c r="B6661" s="79"/>
    </row>
    <row r="6662" spans="1:2">
      <c r="A6662" s="79"/>
      <c r="B6662" s="79"/>
    </row>
    <row r="6663" spans="1:2">
      <c r="A6663" s="79"/>
      <c r="B6663" s="79"/>
    </row>
    <row r="6664" spans="1:2">
      <c r="A6664" s="79"/>
      <c r="B6664" s="79"/>
    </row>
    <row r="6665" spans="1:2">
      <c r="A6665" s="79"/>
      <c r="B6665" s="79"/>
    </row>
    <row r="6666" spans="1:2">
      <c r="A6666" s="79"/>
      <c r="B6666" s="79"/>
    </row>
    <row r="6667" spans="1:2">
      <c r="A6667" s="79"/>
      <c r="B6667" s="79"/>
    </row>
    <row r="6668" spans="1:2">
      <c r="A6668" s="79"/>
      <c r="B6668" s="79"/>
    </row>
    <row r="6669" spans="1:2">
      <c r="A6669" s="79"/>
      <c r="B6669" s="79"/>
    </row>
    <row r="6670" spans="1:2">
      <c r="A6670" s="79"/>
      <c r="B6670" s="79"/>
    </row>
    <row r="6671" spans="1:2">
      <c r="A6671" s="79"/>
      <c r="B6671" s="79"/>
    </row>
    <row r="6672" spans="1:2">
      <c r="A6672" s="79"/>
      <c r="B6672" s="79"/>
    </row>
    <row r="6673" spans="1:2">
      <c r="A6673" s="79"/>
      <c r="B6673" s="79"/>
    </row>
    <row r="6674" spans="1:2">
      <c r="A6674" s="79"/>
      <c r="B6674" s="79"/>
    </row>
    <row r="6675" spans="1:2">
      <c r="A6675" s="79"/>
      <c r="B6675" s="79"/>
    </row>
    <row r="6676" spans="1:2">
      <c r="A6676" s="79"/>
      <c r="B6676" s="79"/>
    </row>
    <row r="6677" spans="1:2">
      <c r="A6677" s="79"/>
      <c r="B6677" s="79"/>
    </row>
    <row r="6678" spans="1:2">
      <c r="A6678" s="79"/>
      <c r="B6678" s="79"/>
    </row>
    <row r="6679" spans="1:2">
      <c r="A6679" s="79"/>
      <c r="B6679" s="79"/>
    </row>
    <row r="6680" spans="1:2">
      <c r="A6680" s="79"/>
      <c r="B6680" s="79"/>
    </row>
    <row r="6681" spans="1:2">
      <c r="A6681" s="79"/>
      <c r="B6681" s="79"/>
    </row>
    <row r="6682" spans="1:2">
      <c r="A6682" s="79"/>
      <c r="B6682" s="79"/>
    </row>
    <row r="6683" spans="1:2">
      <c r="A6683" s="79"/>
      <c r="B6683" s="79"/>
    </row>
    <row r="6684" spans="1:2">
      <c r="A6684" s="79"/>
      <c r="B6684" s="79"/>
    </row>
    <row r="6685" spans="1:2">
      <c r="A6685" s="79"/>
      <c r="B6685" s="79"/>
    </row>
    <row r="6686" spans="1:2">
      <c r="A6686" s="79"/>
      <c r="B6686" s="79"/>
    </row>
    <row r="6687" spans="1:2">
      <c r="A6687" s="79"/>
      <c r="B6687" s="79"/>
    </row>
    <row r="6688" spans="1:2">
      <c r="A6688" s="79"/>
      <c r="B6688" s="79"/>
    </row>
    <row r="6689" spans="1:2">
      <c r="A6689" s="79"/>
      <c r="B6689" s="79"/>
    </row>
    <row r="6690" spans="1:2">
      <c r="A6690" s="79"/>
      <c r="B6690" s="79"/>
    </row>
    <row r="6691" spans="1:2">
      <c r="A6691" s="79"/>
      <c r="B6691" s="79"/>
    </row>
    <row r="6692" spans="1:2">
      <c r="A6692" s="79"/>
      <c r="B6692" s="79"/>
    </row>
    <row r="6693" spans="1:2">
      <c r="A6693" s="79"/>
      <c r="B6693" s="79"/>
    </row>
    <row r="6694" spans="1:2">
      <c r="A6694" s="79"/>
      <c r="B6694" s="79"/>
    </row>
    <row r="6695" spans="1:2">
      <c r="A6695" s="79"/>
      <c r="B6695" s="79"/>
    </row>
    <row r="6696" spans="1:2">
      <c r="A6696" s="79"/>
      <c r="B6696" s="79"/>
    </row>
    <row r="6697" spans="1:2">
      <c r="A6697" s="79"/>
      <c r="B6697" s="79"/>
    </row>
    <row r="6698" spans="1:2">
      <c r="A6698" s="79"/>
      <c r="B6698" s="79"/>
    </row>
    <row r="6699" spans="1:2">
      <c r="A6699" s="79"/>
      <c r="B6699" s="79"/>
    </row>
    <row r="6700" spans="1:2">
      <c r="A6700" s="79"/>
      <c r="B6700" s="79"/>
    </row>
    <row r="6701" spans="1:2">
      <c r="A6701" s="79"/>
      <c r="B6701" s="79"/>
    </row>
    <row r="6702" spans="1:2">
      <c r="A6702" s="79"/>
      <c r="B6702" s="79"/>
    </row>
    <row r="6703" spans="1:2">
      <c r="A6703" s="79"/>
      <c r="B6703" s="79"/>
    </row>
    <row r="6704" spans="1:2">
      <c r="A6704" s="79"/>
      <c r="B6704" s="79"/>
    </row>
    <row r="6705" spans="1:2">
      <c r="A6705" s="79"/>
      <c r="B6705" s="79"/>
    </row>
    <row r="6706" spans="1:2">
      <c r="A6706" s="79"/>
      <c r="B6706" s="79"/>
    </row>
    <row r="6707" spans="1:2">
      <c r="A6707" s="79"/>
      <c r="B6707" s="79"/>
    </row>
    <row r="6708" spans="1:2">
      <c r="A6708" s="79"/>
      <c r="B6708" s="79"/>
    </row>
    <row r="6709" spans="1:2">
      <c r="A6709" s="79"/>
      <c r="B6709" s="79"/>
    </row>
    <row r="6710" spans="1:2">
      <c r="A6710" s="79"/>
      <c r="B6710" s="79"/>
    </row>
    <row r="6711" spans="1:2">
      <c r="A6711" s="79"/>
      <c r="B6711" s="79"/>
    </row>
    <row r="6712" spans="1:2">
      <c r="A6712" s="79"/>
      <c r="B6712" s="79"/>
    </row>
    <row r="6713" spans="1:2">
      <c r="A6713" s="79"/>
      <c r="B6713" s="79"/>
    </row>
    <row r="6714" spans="1:2">
      <c r="A6714" s="79"/>
      <c r="B6714" s="79"/>
    </row>
    <row r="6715" spans="1:2">
      <c r="A6715" s="79"/>
      <c r="B6715" s="79"/>
    </row>
    <row r="6716" spans="1:2">
      <c r="A6716" s="79"/>
      <c r="B6716" s="79"/>
    </row>
    <row r="6717" spans="1:2">
      <c r="A6717" s="79"/>
      <c r="B6717" s="79"/>
    </row>
    <row r="6718" spans="1:2">
      <c r="A6718" s="79"/>
      <c r="B6718" s="79"/>
    </row>
    <row r="6719" spans="1:2">
      <c r="A6719" s="79"/>
      <c r="B6719" s="79"/>
    </row>
    <row r="6720" spans="1:2">
      <c r="A6720" s="79"/>
      <c r="B6720" s="79"/>
    </row>
    <row r="6721" spans="1:2">
      <c r="A6721" s="79"/>
      <c r="B6721" s="79"/>
    </row>
    <row r="6722" spans="1:2">
      <c r="A6722" s="79"/>
      <c r="B6722" s="79"/>
    </row>
    <row r="6723" spans="1:2">
      <c r="A6723" s="79"/>
      <c r="B6723" s="79"/>
    </row>
    <row r="6724" spans="1:2">
      <c r="A6724" s="79"/>
      <c r="B6724" s="79"/>
    </row>
    <row r="6725" spans="1:2">
      <c r="A6725" s="79"/>
      <c r="B6725" s="79"/>
    </row>
    <row r="6726" spans="1:2">
      <c r="A6726" s="79"/>
      <c r="B6726" s="79"/>
    </row>
    <row r="6727" spans="1:2">
      <c r="A6727" s="79"/>
      <c r="B6727" s="79"/>
    </row>
    <row r="6728" spans="1:2">
      <c r="A6728" s="79"/>
      <c r="B6728" s="79"/>
    </row>
    <row r="6729" spans="1:2">
      <c r="A6729" s="79"/>
      <c r="B6729" s="79"/>
    </row>
    <row r="6730" spans="1:2">
      <c r="A6730" s="79"/>
      <c r="B6730" s="79"/>
    </row>
    <row r="6731" spans="1:2">
      <c r="A6731" s="79"/>
      <c r="B6731" s="79"/>
    </row>
    <row r="6732" spans="1:2">
      <c r="A6732" s="79"/>
      <c r="B6732" s="79"/>
    </row>
    <row r="6733" spans="1:2">
      <c r="A6733" s="79"/>
      <c r="B6733" s="79"/>
    </row>
    <row r="6734" spans="1:2">
      <c r="A6734" s="79"/>
      <c r="B6734" s="79"/>
    </row>
    <row r="6735" spans="1:2">
      <c r="A6735" s="79"/>
      <c r="B6735" s="79"/>
    </row>
    <row r="6736" spans="1:2">
      <c r="A6736" s="79"/>
      <c r="B6736" s="79"/>
    </row>
    <row r="6737" spans="1:2">
      <c r="A6737" s="79"/>
      <c r="B6737" s="79"/>
    </row>
    <row r="6738" spans="1:2">
      <c r="A6738" s="79"/>
      <c r="B6738" s="79"/>
    </row>
    <row r="6739" spans="1:2">
      <c r="A6739" s="79"/>
      <c r="B6739" s="79"/>
    </row>
    <row r="6740" spans="1:2">
      <c r="A6740" s="79"/>
      <c r="B6740" s="79"/>
    </row>
    <row r="6741" spans="1:2">
      <c r="A6741" s="79"/>
      <c r="B6741" s="79"/>
    </row>
    <row r="6742" spans="1:2">
      <c r="A6742" s="79"/>
      <c r="B6742" s="79"/>
    </row>
    <row r="6743" spans="1:2">
      <c r="A6743" s="79"/>
      <c r="B6743" s="79"/>
    </row>
    <row r="6744" spans="1:2">
      <c r="A6744" s="79"/>
      <c r="B6744" s="79"/>
    </row>
    <row r="6745" spans="1:2">
      <c r="A6745" s="79"/>
      <c r="B6745" s="79"/>
    </row>
    <row r="6746" spans="1:2">
      <c r="A6746" s="79"/>
      <c r="B6746" s="79"/>
    </row>
    <row r="6747" spans="1:2">
      <c r="A6747" s="79"/>
      <c r="B6747" s="79"/>
    </row>
    <row r="6748" spans="1:2">
      <c r="A6748" s="79"/>
      <c r="B6748" s="79"/>
    </row>
    <row r="6749" spans="1:2">
      <c r="A6749" s="79"/>
      <c r="B6749" s="79"/>
    </row>
    <row r="6750" spans="1:2">
      <c r="A6750" s="79"/>
      <c r="B6750" s="79"/>
    </row>
    <row r="6751" spans="1:2">
      <c r="A6751" s="79"/>
      <c r="B6751" s="79"/>
    </row>
    <row r="6752" spans="1:2">
      <c r="A6752" s="79"/>
      <c r="B6752" s="79"/>
    </row>
    <row r="6753" spans="1:2">
      <c r="A6753" s="79"/>
      <c r="B6753" s="79"/>
    </row>
    <row r="6754" spans="1:2">
      <c r="A6754" s="79"/>
      <c r="B6754" s="79"/>
    </row>
    <row r="6755" spans="1:2">
      <c r="A6755" s="79"/>
      <c r="B6755" s="79"/>
    </row>
    <row r="6756" spans="1:2">
      <c r="A6756" s="79"/>
      <c r="B6756" s="79"/>
    </row>
    <row r="6757" spans="1:2">
      <c r="A6757" s="79"/>
      <c r="B6757" s="79"/>
    </row>
    <row r="6758" spans="1:2">
      <c r="A6758" s="79"/>
      <c r="B6758" s="79"/>
    </row>
    <row r="6759" spans="1:2">
      <c r="A6759" s="79"/>
      <c r="B6759" s="79"/>
    </row>
    <row r="6760" spans="1:2">
      <c r="A6760" s="79"/>
      <c r="B6760" s="79"/>
    </row>
    <row r="6761" spans="1:2">
      <c r="A6761" s="79"/>
      <c r="B6761" s="79"/>
    </row>
    <row r="6762" spans="1:2">
      <c r="A6762" s="79"/>
      <c r="B6762" s="79"/>
    </row>
    <row r="6763" spans="1:2">
      <c r="A6763" s="79"/>
      <c r="B6763" s="79"/>
    </row>
    <row r="6764" spans="1:2">
      <c r="A6764" s="79"/>
      <c r="B6764" s="79"/>
    </row>
    <row r="6765" spans="1:2">
      <c r="A6765" s="79"/>
      <c r="B6765" s="79"/>
    </row>
    <row r="6766" spans="1:2">
      <c r="A6766" s="79"/>
      <c r="B6766" s="79"/>
    </row>
    <row r="6767" spans="1:2">
      <c r="A6767" s="79"/>
      <c r="B6767" s="79"/>
    </row>
    <row r="6768" spans="1:2">
      <c r="A6768" s="79"/>
      <c r="B6768" s="79"/>
    </row>
    <row r="6769" spans="1:2">
      <c r="A6769" s="79"/>
      <c r="B6769" s="79"/>
    </row>
    <row r="6770" spans="1:2">
      <c r="A6770" s="79"/>
      <c r="B6770" s="79"/>
    </row>
    <row r="6771" spans="1:2">
      <c r="A6771" s="79"/>
      <c r="B6771" s="79"/>
    </row>
    <row r="6772" spans="1:2">
      <c r="A6772" s="79"/>
      <c r="B6772" s="79"/>
    </row>
    <row r="6773" spans="1:2">
      <c r="A6773" s="79"/>
      <c r="B6773" s="79"/>
    </row>
    <row r="6774" spans="1:2">
      <c r="A6774" s="79"/>
      <c r="B6774" s="79"/>
    </row>
    <row r="6775" spans="1:2">
      <c r="A6775" s="79"/>
      <c r="B6775" s="79"/>
    </row>
    <row r="6776" spans="1:2">
      <c r="A6776" s="79"/>
      <c r="B6776" s="79"/>
    </row>
    <row r="6777" spans="1:2">
      <c r="A6777" s="79"/>
      <c r="B6777" s="79"/>
    </row>
    <row r="6778" spans="1:2">
      <c r="A6778" s="79"/>
      <c r="B6778" s="79"/>
    </row>
    <row r="6779" spans="1:2">
      <c r="A6779" s="79"/>
      <c r="B6779" s="79"/>
    </row>
    <row r="6780" spans="1:2">
      <c r="A6780" s="79"/>
      <c r="B6780" s="79"/>
    </row>
    <row r="6781" spans="1:2">
      <c r="A6781" s="79"/>
      <c r="B6781" s="79"/>
    </row>
    <row r="6782" spans="1:2">
      <c r="A6782" s="79"/>
      <c r="B6782" s="79"/>
    </row>
    <row r="6783" spans="1:2">
      <c r="A6783" s="79"/>
      <c r="B6783" s="79"/>
    </row>
    <row r="6784" spans="1:2">
      <c r="A6784" s="79"/>
      <c r="B6784" s="79"/>
    </row>
    <row r="6785" spans="1:2">
      <c r="A6785" s="79"/>
      <c r="B6785" s="79"/>
    </row>
    <row r="6786" spans="1:2">
      <c r="A6786" s="79"/>
      <c r="B6786" s="79"/>
    </row>
    <row r="6787" spans="1:2">
      <c r="A6787" s="79"/>
      <c r="B6787" s="79"/>
    </row>
    <row r="6788" spans="1:2">
      <c r="A6788" s="79"/>
      <c r="B6788" s="79"/>
    </row>
    <row r="6789" spans="1:2">
      <c r="A6789" s="79"/>
      <c r="B6789" s="79"/>
    </row>
    <row r="6790" spans="1:2">
      <c r="A6790" s="79"/>
      <c r="B6790" s="79"/>
    </row>
    <row r="6791" spans="1:2">
      <c r="A6791" s="79"/>
      <c r="B6791" s="79"/>
    </row>
    <row r="6792" spans="1:2">
      <c r="A6792" s="79"/>
      <c r="B6792" s="79"/>
    </row>
    <row r="6793" spans="1:2">
      <c r="A6793" s="79"/>
      <c r="B6793" s="79"/>
    </row>
    <row r="6794" spans="1:2">
      <c r="A6794" s="79"/>
      <c r="B6794" s="79"/>
    </row>
    <row r="6795" spans="1:2">
      <c r="A6795" s="79"/>
      <c r="B6795" s="79"/>
    </row>
    <row r="6796" spans="1:2">
      <c r="A6796" s="79"/>
      <c r="B6796" s="79"/>
    </row>
    <row r="6797" spans="1:2">
      <c r="A6797" s="79"/>
      <c r="B6797" s="79"/>
    </row>
    <row r="6798" spans="1:2">
      <c r="A6798" s="79"/>
      <c r="B6798" s="79"/>
    </row>
    <row r="6799" spans="1:2">
      <c r="A6799" s="79"/>
      <c r="B6799" s="79"/>
    </row>
    <row r="6800" spans="1:2">
      <c r="A6800" s="79"/>
      <c r="B6800" s="79"/>
    </row>
    <row r="6801" spans="1:2">
      <c r="A6801" s="79"/>
      <c r="B6801" s="79"/>
    </row>
    <row r="6802" spans="1:2">
      <c r="A6802" s="79"/>
      <c r="B6802" s="79"/>
    </row>
    <row r="6803" spans="1:2">
      <c r="A6803" s="79"/>
      <c r="B6803" s="79"/>
    </row>
    <row r="6804" spans="1:2">
      <c r="A6804" s="79"/>
      <c r="B6804" s="79"/>
    </row>
    <row r="6805" spans="1:2">
      <c r="A6805" s="79"/>
      <c r="B6805" s="79"/>
    </row>
    <row r="6806" spans="1:2">
      <c r="A6806" s="79"/>
      <c r="B6806" s="79"/>
    </row>
    <row r="6807" spans="1:2">
      <c r="A6807" s="79"/>
      <c r="B6807" s="79"/>
    </row>
    <row r="6808" spans="1:2">
      <c r="A6808" s="79"/>
      <c r="B6808" s="79"/>
    </row>
    <row r="6809" spans="1:2">
      <c r="A6809" s="79"/>
      <c r="B6809" s="79"/>
    </row>
    <row r="6810" spans="1:2">
      <c r="A6810" s="79"/>
      <c r="B6810" s="79"/>
    </row>
    <row r="6811" spans="1:2">
      <c r="A6811" s="79"/>
      <c r="B6811" s="79"/>
    </row>
    <row r="6812" spans="1:2">
      <c r="A6812" s="79"/>
      <c r="B6812" s="79"/>
    </row>
    <row r="6813" spans="1:2">
      <c r="A6813" s="79"/>
      <c r="B6813" s="79"/>
    </row>
    <row r="6814" spans="1:2">
      <c r="A6814" s="79"/>
      <c r="B6814" s="79"/>
    </row>
    <row r="6815" spans="1:2">
      <c r="A6815" s="79"/>
      <c r="B6815" s="79"/>
    </row>
    <row r="6816" spans="1:2">
      <c r="A6816" s="79"/>
      <c r="B6816" s="79"/>
    </row>
    <row r="6817" spans="1:2">
      <c r="A6817" s="79"/>
      <c r="B6817" s="79"/>
    </row>
    <row r="6818" spans="1:2">
      <c r="A6818" s="79"/>
      <c r="B6818" s="79"/>
    </row>
    <row r="6819" spans="1:2">
      <c r="A6819" s="79"/>
      <c r="B6819" s="79"/>
    </row>
    <row r="6820" spans="1:2">
      <c r="A6820" s="79"/>
      <c r="B6820" s="79"/>
    </row>
    <row r="6821" spans="1:2">
      <c r="A6821" s="79"/>
      <c r="B6821" s="79"/>
    </row>
    <row r="6822" spans="1:2">
      <c r="A6822" s="79"/>
      <c r="B6822" s="79"/>
    </row>
    <row r="6823" spans="1:2">
      <c r="A6823" s="79"/>
      <c r="B6823" s="79"/>
    </row>
    <row r="6824" spans="1:2">
      <c r="A6824" s="79"/>
      <c r="B6824" s="79"/>
    </row>
    <row r="6825" spans="1:2">
      <c r="A6825" s="79"/>
      <c r="B6825" s="79"/>
    </row>
    <row r="6826" spans="1:2">
      <c r="A6826" s="79"/>
      <c r="B6826" s="79"/>
    </row>
    <row r="6827" spans="1:2">
      <c r="A6827" s="79"/>
      <c r="B6827" s="79"/>
    </row>
    <row r="6828" spans="1:2">
      <c r="A6828" s="79"/>
      <c r="B6828" s="79"/>
    </row>
    <row r="6829" spans="1:2">
      <c r="A6829" s="79"/>
      <c r="B6829" s="79"/>
    </row>
    <row r="6830" spans="1:2">
      <c r="A6830" s="79"/>
      <c r="B6830" s="79"/>
    </row>
    <row r="6831" spans="1:2">
      <c r="A6831" s="79"/>
      <c r="B6831" s="79"/>
    </row>
    <row r="6832" spans="1:2">
      <c r="A6832" s="79"/>
      <c r="B6832" s="79"/>
    </row>
    <row r="6833" spans="1:2">
      <c r="A6833" s="79"/>
      <c r="B6833" s="79"/>
    </row>
    <row r="6834" spans="1:2">
      <c r="A6834" s="79"/>
      <c r="B6834" s="79"/>
    </row>
    <row r="6835" spans="1:2">
      <c r="A6835" s="79"/>
      <c r="B6835" s="79"/>
    </row>
    <row r="6836" spans="1:2">
      <c r="A6836" s="79"/>
      <c r="B6836" s="79"/>
    </row>
    <row r="6837" spans="1:2">
      <c r="A6837" s="79"/>
      <c r="B6837" s="79"/>
    </row>
    <row r="6838" spans="1:2">
      <c r="A6838" s="79"/>
      <c r="B6838" s="79"/>
    </row>
    <row r="6839" spans="1:2">
      <c r="A6839" s="79"/>
      <c r="B6839" s="79"/>
    </row>
    <row r="6840" spans="1:2">
      <c r="A6840" s="79"/>
      <c r="B6840" s="79"/>
    </row>
    <row r="6841" spans="1:2">
      <c r="A6841" s="79"/>
      <c r="B6841" s="79"/>
    </row>
    <row r="6842" spans="1:2">
      <c r="A6842" s="79"/>
      <c r="B6842" s="79"/>
    </row>
    <row r="6843" spans="1:2">
      <c r="A6843" s="79"/>
      <c r="B6843" s="79"/>
    </row>
    <row r="6844" spans="1:2">
      <c r="A6844" s="79"/>
      <c r="B6844" s="79"/>
    </row>
    <row r="6845" spans="1:2">
      <c r="A6845" s="79"/>
      <c r="B6845" s="79"/>
    </row>
    <row r="6846" spans="1:2">
      <c r="A6846" s="79"/>
      <c r="B6846" s="79"/>
    </row>
    <row r="6847" spans="1:2">
      <c r="A6847" s="79"/>
      <c r="B6847" s="79"/>
    </row>
    <row r="6848" spans="1:2">
      <c r="A6848" s="79"/>
      <c r="B6848" s="79"/>
    </row>
    <row r="6849" spans="1:2">
      <c r="A6849" s="79"/>
      <c r="B6849" s="79"/>
    </row>
    <row r="6850" spans="1:2">
      <c r="A6850" s="79"/>
      <c r="B6850" s="79"/>
    </row>
    <row r="6851" spans="1:2">
      <c r="A6851" s="79"/>
      <c r="B6851" s="79"/>
    </row>
    <row r="6852" spans="1:2">
      <c r="A6852" s="79"/>
      <c r="B6852" s="79"/>
    </row>
    <row r="6853" spans="1:2">
      <c r="A6853" s="79"/>
      <c r="B6853" s="79"/>
    </row>
    <row r="6854" spans="1:2">
      <c r="A6854" s="79"/>
      <c r="B6854" s="79"/>
    </row>
    <row r="6855" spans="1:2">
      <c r="A6855" s="79"/>
      <c r="B6855" s="79"/>
    </row>
    <row r="6856" spans="1:2">
      <c r="A6856" s="79"/>
      <c r="B6856" s="79"/>
    </row>
    <row r="6857" spans="1:2">
      <c r="A6857" s="79"/>
      <c r="B6857" s="79"/>
    </row>
    <row r="6858" spans="1:2">
      <c r="A6858" s="79"/>
      <c r="B6858" s="79"/>
    </row>
    <row r="6859" spans="1:2">
      <c r="A6859" s="79"/>
      <c r="B6859" s="79"/>
    </row>
    <row r="6860" spans="1:2">
      <c r="A6860" s="79"/>
      <c r="B6860" s="79"/>
    </row>
    <row r="6861" spans="1:2">
      <c r="A6861" s="79"/>
      <c r="B6861" s="79"/>
    </row>
    <row r="6862" spans="1:2">
      <c r="A6862" s="79"/>
      <c r="B6862" s="79"/>
    </row>
    <row r="6863" spans="1:2">
      <c r="A6863" s="79"/>
      <c r="B6863" s="79"/>
    </row>
    <row r="6864" spans="1:2">
      <c r="A6864" s="79"/>
      <c r="B6864" s="79"/>
    </row>
    <row r="6865" spans="1:2">
      <c r="A6865" s="79"/>
      <c r="B6865" s="79"/>
    </row>
    <row r="6866" spans="1:2">
      <c r="A6866" s="79"/>
      <c r="B6866" s="79"/>
    </row>
    <row r="6867" spans="1:2">
      <c r="A6867" s="79"/>
      <c r="B6867" s="79"/>
    </row>
    <row r="6868" spans="1:2">
      <c r="A6868" s="79"/>
      <c r="B6868" s="79"/>
    </row>
    <row r="6869" spans="1:2">
      <c r="A6869" s="79"/>
      <c r="B6869" s="79"/>
    </row>
    <row r="6870" spans="1:2">
      <c r="A6870" s="79"/>
      <c r="B6870" s="79"/>
    </row>
    <row r="6871" spans="1:2">
      <c r="A6871" s="79"/>
      <c r="B6871" s="79"/>
    </row>
    <row r="6872" spans="1:2">
      <c r="A6872" s="79"/>
      <c r="B6872" s="79"/>
    </row>
    <row r="6873" spans="1:2">
      <c r="A6873" s="79"/>
      <c r="B6873" s="79"/>
    </row>
    <row r="6874" spans="1:2">
      <c r="A6874" s="79"/>
      <c r="B6874" s="79"/>
    </row>
    <row r="6875" spans="1:2">
      <c r="A6875" s="79"/>
      <c r="B6875" s="79"/>
    </row>
    <row r="6876" spans="1:2">
      <c r="A6876" s="79"/>
      <c r="B6876" s="79"/>
    </row>
    <row r="6877" spans="1:2">
      <c r="A6877" s="79"/>
      <c r="B6877" s="79"/>
    </row>
    <row r="6878" spans="1:2">
      <c r="A6878" s="79"/>
      <c r="B6878" s="79"/>
    </row>
    <row r="6879" spans="1:2">
      <c r="A6879" s="79"/>
      <c r="B6879" s="79"/>
    </row>
    <row r="6880" spans="1:2">
      <c r="A6880" s="79"/>
      <c r="B6880" s="79"/>
    </row>
    <row r="6881" spans="1:2">
      <c r="A6881" s="79"/>
      <c r="B6881" s="79"/>
    </row>
    <row r="6882" spans="1:2">
      <c r="A6882" s="79"/>
      <c r="B6882" s="79"/>
    </row>
    <row r="6883" spans="1:2">
      <c r="A6883" s="79"/>
      <c r="B6883" s="79"/>
    </row>
    <row r="6884" spans="1:2">
      <c r="A6884" s="79"/>
      <c r="B6884" s="79"/>
    </row>
    <row r="6885" spans="1:2">
      <c r="A6885" s="79"/>
      <c r="B6885" s="79"/>
    </row>
    <row r="6886" spans="1:2">
      <c r="A6886" s="79"/>
      <c r="B6886" s="79"/>
    </row>
    <row r="6887" spans="1:2">
      <c r="A6887" s="79"/>
      <c r="B6887" s="79"/>
    </row>
    <row r="6888" spans="1:2">
      <c r="A6888" s="79"/>
      <c r="B6888" s="79"/>
    </row>
    <row r="6889" spans="1:2">
      <c r="A6889" s="79"/>
      <c r="B6889" s="79"/>
    </row>
    <row r="6890" spans="1:2">
      <c r="A6890" s="79"/>
      <c r="B6890" s="79"/>
    </row>
    <row r="6891" spans="1:2">
      <c r="A6891" s="79"/>
      <c r="B6891" s="79"/>
    </row>
    <row r="6892" spans="1:2">
      <c r="A6892" s="79"/>
      <c r="B6892" s="79"/>
    </row>
    <row r="6893" spans="1:2">
      <c r="A6893" s="79"/>
      <c r="B6893" s="79"/>
    </row>
    <row r="6894" spans="1:2">
      <c r="A6894" s="79"/>
      <c r="B6894" s="79"/>
    </row>
    <row r="6895" spans="1:2">
      <c r="A6895" s="79"/>
      <c r="B6895" s="79"/>
    </row>
    <row r="6896" spans="1:2">
      <c r="A6896" s="79"/>
      <c r="B6896" s="79"/>
    </row>
    <row r="6897" spans="1:2">
      <c r="A6897" s="79"/>
      <c r="B6897" s="79"/>
    </row>
    <row r="6898" spans="1:2">
      <c r="A6898" s="79"/>
      <c r="B6898" s="79"/>
    </row>
    <row r="6899" spans="1:2">
      <c r="A6899" s="79"/>
      <c r="B6899" s="79"/>
    </row>
    <row r="6900" spans="1:2">
      <c r="A6900" s="79"/>
      <c r="B6900" s="79"/>
    </row>
    <row r="6901" spans="1:2">
      <c r="A6901" s="79"/>
      <c r="B6901" s="79"/>
    </row>
    <row r="6902" spans="1:2">
      <c r="A6902" s="79"/>
      <c r="B6902" s="79"/>
    </row>
    <row r="6903" spans="1:2">
      <c r="A6903" s="79"/>
      <c r="B6903" s="79"/>
    </row>
    <row r="6904" spans="1:2">
      <c r="A6904" s="79"/>
      <c r="B6904" s="79"/>
    </row>
    <row r="6905" spans="1:2">
      <c r="A6905" s="79"/>
      <c r="B6905" s="79"/>
    </row>
    <row r="6906" spans="1:2">
      <c r="A6906" s="79"/>
      <c r="B6906" s="79"/>
    </row>
    <row r="6907" spans="1:2">
      <c r="A6907" s="79"/>
      <c r="B6907" s="79"/>
    </row>
    <row r="6908" spans="1:2">
      <c r="A6908" s="79"/>
      <c r="B6908" s="79"/>
    </row>
    <row r="6909" spans="1:2">
      <c r="A6909" s="79"/>
      <c r="B6909" s="79"/>
    </row>
    <row r="6910" spans="1:2">
      <c r="A6910" s="79"/>
      <c r="B6910" s="79"/>
    </row>
    <row r="6911" spans="1:2">
      <c r="A6911" s="79"/>
      <c r="B6911" s="79"/>
    </row>
    <row r="6912" spans="1:2">
      <c r="A6912" s="79"/>
      <c r="B6912" s="79"/>
    </row>
    <row r="6913" spans="1:2">
      <c r="A6913" s="79"/>
      <c r="B6913" s="79"/>
    </row>
    <row r="6914" spans="1:2">
      <c r="A6914" s="79"/>
      <c r="B6914" s="79"/>
    </row>
    <row r="6915" spans="1:2">
      <c r="A6915" s="79"/>
      <c r="B6915" s="79"/>
    </row>
    <row r="6916" spans="1:2">
      <c r="A6916" s="79"/>
      <c r="B6916" s="79"/>
    </row>
    <row r="6917" spans="1:2">
      <c r="A6917" s="79"/>
      <c r="B6917" s="79"/>
    </row>
    <row r="6918" spans="1:2">
      <c r="A6918" s="79"/>
      <c r="B6918" s="79"/>
    </row>
    <row r="6919" spans="1:2">
      <c r="A6919" s="79"/>
      <c r="B6919" s="79"/>
    </row>
    <row r="6920" spans="1:2">
      <c r="A6920" s="79"/>
      <c r="B6920" s="79"/>
    </row>
    <row r="6921" spans="1:2">
      <c r="A6921" s="79"/>
      <c r="B6921" s="79"/>
    </row>
    <row r="6922" spans="1:2">
      <c r="A6922" s="79"/>
      <c r="B6922" s="79"/>
    </row>
    <row r="6923" spans="1:2">
      <c r="A6923" s="79"/>
      <c r="B6923" s="79"/>
    </row>
    <row r="6924" spans="1:2">
      <c r="A6924" s="79"/>
      <c r="B6924" s="79"/>
    </row>
    <row r="6925" spans="1:2">
      <c r="A6925" s="79"/>
      <c r="B6925" s="79"/>
    </row>
    <row r="6926" spans="1:2">
      <c r="A6926" s="79"/>
      <c r="B6926" s="79"/>
    </row>
    <row r="6927" spans="1:2">
      <c r="A6927" s="79"/>
      <c r="B6927" s="79"/>
    </row>
    <row r="6928" spans="1:2">
      <c r="A6928" s="79"/>
      <c r="B6928" s="79"/>
    </row>
    <row r="6929" spans="1:2">
      <c r="A6929" s="79"/>
      <c r="B6929" s="79"/>
    </row>
    <row r="6930" spans="1:2">
      <c r="A6930" s="79"/>
      <c r="B6930" s="79"/>
    </row>
    <row r="6931" spans="1:2">
      <c r="A6931" s="79"/>
      <c r="B6931" s="79"/>
    </row>
    <row r="6932" spans="1:2">
      <c r="A6932" s="79"/>
      <c r="B6932" s="79"/>
    </row>
    <row r="6933" spans="1:2">
      <c r="A6933" s="79"/>
      <c r="B6933" s="79"/>
    </row>
    <row r="6934" spans="1:2">
      <c r="A6934" s="79"/>
      <c r="B6934" s="79"/>
    </row>
    <row r="6935" spans="1:2">
      <c r="A6935" s="79"/>
      <c r="B6935" s="79"/>
    </row>
    <row r="6936" spans="1:2">
      <c r="A6936" s="79"/>
      <c r="B6936" s="79"/>
    </row>
    <row r="6937" spans="1:2">
      <c r="A6937" s="79"/>
      <c r="B6937" s="79"/>
    </row>
    <row r="6938" spans="1:2">
      <c r="A6938" s="79"/>
      <c r="B6938" s="79"/>
    </row>
    <row r="6939" spans="1:2">
      <c r="A6939" s="79"/>
      <c r="B6939" s="79"/>
    </row>
    <row r="6940" spans="1:2">
      <c r="A6940" s="79"/>
      <c r="B6940" s="79"/>
    </row>
    <row r="6941" spans="1:2">
      <c r="A6941" s="79"/>
      <c r="B6941" s="79"/>
    </row>
    <row r="6942" spans="1:2">
      <c r="A6942" s="79"/>
      <c r="B6942" s="79"/>
    </row>
    <row r="6943" spans="1:2">
      <c r="A6943" s="79"/>
      <c r="B6943" s="79"/>
    </row>
    <row r="6944" spans="1:2">
      <c r="A6944" s="79"/>
      <c r="B6944" s="79"/>
    </row>
    <row r="6945" spans="1:2">
      <c r="A6945" s="79"/>
      <c r="B6945" s="79"/>
    </row>
    <row r="6946" spans="1:2">
      <c r="A6946" s="79"/>
      <c r="B6946" s="79"/>
    </row>
    <row r="6947" spans="1:2">
      <c r="A6947" s="79"/>
      <c r="B6947" s="79"/>
    </row>
    <row r="6948" spans="1:2">
      <c r="A6948" s="79"/>
      <c r="B6948" s="79"/>
    </row>
    <row r="6949" spans="1:2">
      <c r="A6949" s="79"/>
      <c r="B6949" s="79"/>
    </row>
    <row r="6950" spans="1:2">
      <c r="A6950" s="79"/>
      <c r="B6950" s="79"/>
    </row>
    <row r="6951" spans="1:2">
      <c r="A6951" s="79"/>
      <c r="B6951" s="79"/>
    </row>
    <row r="6952" spans="1:2">
      <c r="A6952" s="79"/>
      <c r="B6952" s="79"/>
    </row>
    <row r="6953" spans="1:2">
      <c r="A6953" s="79"/>
      <c r="B6953" s="79"/>
    </row>
    <row r="6954" spans="1:2">
      <c r="A6954" s="79"/>
      <c r="B6954" s="79"/>
    </row>
    <row r="6955" spans="1:2">
      <c r="A6955" s="79"/>
      <c r="B6955" s="79"/>
    </row>
    <row r="6956" spans="1:2">
      <c r="A6956" s="79"/>
      <c r="B6956" s="79"/>
    </row>
    <row r="6957" spans="1:2">
      <c r="A6957" s="79"/>
      <c r="B6957" s="79"/>
    </row>
    <row r="6958" spans="1:2">
      <c r="A6958" s="79"/>
      <c r="B6958" s="79"/>
    </row>
    <row r="6959" spans="1:2">
      <c r="A6959" s="79"/>
      <c r="B6959" s="79"/>
    </row>
    <row r="6960" spans="1:2">
      <c r="A6960" s="79"/>
      <c r="B6960" s="79"/>
    </row>
    <row r="6961" spans="1:2">
      <c r="A6961" s="79"/>
      <c r="B6961" s="79"/>
    </row>
    <row r="6962" spans="1:2">
      <c r="A6962" s="79"/>
      <c r="B6962" s="79"/>
    </row>
    <row r="6963" spans="1:2">
      <c r="A6963" s="79"/>
      <c r="B6963" s="79"/>
    </row>
    <row r="6964" spans="1:2">
      <c r="A6964" s="79"/>
      <c r="B6964" s="79"/>
    </row>
    <row r="6965" spans="1:2">
      <c r="A6965" s="79"/>
      <c r="B6965" s="79"/>
    </row>
    <row r="6966" spans="1:2">
      <c r="A6966" s="79"/>
      <c r="B6966" s="79"/>
    </row>
    <row r="6967" spans="1:2">
      <c r="A6967" s="79"/>
      <c r="B6967" s="79"/>
    </row>
    <row r="6968" spans="1:2">
      <c r="A6968" s="79"/>
      <c r="B6968" s="79"/>
    </row>
    <row r="6969" spans="1:2">
      <c r="A6969" s="79"/>
      <c r="B6969" s="79"/>
    </row>
    <row r="6970" spans="1:2">
      <c r="A6970" s="79"/>
      <c r="B6970" s="79"/>
    </row>
    <row r="6971" spans="1:2">
      <c r="A6971" s="79"/>
      <c r="B6971" s="79"/>
    </row>
    <row r="6972" spans="1:2">
      <c r="A6972" s="79"/>
      <c r="B6972" s="79"/>
    </row>
    <row r="6973" spans="1:2">
      <c r="A6973" s="79"/>
      <c r="B6973" s="79"/>
    </row>
    <row r="6974" spans="1:2">
      <c r="A6974" s="79"/>
      <c r="B6974" s="79"/>
    </row>
    <row r="6975" spans="1:2">
      <c r="A6975" s="79"/>
      <c r="B6975" s="79"/>
    </row>
    <row r="6976" spans="1:2">
      <c r="A6976" s="79"/>
      <c r="B6976" s="79"/>
    </row>
    <row r="6977" spans="1:2">
      <c r="A6977" s="79"/>
      <c r="B6977" s="79"/>
    </row>
    <row r="6978" spans="1:2">
      <c r="A6978" s="79"/>
      <c r="B6978" s="79"/>
    </row>
    <row r="6979" spans="1:2">
      <c r="A6979" s="79"/>
      <c r="B6979" s="79"/>
    </row>
    <row r="6980" spans="1:2">
      <c r="A6980" s="79"/>
      <c r="B6980" s="79"/>
    </row>
    <row r="6981" spans="1:2">
      <c r="A6981" s="79"/>
      <c r="B6981" s="79"/>
    </row>
    <row r="6982" spans="1:2">
      <c r="A6982" s="79"/>
      <c r="B6982" s="79"/>
    </row>
    <row r="6983" spans="1:2">
      <c r="A6983" s="79"/>
      <c r="B6983" s="79"/>
    </row>
    <row r="6984" spans="1:2">
      <c r="A6984" s="79"/>
      <c r="B6984" s="79"/>
    </row>
    <row r="6985" spans="1:2">
      <c r="A6985" s="79"/>
      <c r="B6985" s="79"/>
    </row>
    <row r="6986" spans="1:2">
      <c r="A6986" s="79"/>
      <c r="B6986" s="79"/>
    </row>
    <row r="6987" spans="1:2">
      <c r="A6987" s="79"/>
      <c r="B6987" s="79"/>
    </row>
    <row r="6988" spans="1:2">
      <c r="A6988" s="79"/>
      <c r="B6988" s="79"/>
    </row>
    <row r="6989" spans="1:2">
      <c r="A6989" s="79"/>
      <c r="B6989" s="79"/>
    </row>
    <row r="6990" spans="1:2">
      <c r="A6990" s="79"/>
      <c r="B6990" s="79"/>
    </row>
    <row r="6991" spans="1:2">
      <c r="A6991" s="79"/>
      <c r="B6991" s="79"/>
    </row>
    <row r="6992" spans="1:2">
      <c r="A6992" s="79"/>
      <c r="B6992" s="79"/>
    </row>
    <row r="6993" spans="1:2">
      <c r="A6993" s="79"/>
      <c r="B6993" s="79"/>
    </row>
    <row r="6994" spans="1:2">
      <c r="A6994" s="79"/>
      <c r="B6994" s="79"/>
    </row>
    <row r="6995" spans="1:2">
      <c r="A6995" s="79"/>
      <c r="B6995" s="79"/>
    </row>
    <row r="6996" spans="1:2">
      <c r="A6996" s="79"/>
      <c r="B6996" s="79"/>
    </row>
    <row r="6997" spans="1:2">
      <c r="A6997" s="79"/>
      <c r="B6997" s="79"/>
    </row>
    <row r="6998" spans="1:2">
      <c r="A6998" s="79"/>
      <c r="B6998" s="79"/>
    </row>
    <row r="6999" spans="1:2">
      <c r="A6999" s="79"/>
      <c r="B6999" s="79"/>
    </row>
    <row r="7000" spans="1:2">
      <c r="A7000" s="79"/>
      <c r="B7000" s="79"/>
    </row>
    <row r="7001" spans="1:2">
      <c r="A7001" s="79"/>
      <c r="B7001" s="79"/>
    </row>
    <row r="7002" spans="1:2">
      <c r="A7002" s="79"/>
      <c r="B7002" s="79"/>
    </row>
    <row r="7003" spans="1:2">
      <c r="A7003" s="79"/>
      <c r="B7003" s="79"/>
    </row>
    <row r="7004" spans="1:2">
      <c r="A7004" s="79"/>
      <c r="B7004" s="79"/>
    </row>
    <row r="7005" spans="1:2">
      <c r="A7005" s="79"/>
      <c r="B7005" s="79"/>
    </row>
    <row r="7006" spans="1:2">
      <c r="A7006" s="79"/>
      <c r="B7006" s="79"/>
    </row>
    <row r="7007" spans="1:2">
      <c r="A7007" s="79"/>
      <c r="B7007" s="79"/>
    </row>
    <row r="7008" spans="1:2">
      <c r="A7008" s="79"/>
      <c r="B7008" s="79"/>
    </row>
    <row r="7009" spans="1:2">
      <c r="A7009" s="79"/>
      <c r="B7009" s="79"/>
    </row>
    <row r="7010" spans="1:2">
      <c r="A7010" s="79"/>
      <c r="B7010" s="79"/>
    </row>
    <row r="7011" spans="1:2">
      <c r="A7011" s="79"/>
      <c r="B7011" s="79"/>
    </row>
    <row r="7012" spans="1:2">
      <c r="A7012" s="79"/>
      <c r="B7012" s="79"/>
    </row>
    <row r="7013" spans="1:2">
      <c r="A7013" s="79"/>
      <c r="B7013" s="79"/>
    </row>
    <row r="7014" spans="1:2">
      <c r="A7014" s="79"/>
      <c r="B7014" s="79"/>
    </row>
    <row r="7015" spans="1:2">
      <c r="A7015" s="79"/>
      <c r="B7015" s="79"/>
    </row>
    <row r="7016" spans="1:2">
      <c r="A7016" s="79"/>
      <c r="B7016" s="79"/>
    </row>
    <row r="7017" spans="1:2">
      <c r="A7017" s="79"/>
      <c r="B7017" s="79"/>
    </row>
    <row r="7018" spans="1:2">
      <c r="A7018" s="79"/>
      <c r="B7018" s="79"/>
    </row>
    <row r="7019" spans="1:2">
      <c r="A7019" s="79"/>
      <c r="B7019" s="79"/>
    </row>
    <row r="7020" spans="1:2">
      <c r="A7020" s="79"/>
      <c r="B7020" s="79"/>
    </row>
    <row r="7021" spans="1:2">
      <c r="A7021" s="79"/>
      <c r="B7021" s="79"/>
    </row>
    <row r="7022" spans="1:2">
      <c r="A7022" s="79"/>
      <c r="B7022" s="79"/>
    </row>
    <row r="7023" spans="1:2">
      <c r="A7023" s="79"/>
      <c r="B7023" s="79"/>
    </row>
    <row r="7024" spans="1:2">
      <c r="A7024" s="79"/>
      <c r="B7024" s="79"/>
    </row>
    <row r="7025" spans="1:2">
      <c r="A7025" s="79"/>
      <c r="B7025" s="79"/>
    </row>
    <row r="7026" spans="1:2">
      <c r="A7026" s="79"/>
      <c r="B7026" s="79"/>
    </row>
    <row r="7027" spans="1:2">
      <c r="A7027" s="79"/>
      <c r="B7027" s="79"/>
    </row>
    <row r="7028" spans="1:2">
      <c r="A7028" s="79"/>
      <c r="B7028" s="79"/>
    </row>
    <row r="7029" spans="1:2">
      <c r="A7029" s="79"/>
      <c r="B7029" s="79"/>
    </row>
    <row r="7030" spans="1:2">
      <c r="A7030" s="79"/>
      <c r="B7030" s="79"/>
    </row>
    <row r="7031" spans="1:2">
      <c r="A7031" s="79"/>
      <c r="B7031" s="79"/>
    </row>
    <row r="7032" spans="1:2">
      <c r="A7032" s="79"/>
      <c r="B7032" s="79"/>
    </row>
    <row r="7033" spans="1:2">
      <c r="A7033" s="79"/>
      <c r="B7033" s="79"/>
    </row>
    <row r="7034" spans="1:2">
      <c r="A7034" s="79"/>
      <c r="B7034" s="79"/>
    </row>
    <row r="7035" spans="1:2">
      <c r="A7035" s="79"/>
      <c r="B7035" s="79"/>
    </row>
    <row r="7036" spans="1:2">
      <c r="A7036" s="79"/>
      <c r="B7036" s="79"/>
    </row>
    <row r="7037" spans="1:2">
      <c r="A7037" s="79"/>
      <c r="B7037" s="79"/>
    </row>
    <row r="7038" spans="1:2">
      <c r="A7038" s="79"/>
      <c r="B7038" s="79"/>
    </row>
    <row r="7039" spans="1:2">
      <c r="A7039" s="79"/>
      <c r="B7039" s="79"/>
    </row>
    <row r="7040" spans="1:2">
      <c r="A7040" s="79"/>
      <c r="B7040" s="79"/>
    </row>
    <row r="7041" spans="1:2">
      <c r="A7041" s="79"/>
      <c r="B7041" s="79"/>
    </row>
    <row r="7042" spans="1:2">
      <c r="A7042" s="79"/>
      <c r="B7042" s="79"/>
    </row>
    <row r="7043" spans="1:2">
      <c r="A7043" s="79"/>
      <c r="B7043" s="79"/>
    </row>
    <row r="7044" spans="1:2">
      <c r="A7044" s="79"/>
      <c r="B7044" s="79"/>
    </row>
    <row r="7045" spans="1:2">
      <c r="A7045" s="79"/>
      <c r="B7045" s="79"/>
    </row>
    <row r="7046" spans="1:2">
      <c r="A7046" s="79"/>
      <c r="B7046" s="79"/>
    </row>
    <row r="7047" spans="1:2">
      <c r="A7047" s="79"/>
      <c r="B7047" s="79"/>
    </row>
    <row r="7048" spans="1:2">
      <c r="A7048" s="79"/>
      <c r="B7048" s="79"/>
    </row>
    <row r="7049" spans="1:2">
      <c r="A7049" s="79"/>
      <c r="B7049" s="79"/>
    </row>
    <row r="7050" spans="1:2">
      <c r="A7050" s="79"/>
      <c r="B7050" s="79"/>
    </row>
    <row r="7051" spans="1:2">
      <c r="A7051" s="79"/>
      <c r="B7051" s="79"/>
    </row>
    <row r="7052" spans="1:2">
      <c r="A7052" s="79"/>
      <c r="B7052" s="79"/>
    </row>
    <row r="7053" spans="1:2">
      <c r="A7053" s="79"/>
      <c r="B7053" s="79"/>
    </row>
    <row r="7054" spans="1:2">
      <c r="A7054" s="79"/>
      <c r="B7054" s="79"/>
    </row>
    <row r="7055" spans="1:2">
      <c r="A7055" s="79"/>
      <c r="B7055" s="79"/>
    </row>
    <row r="7056" spans="1:2">
      <c r="A7056" s="79"/>
      <c r="B7056" s="79"/>
    </row>
    <row r="7057" spans="1:2">
      <c r="A7057" s="79"/>
      <c r="B7057" s="79"/>
    </row>
    <row r="7058" spans="1:2">
      <c r="A7058" s="79"/>
      <c r="B7058" s="79"/>
    </row>
    <row r="7059" spans="1:2">
      <c r="A7059" s="79"/>
      <c r="B7059" s="79"/>
    </row>
    <row r="7060" spans="1:2">
      <c r="A7060" s="79"/>
      <c r="B7060" s="79"/>
    </row>
    <row r="7061" spans="1:2">
      <c r="A7061" s="79"/>
      <c r="B7061" s="79"/>
    </row>
    <row r="7062" spans="1:2">
      <c r="A7062" s="79"/>
      <c r="B7062" s="79"/>
    </row>
    <row r="7063" spans="1:2">
      <c r="A7063" s="79"/>
      <c r="B7063" s="79"/>
    </row>
    <row r="7064" spans="1:2">
      <c r="A7064" s="79"/>
      <c r="B7064" s="79"/>
    </row>
    <row r="7065" spans="1:2">
      <c r="A7065" s="79"/>
      <c r="B7065" s="79"/>
    </row>
    <row r="7066" spans="1:2">
      <c r="A7066" s="79"/>
      <c r="B7066" s="79"/>
    </row>
    <row r="7067" spans="1:2">
      <c r="A7067" s="79"/>
      <c r="B7067" s="79"/>
    </row>
    <row r="7068" spans="1:2">
      <c r="A7068" s="79"/>
      <c r="B7068" s="79"/>
    </row>
    <row r="7069" spans="1:2">
      <c r="A7069" s="79"/>
      <c r="B7069" s="79"/>
    </row>
    <row r="7070" spans="1:2">
      <c r="A7070" s="79"/>
      <c r="B7070" s="79"/>
    </row>
    <row r="7071" spans="1:2">
      <c r="A7071" s="79"/>
      <c r="B7071" s="79"/>
    </row>
    <row r="7072" spans="1:2">
      <c r="A7072" s="79"/>
      <c r="B7072" s="79"/>
    </row>
    <row r="7073" spans="1:2">
      <c r="A7073" s="79"/>
      <c r="B7073" s="79"/>
    </row>
    <row r="7074" spans="1:2">
      <c r="A7074" s="79"/>
      <c r="B7074" s="79"/>
    </row>
    <row r="7075" spans="1:2">
      <c r="A7075" s="79"/>
      <c r="B7075" s="79"/>
    </row>
    <row r="7076" spans="1:2">
      <c r="A7076" s="79"/>
      <c r="B7076" s="79"/>
    </row>
    <row r="7077" spans="1:2">
      <c r="A7077" s="79"/>
      <c r="B7077" s="79"/>
    </row>
    <row r="7078" spans="1:2">
      <c r="A7078" s="79"/>
      <c r="B7078" s="79"/>
    </row>
    <row r="7079" spans="1:2">
      <c r="A7079" s="79"/>
      <c r="B7079" s="79"/>
    </row>
    <row r="7080" spans="1:2">
      <c r="A7080" s="79"/>
      <c r="B7080" s="79"/>
    </row>
    <row r="7081" spans="1:2">
      <c r="A7081" s="79"/>
      <c r="B7081" s="79"/>
    </row>
    <row r="7082" spans="1:2">
      <c r="A7082" s="79"/>
      <c r="B7082" s="79"/>
    </row>
    <row r="7083" spans="1:2">
      <c r="A7083" s="79"/>
      <c r="B7083" s="79"/>
    </row>
    <row r="7084" spans="1:2">
      <c r="A7084" s="79"/>
      <c r="B7084" s="79"/>
    </row>
    <row r="7085" spans="1:2">
      <c r="A7085" s="79"/>
      <c r="B7085" s="79"/>
    </row>
    <row r="7086" spans="1:2">
      <c r="A7086" s="79"/>
      <c r="B7086" s="79"/>
    </row>
    <row r="7087" spans="1:2">
      <c r="A7087" s="79"/>
      <c r="B7087" s="79"/>
    </row>
    <row r="7088" spans="1:2">
      <c r="A7088" s="79"/>
      <c r="B7088" s="79"/>
    </row>
    <row r="7089" spans="1:2">
      <c r="A7089" s="79"/>
      <c r="B7089" s="79"/>
    </row>
    <row r="7090" spans="1:2">
      <c r="A7090" s="79"/>
      <c r="B7090" s="79"/>
    </row>
    <row r="7091" spans="1:2">
      <c r="A7091" s="79"/>
      <c r="B7091" s="79"/>
    </row>
    <row r="7092" spans="1:2">
      <c r="A7092" s="79"/>
      <c r="B7092" s="79"/>
    </row>
    <row r="7093" spans="1:2">
      <c r="A7093" s="79"/>
      <c r="B7093" s="79"/>
    </row>
    <row r="7094" spans="1:2">
      <c r="A7094" s="79"/>
      <c r="B7094" s="79"/>
    </row>
    <row r="7095" spans="1:2">
      <c r="A7095" s="79"/>
      <c r="B7095" s="79"/>
    </row>
    <row r="7096" spans="1:2">
      <c r="A7096" s="79"/>
      <c r="B7096" s="79"/>
    </row>
    <row r="7097" spans="1:2">
      <c r="A7097" s="79"/>
      <c r="B7097" s="79"/>
    </row>
    <row r="7098" spans="1:2">
      <c r="A7098" s="79"/>
      <c r="B7098" s="79"/>
    </row>
    <row r="7099" spans="1:2">
      <c r="A7099" s="79"/>
      <c r="B7099" s="79"/>
    </row>
    <row r="7100" spans="1:2">
      <c r="A7100" s="79"/>
      <c r="B7100" s="79"/>
    </row>
    <row r="7101" spans="1:2">
      <c r="A7101" s="79"/>
      <c r="B7101" s="79"/>
    </row>
    <row r="7102" spans="1:2">
      <c r="A7102" s="79"/>
      <c r="B7102" s="79"/>
    </row>
    <row r="7103" spans="1:2">
      <c r="A7103" s="79"/>
      <c r="B7103" s="79"/>
    </row>
    <row r="7104" spans="1:2">
      <c r="A7104" s="79"/>
      <c r="B7104" s="79"/>
    </row>
    <row r="7105" spans="1:2">
      <c r="A7105" s="79"/>
      <c r="B7105" s="79"/>
    </row>
    <row r="7106" spans="1:2">
      <c r="A7106" s="79"/>
      <c r="B7106" s="79"/>
    </row>
    <row r="7107" spans="1:2">
      <c r="A7107" s="79"/>
      <c r="B7107" s="79"/>
    </row>
    <row r="7108" spans="1:2">
      <c r="A7108" s="79"/>
      <c r="B7108" s="79"/>
    </row>
    <row r="7109" spans="1:2">
      <c r="A7109" s="79"/>
      <c r="B7109" s="79"/>
    </row>
    <row r="7110" spans="1:2">
      <c r="A7110" s="79"/>
      <c r="B7110" s="79"/>
    </row>
    <row r="7111" spans="1:2">
      <c r="A7111" s="79"/>
      <c r="B7111" s="79"/>
    </row>
    <row r="7112" spans="1:2">
      <c r="A7112" s="79"/>
      <c r="B7112" s="79"/>
    </row>
    <row r="7113" spans="1:2">
      <c r="A7113" s="79"/>
      <c r="B7113" s="79"/>
    </row>
    <row r="7114" spans="1:2">
      <c r="A7114" s="79"/>
      <c r="B7114" s="79"/>
    </row>
    <row r="7115" spans="1:2">
      <c r="A7115" s="79"/>
      <c r="B7115" s="79"/>
    </row>
    <row r="7116" spans="1:2">
      <c r="A7116" s="79"/>
      <c r="B7116" s="79"/>
    </row>
    <row r="7117" spans="1:2">
      <c r="A7117" s="79"/>
      <c r="B7117" s="79"/>
    </row>
    <row r="7118" spans="1:2">
      <c r="A7118" s="79"/>
      <c r="B7118" s="79"/>
    </row>
    <row r="7119" spans="1:2">
      <c r="A7119" s="79"/>
      <c r="B7119" s="79"/>
    </row>
    <row r="7120" spans="1:2">
      <c r="A7120" s="79"/>
      <c r="B7120" s="79"/>
    </row>
    <row r="7121" spans="1:2">
      <c r="A7121" s="79"/>
      <c r="B7121" s="79"/>
    </row>
    <row r="7122" spans="1:2">
      <c r="A7122" s="79"/>
      <c r="B7122" s="79"/>
    </row>
    <row r="7123" spans="1:2">
      <c r="A7123" s="79"/>
      <c r="B7123" s="79"/>
    </row>
    <row r="7124" spans="1:2">
      <c r="A7124" s="79"/>
      <c r="B7124" s="79"/>
    </row>
    <row r="7125" spans="1:2">
      <c r="A7125" s="79"/>
      <c r="B7125" s="79"/>
    </row>
    <row r="7126" spans="1:2">
      <c r="A7126" s="79"/>
      <c r="B7126" s="79"/>
    </row>
    <row r="7127" spans="1:2">
      <c r="A7127" s="79"/>
      <c r="B7127" s="79"/>
    </row>
    <row r="7128" spans="1:2">
      <c r="A7128" s="79"/>
      <c r="B7128" s="79"/>
    </row>
    <row r="7129" spans="1:2">
      <c r="A7129" s="79"/>
      <c r="B7129" s="79"/>
    </row>
    <row r="7130" spans="1:2">
      <c r="A7130" s="79"/>
      <c r="B7130" s="79"/>
    </row>
    <row r="7131" spans="1:2">
      <c r="A7131" s="79"/>
      <c r="B7131" s="79"/>
    </row>
    <row r="7132" spans="1:2">
      <c r="A7132" s="79"/>
      <c r="B7132" s="79"/>
    </row>
    <row r="7133" spans="1:2">
      <c r="A7133" s="79"/>
      <c r="B7133" s="79"/>
    </row>
    <row r="7134" spans="1:2">
      <c r="A7134" s="79"/>
      <c r="B7134" s="79"/>
    </row>
    <row r="7135" spans="1:2">
      <c r="A7135" s="79"/>
      <c r="B7135" s="79"/>
    </row>
    <row r="7136" spans="1:2">
      <c r="A7136" s="79"/>
      <c r="B7136" s="79"/>
    </row>
    <row r="7137" spans="1:2">
      <c r="A7137" s="79"/>
      <c r="B7137" s="79"/>
    </row>
    <row r="7138" spans="1:2">
      <c r="A7138" s="79"/>
      <c r="B7138" s="79"/>
    </row>
    <row r="7139" spans="1:2">
      <c r="A7139" s="79"/>
      <c r="B7139" s="79"/>
    </row>
    <row r="7140" spans="1:2">
      <c r="A7140" s="79"/>
      <c r="B7140" s="79"/>
    </row>
    <row r="7141" spans="1:2">
      <c r="A7141" s="79"/>
      <c r="B7141" s="79"/>
    </row>
    <row r="7142" spans="1:2">
      <c r="A7142" s="79"/>
      <c r="B7142" s="79"/>
    </row>
    <row r="7143" spans="1:2">
      <c r="A7143" s="79"/>
      <c r="B7143" s="79"/>
    </row>
    <row r="7144" spans="1:2">
      <c r="A7144" s="79"/>
      <c r="B7144" s="79"/>
    </row>
    <row r="7145" spans="1:2">
      <c r="A7145" s="79"/>
      <c r="B7145" s="79"/>
    </row>
    <row r="7146" spans="1:2">
      <c r="A7146" s="79"/>
      <c r="B7146" s="79"/>
    </row>
    <row r="7147" spans="1:2">
      <c r="A7147" s="79"/>
      <c r="B7147" s="79"/>
    </row>
    <row r="7148" spans="1:2">
      <c r="A7148" s="79"/>
      <c r="B7148" s="79"/>
    </row>
    <row r="7149" spans="1:2">
      <c r="A7149" s="79"/>
      <c r="B7149" s="79"/>
    </row>
    <row r="7150" spans="1:2">
      <c r="A7150" s="79"/>
      <c r="B7150" s="79"/>
    </row>
    <row r="7151" spans="1:2">
      <c r="A7151" s="79"/>
      <c r="B7151" s="79"/>
    </row>
    <row r="7152" spans="1:2">
      <c r="A7152" s="79"/>
      <c r="B7152" s="79"/>
    </row>
    <row r="7153" spans="1:2">
      <c r="A7153" s="79"/>
      <c r="B7153" s="79"/>
    </row>
    <row r="7154" spans="1:2">
      <c r="A7154" s="79"/>
      <c r="B7154" s="79"/>
    </row>
    <row r="7155" spans="1:2">
      <c r="A7155" s="79"/>
      <c r="B7155" s="79"/>
    </row>
    <row r="7156" spans="1:2">
      <c r="A7156" s="79"/>
      <c r="B7156" s="79"/>
    </row>
    <row r="7157" spans="1:2">
      <c r="A7157" s="79"/>
      <c r="B7157" s="79"/>
    </row>
    <row r="7158" spans="1:2">
      <c r="A7158" s="79"/>
      <c r="B7158" s="79"/>
    </row>
    <row r="7159" spans="1:2">
      <c r="A7159" s="79"/>
      <c r="B7159" s="79"/>
    </row>
    <row r="7160" spans="1:2">
      <c r="A7160" s="79"/>
      <c r="B7160" s="79"/>
    </row>
    <row r="7161" spans="1:2">
      <c r="A7161" s="79"/>
      <c r="B7161" s="79"/>
    </row>
    <row r="7162" spans="1:2">
      <c r="A7162" s="79"/>
      <c r="B7162" s="79"/>
    </row>
    <row r="7163" spans="1:2">
      <c r="A7163" s="79"/>
      <c r="B7163" s="79"/>
    </row>
    <row r="7164" spans="1:2">
      <c r="A7164" s="79"/>
      <c r="B7164" s="79"/>
    </row>
    <row r="7165" spans="1:2">
      <c r="A7165" s="79"/>
      <c r="B7165" s="79"/>
    </row>
    <row r="7166" spans="1:2">
      <c r="A7166" s="79"/>
      <c r="B7166" s="79"/>
    </row>
    <row r="7167" spans="1:2">
      <c r="A7167" s="79"/>
      <c r="B7167" s="79"/>
    </row>
    <row r="7168" spans="1:2">
      <c r="A7168" s="79"/>
      <c r="B7168" s="79"/>
    </row>
    <row r="7169" spans="1:2">
      <c r="A7169" s="79"/>
      <c r="B7169" s="79"/>
    </row>
    <row r="7170" spans="1:2">
      <c r="A7170" s="79"/>
      <c r="B7170" s="79"/>
    </row>
    <row r="7171" spans="1:2">
      <c r="A7171" s="79"/>
      <c r="B7171" s="79"/>
    </row>
    <row r="7172" spans="1:2">
      <c r="A7172" s="79"/>
      <c r="B7172" s="79"/>
    </row>
    <row r="7173" spans="1:2">
      <c r="A7173" s="79"/>
      <c r="B7173" s="79"/>
    </row>
    <row r="7174" spans="1:2">
      <c r="A7174" s="79"/>
      <c r="B7174" s="79"/>
    </row>
    <row r="7175" spans="1:2">
      <c r="A7175" s="79"/>
      <c r="B7175" s="79"/>
    </row>
    <row r="7176" spans="1:2">
      <c r="A7176" s="79"/>
      <c r="B7176" s="79"/>
    </row>
    <row r="7177" spans="1:2">
      <c r="A7177" s="79"/>
      <c r="B7177" s="79"/>
    </row>
    <row r="7178" spans="1:2">
      <c r="A7178" s="79"/>
      <c r="B7178" s="79"/>
    </row>
    <row r="7179" spans="1:2">
      <c r="A7179" s="79"/>
      <c r="B7179" s="79"/>
    </row>
    <row r="7180" spans="1:2">
      <c r="A7180" s="79"/>
      <c r="B7180" s="79"/>
    </row>
    <row r="7181" spans="1:2">
      <c r="A7181" s="79"/>
      <c r="B7181" s="79"/>
    </row>
    <row r="7182" spans="1:2">
      <c r="A7182" s="79"/>
      <c r="B7182" s="79"/>
    </row>
    <row r="7183" spans="1:2">
      <c r="A7183" s="79"/>
      <c r="B7183" s="79"/>
    </row>
    <row r="7184" spans="1:2">
      <c r="A7184" s="79"/>
      <c r="B7184" s="79"/>
    </row>
    <row r="7185" spans="1:2">
      <c r="A7185" s="79"/>
      <c r="B7185" s="79"/>
    </row>
    <row r="7186" spans="1:2">
      <c r="A7186" s="79"/>
      <c r="B7186" s="79"/>
    </row>
    <row r="7187" spans="1:2">
      <c r="A7187" s="79"/>
      <c r="B7187" s="79"/>
    </row>
    <row r="7188" spans="1:2">
      <c r="A7188" s="79"/>
      <c r="B7188" s="79"/>
    </row>
    <row r="7189" spans="1:2">
      <c r="A7189" s="79"/>
      <c r="B7189" s="79"/>
    </row>
    <row r="7190" spans="1:2">
      <c r="A7190" s="79"/>
      <c r="B7190" s="79"/>
    </row>
    <row r="7191" spans="1:2">
      <c r="A7191" s="79"/>
      <c r="B7191" s="79"/>
    </row>
    <row r="7192" spans="1:2">
      <c r="A7192" s="79"/>
      <c r="B7192" s="79"/>
    </row>
    <row r="7193" spans="1:2">
      <c r="A7193" s="79"/>
      <c r="B7193" s="79"/>
    </row>
    <row r="7194" spans="1:2">
      <c r="A7194" s="79"/>
      <c r="B7194" s="79"/>
    </row>
    <row r="7195" spans="1:2">
      <c r="A7195" s="79"/>
      <c r="B7195" s="79"/>
    </row>
    <row r="7196" spans="1:2">
      <c r="A7196" s="79"/>
      <c r="B7196" s="79"/>
    </row>
    <row r="7197" spans="1:2">
      <c r="A7197" s="79"/>
      <c r="B7197" s="79"/>
    </row>
    <row r="7198" spans="1:2">
      <c r="A7198" s="79"/>
      <c r="B7198" s="79"/>
    </row>
    <row r="7199" spans="1:2">
      <c r="A7199" s="79"/>
      <c r="B7199" s="79"/>
    </row>
    <row r="7200" spans="1:2">
      <c r="A7200" s="79"/>
      <c r="B7200" s="79"/>
    </row>
    <row r="7201" spans="1:2">
      <c r="A7201" s="79"/>
      <c r="B7201" s="79"/>
    </row>
    <row r="7202" spans="1:2">
      <c r="A7202" s="79"/>
      <c r="B7202" s="79"/>
    </row>
    <row r="7203" spans="1:2">
      <c r="A7203" s="79"/>
      <c r="B7203" s="79"/>
    </row>
    <row r="7204" spans="1:2">
      <c r="A7204" s="79"/>
      <c r="B7204" s="79"/>
    </row>
    <row r="7205" spans="1:2">
      <c r="A7205" s="79"/>
      <c r="B7205" s="79"/>
    </row>
    <row r="7206" spans="1:2">
      <c r="A7206" s="79"/>
      <c r="B7206" s="79"/>
    </row>
    <row r="7207" spans="1:2">
      <c r="A7207" s="79"/>
      <c r="B7207" s="79"/>
    </row>
    <row r="7208" spans="1:2">
      <c r="A7208" s="79"/>
      <c r="B7208" s="79"/>
    </row>
    <row r="7209" spans="1:2">
      <c r="A7209" s="79"/>
      <c r="B7209" s="79"/>
    </row>
    <row r="7210" spans="1:2">
      <c r="A7210" s="79"/>
      <c r="B7210" s="79"/>
    </row>
    <row r="7211" spans="1:2">
      <c r="A7211" s="79"/>
      <c r="B7211" s="79"/>
    </row>
    <row r="7212" spans="1:2">
      <c r="A7212" s="79"/>
      <c r="B7212" s="79"/>
    </row>
    <row r="7213" spans="1:2">
      <c r="A7213" s="79"/>
      <c r="B7213" s="79"/>
    </row>
    <row r="7214" spans="1:2">
      <c r="A7214" s="79"/>
      <c r="B7214" s="79"/>
    </row>
    <row r="7215" spans="1:2">
      <c r="A7215" s="79"/>
      <c r="B7215" s="79"/>
    </row>
    <row r="7216" spans="1:2">
      <c r="A7216" s="79"/>
      <c r="B7216" s="79"/>
    </row>
    <row r="7217" spans="1:2">
      <c r="A7217" s="79"/>
      <c r="B7217" s="79"/>
    </row>
    <row r="7218" spans="1:2">
      <c r="A7218" s="79"/>
      <c r="B7218" s="79"/>
    </row>
    <row r="7219" spans="1:2">
      <c r="A7219" s="79"/>
      <c r="B7219" s="79"/>
    </row>
    <row r="7220" spans="1:2">
      <c r="A7220" s="79"/>
      <c r="B7220" s="79"/>
    </row>
    <row r="7221" spans="1:2">
      <c r="A7221" s="79"/>
      <c r="B7221" s="79"/>
    </row>
    <row r="7222" spans="1:2">
      <c r="A7222" s="79"/>
      <c r="B7222" s="79"/>
    </row>
    <row r="7223" spans="1:2">
      <c r="A7223" s="79"/>
      <c r="B7223" s="79"/>
    </row>
    <row r="7224" spans="1:2">
      <c r="A7224" s="79"/>
      <c r="B7224" s="79"/>
    </row>
    <row r="7225" spans="1:2">
      <c r="A7225" s="79"/>
      <c r="B7225" s="79"/>
    </row>
    <row r="7226" spans="1:2">
      <c r="A7226" s="79"/>
      <c r="B7226" s="79"/>
    </row>
    <row r="7227" spans="1:2">
      <c r="A7227" s="79"/>
      <c r="B7227" s="79"/>
    </row>
    <row r="7228" spans="1:2">
      <c r="A7228" s="79"/>
      <c r="B7228" s="79"/>
    </row>
    <row r="7229" spans="1:2">
      <c r="A7229" s="79"/>
      <c r="B7229" s="79"/>
    </row>
    <row r="7230" spans="1:2">
      <c r="A7230" s="79"/>
      <c r="B7230" s="79"/>
    </row>
    <row r="7231" spans="1:2">
      <c r="A7231" s="79"/>
      <c r="B7231" s="79"/>
    </row>
    <row r="7232" spans="1:2">
      <c r="A7232" s="79"/>
      <c r="B7232" s="79"/>
    </row>
    <row r="7233" spans="1:2">
      <c r="A7233" s="79"/>
      <c r="B7233" s="79"/>
    </row>
    <row r="7234" spans="1:2">
      <c r="A7234" s="79"/>
      <c r="B7234" s="79"/>
    </row>
    <row r="7235" spans="1:2">
      <c r="A7235" s="79"/>
      <c r="B7235" s="79"/>
    </row>
    <row r="7236" spans="1:2">
      <c r="A7236" s="79"/>
      <c r="B7236" s="79"/>
    </row>
    <row r="7237" spans="1:2">
      <c r="A7237" s="79"/>
      <c r="B7237" s="79"/>
    </row>
    <row r="7238" spans="1:2">
      <c r="A7238" s="79"/>
      <c r="B7238" s="79"/>
    </row>
    <row r="7239" spans="1:2">
      <c r="A7239" s="79"/>
      <c r="B7239" s="79"/>
    </row>
    <row r="7240" spans="1:2">
      <c r="A7240" s="79"/>
      <c r="B7240" s="79"/>
    </row>
    <row r="7241" spans="1:2">
      <c r="A7241" s="79"/>
      <c r="B7241" s="79"/>
    </row>
    <row r="7242" spans="1:2">
      <c r="A7242" s="79"/>
      <c r="B7242" s="79"/>
    </row>
    <row r="7243" spans="1:2">
      <c r="A7243" s="79"/>
      <c r="B7243" s="79"/>
    </row>
    <row r="7244" spans="1:2">
      <c r="A7244" s="79"/>
      <c r="B7244" s="79"/>
    </row>
    <row r="7245" spans="1:2">
      <c r="A7245" s="79"/>
      <c r="B7245" s="79"/>
    </row>
    <row r="7246" spans="1:2">
      <c r="A7246" s="79"/>
      <c r="B7246" s="79"/>
    </row>
    <row r="7247" spans="1:2">
      <c r="A7247" s="79"/>
      <c r="B7247" s="79"/>
    </row>
    <row r="7248" spans="1:2">
      <c r="A7248" s="79"/>
      <c r="B7248" s="79"/>
    </row>
    <row r="7249" spans="1:2">
      <c r="A7249" s="79"/>
      <c r="B7249" s="79"/>
    </row>
    <row r="7250" spans="1:2">
      <c r="A7250" s="79"/>
      <c r="B7250" s="79"/>
    </row>
    <row r="7251" spans="1:2">
      <c r="A7251" s="79"/>
      <c r="B7251" s="79"/>
    </row>
    <row r="7252" spans="1:2">
      <c r="A7252" s="79"/>
      <c r="B7252" s="79"/>
    </row>
    <row r="7253" spans="1:2">
      <c r="A7253" s="79"/>
      <c r="B7253" s="79"/>
    </row>
    <row r="7254" spans="1:2">
      <c r="A7254" s="79"/>
      <c r="B7254" s="79"/>
    </row>
    <row r="7255" spans="1:2">
      <c r="A7255" s="79"/>
      <c r="B7255" s="79"/>
    </row>
    <row r="7256" spans="1:2">
      <c r="A7256" s="79"/>
      <c r="B7256" s="79"/>
    </row>
    <row r="7257" spans="1:2">
      <c r="A7257" s="79"/>
      <c r="B7257" s="79"/>
    </row>
    <row r="7258" spans="1:2">
      <c r="A7258" s="79"/>
      <c r="B7258" s="79"/>
    </row>
    <row r="7259" spans="1:2">
      <c r="A7259" s="79"/>
      <c r="B7259" s="79"/>
    </row>
    <row r="7260" spans="1:2">
      <c r="A7260" s="79"/>
      <c r="B7260" s="79"/>
    </row>
    <row r="7261" spans="1:2">
      <c r="A7261" s="79"/>
      <c r="B7261" s="79"/>
    </row>
    <row r="7262" spans="1:2">
      <c r="A7262" s="79"/>
      <c r="B7262" s="79"/>
    </row>
    <row r="7263" spans="1:2">
      <c r="A7263" s="79"/>
      <c r="B7263" s="79"/>
    </row>
    <row r="7264" spans="1:2">
      <c r="A7264" s="79"/>
      <c r="B7264" s="79"/>
    </row>
    <row r="7265" spans="1:2">
      <c r="A7265" s="79"/>
      <c r="B7265" s="79"/>
    </row>
    <row r="7266" spans="1:2">
      <c r="A7266" s="79"/>
      <c r="B7266" s="79"/>
    </row>
    <row r="7267" spans="1:2">
      <c r="A7267" s="79"/>
      <c r="B7267" s="79"/>
    </row>
    <row r="7268" spans="1:2">
      <c r="A7268" s="79"/>
      <c r="B7268" s="79"/>
    </row>
    <row r="7269" spans="1:2">
      <c r="A7269" s="79"/>
      <c r="B7269" s="79"/>
    </row>
    <row r="7270" spans="1:2">
      <c r="A7270" s="79"/>
      <c r="B7270" s="79"/>
    </row>
    <row r="7271" spans="1:2">
      <c r="A7271" s="79"/>
      <c r="B7271" s="79"/>
    </row>
    <row r="7272" spans="1:2">
      <c r="A7272" s="79"/>
      <c r="B7272" s="79"/>
    </row>
    <row r="7273" spans="1:2">
      <c r="A7273" s="79"/>
      <c r="B7273" s="79"/>
    </row>
    <row r="7274" spans="1:2">
      <c r="A7274" s="79"/>
      <c r="B7274" s="79"/>
    </row>
    <row r="7275" spans="1:2">
      <c r="A7275" s="79"/>
      <c r="B7275" s="79"/>
    </row>
    <row r="7276" spans="1:2">
      <c r="A7276" s="79"/>
      <c r="B7276" s="79"/>
    </row>
    <row r="7277" spans="1:2">
      <c r="A7277" s="79"/>
      <c r="B7277" s="79"/>
    </row>
    <row r="7278" spans="1:2">
      <c r="A7278" s="79"/>
      <c r="B7278" s="79"/>
    </row>
    <row r="7279" spans="1:2">
      <c r="A7279" s="79"/>
      <c r="B7279" s="79"/>
    </row>
    <row r="7280" spans="1:2">
      <c r="A7280" s="79"/>
      <c r="B7280" s="79"/>
    </row>
    <row r="7281" spans="1:2">
      <c r="A7281" s="79"/>
      <c r="B7281" s="79"/>
    </row>
    <row r="7282" spans="1:2">
      <c r="A7282" s="79"/>
      <c r="B7282" s="79"/>
    </row>
    <row r="7283" spans="1:2">
      <c r="A7283" s="79"/>
      <c r="B7283" s="79"/>
    </row>
    <row r="7284" spans="1:2">
      <c r="A7284" s="79"/>
      <c r="B7284" s="79"/>
    </row>
    <row r="7285" spans="1:2">
      <c r="A7285" s="79"/>
      <c r="B7285" s="79"/>
    </row>
    <row r="7286" spans="1:2">
      <c r="A7286" s="79"/>
      <c r="B7286" s="79"/>
    </row>
    <row r="7287" spans="1:2">
      <c r="A7287" s="79"/>
      <c r="B7287" s="79"/>
    </row>
    <row r="7288" spans="1:2">
      <c r="A7288" s="79"/>
      <c r="B7288" s="79"/>
    </row>
    <row r="7289" spans="1:2">
      <c r="A7289" s="79"/>
      <c r="B7289" s="79"/>
    </row>
    <row r="7290" spans="1:2">
      <c r="A7290" s="79"/>
      <c r="B7290" s="79"/>
    </row>
    <row r="7291" spans="1:2">
      <c r="A7291" s="79"/>
      <c r="B7291" s="79"/>
    </row>
    <row r="7292" spans="1:2">
      <c r="A7292" s="79"/>
      <c r="B7292" s="79"/>
    </row>
    <row r="7293" spans="1:2">
      <c r="A7293" s="79"/>
      <c r="B7293" s="79"/>
    </row>
    <row r="7294" spans="1:2">
      <c r="A7294" s="79"/>
      <c r="B7294" s="79"/>
    </row>
    <row r="7295" spans="1:2">
      <c r="A7295" s="79"/>
      <c r="B7295" s="79"/>
    </row>
    <row r="7296" spans="1:2">
      <c r="A7296" s="79"/>
      <c r="B7296" s="79"/>
    </row>
    <row r="7297" spans="1:2">
      <c r="A7297" s="79"/>
      <c r="B7297" s="79"/>
    </row>
    <row r="7298" spans="1:2">
      <c r="A7298" s="79"/>
      <c r="B7298" s="79"/>
    </row>
    <row r="7299" spans="1:2">
      <c r="A7299" s="79"/>
      <c r="B7299" s="79"/>
    </row>
    <row r="7300" spans="1:2">
      <c r="A7300" s="79"/>
      <c r="B7300" s="79"/>
    </row>
    <row r="7301" spans="1:2">
      <c r="A7301" s="79"/>
      <c r="B7301" s="79"/>
    </row>
    <row r="7302" spans="1:2">
      <c r="A7302" s="79"/>
      <c r="B7302" s="79"/>
    </row>
    <row r="7303" spans="1:2">
      <c r="A7303" s="79"/>
      <c r="B7303" s="79"/>
    </row>
    <row r="7304" spans="1:2">
      <c r="A7304" s="79"/>
      <c r="B7304" s="79"/>
    </row>
    <row r="7305" spans="1:2">
      <c r="A7305" s="79"/>
      <c r="B7305" s="79"/>
    </row>
    <row r="7306" spans="1:2">
      <c r="A7306" s="79"/>
      <c r="B7306" s="79"/>
    </row>
    <row r="7307" spans="1:2">
      <c r="A7307" s="79"/>
      <c r="B7307" s="79"/>
    </row>
    <row r="7308" spans="1:2">
      <c r="A7308" s="79"/>
      <c r="B7308" s="79"/>
    </row>
    <row r="7309" spans="1:2">
      <c r="A7309" s="79"/>
      <c r="B7309" s="79"/>
    </row>
    <row r="7310" spans="1:2">
      <c r="A7310" s="79"/>
      <c r="B7310" s="79"/>
    </row>
    <row r="7311" spans="1:2">
      <c r="A7311" s="79"/>
      <c r="B7311" s="79"/>
    </row>
    <row r="7312" spans="1:2">
      <c r="A7312" s="79"/>
      <c r="B7312" s="79"/>
    </row>
    <row r="7313" spans="1:2">
      <c r="A7313" s="79"/>
      <c r="B7313" s="79"/>
    </row>
    <row r="7314" spans="1:2">
      <c r="A7314" s="79"/>
      <c r="B7314" s="79"/>
    </row>
    <row r="7315" spans="1:2">
      <c r="A7315" s="79"/>
      <c r="B7315" s="79"/>
    </row>
    <row r="7316" spans="1:2">
      <c r="A7316" s="79"/>
      <c r="B7316" s="79"/>
    </row>
    <row r="7317" spans="1:2">
      <c r="A7317" s="79"/>
      <c r="B7317" s="79"/>
    </row>
    <row r="7318" spans="1:2">
      <c r="A7318" s="79"/>
      <c r="B7318" s="79"/>
    </row>
    <row r="7319" spans="1:2">
      <c r="A7319" s="79"/>
      <c r="B7319" s="79"/>
    </row>
    <row r="7320" spans="1:2">
      <c r="A7320" s="79"/>
      <c r="B7320" s="79"/>
    </row>
    <row r="7321" spans="1:2">
      <c r="A7321" s="79"/>
      <c r="B7321" s="79"/>
    </row>
    <row r="7322" spans="1:2">
      <c r="A7322" s="79"/>
      <c r="B7322" s="79"/>
    </row>
    <row r="7323" spans="1:2">
      <c r="A7323" s="79"/>
      <c r="B7323" s="79"/>
    </row>
    <row r="7324" spans="1:2">
      <c r="A7324" s="79"/>
      <c r="B7324" s="79"/>
    </row>
    <row r="7325" spans="1:2">
      <c r="A7325" s="79"/>
      <c r="B7325" s="79"/>
    </row>
    <row r="7326" spans="1:2">
      <c r="A7326" s="79"/>
      <c r="B7326" s="79"/>
    </row>
    <row r="7327" spans="1:2">
      <c r="A7327" s="79"/>
      <c r="B7327" s="79"/>
    </row>
    <row r="7328" spans="1:2">
      <c r="A7328" s="79"/>
      <c r="B7328" s="79"/>
    </row>
    <row r="7329" spans="1:2">
      <c r="A7329" s="79"/>
      <c r="B7329" s="79"/>
    </row>
    <row r="7330" spans="1:2">
      <c r="A7330" s="79"/>
      <c r="B7330" s="79"/>
    </row>
    <row r="7331" spans="1:2">
      <c r="A7331" s="79"/>
      <c r="B7331" s="79"/>
    </row>
    <row r="7332" spans="1:2">
      <c r="A7332" s="79"/>
      <c r="B7332" s="79"/>
    </row>
    <row r="7333" spans="1:2">
      <c r="A7333" s="79"/>
      <c r="B7333" s="79"/>
    </row>
    <row r="7334" spans="1:2">
      <c r="A7334" s="79"/>
      <c r="B7334" s="79"/>
    </row>
    <row r="7335" spans="1:2">
      <c r="A7335" s="79"/>
      <c r="B7335" s="79"/>
    </row>
    <row r="7336" spans="1:2">
      <c r="A7336" s="79"/>
      <c r="B7336" s="79"/>
    </row>
    <row r="7337" spans="1:2">
      <c r="A7337" s="79"/>
      <c r="B7337" s="79"/>
    </row>
    <row r="7338" spans="1:2">
      <c r="A7338" s="79"/>
      <c r="B7338" s="79"/>
    </row>
    <row r="7339" spans="1:2">
      <c r="A7339" s="79"/>
      <c r="B7339" s="79"/>
    </row>
    <row r="7340" spans="1:2">
      <c r="A7340" s="79"/>
      <c r="B7340" s="79"/>
    </row>
    <row r="7341" spans="1:2">
      <c r="A7341" s="79"/>
      <c r="B7341" s="79"/>
    </row>
    <row r="7342" spans="1:2">
      <c r="A7342" s="79"/>
      <c r="B7342" s="79"/>
    </row>
    <row r="7343" spans="1:2">
      <c r="A7343" s="79"/>
      <c r="B7343" s="79"/>
    </row>
    <row r="7344" spans="1:2">
      <c r="A7344" s="79"/>
      <c r="B7344" s="79"/>
    </row>
    <row r="7345" spans="1:2">
      <c r="A7345" s="79"/>
      <c r="B7345" s="79"/>
    </row>
    <row r="7346" spans="1:2">
      <c r="A7346" s="79"/>
      <c r="B7346" s="79"/>
    </row>
    <row r="7347" spans="1:2">
      <c r="A7347" s="79"/>
      <c r="B7347" s="79"/>
    </row>
    <row r="7348" spans="1:2">
      <c r="A7348" s="79"/>
      <c r="B7348" s="79"/>
    </row>
    <row r="7349" spans="1:2">
      <c r="A7349" s="79"/>
      <c r="B7349" s="79"/>
    </row>
    <row r="7350" spans="1:2">
      <c r="A7350" s="79"/>
      <c r="B7350" s="79"/>
    </row>
    <row r="7351" spans="1:2">
      <c r="A7351" s="79"/>
      <c r="B7351" s="79"/>
    </row>
    <row r="7352" spans="1:2">
      <c r="A7352" s="79"/>
      <c r="B7352" s="79"/>
    </row>
    <row r="7353" spans="1:2">
      <c r="A7353" s="79"/>
      <c r="B7353" s="79"/>
    </row>
    <row r="7354" spans="1:2">
      <c r="A7354" s="79"/>
      <c r="B7354" s="79"/>
    </row>
    <row r="7355" spans="1:2">
      <c r="A7355" s="79"/>
      <c r="B7355" s="79"/>
    </row>
    <row r="7356" spans="1:2">
      <c r="A7356" s="79"/>
      <c r="B7356" s="79"/>
    </row>
    <row r="7357" spans="1:2">
      <c r="A7357" s="79"/>
      <c r="B7357" s="79"/>
    </row>
    <row r="7358" spans="1:2">
      <c r="A7358" s="79"/>
      <c r="B7358" s="79"/>
    </row>
    <row r="7359" spans="1:2">
      <c r="A7359" s="79"/>
      <c r="B7359" s="79"/>
    </row>
    <row r="7360" spans="1:2">
      <c r="A7360" s="79"/>
      <c r="B7360" s="79"/>
    </row>
    <row r="7361" spans="1:2">
      <c r="A7361" s="79"/>
      <c r="B7361" s="79"/>
    </row>
    <row r="7362" spans="1:2">
      <c r="A7362" s="79"/>
      <c r="B7362" s="79"/>
    </row>
    <row r="7363" spans="1:2">
      <c r="A7363" s="79"/>
      <c r="B7363" s="79"/>
    </row>
    <row r="7364" spans="1:2">
      <c r="A7364" s="79"/>
      <c r="B7364" s="79"/>
    </row>
    <row r="7365" spans="1:2">
      <c r="A7365" s="79"/>
      <c r="B7365" s="79"/>
    </row>
    <row r="7366" spans="1:2">
      <c r="A7366" s="79"/>
      <c r="B7366" s="79"/>
    </row>
    <row r="7367" spans="1:2">
      <c r="A7367" s="79"/>
      <c r="B7367" s="79"/>
    </row>
    <row r="7368" spans="1:2">
      <c r="A7368" s="79"/>
      <c r="B7368" s="79"/>
    </row>
    <row r="7369" spans="1:2">
      <c r="A7369" s="79"/>
      <c r="B7369" s="79"/>
    </row>
    <row r="7370" spans="1:2">
      <c r="A7370" s="79"/>
      <c r="B7370" s="79"/>
    </row>
    <row r="7371" spans="1:2">
      <c r="A7371" s="79"/>
      <c r="B7371" s="79"/>
    </row>
    <row r="7372" spans="1:2">
      <c r="A7372" s="79"/>
      <c r="B7372" s="79"/>
    </row>
    <row r="7373" spans="1:2">
      <c r="A7373" s="79"/>
      <c r="B7373" s="79"/>
    </row>
    <row r="7374" spans="1:2">
      <c r="A7374" s="79"/>
      <c r="B7374" s="79"/>
    </row>
    <row r="7375" spans="1:2">
      <c r="A7375" s="79"/>
      <c r="B7375" s="79"/>
    </row>
    <row r="7376" spans="1:2">
      <c r="A7376" s="79"/>
      <c r="B7376" s="79"/>
    </row>
    <row r="7377" spans="1:2">
      <c r="A7377" s="79"/>
      <c r="B7377" s="79"/>
    </row>
    <row r="7378" spans="1:2">
      <c r="A7378" s="79"/>
      <c r="B7378" s="79"/>
    </row>
    <row r="7379" spans="1:2">
      <c r="A7379" s="79"/>
      <c r="B7379" s="79"/>
    </row>
    <row r="7380" spans="1:2">
      <c r="A7380" s="79"/>
      <c r="B7380" s="79"/>
    </row>
    <row r="7381" spans="1:2">
      <c r="A7381" s="79"/>
      <c r="B7381" s="79"/>
    </row>
    <row r="7382" spans="1:2">
      <c r="A7382" s="79"/>
      <c r="B7382" s="79"/>
    </row>
    <row r="7383" spans="1:2">
      <c r="A7383" s="79"/>
      <c r="B7383" s="79"/>
    </row>
    <row r="7384" spans="1:2">
      <c r="A7384" s="79"/>
      <c r="B7384" s="79"/>
    </row>
    <row r="7385" spans="1:2">
      <c r="A7385" s="79"/>
      <c r="B7385" s="79"/>
    </row>
    <row r="7386" spans="1:2">
      <c r="A7386" s="79"/>
      <c r="B7386" s="79"/>
    </row>
    <row r="7387" spans="1:2">
      <c r="A7387" s="79"/>
      <c r="B7387" s="79"/>
    </row>
    <row r="7388" spans="1:2">
      <c r="A7388" s="79"/>
      <c r="B7388" s="79"/>
    </row>
    <row r="7389" spans="1:2">
      <c r="A7389" s="79"/>
      <c r="B7389" s="79"/>
    </row>
    <row r="7390" spans="1:2">
      <c r="A7390" s="79"/>
      <c r="B7390" s="79"/>
    </row>
    <row r="7391" spans="1:2">
      <c r="A7391" s="79"/>
      <c r="B7391" s="79"/>
    </row>
    <row r="7392" spans="1:2">
      <c r="A7392" s="79"/>
      <c r="B7392" s="79"/>
    </row>
    <row r="7393" spans="1:2">
      <c r="A7393" s="79"/>
      <c r="B7393" s="79"/>
    </row>
    <row r="7394" spans="1:2">
      <c r="A7394" s="79"/>
      <c r="B7394" s="79"/>
    </row>
    <row r="7395" spans="1:2">
      <c r="A7395" s="79"/>
      <c r="B7395" s="79"/>
    </row>
    <row r="7396" spans="1:2">
      <c r="A7396" s="79"/>
      <c r="B7396" s="79"/>
    </row>
    <row r="7397" spans="1:2">
      <c r="A7397" s="79"/>
      <c r="B7397" s="79"/>
    </row>
    <row r="7398" spans="1:2">
      <c r="A7398" s="79"/>
      <c r="B7398" s="79"/>
    </row>
    <row r="7399" spans="1:2">
      <c r="A7399" s="79"/>
      <c r="B7399" s="79"/>
    </row>
    <row r="7400" spans="1:2">
      <c r="A7400" s="79"/>
      <c r="B7400" s="79"/>
    </row>
    <row r="7401" spans="1:2">
      <c r="A7401" s="79"/>
      <c r="B7401" s="79"/>
    </row>
    <row r="7402" spans="1:2">
      <c r="A7402" s="79"/>
      <c r="B7402" s="79"/>
    </row>
    <row r="7403" spans="1:2">
      <c r="A7403" s="79"/>
      <c r="B7403" s="79"/>
    </row>
    <row r="7404" spans="1:2">
      <c r="A7404" s="79"/>
      <c r="B7404" s="79"/>
    </row>
    <row r="7405" spans="1:2">
      <c r="A7405" s="79"/>
      <c r="B7405" s="79"/>
    </row>
    <row r="7406" spans="1:2">
      <c r="A7406" s="79"/>
      <c r="B7406" s="79"/>
    </row>
    <row r="7407" spans="1:2">
      <c r="A7407" s="79"/>
      <c r="B7407" s="79"/>
    </row>
    <row r="7408" spans="1:2">
      <c r="A7408" s="79"/>
      <c r="B7408" s="79"/>
    </row>
    <row r="7409" spans="1:2">
      <c r="A7409" s="79"/>
      <c r="B7409" s="79"/>
    </row>
    <row r="7410" spans="1:2">
      <c r="A7410" s="79"/>
      <c r="B7410" s="79"/>
    </row>
    <row r="7411" spans="1:2">
      <c r="A7411" s="79"/>
      <c r="B7411" s="79"/>
    </row>
    <row r="7412" spans="1:2">
      <c r="A7412" s="79"/>
      <c r="B7412" s="79"/>
    </row>
    <row r="7413" spans="1:2">
      <c r="A7413" s="79"/>
      <c r="B7413" s="79"/>
    </row>
    <row r="7414" spans="1:2">
      <c r="A7414" s="79"/>
      <c r="B7414" s="79"/>
    </row>
    <row r="7415" spans="1:2">
      <c r="A7415" s="79"/>
      <c r="B7415" s="79"/>
    </row>
    <row r="7416" spans="1:2">
      <c r="A7416" s="79"/>
      <c r="B7416" s="79"/>
    </row>
    <row r="7417" spans="1:2">
      <c r="A7417" s="79"/>
      <c r="B7417" s="79"/>
    </row>
    <row r="7418" spans="1:2">
      <c r="A7418" s="79"/>
      <c r="B7418" s="79"/>
    </row>
    <row r="7419" spans="1:2">
      <c r="A7419" s="79"/>
      <c r="B7419" s="79"/>
    </row>
    <row r="7420" spans="1:2">
      <c r="A7420" s="79"/>
      <c r="B7420" s="79"/>
    </row>
    <row r="7421" spans="1:2">
      <c r="A7421" s="79"/>
      <c r="B7421" s="79"/>
    </row>
    <row r="7422" spans="1:2">
      <c r="A7422" s="79"/>
      <c r="B7422" s="79"/>
    </row>
    <row r="7423" spans="1:2">
      <c r="A7423" s="79"/>
      <c r="B7423" s="79"/>
    </row>
    <row r="7424" spans="1:2">
      <c r="A7424" s="79"/>
      <c r="B7424" s="79"/>
    </row>
    <row r="7425" spans="1:2">
      <c r="A7425" s="79"/>
      <c r="B7425" s="79"/>
    </row>
    <row r="7426" spans="1:2">
      <c r="A7426" s="79"/>
      <c r="B7426" s="79"/>
    </row>
    <row r="7427" spans="1:2">
      <c r="A7427" s="79"/>
      <c r="B7427" s="79"/>
    </row>
    <row r="7428" spans="1:2">
      <c r="A7428" s="79"/>
      <c r="B7428" s="79"/>
    </row>
    <row r="7429" spans="1:2">
      <c r="A7429" s="79"/>
      <c r="B7429" s="79"/>
    </row>
    <row r="7430" spans="1:2">
      <c r="A7430" s="79"/>
      <c r="B7430" s="79"/>
    </row>
    <row r="7431" spans="1:2">
      <c r="A7431" s="79"/>
      <c r="B7431" s="79"/>
    </row>
    <row r="7432" spans="1:2">
      <c r="A7432" s="79"/>
      <c r="B7432" s="79"/>
    </row>
    <row r="7433" spans="1:2">
      <c r="A7433" s="79"/>
      <c r="B7433" s="79"/>
    </row>
    <row r="7434" spans="1:2">
      <c r="A7434" s="79"/>
      <c r="B7434" s="79"/>
    </row>
    <row r="7435" spans="1:2">
      <c r="A7435" s="79"/>
      <c r="B7435" s="79"/>
    </row>
    <row r="7436" spans="1:2">
      <c r="A7436" s="79"/>
      <c r="B7436" s="79"/>
    </row>
    <row r="7437" spans="1:2">
      <c r="A7437" s="79"/>
      <c r="B7437" s="79"/>
    </row>
    <row r="7438" spans="1:2">
      <c r="A7438" s="79"/>
      <c r="B7438" s="79"/>
    </row>
    <row r="7439" spans="1:2">
      <c r="A7439" s="79"/>
      <c r="B7439" s="79"/>
    </row>
    <row r="7440" spans="1:2">
      <c r="A7440" s="79"/>
      <c r="B7440" s="79"/>
    </row>
    <row r="7441" spans="1:2">
      <c r="A7441" s="79"/>
      <c r="B7441" s="79"/>
    </row>
    <row r="7442" spans="1:2">
      <c r="A7442" s="79"/>
      <c r="B7442" s="79"/>
    </row>
    <row r="7443" spans="1:2">
      <c r="A7443" s="79"/>
      <c r="B7443" s="79"/>
    </row>
    <row r="7444" spans="1:2">
      <c r="A7444" s="79"/>
      <c r="B7444" s="79"/>
    </row>
    <row r="7445" spans="1:2">
      <c r="A7445" s="79"/>
      <c r="B7445" s="79"/>
    </row>
    <row r="7446" spans="1:2">
      <c r="A7446" s="79"/>
      <c r="B7446" s="79"/>
    </row>
    <row r="7447" spans="1:2">
      <c r="A7447" s="79"/>
      <c r="B7447" s="79"/>
    </row>
    <row r="7448" spans="1:2">
      <c r="A7448" s="79"/>
      <c r="B7448" s="79"/>
    </row>
    <row r="7449" spans="1:2">
      <c r="A7449" s="79"/>
      <c r="B7449" s="79"/>
    </row>
    <row r="7450" spans="1:2">
      <c r="A7450" s="79"/>
      <c r="B7450" s="79"/>
    </row>
    <row r="7451" spans="1:2">
      <c r="A7451" s="79"/>
      <c r="B7451" s="79"/>
    </row>
    <row r="7452" spans="1:2">
      <c r="A7452" s="79"/>
      <c r="B7452" s="79"/>
    </row>
    <row r="7453" spans="1:2">
      <c r="A7453" s="79"/>
      <c r="B7453" s="79"/>
    </row>
    <row r="7454" spans="1:2">
      <c r="A7454" s="79"/>
      <c r="B7454" s="79"/>
    </row>
    <row r="7455" spans="1:2">
      <c r="A7455" s="79"/>
      <c r="B7455" s="79"/>
    </row>
    <row r="7456" spans="1:2">
      <c r="A7456" s="79"/>
      <c r="B7456" s="79"/>
    </row>
    <row r="7457" spans="1:2">
      <c r="A7457" s="79"/>
      <c r="B7457" s="79"/>
    </row>
    <row r="7458" spans="1:2">
      <c r="A7458" s="79"/>
      <c r="B7458" s="79"/>
    </row>
    <row r="7459" spans="1:2">
      <c r="A7459" s="79"/>
      <c r="B7459" s="79"/>
    </row>
    <row r="7460" spans="1:2">
      <c r="A7460" s="79"/>
      <c r="B7460" s="79"/>
    </row>
    <row r="7461" spans="1:2">
      <c r="A7461" s="79"/>
      <c r="B7461" s="79"/>
    </row>
    <row r="7462" spans="1:2">
      <c r="A7462" s="79"/>
      <c r="B7462" s="79"/>
    </row>
    <row r="7463" spans="1:2">
      <c r="A7463" s="79"/>
      <c r="B7463" s="79"/>
    </row>
    <row r="7464" spans="1:2">
      <c r="A7464" s="79"/>
      <c r="B7464" s="79"/>
    </row>
    <row r="7465" spans="1:2">
      <c r="A7465" s="79"/>
      <c r="B7465" s="79"/>
    </row>
    <row r="7466" spans="1:2">
      <c r="A7466" s="79"/>
      <c r="B7466" s="79"/>
    </row>
    <row r="7467" spans="1:2">
      <c r="A7467" s="79"/>
      <c r="B7467" s="79"/>
    </row>
    <row r="7468" spans="1:2">
      <c r="A7468" s="79"/>
      <c r="B7468" s="79"/>
    </row>
    <row r="7469" spans="1:2">
      <c r="A7469" s="79"/>
      <c r="B7469" s="79"/>
    </row>
    <row r="7470" spans="1:2">
      <c r="A7470" s="79"/>
      <c r="B7470" s="79"/>
    </row>
    <row r="7471" spans="1:2">
      <c r="A7471" s="79"/>
      <c r="B7471" s="79"/>
    </row>
    <row r="7472" spans="1:2">
      <c r="A7472" s="79"/>
      <c r="B7472" s="79"/>
    </row>
    <row r="7473" spans="1:2">
      <c r="A7473" s="79"/>
      <c r="B7473" s="79"/>
    </row>
    <row r="7474" spans="1:2">
      <c r="A7474" s="79"/>
      <c r="B7474" s="79"/>
    </row>
    <row r="7475" spans="1:2">
      <c r="A7475" s="79"/>
      <c r="B7475" s="79"/>
    </row>
    <row r="7476" spans="1:2">
      <c r="A7476" s="79"/>
      <c r="B7476" s="79"/>
    </row>
    <row r="7477" spans="1:2">
      <c r="A7477" s="79"/>
      <c r="B7477" s="79"/>
    </row>
    <row r="7478" spans="1:2">
      <c r="A7478" s="79"/>
      <c r="B7478" s="79"/>
    </row>
    <row r="7479" spans="1:2">
      <c r="A7479" s="79"/>
      <c r="B7479" s="79"/>
    </row>
    <row r="7480" spans="1:2">
      <c r="A7480" s="79"/>
      <c r="B7480" s="79"/>
    </row>
    <row r="7481" spans="1:2">
      <c r="A7481" s="79"/>
      <c r="B7481" s="79"/>
    </row>
    <row r="7482" spans="1:2">
      <c r="A7482" s="79"/>
      <c r="B7482" s="79"/>
    </row>
    <row r="7483" spans="1:2">
      <c r="A7483" s="79"/>
      <c r="B7483" s="79"/>
    </row>
    <row r="7484" spans="1:2">
      <c r="A7484" s="79"/>
      <c r="B7484" s="79"/>
    </row>
    <row r="7485" spans="1:2">
      <c r="A7485" s="79"/>
      <c r="B7485" s="79"/>
    </row>
    <row r="7486" spans="1:2">
      <c r="A7486" s="79"/>
      <c r="B7486" s="79"/>
    </row>
    <row r="7487" spans="1:2">
      <c r="A7487" s="79"/>
      <c r="B7487" s="79"/>
    </row>
    <row r="7488" spans="1:2">
      <c r="A7488" s="79"/>
      <c r="B7488" s="79"/>
    </row>
    <row r="7489" spans="1:2">
      <c r="A7489" s="79"/>
      <c r="B7489" s="79"/>
    </row>
    <row r="7490" spans="1:2">
      <c r="A7490" s="79"/>
      <c r="B7490" s="79"/>
    </row>
    <row r="7491" spans="1:2">
      <c r="A7491" s="79"/>
      <c r="B7491" s="79"/>
    </row>
    <row r="7492" spans="1:2">
      <c r="A7492" s="79"/>
      <c r="B7492" s="79"/>
    </row>
    <row r="7493" spans="1:2">
      <c r="A7493" s="79"/>
      <c r="B7493" s="79"/>
    </row>
    <row r="7494" spans="1:2">
      <c r="A7494" s="79"/>
      <c r="B7494" s="79"/>
    </row>
    <row r="7495" spans="1:2">
      <c r="A7495" s="79"/>
      <c r="B7495" s="79"/>
    </row>
    <row r="7496" spans="1:2">
      <c r="A7496" s="79"/>
      <c r="B7496" s="79"/>
    </row>
    <row r="7497" spans="1:2">
      <c r="A7497" s="79"/>
      <c r="B7497" s="79"/>
    </row>
    <row r="7498" spans="1:2">
      <c r="A7498" s="79"/>
      <c r="B7498" s="79"/>
    </row>
    <row r="7499" spans="1:2">
      <c r="A7499" s="79"/>
      <c r="B7499" s="79"/>
    </row>
    <row r="7500" spans="1:2">
      <c r="A7500" s="79"/>
      <c r="B7500" s="79"/>
    </row>
    <row r="7501" spans="1:2">
      <c r="A7501" s="79"/>
      <c r="B7501" s="79"/>
    </row>
    <row r="7502" spans="1:2">
      <c r="A7502" s="79"/>
      <c r="B7502" s="79"/>
    </row>
    <row r="7503" spans="1:2">
      <c r="A7503" s="79"/>
      <c r="B7503" s="79"/>
    </row>
    <row r="7504" spans="1:2">
      <c r="A7504" s="79"/>
      <c r="B7504" s="79"/>
    </row>
    <row r="7505" spans="1:2">
      <c r="A7505" s="79"/>
      <c r="B7505" s="79"/>
    </row>
    <row r="7506" spans="1:2">
      <c r="A7506" s="79"/>
      <c r="B7506" s="79"/>
    </row>
    <row r="7507" spans="1:2">
      <c r="A7507" s="79"/>
      <c r="B7507" s="79"/>
    </row>
    <row r="7508" spans="1:2">
      <c r="A7508" s="79"/>
      <c r="B7508" s="79"/>
    </row>
    <row r="7509" spans="1:2">
      <c r="A7509" s="79"/>
      <c r="B7509" s="79"/>
    </row>
    <row r="7510" spans="1:2">
      <c r="A7510" s="79"/>
      <c r="B7510" s="79"/>
    </row>
    <row r="7511" spans="1:2">
      <c r="A7511" s="79"/>
      <c r="B7511" s="79"/>
    </row>
    <row r="7512" spans="1:2">
      <c r="A7512" s="79"/>
      <c r="B7512" s="79"/>
    </row>
    <row r="7513" spans="1:2">
      <c r="A7513" s="79"/>
      <c r="B7513" s="79"/>
    </row>
    <row r="7514" spans="1:2">
      <c r="A7514" s="79"/>
      <c r="B7514" s="79"/>
    </row>
    <row r="7515" spans="1:2">
      <c r="A7515" s="79"/>
      <c r="B7515" s="79"/>
    </row>
    <row r="7516" spans="1:2">
      <c r="A7516" s="79"/>
      <c r="B7516" s="79"/>
    </row>
    <row r="7517" spans="1:2">
      <c r="A7517" s="79"/>
      <c r="B7517" s="79"/>
    </row>
    <row r="7518" spans="1:2">
      <c r="A7518" s="79"/>
      <c r="B7518" s="79"/>
    </row>
    <row r="7519" spans="1:2">
      <c r="A7519" s="79"/>
      <c r="B7519" s="79"/>
    </row>
    <row r="7520" spans="1:2">
      <c r="A7520" s="79"/>
      <c r="B7520" s="79"/>
    </row>
    <row r="7521" spans="1:2">
      <c r="A7521" s="79"/>
      <c r="B7521" s="79"/>
    </row>
    <row r="7522" spans="1:2">
      <c r="A7522" s="79"/>
      <c r="B7522" s="79"/>
    </row>
    <row r="7523" spans="1:2">
      <c r="A7523" s="79"/>
      <c r="B7523" s="79"/>
    </row>
    <row r="7524" spans="1:2">
      <c r="A7524" s="79"/>
      <c r="B7524" s="79"/>
    </row>
    <row r="7525" spans="1:2">
      <c r="A7525" s="79"/>
      <c r="B7525" s="79"/>
    </row>
    <row r="7526" spans="1:2">
      <c r="A7526" s="79"/>
      <c r="B7526" s="79"/>
    </row>
    <row r="7527" spans="1:2">
      <c r="A7527" s="79"/>
      <c r="B7527" s="79"/>
    </row>
    <row r="7528" spans="1:2">
      <c r="A7528" s="79"/>
      <c r="B7528" s="79"/>
    </row>
    <row r="7529" spans="1:2">
      <c r="A7529" s="79"/>
      <c r="B7529" s="79"/>
    </row>
    <row r="7530" spans="1:2">
      <c r="A7530" s="79"/>
      <c r="B7530" s="79"/>
    </row>
    <row r="7531" spans="1:2">
      <c r="A7531" s="79"/>
      <c r="B7531" s="79"/>
    </row>
    <row r="7532" spans="1:2">
      <c r="A7532" s="79"/>
      <c r="B7532" s="79"/>
    </row>
    <row r="7533" spans="1:2">
      <c r="A7533" s="79"/>
      <c r="B7533" s="79"/>
    </row>
    <row r="7534" spans="1:2">
      <c r="A7534" s="79"/>
      <c r="B7534" s="79"/>
    </row>
    <row r="7535" spans="1:2">
      <c r="A7535" s="79"/>
      <c r="B7535" s="79"/>
    </row>
    <row r="7536" spans="1:2">
      <c r="A7536" s="79"/>
      <c r="B7536" s="79"/>
    </row>
    <row r="7537" spans="1:2">
      <c r="A7537" s="79"/>
      <c r="B7537" s="79"/>
    </row>
    <row r="7538" spans="1:2">
      <c r="A7538" s="79"/>
      <c r="B7538" s="79"/>
    </row>
    <row r="7539" spans="1:2">
      <c r="A7539" s="79"/>
      <c r="B7539" s="79"/>
    </row>
    <row r="7540" spans="1:2">
      <c r="A7540" s="79"/>
      <c r="B7540" s="79"/>
    </row>
    <row r="7541" spans="1:2">
      <c r="A7541" s="79"/>
      <c r="B7541" s="79"/>
    </row>
    <row r="7542" spans="1:2">
      <c r="A7542" s="79"/>
      <c r="B7542" s="79"/>
    </row>
    <row r="7543" spans="1:2">
      <c r="A7543" s="79"/>
      <c r="B7543" s="79"/>
    </row>
    <row r="7544" spans="1:2">
      <c r="A7544" s="79"/>
      <c r="B7544" s="79"/>
    </row>
    <row r="7545" spans="1:2">
      <c r="A7545" s="79"/>
      <c r="B7545" s="79"/>
    </row>
    <row r="7546" spans="1:2">
      <c r="A7546" s="79"/>
      <c r="B7546" s="79"/>
    </row>
    <row r="7547" spans="1:2">
      <c r="A7547" s="79"/>
      <c r="B7547" s="79"/>
    </row>
    <row r="7548" spans="1:2">
      <c r="A7548" s="79"/>
      <c r="B7548" s="79"/>
    </row>
    <row r="7549" spans="1:2">
      <c r="A7549" s="79"/>
      <c r="B7549" s="79"/>
    </row>
    <row r="7550" spans="1:2">
      <c r="A7550" s="79"/>
      <c r="B7550" s="79"/>
    </row>
    <row r="7551" spans="1:2">
      <c r="A7551" s="79"/>
      <c r="B7551" s="79"/>
    </row>
    <row r="7552" spans="1:2">
      <c r="A7552" s="79"/>
      <c r="B7552" s="79"/>
    </row>
    <row r="7553" spans="1:2">
      <c r="A7553" s="79"/>
      <c r="B7553" s="79"/>
    </row>
    <row r="7554" spans="1:2">
      <c r="A7554" s="79"/>
      <c r="B7554" s="79"/>
    </row>
    <row r="7555" spans="1:2">
      <c r="A7555" s="79"/>
      <c r="B7555" s="79"/>
    </row>
    <row r="7556" spans="1:2">
      <c r="A7556" s="79"/>
      <c r="B7556" s="79"/>
    </row>
    <row r="7557" spans="1:2">
      <c r="A7557" s="79"/>
      <c r="B7557" s="79"/>
    </row>
    <row r="7558" spans="1:2">
      <c r="A7558" s="79"/>
      <c r="B7558" s="79"/>
    </row>
    <row r="7559" spans="1:2">
      <c r="A7559" s="79"/>
      <c r="B7559" s="79"/>
    </row>
    <row r="7560" spans="1:2">
      <c r="A7560" s="79"/>
      <c r="B7560" s="79"/>
    </row>
    <row r="7561" spans="1:2">
      <c r="A7561" s="79"/>
      <c r="B7561" s="79"/>
    </row>
    <row r="7562" spans="1:2">
      <c r="A7562" s="79"/>
      <c r="B7562" s="79"/>
    </row>
    <row r="7563" spans="1:2">
      <c r="A7563" s="79"/>
      <c r="B7563" s="79"/>
    </row>
    <row r="7564" spans="1:2">
      <c r="A7564" s="79"/>
      <c r="B7564" s="79"/>
    </row>
    <row r="7565" spans="1:2">
      <c r="A7565" s="79"/>
      <c r="B7565" s="79"/>
    </row>
    <row r="7566" spans="1:2">
      <c r="A7566" s="79"/>
      <c r="B7566" s="79"/>
    </row>
    <row r="7567" spans="1:2">
      <c r="A7567" s="79"/>
      <c r="B7567" s="79"/>
    </row>
    <row r="7568" spans="1:2">
      <c r="A7568" s="79"/>
      <c r="B7568" s="79"/>
    </row>
    <row r="7569" spans="1:2">
      <c r="A7569" s="79"/>
      <c r="B7569" s="79"/>
    </row>
    <row r="7570" spans="1:2">
      <c r="A7570" s="79"/>
      <c r="B7570" s="79"/>
    </row>
    <row r="7571" spans="1:2">
      <c r="A7571" s="79"/>
      <c r="B7571" s="79"/>
    </row>
    <row r="7572" spans="1:2">
      <c r="A7572" s="79"/>
      <c r="B7572" s="79"/>
    </row>
    <row r="7573" spans="1:2">
      <c r="A7573" s="79"/>
      <c r="B7573" s="79"/>
    </row>
    <row r="7574" spans="1:2">
      <c r="A7574" s="79"/>
      <c r="B7574" s="79"/>
    </row>
    <row r="7575" spans="1:2">
      <c r="A7575" s="79"/>
      <c r="B7575" s="79"/>
    </row>
    <row r="7576" spans="1:2">
      <c r="A7576" s="79"/>
      <c r="B7576" s="79"/>
    </row>
    <row r="7577" spans="1:2">
      <c r="A7577" s="79"/>
      <c r="B7577" s="79"/>
    </row>
    <row r="7578" spans="1:2">
      <c r="A7578" s="79"/>
      <c r="B7578" s="79"/>
    </row>
    <row r="7579" spans="1:2">
      <c r="A7579" s="79"/>
      <c r="B7579" s="79"/>
    </row>
    <row r="7580" spans="1:2">
      <c r="A7580" s="79"/>
      <c r="B7580" s="79"/>
    </row>
    <row r="7581" spans="1:2">
      <c r="A7581" s="79"/>
      <c r="B7581" s="79"/>
    </row>
    <row r="7582" spans="1:2">
      <c r="A7582" s="79"/>
      <c r="B7582" s="79"/>
    </row>
    <row r="7583" spans="1:2">
      <c r="A7583" s="79"/>
      <c r="B7583" s="79"/>
    </row>
    <row r="7584" spans="1:2">
      <c r="A7584" s="79"/>
      <c r="B7584" s="79"/>
    </row>
    <row r="7585" spans="1:2">
      <c r="A7585" s="79"/>
      <c r="B7585" s="79"/>
    </row>
    <row r="7586" spans="1:2">
      <c r="A7586" s="79"/>
      <c r="B7586" s="79"/>
    </row>
    <row r="7587" spans="1:2">
      <c r="A7587" s="79"/>
      <c r="B7587" s="79"/>
    </row>
    <row r="7588" spans="1:2">
      <c r="A7588" s="79"/>
      <c r="B7588" s="79"/>
    </row>
    <row r="7589" spans="1:2">
      <c r="A7589" s="79"/>
      <c r="B7589" s="79"/>
    </row>
    <row r="7590" spans="1:2">
      <c r="A7590" s="79"/>
      <c r="B7590" s="79"/>
    </row>
    <row r="7591" spans="1:2">
      <c r="A7591" s="79"/>
      <c r="B7591" s="79"/>
    </row>
    <row r="7592" spans="1:2">
      <c r="A7592" s="79"/>
      <c r="B7592" s="79"/>
    </row>
    <row r="7593" spans="1:2">
      <c r="A7593" s="79"/>
      <c r="B7593" s="79"/>
    </row>
    <row r="7594" spans="1:2">
      <c r="A7594" s="79"/>
      <c r="B7594" s="79"/>
    </row>
    <row r="7595" spans="1:2">
      <c r="A7595" s="79"/>
      <c r="B7595" s="79"/>
    </row>
    <row r="7596" spans="1:2">
      <c r="A7596" s="79"/>
      <c r="B7596" s="79"/>
    </row>
    <row r="7597" spans="1:2">
      <c r="A7597" s="79"/>
      <c r="B7597" s="79"/>
    </row>
    <row r="7598" spans="1:2">
      <c r="A7598" s="79"/>
      <c r="B7598" s="79"/>
    </row>
    <row r="7599" spans="1:2">
      <c r="A7599" s="79"/>
      <c r="B7599" s="79"/>
    </row>
    <row r="7600" spans="1:2">
      <c r="A7600" s="79"/>
      <c r="B7600" s="79"/>
    </row>
    <row r="7601" spans="1:2">
      <c r="A7601" s="79"/>
      <c r="B7601" s="79"/>
    </row>
    <row r="7602" spans="1:2">
      <c r="A7602" s="79"/>
      <c r="B7602" s="79"/>
    </row>
    <row r="7603" spans="1:2">
      <c r="A7603" s="79"/>
      <c r="B7603" s="79"/>
    </row>
    <row r="7604" spans="1:2">
      <c r="A7604" s="79"/>
      <c r="B7604" s="79"/>
    </row>
    <row r="7605" spans="1:2">
      <c r="A7605" s="79"/>
      <c r="B7605" s="79"/>
    </row>
    <row r="7606" spans="1:2">
      <c r="A7606" s="79"/>
      <c r="B7606" s="79"/>
    </row>
    <row r="7607" spans="1:2">
      <c r="A7607" s="79"/>
      <c r="B7607" s="79"/>
    </row>
    <row r="7608" spans="1:2">
      <c r="A7608" s="79"/>
      <c r="B7608" s="79"/>
    </row>
    <row r="7609" spans="1:2">
      <c r="A7609" s="79"/>
      <c r="B7609" s="79"/>
    </row>
    <row r="7610" spans="1:2">
      <c r="A7610" s="79"/>
      <c r="B7610" s="79"/>
    </row>
    <row r="7611" spans="1:2">
      <c r="A7611" s="79"/>
      <c r="B7611" s="79"/>
    </row>
    <row r="7612" spans="1:2">
      <c r="A7612" s="79"/>
      <c r="B7612" s="79"/>
    </row>
    <row r="7613" spans="1:2">
      <c r="A7613" s="79"/>
      <c r="B7613" s="79"/>
    </row>
    <row r="7614" spans="1:2">
      <c r="A7614" s="79"/>
      <c r="B7614" s="79"/>
    </row>
    <row r="7615" spans="1:2">
      <c r="A7615" s="79"/>
      <c r="B7615" s="79"/>
    </row>
    <row r="7616" spans="1:2">
      <c r="A7616" s="79"/>
      <c r="B7616" s="79"/>
    </row>
    <row r="7617" spans="1:2">
      <c r="A7617" s="79"/>
      <c r="B7617" s="79"/>
    </row>
    <row r="7618" spans="1:2">
      <c r="A7618" s="79"/>
      <c r="B7618" s="79"/>
    </row>
    <row r="7619" spans="1:2">
      <c r="A7619" s="79"/>
      <c r="B7619" s="79"/>
    </row>
    <row r="7620" spans="1:2">
      <c r="A7620" s="79"/>
      <c r="B7620" s="79"/>
    </row>
    <row r="7621" spans="1:2">
      <c r="A7621" s="79"/>
      <c r="B7621" s="79"/>
    </row>
    <row r="7622" spans="1:2">
      <c r="A7622" s="79"/>
      <c r="B7622" s="79"/>
    </row>
    <row r="7623" spans="1:2">
      <c r="A7623" s="79"/>
      <c r="B7623" s="79"/>
    </row>
    <row r="7624" spans="1:2">
      <c r="A7624" s="79"/>
      <c r="B7624" s="79"/>
    </row>
    <row r="7625" spans="1:2">
      <c r="A7625" s="79"/>
      <c r="B7625" s="79"/>
    </row>
    <row r="7626" spans="1:2">
      <c r="A7626" s="79"/>
      <c r="B7626" s="79"/>
    </row>
    <row r="7627" spans="1:2">
      <c r="A7627" s="79"/>
      <c r="B7627" s="79"/>
    </row>
    <row r="7628" spans="1:2">
      <c r="A7628" s="79"/>
      <c r="B7628" s="79"/>
    </row>
    <row r="7629" spans="1:2">
      <c r="A7629" s="79"/>
      <c r="B7629" s="79"/>
    </row>
    <row r="7630" spans="1:2">
      <c r="A7630" s="79"/>
      <c r="B7630" s="79"/>
    </row>
    <row r="7631" spans="1:2">
      <c r="A7631" s="79"/>
      <c r="B7631" s="79"/>
    </row>
    <row r="7632" spans="1:2">
      <c r="A7632" s="79"/>
      <c r="B7632" s="79"/>
    </row>
    <row r="7633" spans="1:2">
      <c r="A7633" s="79"/>
      <c r="B7633" s="79"/>
    </row>
    <row r="7634" spans="1:2">
      <c r="A7634" s="79"/>
      <c r="B7634" s="79"/>
    </row>
    <row r="7635" spans="1:2">
      <c r="A7635" s="79"/>
      <c r="B7635" s="79"/>
    </row>
    <row r="7636" spans="1:2">
      <c r="A7636" s="79"/>
      <c r="B7636" s="79"/>
    </row>
    <row r="7637" spans="1:2">
      <c r="A7637" s="79"/>
      <c r="B7637" s="79"/>
    </row>
    <row r="7638" spans="1:2">
      <c r="A7638" s="79"/>
      <c r="B7638" s="79"/>
    </row>
    <row r="7639" spans="1:2">
      <c r="A7639" s="79"/>
      <c r="B7639" s="79"/>
    </row>
    <row r="7640" spans="1:2">
      <c r="A7640" s="79"/>
      <c r="B7640" s="79"/>
    </row>
    <row r="7641" spans="1:2">
      <c r="A7641" s="79"/>
      <c r="B7641" s="79"/>
    </row>
    <row r="7642" spans="1:2">
      <c r="A7642" s="79"/>
      <c r="B7642" s="79"/>
    </row>
    <row r="7643" spans="1:2">
      <c r="A7643" s="79"/>
      <c r="B7643" s="79"/>
    </row>
    <row r="7644" spans="1:2">
      <c r="A7644" s="79"/>
      <c r="B7644" s="79"/>
    </row>
    <row r="7645" spans="1:2">
      <c r="A7645" s="79"/>
      <c r="B7645" s="79"/>
    </row>
    <row r="7646" spans="1:2">
      <c r="A7646" s="79"/>
      <c r="B7646" s="79"/>
    </row>
    <row r="7647" spans="1:2">
      <c r="A7647" s="79"/>
      <c r="B7647" s="79"/>
    </row>
    <row r="7648" spans="1:2">
      <c r="A7648" s="79"/>
      <c r="B7648" s="79"/>
    </row>
    <row r="7649" spans="1:2">
      <c r="A7649" s="79"/>
      <c r="B7649" s="79"/>
    </row>
    <row r="7650" spans="1:2">
      <c r="A7650" s="79"/>
      <c r="B7650" s="79"/>
    </row>
    <row r="7651" spans="1:2">
      <c r="A7651" s="79"/>
      <c r="B7651" s="79"/>
    </row>
    <row r="7652" spans="1:2">
      <c r="A7652" s="79"/>
      <c r="B7652" s="79"/>
    </row>
    <row r="7653" spans="1:2">
      <c r="A7653" s="79"/>
      <c r="B7653" s="79"/>
    </row>
    <row r="7654" spans="1:2">
      <c r="A7654" s="79"/>
      <c r="B7654" s="79"/>
    </row>
    <row r="7655" spans="1:2">
      <c r="A7655" s="79"/>
      <c r="B7655" s="79"/>
    </row>
    <row r="7656" spans="1:2">
      <c r="A7656" s="79"/>
      <c r="B7656" s="79"/>
    </row>
    <row r="7657" spans="1:2">
      <c r="A7657" s="79"/>
      <c r="B7657" s="79"/>
    </row>
    <row r="7658" spans="1:2">
      <c r="A7658" s="79"/>
      <c r="B7658" s="79"/>
    </row>
    <row r="7659" spans="1:2">
      <c r="A7659" s="79"/>
      <c r="B7659" s="79"/>
    </row>
    <row r="7660" spans="1:2">
      <c r="A7660" s="79"/>
      <c r="B7660" s="79"/>
    </row>
    <row r="7661" spans="1:2">
      <c r="A7661" s="79"/>
      <c r="B7661" s="79"/>
    </row>
    <row r="7662" spans="1:2">
      <c r="A7662" s="79"/>
      <c r="B7662" s="79"/>
    </row>
    <row r="7663" spans="1:2">
      <c r="A7663" s="79"/>
      <c r="B7663" s="79"/>
    </row>
    <row r="7664" spans="1:2">
      <c r="A7664" s="79"/>
      <c r="B7664" s="79"/>
    </row>
    <row r="7665" spans="1:2">
      <c r="A7665" s="79"/>
      <c r="B7665" s="79"/>
    </row>
    <row r="7666" spans="1:2">
      <c r="A7666" s="79"/>
      <c r="B7666" s="79"/>
    </row>
    <row r="7667" spans="1:2">
      <c r="A7667" s="79"/>
      <c r="B7667" s="79"/>
    </row>
    <row r="7668" spans="1:2">
      <c r="A7668" s="79"/>
      <c r="B7668" s="79"/>
    </row>
    <row r="7669" spans="1:2">
      <c r="A7669" s="79"/>
      <c r="B7669" s="79"/>
    </row>
    <row r="7670" spans="1:2">
      <c r="A7670" s="79"/>
      <c r="B7670" s="79"/>
    </row>
    <row r="7671" spans="1:2">
      <c r="A7671" s="79"/>
      <c r="B7671" s="79"/>
    </row>
    <row r="7672" spans="1:2">
      <c r="A7672" s="79"/>
      <c r="B7672" s="79"/>
    </row>
    <row r="7673" spans="1:2">
      <c r="A7673" s="79"/>
      <c r="B7673" s="79"/>
    </row>
    <row r="7674" spans="1:2">
      <c r="A7674" s="79"/>
      <c r="B7674" s="79"/>
    </row>
    <row r="7675" spans="1:2">
      <c r="A7675" s="79"/>
      <c r="B7675" s="79"/>
    </row>
    <row r="7676" spans="1:2">
      <c r="A7676" s="79"/>
      <c r="B7676" s="79"/>
    </row>
    <row r="7677" spans="1:2">
      <c r="A7677" s="79"/>
      <c r="B7677" s="79"/>
    </row>
    <row r="7678" spans="1:2">
      <c r="A7678" s="79"/>
      <c r="B7678" s="79"/>
    </row>
    <row r="7679" spans="1:2">
      <c r="A7679" s="79"/>
      <c r="B7679" s="79"/>
    </row>
    <row r="7680" spans="1:2">
      <c r="A7680" s="79"/>
      <c r="B7680" s="79"/>
    </row>
    <row r="7681" spans="1:2">
      <c r="A7681" s="79"/>
      <c r="B7681" s="79"/>
    </row>
    <row r="7682" spans="1:2">
      <c r="A7682" s="79"/>
      <c r="B7682" s="79"/>
    </row>
    <row r="7683" spans="1:2">
      <c r="A7683" s="79"/>
      <c r="B7683" s="79"/>
    </row>
    <row r="7684" spans="1:2">
      <c r="A7684" s="79"/>
      <c r="B7684" s="79"/>
    </row>
    <row r="7685" spans="1:2">
      <c r="A7685" s="79"/>
      <c r="B7685" s="79"/>
    </row>
    <row r="7686" spans="1:2">
      <c r="A7686" s="79"/>
      <c r="B7686" s="79"/>
    </row>
    <row r="7687" spans="1:2">
      <c r="A7687" s="79"/>
      <c r="B7687" s="79"/>
    </row>
    <row r="7688" spans="1:2">
      <c r="A7688" s="79"/>
      <c r="B7688" s="79"/>
    </row>
    <row r="7689" spans="1:2">
      <c r="A7689" s="79"/>
      <c r="B7689" s="79"/>
    </row>
    <row r="7690" spans="1:2">
      <c r="A7690" s="79"/>
      <c r="B7690" s="79"/>
    </row>
    <row r="7691" spans="1:2">
      <c r="A7691" s="79"/>
      <c r="B7691" s="79"/>
    </row>
    <row r="7692" spans="1:2">
      <c r="A7692" s="79"/>
      <c r="B7692" s="79"/>
    </row>
    <row r="7693" spans="1:2">
      <c r="A7693" s="79"/>
      <c r="B7693" s="79"/>
    </row>
    <row r="7694" spans="1:2">
      <c r="A7694" s="79"/>
      <c r="B7694" s="79"/>
    </row>
    <row r="7695" spans="1:2">
      <c r="A7695" s="79"/>
      <c r="B7695" s="79"/>
    </row>
    <row r="7696" spans="1:2">
      <c r="A7696" s="79"/>
      <c r="B7696" s="79"/>
    </row>
    <row r="7697" spans="1:2">
      <c r="A7697" s="79"/>
      <c r="B7697" s="79"/>
    </row>
    <row r="7698" spans="1:2">
      <c r="A7698" s="79"/>
      <c r="B7698" s="79"/>
    </row>
    <row r="7699" spans="1:2">
      <c r="A7699" s="79"/>
      <c r="B7699" s="79"/>
    </row>
    <row r="7700" spans="1:2">
      <c r="A7700" s="79"/>
      <c r="B7700" s="79"/>
    </row>
    <row r="7701" spans="1:2">
      <c r="A7701" s="79"/>
      <c r="B7701" s="79"/>
    </row>
    <row r="7702" spans="1:2">
      <c r="A7702" s="79"/>
      <c r="B7702" s="79"/>
    </row>
    <row r="7703" spans="1:2">
      <c r="A7703" s="79"/>
      <c r="B7703" s="79"/>
    </row>
    <row r="7704" spans="1:2">
      <c r="A7704" s="79"/>
      <c r="B7704" s="79"/>
    </row>
    <row r="7705" spans="1:2">
      <c r="A7705" s="79"/>
      <c r="B7705" s="79"/>
    </row>
    <row r="7706" spans="1:2">
      <c r="A7706" s="79"/>
      <c r="B7706" s="79"/>
    </row>
    <row r="7707" spans="1:2">
      <c r="A7707" s="79"/>
      <c r="B7707" s="79"/>
    </row>
    <row r="7708" spans="1:2">
      <c r="A7708" s="79"/>
      <c r="B7708" s="79"/>
    </row>
    <row r="7709" spans="1:2">
      <c r="A7709" s="79"/>
      <c r="B7709" s="79"/>
    </row>
    <row r="7710" spans="1:2">
      <c r="A7710" s="79"/>
      <c r="B7710" s="79"/>
    </row>
    <row r="7711" spans="1:2">
      <c r="A7711" s="79"/>
      <c r="B7711" s="79"/>
    </row>
    <row r="7712" spans="1:2">
      <c r="A7712" s="79"/>
      <c r="B7712" s="79"/>
    </row>
    <row r="7713" spans="1:2">
      <c r="A7713" s="79"/>
      <c r="B7713" s="79"/>
    </row>
    <row r="7714" spans="1:2">
      <c r="A7714" s="79"/>
      <c r="B7714" s="79"/>
    </row>
    <row r="7715" spans="1:2">
      <c r="A7715" s="79"/>
      <c r="B7715" s="79"/>
    </row>
    <row r="7716" spans="1:2">
      <c r="A7716" s="79"/>
      <c r="B7716" s="79"/>
    </row>
    <row r="7717" spans="1:2">
      <c r="A7717" s="79"/>
      <c r="B7717" s="79"/>
    </row>
    <row r="7718" spans="1:2">
      <c r="A7718" s="79"/>
      <c r="B7718" s="79"/>
    </row>
    <row r="7719" spans="1:2">
      <c r="A7719" s="79"/>
      <c r="B7719" s="79"/>
    </row>
    <row r="7720" spans="1:2">
      <c r="A7720" s="79"/>
      <c r="B7720" s="79"/>
    </row>
    <row r="7721" spans="1:2">
      <c r="A7721" s="79"/>
      <c r="B7721" s="79"/>
    </row>
    <row r="7722" spans="1:2">
      <c r="A7722" s="79"/>
      <c r="B7722" s="79"/>
    </row>
    <row r="7723" spans="1:2">
      <c r="A7723" s="79"/>
      <c r="B7723" s="79"/>
    </row>
    <row r="7724" spans="1:2">
      <c r="A7724" s="79"/>
      <c r="B7724" s="79"/>
    </row>
    <row r="7725" spans="1:2">
      <c r="A7725" s="79"/>
      <c r="B7725" s="79"/>
    </row>
    <row r="7726" spans="1:2">
      <c r="A7726" s="79"/>
      <c r="B7726" s="79"/>
    </row>
    <row r="7727" spans="1:2">
      <c r="A7727" s="79"/>
      <c r="B7727" s="79"/>
    </row>
    <row r="7728" spans="1:2">
      <c r="A7728" s="79"/>
      <c r="B7728" s="79"/>
    </row>
    <row r="7729" spans="1:2">
      <c r="A7729" s="79"/>
      <c r="B7729" s="79"/>
    </row>
    <row r="7730" spans="1:2">
      <c r="A7730" s="79"/>
      <c r="B7730" s="79"/>
    </row>
    <row r="7731" spans="1:2">
      <c r="A7731" s="79"/>
      <c r="B7731" s="79"/>
    </row>
    <row r="7732" spans="1:2">
      <c r="A7732" s="79"/>
      <c r="B7732" s="79"/>
    </row>
    <row r="7733" spans="1:2">
      <c r="A7733" s="79"/>
      <c r="B7733" s="79"/>
    </row>
    <row r="7734" spans="1:2">
      <c r="A7734" s="79"/>
      <c r="B7734" s="79"/>
    </row>
    <row r="7735" spans="1:2">
      <c r="A7735" s="79"/>
      <c r="B7735" s="79"/>
    </row>
    <row r="7736" spans="1:2">
      <c r="A7736" s="79"/>
      <c r="B7736" s="79"/>
    </row>
    <row r="7737" spans="1:2">
      <c r="A7737" s="79"/>
      <c r="B7737" s="79"/>
    </row>
    <row r="7738" spans="1:2">
      <c r="A7738" s="79"/>
      <c r="B7738" s="79"/>
    </row>
    <row r="7739" spans="1:2">
      <c r="A7739" s="79"/>
      <c r="B7739" s="79"/>
    </row>
    <row r="7740" spans="1:2">
      <c r="A7740" s="79"/>
      <c r="B7740" s="79"/>
    </row>
    <row r="7741" spans="1:2">
      <c r="A7741" s="79"/>
      <c r="B7741" s="79"/>
    </row>
    <row r="7742" spans="1:2">
      <c r="A7742" s="79"/>
      <c r="B7742" s="79"/>
    </row>
    <row r="7743" spans="1:2">
      <c r="A7743" s="79"/>
      <c r="B7743" s="79"/>
    </row>
    <row r="7744" spans="1:2">
      <c r="A7744" s="79"/>
      <c r="B7744" s="79"/>
    </row>
    <row r="7745" spans="1:2">
      <c r="A7745" s="79"/>
      <c r="B7745" s="79"/>
    </row>
    <row r="7746" spans="1:2">
      <c r="A7746" s="79"/>
      <c r="B7746" s="79"/>
    </row>
    <row r="7747" spans="1:2">
      <c r="A7747" s="79"/>
      <c r="B7747" s="79"/>
    </row>
    <row r="7748" spans="1:2">
      <c r="A7748" s="79"/>
      <c r="B7748" s="79"/>
    </row>
    <row r="7749" spans="1:2">
      <c r="A7749" s="79"/>
      <c r="B7749" s="79"/>
    </row>
    <row r="7750" spans="1:2">
      <c r="A7750" s="79"/>
      <c r="B7750" s="79"/>
    </row>
    <row r="7751" spans="1:2">
      <c r="A7751" s="79"/>
      <c r="B7751" s="79"/>
    </row>
    <row r="7752" spans="1:2">
      <c r="A7752" s="79"/>
      <c r="B7752" s="79"/>
    </row>
    <row r="7753" spans="1:2">
      <c r="A7753" s="79"/>
      <c r="B7753" s="79"/>
    </row>
    <row r="7754" spans="1:2">
      <c r="A7754" s="79"/>
      <c r="B7754" s="79"/>
    </row>
    <row r="7755" spans="1:2">
      <c r="A7755" s="79"/>
      <c r="B7755" s="79"/>
    </row>
    <row r="7756" spans="1:2">
      <c r="A7756" s="79"/>
      <c r="B7756" s="79"/>
    </row>
    <row r="7757" spans="1:2">
      <c r="A7757" s="79"/>
      <c r="B7757" s="79"/>
    </row>
    <row r="7758" spans="1:2">
      <c r="A7758" s="79"/>
      <c r="B7758" s="79"/>
    </row>
    <row r="7759" spans="1:2">
      <c r="A7759" s="79"/>
      <c r="B7759" s="79"/>
    </row>
    <row r="7760" spans="1:2">
      <c r="A7760" s="79"/>
      <c r="B7760" s="79"/>
    </row>
    <row r="7761" spans="1:2">
      <c r="A7761" s="79"/>
      <c r="B7761" s="79"/>
    </row>
    <row r="7762" spans="1:2">
      <c r="A7762" s="79"/>
      <c r="B7762" s="79"/>
    </row>
    <row r="7763" spans="1:2">
      <c r="A7763" s="79"/>
      <c r="B7763" s="79"/>
    </row>
    <row r="7764" spans="1:2">
      <c r="A7764" s="79"/>
      <c r="B7764" s="79"/>
    </row>
    <row r="7765" spans="1:2">
      <c r="A7765" s="79"/>
      <c r="B7765" s="79"/>
    </row>
    <row r="7766" spans="1:2">
      <c r="A7766" s="79"/>
      <c r="B7766" s="79"/>
    </row>
    <row r="7767" spans="1:2">
      <c r="A7767" s="79"/>
      <c r="B7767" s="79"/>
    </row>
    <row r="7768" spans="1:2">
      <c r="A7768" s="79"/>
      <c r="B7768" s="79"/>
    </row>
    <row r="7769" spans="1:2">
      <c r="A7769" s="79"/>
      <c r="B7769" s="79"/>
    </row>
    <row r="7770" spans="1:2">
      <c r="A7770" s="79"/>
      <c r="B7770" s="79"/>
    </row>
    <row r="7771" spans="1:2">
      <c r="A7771" s="79"/>
      <c r="B7771" s="79"/>
    </row>
    <row r="7772" spans="1:2">
      <c r="A7772" s="79"/>
      <c r="B7772" s="79"/>
    </row>
    <row r="7773" spans="1:2">
      <c r="A7773" s="79"/>
      <c r="B7773" s="79"/>
    </row>
    <row r="7774" spans="1:2">
      <c r="A7774" s="79"/>
      <c r="B7774" s="79"/>
    </row>
    <row r="7775" spans="1:2">
      <c r="A7775" s="79"/>
      <c r="B7775" s="79"/>
    </row>
    <row r="7776" spans="1:2">
      <c r="A7776" s="79"/>
      <c r="B7776" s="79"/>
    </row>
    <row r="7777" spans="1:2">
      <c r="A7777" s="79"/>
      <c r="B7777" s="79"/>
    </row>
    <row r="7778" spans="1:2">
      <c r="A7778" s="79"/>
      <c r="B7778" s="79"/>
    </row>
    <row r="7779" spans="1:2">
      <c r="A7779" s="79"/>
      <c r="B7779" s="79"/>
    </row>
    <row r="7780" spans="1:2">
      <c r="A7780" s="79"/>
      <c r="B7780" s="79"/>
    </row>
    <row r="7781" spans="1:2">
      <c r="A7781" s="79"/>
      <c r="B7781" s="79"/>
    </row>
    <row r="7782" spans="1:2">
      <c r="A7782" s="79"/>
      <c r="B7782" s="79"/>
    </row>
    <row r="7783" spans="1:2">
      <c r="A7783" s="79"/>
      <c r="B7783" s="79"/>
    </row>
    <row r="7784" spans="1:2">
      <c r="A7784" s="79"/>
      <c r="B7784" s="79"/>
    </row>
    <row r="7785" spans="1:2">
      <c r="A7785" s="79"/>
      <c r="B7785" s="79"/>
    </row>
    <row r="7786" spans="1:2">
      <c r="A7786" s="79"/>
      <c r="B7786" s="79"/>
    </row>
    <row r="7787" spans="1:2">
      <c r="A7787" s="79"/>
      <c r="B7787" s="79"/>
    </row>
    <row r="7788" spans="1:2">
      <c r="A7788" s="79"/>
      <c r="B7788" s="79"/>
    </row>
    <row r="7789" spans="1:2">
      <c r="A7789" s="79"/>
      <c r="B7789" s="79"/>
    </row>
    <row r="7790" spans="1:2">
      <c r="A7790" s="79"/>
      <c r="B7790" s="79"/>
    </row>
    <row r="7791" spans="1:2">
      <c r="A7791" s="79"/>
      <c r="B7791" s="79"/>
    </row>
    <row r="7792" spans="1:2">
      <c r="A7792" s="79"/>
      <c r="B7792" s="79"/>
    </row>
    <row r="7793" spans="1:2">
      <c r="A7793" s="79"/>
      <c r="B7793" s="79"/>
    </row>
    <row r="7794" spans="1:2">
      <c r="A7794" s="79"/>
      <c r="B7794" s="79"/>
    </row>
    <row r="7795" spans="1:2">
      <c r="A7795" s="79"/>
      <c r="B7795" s="79"/>
    </row>
    <row r="7796" spans="1:2">
      <c r="A7796" s="79"/>
      <c r="B7796" s="79"/>
    </row>
    <row r="7797" spans="1:2">
      <c r="A7797" s="79"/>
      <c r="B7797" s="79"/>
    </row>
    <row r="7798" spans="1:2">
      <c r="A7798" s="79"/>
      <c r="B7798" s="79"/>
    </row>
    <row r="7799" spans="1:2">
      <c r="A7799" s="79"/>
      <c r="B7799" s="79"/>
    </row>
    <row r="7800" spans="1:2">
      <c r="A7800" s="79"/>
      <c r="B7800" s="79"/>
    </row>
    <row r="7801" spans="1:2">
      <c r="A7801" s="79"/>
      <c r="B7801" s="79"/>
    </row>
    <row r="7802" spans="1:2">
      <c r="A7802" s="79"/>
      <c r="B7802" s="79"/>
    </row>
    <row r="7803" spans="1:2">
      <c r="A7803" s="79"/>
      <c r="B7803" s="79"/>
    </row>
    <row r="7804" spans="1:2">
      <c r="A7804" s="79"/>
      <c r="B7804" s="79"/>
    </row>
    <row r="7805" spans="1:2">
      <c r="A7805" s="79"/>
      <c r="B7805" s="79"/>
    </row>
    <row r="7806" spans="1:2">
      <c r="A7806" s="79"/>
      <c r="B7806" s="79"/>
    </row>
    <row r="7807" spans="1:2">
      <c r="A7807" s="79"/>
      <c r="B7807" s="79"/>
    </row>
    <row r="7808" spans="1:2">
      <c r="A7808" s="79"/>
      <c r="B7808" s="79"/>
    </row>
    <row r="7809" spans="1:2">
      <c r="A7809" s="79"/>
      <c r="B7809" s="79"/>
    </row>
    <row r="7810" spans="1:2">
      <c r="A7810" s="79"/>
      <c r="B7810" s="79"/>
    </row>
    <row r="7811" spans="1:2">
      <c r="A7811" s="79"/>
      <c r="B7811" s="79"/>
    </row>
    <row r="7812" spans="1:2">
      <c r="A7812" s="79"/>
      <c r="B7812" s="79"/>
    </row>
    <row r="7813" spans="1:2">
      <c r="A7813" s="79"/>
      <c r="B7813" s="79"/>
    </row>
    <row r="7814" spans="1:2">
      <c r="A7814" s="79"/>
      <c r="B7814" s="79"/>
    </row>
    <row r="7815" spans="1:2">
      <c r="A7815" s="79"/>
      <c r="B7815" s="79"/>
    </row>
    <row r="7816" spans="1:2">
      <c r="A7816" s="79"/>
      <c r="B7816" s="79"/>
    </row>
    <row r="7817" spans="1:2">
      <c r="A7817" s="79"/>
      <c r="B7817" s="79"/>
    </row>
    <row r="7818" spans="1:2">
      <c r="A7818" s="79"/>
      <c r="B7818" s="79"/>
    </row>
    <row r="7819" spans="1:2">
      <c r="A7819" s="79"/>
      <c r="B7819" s="79"/>
    </row>
    <row r="7820" spans="1:2">
      <c r="A7820" s="79"/>
      <c r="B7820" s="79"/>
    </row>
    <row r="7821" spans="1:2">
      <c r="A7821" s="79"/>
      <c r="B7821" s="79"/>
    </row>
    <row r="7822" spans="1:2">
      <c r="A7822" s="79"/>
      <c r="B7822" s="79"/>
    </row>
    <row r="7823" spans="1:2">
      <c r="A7823" s="79"/>
      <c r="B7823" s="79"/>
    </row>
    <row r="7824" spans="1:2">
      <c r="A7824" s="79"/>
      <c r="B7824" s="79"/>
    </row>
    <row r="7825" spans="1:2">
      <c r="A7825" s="79"/>
      <c r="B7825" s="79"/>
    </row>
    <row r="7826" spans="1:2">
      <c r="A7826" s="79"/>
      <c r="B7826" s="79"/>
    </row>
    <row r="7827" spans="1:2">
      <c r="A7827" s="79"/>
      <c r="B7827" s="79"/>
    </row>
    <row r="7828" spans="1:2">
      <c r="A7828" s="79"/>
      <c r="B7828" s="79"/>
    </row>
    <row r="7829" spans="1:2">
      <c r="A7829" s="79"/>
      <c r="B7829" s="79"/>
    </row>
    <row r="7830" spans="1:2">
      <c r="A7830" s="79"/>
      <c r="B7830" s="79"/>
    </row>
    <row r="7831" spans="1:2">
      <c r="A7831" s="79"/>
      <c r="B7831" s="79"/>
    </row>
    <row r="7832" spans="1:2">
      <c r="A7832" s="79"/>
      <c r="B7832" s="79"/>
    </row>
    <row r="7833" spans="1:2">
      <c r="A7833" s="79"/>
      <c r="B7833" s="79"/>
    </row>
    <row r="7834" spans="1:2">
      <c r="A7834" s="79"/>
      <c r="B7834" s="79"/>
    </row>
    <row r="7835" spans="1:2">
      <c r="A7835" s="79"/>
      <c r="B7835" s="79"/>
    </row>
    <row r="7836" spans="1:2">
      <c r="A7836" s="79"/>
      <c r="B7836" s="79"/>
    </row>
    <row r="7837" spans="1:2">
      <c r="A7837" s="79"/>
      <c r="B7837" s="79"/>
    </row>
    <row r="7838" spans="1:2">
      <c r="A7838" s="79"/>
      <c r="B7838" s="79"/>
    </row>
    <row r="7839" spans="1:2">
      <c r="A7839" s="79"/>
      <c r="B7839" s="79"/>
    </row>
    <row r="7840" spans="1:2">
      <c r="A7840" s="79"/>
      <c r="B7840" s="79"/>
    </row>
    <row r="7841" spans="1:2">
      <c r="A7841" s="79"/>
      <c r="B7841" s="79"/>
    </row>
    <row r="7842" spans="1:2">
      <c r="A7842" s="79"/>
      <c r="B7842" s="79"/>
    </row>
    <row r="7843" spans="1:2">
      <c r="A7843" s="79"/>
      <c r="B7843" s="79"/>
    </row>
    <row r="7844" spans="1:2">
      <c r="A7844" s="79"/>
      <c r="B7844" s="79"/>
    </row>
    <row r="7845" spans="1:2">
      <c r="A7845" s="79"/>
      <c r="B7845" s="79"/>
    </row>
    <row r="7846" spans="1:2">
      <c r="A7846" s="79"/>
      <c r="B7846" s="79"/>
    </row>
    <row r="7847" spans="1:2">
      <c r="A7847" s="79"/>
      <c r="B7847" s="79"/>
    </row>
    <row r="7848" spans="1:2">
      <c r="A7848" s="79"/>
      <c r="B7848" s="79"/>
    </row>
    <row r="7849" spans="1:2">
      <c r="A7849" s="79"/>
      <c r="B7849" s="79"/>
    </row>
    <row r="7850" spans="1:2">
      <c r="A7850" s="79"/>
      <c r="B7850" s="79"/>
    </row>
    <row r="7851" spans="1:2">
      <c r="A7851" s="79"/>
      <c r="B7851" s="79"/>
    </row>
    <row r="7852" spans="1:2">
      <c r="A7852" s="79"/>
      <c r="B7852" s="79"/>
    </row>
    <row r="7853" spans="1:2">
      <c r="A7853" s="79"/>
      <c r="B7853" s="79"/>
    </row>
    <row r="7854" spans="1:2">
      <c r="A7854" s="79"/>
      <c r="B7854" s="79"/>
    </row>
    <row r="7855" spans="1:2">
      <c r="A7855" s="79"/>
      <c r="B7855" s="79"/>
    </row>
    <row r="7856" spans="1:2">
      <c r="A7856" s="79"/>
      <c r="B7856" s="79"/>
    </row>
    <row r="7857" spans="1:2">
      <c r="A7857" s="79"/>
      <c r="B7857" s="79"/>
    </row>
    <row r="7858" spans="1:2">
      <c r="A7858" s="79"/>
      <c r="B7858" s="79"/>
    </row>
    <row r="7859" spans="1:2">
      <c r="A7859" s="79"/>
      <c r="B7859" s="79"/>
    </row>
    <row r="7860" spans="1:2">
      <c r="A7860" s="79"/>
      <c r="B7860" s="79"/>
    </row>
    <row r="7861" spans="1:2">
      <c r="A7861" s="79"/>
      <c r="B7861" s="79"/>
    </row>
    <row r="7862" spans="1:2">
      <c r="A7862" s="79"/>
      <c r="B7862" s="79"/>
    </row>
    <row r="7863" spans="1:2">
      <c r="A7863" s="79"/>
      <c r="B7863" s="79"/>
    </row>
    <row r="7864" spans="1:2">
      <c r="A7864" s="79"/>
      <c r="B7864" s="79"/>
    </row>
    <row r="7865" spans="1:2">
      <c r="A7865" s="79"/>
      <c r="B7865" s="79"/>
    </row>
    <row r="7866" spans="1:2">
      <c r="A7866" s="79"/>
      <c r="B7866" s="79"/>
    </row>
    <row r="7867" spans="1:2">
      <c r="A7867" s="79"/>
      <c r="B7867" s="79"/>
    </row>
    <row r="7868" spans="1:2">
      <c r="A7868" s="79"/>
      <c r="B7868" s="79"/>
    </row>
    <row r="7869" spans="1:2">
      <c r="A7869" s="79"/>
      <c r="B7869" s="79"/>
    </row>
    <row r="7870" spans="1:2">
      <c r="A7870" s="79"/>
      <c r="B7870" s="79"/>
    </row>
    <row r="7871" spans="1:2">
      <c r="A7871" s="79"/>
      <c r="B7871" s="79"/>
    </row>
    <row r="7872" spans="1:2">
      <c r="A7872" s="79"/>
      <c r="B7872" s="79"/>
    </row>
    <row r="7873" spans="1:2">
      <c r="A7873" s="79"/>
      <c r="B7873" s="79"/>
    </row>
    <row r="7874" spans="1:2">
      <c r="A7874" s="79"/>
      <c r="B7874" s="79"/>
    </row>
    <row r="7875" spans="1:2">
      <c r="A7875" s="79"/>
      <c r="B7875" s="79"/>
    </row>
    <row r="7876" spans="1:2">
      <c r="A7876" s="79"/>
      <c r="B7876" s="79"/>
    </row>
    <row r="7877" spans="1:2">
      <c r="A7877" s="79"/>
      <c r="B7877" s="79"/>
    </row>
    <row r="7878" spans="1:2">
      <c r="A7878" s="79"/>
      <c r="B7878" s="79"/>
    </row>
    <row r="7879" spans="1:2">
      <c r="A7879" s="79"/>
      <c r="B7879" s="79"/>
    </row>
    <row r="7880" spans="1:2">
      <c r="A7880" s="79"/>
      <c r="B7880" s="79"/>
    </row>
    <row r="7881" spans="1:2">
      <c r="A7881" s="79"/>
      <c r="B7881" s="79"/>
    </row>
    <row r="7882" spans="1:2">
      <c r="A7882" s="79"/>
      <c r="B7882" s="79"/>
    </row>
    <row r="7883" spans="1:2">
      <c r="A7883" s="79"/>
      <c r="B7883" s="79"/>
    </row>
    <row r="7884" spans="1:2">
      <c r="A7884" s="79"/>
      <c r="B7884" s="79"/>
    </row>
    <row r="7885" spans="1:2">
      <c r="A7885" s="79"/>
      <c r="B7885" s="79"/>
    </row>
    <row r="7886" spans="1:2">
      <c r="A7886" s="79"/>
      <c r="B7886" s="79"/>
    </row>
    <row r="7887" spans="1:2">
      <c r="A7887" s="79"/>
      <c r="B7887" s="79"/>
    </row>
    <row r="7888" spans="1:2">
      <c r="A7888" s="79"/>
      <c r="B7888" s="79"/>
    </row>
    <row r="7889" spans="1:2">
      <c r="A7889" s="79"/>
      <c r="B7889" s="79"/>
    </row>
    <row r="7890" spans="1:2">
      <c r="A7890" s="79"/>
      <c r="B7890" s="79"/>
    </row>
    <row r="7891" spans="1:2">
      <c r="A7891" s="79"/>
      <c r="B7891" s="79"/>
    </row>
    <row r="7892" spans="1:2">
      <c r="A7892" s="79"/>
      <c r="B7892" s="79"/>
    </row>
    <row r="7893" spans="1:2">
      <c r="A7893" s="79"/>
      <c r="B7893" s="79"/>
    </row>
    <row r="7894" spans="1:2">
      <c r="A7894" s="79"/>
      <c r="B7894" s="79"/>
    </row>
    <row r="7895" spans="1:2">
      <c r="A7895" s="79"/>
      <c r="B7895" s="79"/>
    </row>
    <row r="7896" spans="1:2">
      <c r="A7896" s="79"/>
      <c r="B7896" s="79"/>
    </row>
    <row r="7897" spans="1:2">
      <c r="A7897" s="79"/>
      <c r="B7897" s="79"/>
    </row>
    <row r="7898" spans="1:2">
      <c r="A7898" s="79"/>
      <c r="B7898" s="79"/>
    </row>
    <row r="7899" spans="1:2">
      <c r="A7899" s="79"/>
      <c r="B7899" s="79"/>
    </row>
    <row r="7900" spans="1:2">
      <c r="A7900" s="79"/>
      <c r="B7900" s="79"/>
    </row>
    <row r="7901" spans="1:2">
      <c r="A7901" s="79"/>
      <c r="B7901" s="79"/>
    </row>
    <row r="7902" spans="1:2">
      <c r="A7902" s="79"/>
      <c r="B7902" s="79"/>
    </row>
    <row r="7903" spans="1:2">
      <c r="A7903" s="79"/>
      <c r="B7903" s="79"/>
    </row>
    <row r="7904" spans="1:2">
      <c r="A7904" s="79"/>
      <c r="B7904" s="79"/>
    </row>
    <row r="7905" spans="1:2">
      <c r="A7905" s="79"/>
      <c r="B7905" s="79"/>
    </row>
    <row r="7906" spans="1:2">
      <c r="A7906" s="79"/>
      <c r="B7906" s="79"/>
    </row>
    <row r="7907" spans="1:2">
      <c r="A7907" s="79"/>
      <c r="B7907" s="79"/>
    </row>
    <row r="7908" spans="1:2">
      <c r="A7908" s="79"/>
      <c r="B7908" s="79"/>
    </row>
    <row r="7909" spans="1:2">
      <c r="A7909" s="79"/>
      <c r="B7909" s="79"/>
    </row>
    <row r="7910" spans="1:2">
      <c r="A7910" s="79"/>
      <c r="B7910" s="79"/>
    </row>
    <row r="7911" spans="1:2">
      <c r="A7911" s="79"/>
      <c r="B7911" s="79"/>
    </row>
    <row r="7912" spans="1:2">
      <c r="A7912" s="79"/>
      <c r="B7912" s="79"/>
    </row>
    <row r="7913" spans="1:2">
      <c r="A7913" s="79"/>
      <c r="B7913" s="79"/>
    </row>
    <row r="7914" spans="1:2">
      <c r="A7914" s="79"/>
      <c r="B7914" s="79"/>
    </row>
    <row r="7915" spans="1:2">
      <c r="A7915" s="79"/>
      <c r="B7915" s="79"/>
    </row>
    <row r="7916" spans="1:2">
      <c r="A7916" s="79"/>
      <c r="B7916" s="79"/>
    </row>
    <row r="7917" spans="1:2">
      <c r="A7917" s="79"/>
      <c r="B7917" s="79"/>
    </row>
    <row r="7918" spans="1:2">
      <c r="A7918" s="79"/>
      <c r="B7918" s="79"/>
    </row>
    <row r="7919" spans="1:2">
      <c r="A7919" s="79"/>
      <c r="B7919" s="79"/>
    </row>
    <row r="7920" spans="1:2">
      <c r="A7920" s="79"/>
      <c r="B7920" s="79"/>
    </row>
    <row r="7921" spans="1:2">
      <c r="A7921" s="79"/>
      <c r="B7921" s="79"/>
    </row>
    <row r="7922" spans="1:2">
      <c r="A7922" s="79"/>
      <c r="B7922" s="79"/>
    </row>
    <row r="7923" spans="1:2">
      <c r="A7923" s="79"/>
      <c r="B7923" s="79"/>
    </row>
    <row r="7924" spans="1:2">
      <c r="A7924" s="79"/>
      <c r="B7924" s="79"/>
    </row>
    <row r="7925" spans="1:2">
      <c r="A7925" s="79"/>
      <c r="B7925" s="79"/>
    </row>
    <row r="7926" spans="1:2">
      <c r="A7926" s="79"/>
      <c r="B7926" s="79"/>
    </row>
    <row r="7927" spans="1:2">
      <c r="A7927" s="79"/>
      <c r="B7927" s="79"/>
    </row>
    <row r="7928" spans="1:2">
      <c r="A7928" s="79"/>
      <c r="B7928" s="79"/>
    </row>
    <row r="7929" spans="1:2">
      <c r="A7929" s="79"/>
      <c r="B7929" s="79"/>
    </row>
    <row r="7930" spans="1:2">
      <c r="A7930" s="79"/>
      <c r="B7930" s="79"/>
    </row>
    <row r="7931" spans="1:2">
      <c r="A7931" s="79"/>
      <c r="B7931" s="79"/>
    </row>
    <row r="7932" spans="1:2">
      <c r="A7932" s="79"/>
      <c r="B7932" s="79"/>
    </row>
    <row r="7933" spans="1:2">
      <c r="A7933" s="79"/>
      <c r="B7933" s="79"/>
    </row>
    <row r="7934" spans="1:2">
      <c r="A7934" s="79"/>
      <c r="B7934" s="79"/>
    </row>
    <row r="7935" spans="1:2">
      <c r="A7935" s="79"/>
      <c r="B7935" s="79"/>
    </row>
    <row r="7936" spans="1:2">
      <c r="A7936" s="79"/>
      <c r="B7936" s="79"/>
    </row>
    <row r="7937" spans="1:2">
      <c r="A7937" s="79"/>
      <c r="B7937" s="79"/>
    </row>
    <row r="7938" spans="1:2">
      <c r="A7938" s="79"/>
      <c r="B7938" s="79"/>
    </row>
    <row r="7939" spans="1:2">
      <c r="A7939" s="79"/>
      <c r="B7939" s="79"/>
    </row>
    <row r="7940" spans="1:2">
      <c r="A7940" s="79"/>
      <c r="B7940" s="79"/>
    </row>
    <row r="7941" spans="1:2">
      <c r="A7941" s="79"/>
      <c r="B7941" s="79"/>
    </row>
    <row r="7942" spans="1:2">
      <c r="A7942" s="79"/>
      <c r="B7942" s="79"/>
    </row>
    <row r="7943" spans="1:2">
      <c r="A7943" s="79"/>
      <c r="B7943" s="79"/>
    </row>
    <row r="7944" spans="1:2">
      <c r="A7944" s="79"/>
      <c r="B7944" s="79"/>
    </row>
    <row r="7945" spans="1:2">
      <c r="A7945" s="79"/>
      <c r="B7945" s="79"/>
    </row>
    <row r="7946" spans="1:2">
      <c r="A7946" s="79"/>
      <c r="B7946" s="79"/>
    </row>
    <row r="7947" spans="1:2">
      <c r="A7947" s="79"/>
      <c r="B7947" s="79"/>
    </row>
    <row r="7948" spans="1:2">
      <c r="A7948" s="79"/>
      <c r="B7948" s="79"/>
    </row>
    <row r="7949" spans="1:2">
      <c r="A7949" s="79"/>
      <c r="B7949" s="79"/>
    </row>
    <row r="7950" spans="1:2">
      <c r="A7950" s="79"/>
      <c r="B7950" s="79"/>
    </row>
    <row r="7951" spans="1:2">
      <c r="A7951" s="79"/>
      <c r="B7951" s="79"/>
    </row>
    <row r="7952" spans="1:2">
      <c r="A7952" s="79"/>
      <c r="B7952" s="79"/>
    </row>
    <row r="7953" spans="1:2">
      <c r="A7953" s="79"/>
      <c r="B7953" s="79"/>
    </row>
    <row r="7954" spans="1:2">
      <c r="A7954" s="79"/>
      <c r="B7954" s="79"/>
    </row>
    <row r="7955" spans="1:2">
      <c r="A7955" s="79"/>
      <c r="B7955" s="79"/>
    </row>
    <row r="7956" spans="1:2">
      <c r="A7956" s="79"/>
      <c r="B7956" s="79"/>
    </row>
    <row r="7957" spans="1:2">
      <c r="A7957" s="79"/>
      <c r="B7957" s="79"/>
    </row>
    <row r="7958" spans="1:2">
      <c r="A7958" s="79"/>
      <c r="B7958" s="79"/>
    </row>
    <row r="7959" spans="1:2">
      <c r="A7959" s="79"/>
      <c r="B7959" s="79"/>
    </row>
    <row r="7960" spans="1:2">
      <c r="A7960" s="79"/>
      <c r="B7960" s="79"/>
    </row>
    <row r="7961" spans="1:2">
      <c r="A7961" s="79"/>
      <c r="B7961" s="79"/>
    </row>
    <row r="7962" spans="1:2">
      <c r="A7962" s="79"/>
      <c r="B7962" s="79"/>
    </row>
    <row r="7963" spans="1:2">
      <c r="A7963" s="79"/>
      <c r="B7963" s="79"/>
    </row>
    <row r="7964" spans="1:2">
      <c r="A7964" s="79"/>
      <c r="B7964" s="79"/>
    </row>
    <row r="7965" spans="1:2">
      <c r="A7965" s="79"/>
      <c r="B7965" s="79"/>
    </row>
    <row r="7966" spans="1:2">
      <c r="A7966" s="79"/>
      <c r="B7966" s="79"/>
    </row>
    <row r="7967" spans="1:2">
      <c r="A7967" s="79"/>
      <c r="B7967" s="79"/>
    </row>
    <row r="7968" spans="1:2">
      <c r="A7968" s="79"/>
      <c r="B7968" s="79"/>
    </row>
    <row r="7969" spans="1:2">
      <c r="A7969" s="79"/>
      <c r="B7969" s="79"/>
    </row>
    <row r="7970" spans="1:2">
      <c r="A7970" s="79"/>
      <c r="B7970" s="79"/>
    </row>
    <row r="7971" spans="1:2">
      <c r="A7971" s="79"/>
      <c r="B7971" s="79"/>
    </row>
    <row r="7972" spans="1:2">
      <c r="A7972" s="79"/>
      <c r="B7972" s="79"/>
    </row>
    <row r="7973" spans="1:2">
      <c r="A7973" s="79"/>
      <c r="B7973" s="79"/>
    </row>
    <row r="7974" spans="1:2">
      <c r="A7974" s="79"/>
      <c r="B7974" s="79"/>
    </row>
    <row r="7975" spans="1:2">
      <c r="A7975" s="79"/>
      <c r="B7975" s="79"/>
    </row>
    <row r="7976" spans="1:2">
      <c r="A7976" s="79"/>
      <c r="B7976" s="79"/>
    </row>
    <row r="7977" spans="1:2">
      <c r="A7977" s="79"/>
      <c r="B7977" s="79"/>
    </row>
    <row r="7978" spans="1:2">
      <c r="A7978" s="79"/>
      <c r="B7978" s="79"/>
    </row>
    <row r="7979" spans="1:2">
      <c r="A7979" s="79"/>
      <c r="B7979" s="79"/>
    </row>
    <row r="7980" spans="1:2">
      <c r="A7980" s="79"/>
      <c r="B7980" s="79"/>
    </row>
    <row r="7981" spans="1:2">
      <c r="A7981" s="79"/>
      <c r="B7981" s="79"/>
    </row>
    <row r="7982" spans="1:2">
      <c r="A7982" s="79"/>
      <c r="B7982" s="79"/>
    </row>
    <row r="7983" spans="1:2">
      <c r="A7983" s="79"/>
      <c r="B7983" s="79"/>
    </row>
    <row r="7984" spans="1:2">
      <c r="A7984" s="79"/>
      <c r="B7984" s="79"/>
    </row>
    <row r="7985" spans="1:2">
      <c r="A7985" s="79"/>
      <c r="B7985" s="79"/>
    </row>
    <row r="7986" spans="1:2">
      <c r="A7986" s="79"/>
      <c r="B7986" s="79"/>
    </row>
    <row r="7987" spans="1:2">
      <c r="A7987" s="79"/>
      <c r="B7987" s="79"/>
    </row>
    <row r="7988" spans="1:2">
      <c r="A7988" s="79"/>
      <c r="B7988" s="79"/>
    </row>
    <row r="7989" spans="1:2">
      <c r="A7989" s="79"/>
      <c r="B7989" s="79"/>
    </row>
    <row r="7990" spans="1:2">
      <c r="A7990" s="79"/>
      <c r="B7990" s="79"/>
    </row>
    <row r="7991" spans="1:2">
      <c r="A7991" s="79"/>
      <c r="B7991" s="79"/>
    </row>
    <row r="7992" spans="1:2">
      <c r="A7992" s="79"/>
      <c r="B7992" s="79"/>
    </row>
    <row r="7993" spans="1:2">
      <c r="A7993" s="79"/>
      <c r="B7993" s="79"/>
    </row>
    <row r="7994" spans="1:2">
      <c r="A7994" s="79"/>
      <c r="B7994" s="79"/>
    </row>
    <row r="7995" spans="1:2">
      <c r="A7995" s="79"/>
      <c r="B7995" s="79"/>
    </row>
    <row r="7996" spans="1:2">
      <c r="A7996" s="79"/>
      <c r="B7996" s="79"/>
    </row>
    <row r="7997" spans="1:2">
      <c r="A7997" s="79"/>
      <c r="B7997" s="79"/>
    </row>
    <row r="7998" spans="1:2">
      <c r="A7998" s="79"/>
      <c r="B7998" s="79"/>
    </row>
    <row r="7999" spans="1:2">
      <c r="A7999" s="79"/>
      <c r="B7999" s="79"/>
    </row>
    <row r="8000" spans="1:2">
      <c r="A8000" s="79"/>
      <c r="B8000" s="79"/>
    </row>
    <row r="8001" spans="1:2">
      <c r="A8001" s="79"/>
      <c r="B8001" s="79"/>
    </row>
    <row r="8002" spans="1:2">
      <c r="A8002" s="79"/>
      <c r="B8002" s="79"/>
    </row>
    <row r="8003" spans="1:2">
      <c r="A8003" s="79"/>
      <c r="B8003" s="79"/>
    </row>
    <row r="8004" spans="1:2">
      <c r="A8004" s="79"/>
      <c r="B8004" s="79"/>
    </row>
    <row r="8005" spans="1:2">
      <c r="A8005" s="79"/>
      <c r="B8005" s="79"/>
    </row>
    <row r="8006" spans="1:2">
      <c r="A8006" s="79"/>
      <c r="B8006" s="79"/>
    </row>
    <row r="8007" spans="1:2">
      <c r="A8007" s="79"/>
      <c r="B8007" s="79"/>
    </row>
    <row r="8008" spans="1:2">
      <c r="A8008" s="79"/>
      <c r="B8008" s="79"/>
    </row>
    <row r="8009" spans="1:2">
      <c r="A8009" s="79"/>
      <c r="B8009" s="79"/>
    </row>
    <row r="8010" spans="1:2">
      <c r="A8010" s="79"/>
      <c r="B8010" s="79"/>
    </row>
    <row r="8011" spans="1:2">
      <c r="A8011" s="79"/>
      <c r="B8011" s="79"/>
    </row>
    <row r="8012" spans="1:2">
      <c r="A8012" s="79"/>
      <c r="B8012" s="79"/>
    </row>
    <row r="8013" spans="1:2">
      <c r="A8013" s="79"/>
      <c r="B8013" s="79"/>
    </row>
    <row r="8014" spans="1:2">
      <c r="A8014" s="79"/>
      <c r="B8014" s="79"/>
    </row>
    <row r="8015" spans="1:2">
      <c r="A8015" s="79"/>
      <c r="B8015" s="79"/>
    </row>
    <row r="8016" spans="1:2">
      <c r="A8016" s="79"/>
      <c r="B8016" s="79"/>
    </row>
    <row r="8017" spans="1:2">
      <c r="A8017" s="79"/>
      <c r="B8017" s="79"/>
    </row>
    <row r="8018" spans="1:2">
      <c r="A8018" s="79"/>
      <c r="B8018" s="79"/>
    </row>
    <row r="8019" spans="1:2">
      <c r="A8019" s="79"/>
      <c r="B8019" s="79"/>
    </row>
    <row r="8020" spans="1:2">
      <c r="A8020" s="79"/>
      <c r="B8020" s="79"/>
    </row>
    <row r="8021" spans="1:2">
      <c r="A8021" s="79"/>
      <c r="B8021" s="79"/>
    </row>
    <row r="8022" spans="1:2">
      <c r="A8022" s="79"/>
      <c r="B8022" s="79"/>
    </row>
    <row r="8023" spans="1:2">
      <c r="A8023" s="79"/>
      <c r="B8023" s="79"/>
    </row>
    <row r="8024" spans="1:2">
      <c r="A8024" s="79"/>
      <c r="B8024" s="79"/>
    </row>
    <row r="8025" spans="1:2">
      <c r="A8025" s="79"/>
      <c r="B8025" s="79"/>
    </row>
    <row r="8026" spans="1:2">
      <c r="A8026" s="79"/>
      <c r="B8026" s="79"/>
    </row>
    <row r="8027" spans="1:2">
      <c r="A8027" s="79"/>
      <c r="B8027" s="79"/>
    </row>
    <row r="8028" spans="1:2">
      <c r="A8028" s="79"/>
      <c r="B8028" s="79"/>
    </row>
    <row r="8029" spans="1:2">
      <c r="A8029" s="79"/>
      <c r="B8029" s="79"/>
    </row>
    <row r="8030" spans="1:2">
      <c r="A8030" s="79"/>
      <c r="B8030" s="79"/>
    </row>
    <row r="8031" spans="1:2">
      <c r="A8031" s="79"/>
      <c r="B8031" s="79"/>
    </row>
    <row r="8032" spans="1:2">
      <c r="A8032" s="79"/>
      <c r="B8032" s="79"/>
    </row>
    <row r="8033" spans="1:2">
      <c r="A8033" s="79"/>
      <c r="B8033" s="79"/>
    </row>
    <row r="8034" spans="1:2">
      <c r="A8034" s="79"/>
      <c r="B8034" s="79"/>
    </row>
    <row r="8035" spans="1:2">
      <c r="A8035" s="79"/>
      <c r="B8035" s="79"/>
    </row>
    <row r="8036" spans="1:2">
      <c r="A8036" s="79"/>
      <c r="B8036" s="79"/>
    </row>
    <row r="8037" spans="1:2">
      <c r="A8037" s="79"/>
      <c r="B8037" s="79"/>
    </row>
    <row r="8038" spans="1:2">
      <c r="A8038" s="79"/>
      <c r="B8038" s="79"/>
    </row>
    <row r="8039" spans="1:2">
      <c r="A8039" s="79"/>
      <c r="B8039" s="79"/>
    </row>
    <row r="8040" spans="1:2">
      <c r="A8040" s="79"/>
      <c r="B8040" s="79"/>
    </row>
    <row r="8041" spans="1:2">
      <c r="A8041" s="79"/>
      <c r="B8041" s="79"/>
    </row>
    <row r="8042" spans="1:2">
      <c r="A8042" s="79"/>
      <c r="B8042" s="79"/>
    </row>
    <row r="8043" spans="1:2">
      <c r="A8043" s="79"/>
      <c r="B8043" s="79"/>
    </row>
    <row r="8044" spans="1:2">
      <c r="A8044" s="79"/>
      <c r="B8044" s="79"/>
    </row>
    <row r="8045" spans="1:2">
      <c r="A8045" s="79"/>
      <c r="B8045" s="79"/>
    </row>
    <row r="8046" spans="1:2">
      <c r="A8046" s="79"/>
      <c r="B8046" s="79"/>
    </row>
    <row r="8047" spans="1:2">
      <c r="A8047" s="79"/>
      <c r="B8047" s="79"/>
    </row>
    <row r="8048" spans="1:2">
      <c r="A8048" s="79"/>
      <c r="B8048" s="79"/>
    </row>
    <row r="8049" spans="1:2">
      <c r="A8049" s="79"/>
      <c r="B8049" s="79"/>
    </row>
    <row r="8050" spans="1:2">
      <c r="A8050" s="79"/>
      <c r="B8050" s="79"/>
    </row>
    <row r="8051" spans="1:2">
      <c r="A8051" s="79"/>
      <c r="B8051" s="79"/>
    </row>
    <row r="8052" spans="1:2">
      <c r="A8052" s="79"/>
      <c r="B8052" s="79"/>
    </row>
    <row r="8053" spans="1:2">
      <c r="A8053" s="79"/>
      <c r="B8053" s="79"/>
    </row>
    <row r="8054" spans="1:2">
      <c r="A8054" s="79"/>
      <c r="B8054" s="79"/>
    </row>
    <row r="8055" spans="1:2">
      <c r="A8055" s="79"/>
      <c r="B8055" s="79"/>
    </row>
    <row r="8056" spans="1:2">
      <c r="A8056" s="79"/>
      <c r="B8056" s="79"/>
    </row>
    <row r="8057" spans="1:2">
      <c r="A8057" s="79"/>
      <c r="B8057" s="79"/>
    </row>
    <row r="8058" spans="1:2">
      <c r="A8058" s="79"/>
      <c r="B8058" s="79"/>
    </row>
    <row r="8059" spans="1:2">
      <c r="A8059" s="79"/>
      <c r="B8059" s="79"/>
    </row>
    <row r="8060" spans="1:2">
      <c r="A8060" s="79"/>
      <c r="B8060" s="79"/>
    </row>
    <row r="8061" spans="1:2">
      <c r="A8061" s="79"/>
      <c r="B8061" s="79"/>
    </row>
    <row r="8062" spans="1:2">
      <c r="A8062" s="79"/>
      <c r="B8062" s="79"/>
    </row>
    <row r="8063" spans="1:2">
      <c r="A8063" s="79"/>
      <c r="B8063" s="79"/>
    </row>
    <row r="8064" spans="1:2">
      <c r="A8064" s="79"/>
      <c r="B8064" s="79"/>
    </row>
    <row r="8065" spans="1:2">
      <c r="A8065" s="79"/>
      <c r="B8065" s="79"/>
    </row>
    <row r="8066" spans="1:2">
      <c r="A8066" s="79"/>
      <c r="B8066" s="79"/>
    </row>
    <row r="8067" spans="1:2">
      <c r="A8067" s="79"/>
      <c r="B8067" s="79"/>
    </row>
    <row r="8068" spans="1:2">
      <c r="A8068" s="79"/>
      <c r="B8068" s="79"/>
    </row>
    <row r="8069" spans="1:2">
      <c r="A8069" s="79"/>
      <c r="B8069" s="79"/>
    </row>
    <row r="8070" spans="1:2">
      <c r="A8070" s="79"/>
      <c r="B8070" s="79"/>
    </row>
    <row r="8071" spans="1:2">
      <c r="A8071" s="79"/>
      <c r="B8071" s="79"/>
    </row>
    <row r="8072" spans="1:2">
      <c r="A8072" s="79"/>
      <c r="B8072" s="79"/>
    </row>
    <row r="8073" spans="1:2">
      <c r="A8073" s="79"/>
      <c r="B8073" s="79"/>
    </row>
    <row r="8074" spans="1:2">
      <c r="A8074" s="79"/>
      <c r="B8074" s="79"/>
    </row>
    <row r="8075" spans="1:2">
      <c r="A8075" s="79"/>
      <c r="B8075" s="79"/>
    </row>
    <row r="8076" spans="1:2">
      <c r="A8076" s="79"/>
      <c r="B8076" s="79"/>
    </row>
    <row r="8077" spans="1:2">
      <c r="A8077" s="79"/>
      <c r="B8077" s="79"/>
    </row>
    <row r="8078" spans="1:2">
      <c r="A8078" s="79"/>
      <c r="B8078" s="79"/>
    </row>
    <row r="8079" spans="1:2">
      <c r="A8079" s="79"/>
      <c r="B8079" s="79"/>
    </row>
    <row r="8080" spans="1:2">
      <c r="A8080" s="79"/>
      <c r="B8080" s="79"/>
    </row>
    <row r="8081" spans="1:2">
      <c r="A8081" s="79"/>
      <c r="B8081" s="79"/>
    </row>
    <row r="8082" spans="1:2">
      <c r="A8082" s="79"/>
      <c r="B8082" s="79"/>
    </row>
    <row r="8083" spans="1:2">
      <c r="A8083" s="79"/>
      <c r="B8083" s="79"/>
    </row>
    <row r="8084" spans="1:2">
      <c r="A8084" s="79"/>
      <c r="B8084" s="79"/>
    </row>
    <row r="8085" spans="1:2">
      <c r="A8085" s="79"/>
      <c r="B8085" s="79"/>
    </row>
    <row r="8086" spans="1:2">
      <c r="A8086" s="79"/>
      <c r="B8086" s="79"/>
    </row>
    <row r="8087" spans="1:2">
      <c r="A8087" s="79"/>
      <c r="B8087" s="79"/>
    </row>
    <row r="8088" spans="1:2">
      <c r="A8088" s="79"/>
      <c r="B8088" s="79"/>
    </row>
    <row r="8089" spans="1:2">
      <c r="A8089" s="79"/>
      <c r="B8089" s="79"/>
    </row>
    <row r="8090" spans="1:2">
      <c r="A8090" s="79"/>
      <c r="B8090" s="79"/>
    </row>
    <row r="8091" spans="1:2">
      <c r="A8091" s="79"/>
      <c r="B8091" s="79"/>
    </row>
    <row r="8092" spans="1:2">
      <c r="A8092" s="79"/>
      <c r="B8092" s="79"/>
    </row>
    <row r="8093" spans="1:2">
      <c r="A8093" s="79"/>
      <c r="B8093" s="79"/>
    </row>
    <row r="8094" spans="1:2">
      <c r="A8094" s="79"/>
      <c r="B8094" s="79"/>
    </row>
    <row r="8095" spans="1:2">
      <c r="A8095" s="79"/>
      <c r="B8095" s="79"/>
    </row>
    <row r="8096" spans="1:2">
      <c r="A8096" s="79"/>
      <c r="B8096" s="79"/>
    </row>
    <row r="8097" spans="1:2">
      <c r="A8097" s="79"/>
      <c r="B8097" s="79"/>
    </row>
    <row r="8098" spans="1:2">
      <c r="A8098" s="79"/>
      <c r="B8098" s="79"/>
    </row>
    <row r="8099" spans="1:2">
      <c r="A8099" s="79"/>
      <c r="B8099" s="79"/>
    </row>
    <row r="8100" spans="1:2">
      <c r="A8100" s="79"/>
      <c r="B8100" s="79"/>
    </row>
    <row r="8101" spans="1:2">
      <c r="A8101" s="79"/>
      <c r="B8101" s="79"/>
    </row>
    <row r="8102" spans="1:2">
      <c r="A8102" s="79"/>
      <c r="B8102" s="79"/>
    </row>
    <row r="8103" spans="1:2">
      <c r="A8103" s="79"/>
      <c r="B8103" s="79"/>
    </row>
    <row r="8104" spans="1:2">
      <c r="A8104" s="79"/>
      <c r="B8104" s="79"/>
    </row>
    <row r="8105" spans="1:2">
      <c r="A8105" s="79"/>
      <c r="B8105" s="79"/>
    </row>
    <row r="8106" spans="1:2">
      <c r="A8106" s="79"/>
      <c r="B8106" s="79"/>
    </row>
    <row r="8107" spans="1:2">
      <c r="A8107" s="79"/>
      <c r="B8107" s="79"/>
    </row>
    <row r="8108" spans="1:2">
      <c r="A8108" s="79"/>
      <c r="B8108" s="79"/>
    </row>
    <row r="8109" spans="1:2">
      <c r="A8109" s="79"/>
      <c r="B8109" s="79"/>
    </row>
    <row r="8110" spans="1:2">
      <c r="A8110" s="79"/>
      <c r="B8110" s="79"/>
    </row>
    <row r="8111" spans="1:2">
      <c r="A8111" s="79"/>
      <c r="B8111" s="79"/>
    </row>
    <row r="8112" spans="1:2">
      <c r="A8112" s="79"/>
      <c r="B8112" s="79"/>
    </row>
    <row r="8113" spans="1:2">
      <c r="A8113" s="79"/>
      <c r="B8113" s="79"/>
    </row>
    <row r="8114" spans="1:2">
      <c r="A8114" s="79"/>
      <c r="B8114" s="79"/>
    </row>
    <row r="8115" spans="1:2">
      <c r="A8115" s="79"/>
      <c r="B8115" s="79"/>
    </row>
    <row r="8116" spans="1:2">
      <c r="A8116" s="79"/>
      <c r="B8116" s="79"/>
    </row>
    <row r="8117" spans="1:2">
      <c r="A8117" s="79"/>
      <c r="B8117" s="79"/>
    </row>
    <row r="8118" spans="1:2">
      <c r="A8118" s="79"/>
      <c r="B8118" s="79"/>
    </row>
    <row r="8119" spans="1:2">
      <c r="A8119" s="79"/>
      <c r="B8119" s="79"/>
    </row>
    <row r="8120" spans="1:2">
      <c r="A8120" s="79"/>
      <c r="B8120" s="79"/>
    </row>
    <row r="8121" spans="1:2">
      <c r="A8121" s="79"/>
      <c r="B8121" s="79"/>
    </row>
    <row r="8122" spans="1:2">
      <c r="A8122" s="79"/>
      <c r="B8122" s="79"/>
    </row>
    <row r="8123" spans="1:2">
      <c r="A8123" s="79"/>
      <c r="B8123" s="79"/>
    </row>
    <row r="8124" spans="1:2">
      <c r="A8124" s="79"/>
      <c r="B8124" s="79"/>
    </row>
    <row r="8125" spans="1:2">
      <c r="A8125" s="79"/>
      <c r="B8125" s="79"/>
    </row>
    <row r="8126" spans="1:2">
      <c r="A8126" s="79"/>
      <c r="B8126" s="79"/>
    </row>
    <row r="8127" spans="1:2">
      <c r="A8127" s="79"/>
      <c r="B8127" s="79"/>
    </row>
    <row r="8128" spans="1:2">
      <c r="A8128" s="79"/>
      <c r="B8128" s="79"/>
    </row>
    <row r="8129" spans="1:2">
      <c r="A8129" s="79"/>
      <c r="B8129" s="79"/>
    </row>
    <row r="8130" spans="1:2">
      <c r="A8130" s="79"/>
      <c r="B8130" s="79"/>
    </row>
    <row r="8131" spans="1:2">
      <c r="A8131" s="79"/>
      <c r="B8131" s="79"/>
    </row>
    <row r="8132" spans="1:2">
      <c r="A8132" s="79"/>
      <c r="B8132" s="79"/>
    </row>
    <row r="8133" spans="1:2">
      <c r="A8133" s="79"/>
      <c r="B8133" s="79"/>
    </row>
    <row r="8134" spans="1:2">
      <c r="A8134" s="79"/>
      <c r="B8134" s="79"/>
    </row>
    <row r="8135" spans="1:2">
      <c r="A8135" s="79"/>
      <c r="B8135" s="79"/>
    </row>
    <row r="8136" spans="1:2">
      <c r="A8136" s="79"/>
      <c r="B8136" s="79"/>
    </row>
    <row r="8137" spans="1:2">
      <c r="A8137" s="79"/>
      <c r="B8137" s="79"/>
    </row>
    <row r="8138" spans="1:2">
      <c r="A8138" s="79"/>
      <c r="B8138" s="79"/>
    </row>
    <row r="8139" spans="1:2">
      <c r="A8139" s="79"/>
      <c r="B8139" s="79"/>
    </row>
    <row r="8140" spans="1:2">
      <c r="A8140" s="79"/>
      <c r="B8140" s="79"/>
    </row>
    <row r="8141" spans="1:2">
      <c r="A8141" s="79"/>
      <c r="B8141" s="79"/>
    </row>
    <row r="8142" spans="1:2">
      <c r="A8142" s="79"/>
      <c r="B8142" s="79"/>
    </row>
    <row r="8143" spans="1:2">
      <c r="A8143" s="79"/>
      <c r="B8143" s="79"/>
    </row>
    <row r="8144" spans="1:2">
      <c r="A8144" s="79"/>
      <c r="B8144" s="79"/>
    </row>
    <row r="8145" spans="1:2">
      <c r="A8145" s="79"/>
      <c r="B8145" s="79"/>
    </row>
    <row r="8146" spans="1:2">
      <c r="A8146" s="79"/>
      <c r="B8146" s="79"/>
    </row>
    <row r="8147" spans="1:2">
      <c r="A8147" s="79"/>
      <c r="B8147" s="79"/>
    </row>
    <row r="8148" spans="1:2">
      <c r="A8148" s="79"/>
      <c r="B8148" s="79"/>
    </row>
    <row r="8149" spans="1:2">
      <c r="A8149" s="79"/>
      <c r="B8149" s="79"/>
    </row>
    <row r="8150" spans="1:2">
      <c r="A8150" s="79"/>
      <c r="B8150" s="79"/>
    </row>
    <row r="8151" spans="1:2">
      <c r="A8151" s="79"/>
      <c r="B8151" s="79"/>
    </row>
    <row r="8152" spans="1:2">
      <c r="A8152" s="79"/>
      <c r="B8152" s="79"/>
    </row>
    <row r="8153" spans="1:2">
      <c r="A8153" s="79"/>
      <c r="B8153" s="79"/>
    </row>
    <row r="8154" spans="1:2">
      <c r="A8154" s="79"/>
      <c r="B8154" s="79"/>
    </row>
    <row r="8155" spans="1:2">
      <c r="A8155" s="79"/>
      <c r="B8155" s="79"/>
    </row>
    <row r="8156" spans="1:2">
      <c r="A8156" s="79"/>
      <c r="B8156" s="79"/>
    </row>
    <row r="8157" spans="1:2">
      <c r="A8157" s="79"/>
      <c r="B8157" s="79"/>
    </row>
    <row r="8158" spans="1:2">
      <c r="A8158" s="79"/>
      <c r="B8158" s="79"/>
    </row>
    <row r="8159" spans="1:2">
      <c r="A8159" s="79"/>
      <c r="B8159" s="79"/>
    </row>
    <row r="8160" spans="1:2">
      <c r="A8160" s="79"/>
      <c r="B8160" s="79"/>
    </row>
    <row r="8161" spans="1:2">
      <c r="A8161" s="79"/>
      <c r="B8161" s="79"/>
    </row>
    <row r="8162" spans="1:2">
      <c r="A8162" s="79"/>
      <c r="B8162" s="79"/>
    </row>
    <row r="8163" spans="1:2">
      <c r="A8163" s="79"/>
      <c r="B8163" s="79"/>
    </row>
    <row r="8164" spans="1:2">
      <c r="A8164" s="79"/>
      <c r="B8164" s="79"/>
    </row>
    <row r="8165" spans="1:2">
      <c r="A8165" s="79"/>
      <c r="B8165" s="79"/>
    </row>
    <row r="8166" spans="1:2">
      <c r="A8166" s="79"/>
      <c r="B8166" s="79"/>
    </row>
    <row r="8167" spans="1:2">
      <c r="A8167" s="79"/>
      <c r="B8167" s="79"/>
    </row>
    <row r="8168" spans="1:2">
      <c r="A8168" s="79"/>
      <c r="B8168" s="79"/>
    </row>
    <row r="8169" spans="1:2">
      <c r="A8169" s="79"/>
      <c r="B8169" s="79"/>
    </row>
    <row r="8170" spans="1:2">
      <c r="A8170" s="79"/>
      <c r="B8170" s="79"/>
    </row>
    <row r="8171" spans="1:2">
      <c r="A8171" s="79"/>
      <c r="B8171" s="79"/>
    </row>
    <row r="8172" spans="1:2">
      <c r="A8172" s="79"/>
      <c r="B8172" s="79"/>
    </row>
    <row r="8173" spans="1:2">
      <c r="A8173" s="79"/>
      <c r="B8173" s="79"/>
    </row>
    <row r="8174" spans="1:2">
      <c r="A8174" s="79"/>
      <c r="B8174" s="79"/>
    </row>
    <row r="8175" spans="1:2">
      <c r="A8175" s="79"/>
      <c r="B8175" s="79"/>
    </row>
    <row r="8176" spans="1:2">
      <c r="A8176" s="79"/>
      <c r="B8176" s="79"/>
    </row>
    <row r="8177" spans="1:2">
      <c r="A8177" s="79"/>
      <c r="B8177" s="79"/>
    </row>
    <row r="8178" spans="1:2">
      <c r="A8178" s="79"/>
      <c r="B8178" s="79"/>
    </row>
    <row r="8179" spans="1:2">
      <c r="A8179" s="79"/>
      <c r="B8179" s="79"/>
    </row>
    <row r="8180" spans="1:2">
      <c r="A8180" s="79"/>
      <c r="B8180" s="79"/>
    </row>
    <row r="8181" spans="1:2">
      <c r="A8181" s="79"/>
      <c r="B8181" s="79"/>
    </row>
    <row r="8182" spans="1:2">
      <c r="A8182" s="79"/>
      <c r="B8182" s="79"/>
    </row>
    <row r="8183" spans="1:2">
      <c r="A8183" s="79"/>
      <c r="B8183" s="79"/>
    </row>
    <row r="8184" spans="1:2">
      <c r="A8184" s="79"/>
      <c r="B8184" s="79"/>
    </row>
    <row r="8185" spans="1:2">
      <c r="A8185" s="79"/>
      <c r="B8185" s="79"/>
    </row>
    <row r="8186" spans="1:2">
      <c r="A8186" s="79"/>
      <c r="B8186" s="79"/>
    </row>
    <row r="8187" spans="1:2">
      <c r="A8187" s="79"/>
      <c r="B8187" s="79"/>
    </row>
    <row r="8188" spans="1:2">
      <c r="A8188" s="79"/>
      <c r="B8188" s="79"/>
    </row>
    <row r="8189" spans="1:2">
      <c r="A8189" s="79"/>
      <c r="B8189" s="79"/>
    </row>
    <row r="8190" spans="1:2">
      <c r="A8190" s="79"/>
      <c r="B8190" s="79"/>
    </row>
    <row r="8191" spans="1:2">
      <c r="A8191" s="79"/>
      <c r="B8191" s="79"/>
    </row>
    <row r="8192" spans="1:2">
      <c r="A8192" s="79"/>
      <c r="B8192" s="79"/>
    </row>
    <row r="8193" spans="1:2">
      <c r="A8193" s="79"/>
      <c r="B8193" s="79"/>
    </row>
    <row r="8194" spans="1:2">
      <c r="A8194" s="79"/>
      <c r="B8194" s="79"/>
    </row>
    <row r="8195" spans="1:2">
      <c r="A8195" s="79"/>
      <c r="B8195" s="79"/>
    </row>
    <row r="8196" spans="1:2">
      <c r="A8196" s="79"/>
      <c r="B8196" s="79"/>
    </row>
    <row r="8197" spans="1:2">
      <c r="A8197" s="79"/>
      <c r="B8197" s="79"/>
    </row>
    <row r="8198" spans="1:2">
      <c r="A8198" s="79"/>
      <c r="B8198" s="79"/>
    </row>
    <row r="8199" spans="1:2">
      <c r="A8199" s="79"/>
      <c r="B8199" s="79"/>
    </row>
    <row r="8200" spans="1:2">
      <c r="A8200" s="79"/>
      <c r="B8200" s="79"/>
    </row>
    <row r="8201" spans="1:2">
      <c r="A8201" s="79"/>
      <c r="B8201" s="79"/>
    </row>
    <row r="8202" spans="1:2">
      <c r="A8202" s="79"/>
      <c r="B8202" s="79"/>
    </row>
    <row r="8203" spans="1:2">
      <c r="A8203" s="79"/>
      <c r="B8203" s="79"/>
    </row>
    <row r="8204" spans="1:2">
      <c r="A8204" s="79"/>
      <c r="B8204" s="79"/>
    </row>
    <row r="8205" spans="1:2">
      <c r="A8205" s="79"/>
      <c r="B8205" s="79"/>
    </row>
    <row r="8206" spans="1:2">
      <c r="A8206" s="79"/>
      <c r="B8206" s="79"/>
    </row>
    <row r="8207" spans="1:2">
      <c r="A8207" s="79"/>
      <c r="B8207" s="79"/>
    </row>
    <row r="8208" spans="1:2">
      <c r="A8208" s="79"/>
      <c r="B8208" s="79"/>
    </row>
    <row r="8209" spans="1:2">
      <c r="A8209" s="79"/>
      <c r="B8209" s="79"/>
    </row>
    <row r="8210" spans="1:2">
      <c r="A8210" s="79"/>
      <c r="B8210" s="79"/>
    </row>
    <row r="8211" spans="1:2">
      <c r="A8211" s="79"/>
      <c r="B8211" s="79"/>
    </row>
    <row r="8212" spans="1:2">
      <c r="A8212" s="79"/>
      <c r="B8212" s="79"/>
    </row>
    <row r="8213" spans="1:2">
      <c r="A8213" s="79"/>
      <c r="B8213" s="79"/>
    </row>
    <row r="8214" spans="1:2">
      <c r="A8214" s="79"/>
      <c r="B8214" s="79"/>
    </row>
    <row r="8215" spans="1:2">
      <c r="A8215" s="79"/>
      <c r="B8215" s="79"/>
    </row>
    <row r="8216" spans="1:2">
      <c r="A8216" s="79"/>
      <c r="B8216" s="79"/>
    </row>
    <row r="8217" spans="1:2">
      <c r="A8217" s="79"/>
      <c r="B8217" s="79"/>
    </row>
    <row r="8218" spans="1:2">
      <c r="A8218" s="79"/>
      <c r="B8218" s="79"/>
    </row>
    <row r="8219" spans="1:2">
      <c r="A8219" s="79"/>
      <c r="B8219" s="79"/>
    </row>
    <row r="8220" spans="1:2">
      <c r="A8220" s="79"/>
      <c r="B8220" s="79"/>
    </row>
    <row r="8221" spans="1:2">
      <c r="A8221" s="79"/>
      <c r="B8221" s="79"/>
    </row>
    <row r="8222" spans="1:2">
      <c r="A8222" s="79"/>
      <c r="B8222" s="79"/>
    </row>
    <row r="8223" spans="1:2">
      <c r="A8223" s="79"/>
      <c r="B8223" s="79"/>
    </row>
    <row r="8224" spans="1:2">
      <c r="A8224" s="79"/>
      <c r="B8224" s="79"/>
    </row>
    <row r="8225" spans="1:2">
      <c r="A8225" s="79"/>
      <c r="B8225" s="79"/>
    </row>
    <row r="8226" spans="1:2">
      <c r="A8226" s="79"/>
      <c r="B8226" s="79"/>
    </row>
    <row r="8227" spans="1:2">
      <c r="A8227" s="79"/>
      <c r="B8227" s="79"/>
    </row>
    <row r="8228" spans="1:2">
      <c r="A8228" s="79"/>
      <c r="B8228" s="79"/>
    </row>
    <row r="8229" spans="1:2">
      <c r="A8229" s="79"/>
      <c r="B8229" s="79"/>
    </row>
    <row r="8230" spans="1:2">
      <c r="A8230" s="79"/>
      <c r="B8230" s="79"/>
    </row>
    <row r="8231" spans="1:2">
      <c r="A8231" s="79"/>
      <c r="B8231" s="79"/>
    </row>
    <row r="8232" spans="1:2">
      <c r="A8232" s="79"/>
      <c r="B8232" s="79"/>
    </row>
    <row r="8233" spans="1:2">
      <c r="A8233" s="79"/>
      <c r="B8233" s="79"/>
    </row>
    <row r="8234" spans="1:2">
      <c r="A8234" s="79"/>
      <c r="B8234" s="79"/>
    </row>
    <row r="8235" spans="1:2">
      <c r="A8235" s="79"/>
      <c r="B8235" s="79"/>
    </row>
    <row r="8236" spans="1:2">
      <c r="A8236" s="79"/>
      <c r="B8236" s="79"/>
    </row>
    <row r="8237" spans="1:2">
      <c r="A8237" s="79"/>
      <c r="B8237" s="79"/>
    </row>
    <row r="8238" spans="1:2">
      <c r="A8238" s="79"/>
      <c r="B8238" s="79"/>
    </row>
    <row r="8239" spans="1:2">
      <c r="A8239" s="79"/>
      <c r="B8239" s="79"/>
    </row>
    <row r="8240" spans="1:2">
      <c r="A8240" s="79"/>
      <c r="B8240" s="79"/>
    </row>
    <row r="8241" spans="1:2">
      <c r="A8241" s="79"/>
      <c r="B8241" s="79"/>
    </row>
    <row r="8242" spans="1:2">
      <c r="A8242" s="79"/>
      <c r="B8242" s="79"/>
    </row>
    <row r="8243" spans="1:2">
      <c r="A8243" s="79"/>
      <c r="B8243" s="79"/>
    </row>
    <row r="8244" spans="1:2">
      <c r="A8244" s="79"/>
      <c r="B8244" s="79"/>
    </row>
    <row r="8245" spans="1:2">
      <c r="A8245" s="79"/>
      <c r="B8245" s="79"/>
    </row>
    <row r="8246" spans="1:2">
      <c r="A8246" s="79"/>
      <c r="B8246" s="79"/>
    </row>
    <row r="8247" spans="1:2">
      <c r="A8247" s="79"/>
      <c r="B8247" s="79"/>
    </row>
    <row r="8248" spans="1:2">
      <c r="A8248" s="79"/>
      <c r="B8248" s="79"/>
    </row>
    <row r="8249" spans="1:2">
      <c r="A8249" s="79"/>
      <c r="B8249" s="79"/>
    </row>
    <row r="8250" spans="1:2">
      <c r="A8250" s="79"/>
      <c r="B8250" s="79"/>
    </row>
    <row r="8251" spans="1:2">
      <c r="A8251" s="79"/>
      <c r="B8251" s="79"/>
    </row>
    <row r="8252" spans="1:2">
      <c r="A8252" s="79"/>
      <c r="B8252" s="79"/>
    </row>
    <row r="8253" spans="1:2">
      <c r="A8253" s="79"/>
      <c r="B8253" s="79"/>
    </row>
    <row r="8254" spans="1:2">
      <c r="A8254" s="79"/>
      <c r="B8254" s="79"/>
    </row>
    <row r="8255" spans="1:2">
      <c r="A8255" s="79"/>
      <c r="B8255" s="79"/>
    </row>
    <row r="8256" spans="1:2">
      <c r="A8256" s="79"/>
      <c r="B8256" s="79"/>
    </row>
    <row r="8257" spans="1:2">
      <c r="A8257" s="79"/>
      <c r="B8257" s="79"/>
    </row>
    <row r="8258" spans="1:2">
      <c r="A8258" s="79"/>
      <c r="B8258" s="79"/>
    </row>
    <row r="8259" spans="1:2">
      <c r="A8259" s="79"/>
      <c r="B8259" s="79"/>
    </row>
    <row r="8260" spans="1:2">
      <c r="A8260" s="79"/>
      <c r="B8260" s="79"/>
    </row>
    <row r="8261" spans="1:2">
      <c r="A8261" s="79"/>
      <c r="B8261" s="79"/>
    </row>
    <row r="8262" spans="1:2">
      <c r="A8262" s="79"/>
      <c r="B8262" s="79"/>
    </row>
    <row r="8263" spans="1:2">
      <c r="A8263" s="79"/>
      <c r="B8263" s="79"/>
    </row>
    <row r="8264" spans="1:2">
      <c r="A8264" s="79"/>
      <c r="B8264" s="79"/>
    </row>
    <row r="8265" spans="1:2">
      <c r="A8265" s="79"/>
      <c r="B8265" s="79"/>
    </row>
    <row r="8266" spans="1:2">
      <c r="A8266" s="79"/>
      <c r="B8266" s="79"/>
    </row>
    <row r="8267" spans="1:2">
      <c r="A8267" s="79"/>
      <c r="B8267" s="79"/>
    </row>
    <row r="8268" spans="1:2">
      <c r="A8268" s="79"/>
      <c r="B8268" s="79"/>
    </row>
    <row r="8269" spans="1:2">
      <c r="A8269" s="79"/>
      <c r="B8269" s="79"/>
    </row>
    <row r="8270" spans="1:2">
      <c r="A8270" s="79"/>
      <c r="B8270" s="79"/>
    </row>
    <row r="8271" spans="1:2">
      <c r="A8271" s="79"/>
      <c r="B8271" s="79"/>
    </row>
    <row r="8272" spans="1:2">
      <c r="A8272" s="79"/>
      <c r="B8272" s="79"/>
    </row>
    <row r="8273" spans="1:2">
      <c r="A8273" s="79"/>
      <c r="B8273" s="79"/>
    </row>
    <row r="8274" spans="1:2">
      <c r="A8274" s="79"/>
      <c r="B8274" s="79"/>
    </row>
    <row r="8275" spans="1:2">
      <c r="A8275" s="79"/>
      <c r="B8275" s="79"/>
    </row>
    <row r="8276" spans="1:2">
      <c r="A8276" s="79"/>
      <c r="B8276" s="79"/>
    </row>
    <row r="8277" spans="1:2">
      <c r="A8277" s="79"/>
      <c r="B8277" s="79"/>
    </row>
    <row r="8278" spans="1:2">
      <c r="A8278" s="79"/>
      <c r="B8278" s="79"/>
    </row>
    <row r="8279" spans="1:2">
      <c r="A8279" s="79"/>
      <c r="B8279" s="79"/>
    </row>
    <row r="8280" spans="1:2">
      <c r="A8280" s="79"/>
      <c r="B8280" s="79"/>
    </row>
    <row r="8281" spans="1:2">
      <c r="A8281" s="79"/>
      <c r="B8281" s="79"/>
    </row>
    <row r="8282" spans="1:2">
      <c r="A8282" s="79"/>
      <c r="B8282" s="79"/>
    </row>
    <row r="8283" spans="1:2">
      <c r="A8283" s="79"/>
      <c r="B8283" s="79"/>
    </row>
    <row r="8284" spans="1:2">
      <c r="A8284" s="79"/>
      <c r="B8284" s="79"/>
    </row>
    <row r="8285" spans="1:2">
      <c r="A8285" s="79"/>
      <c r="B8285" s="79"/>
    </row>
    <row r="8286" spans="1:2">
      <c r="A8286" s="79"/>
      <c r="B8286" s="79"/>
    </row>
    <row r="8287" spans="1:2">
      <c r="A8287" s="79"/>
      <c r="B8287" s="79"/>
    </row>
    <row r="8288" spans="1:2">
      <c r="A8288" s="79"/>
      <c r="B8288" s="79"/>
    </row>
    <row r="8289" spans="1:2">
      <c r="A8289" s="79"/>
      <c r="B8289" s="79"/>
    </row>
    <row r="8290" spans="1:2">
      <c r="A8290" s="79"/>
      <c r="B8290" s="79"/>
    </row>
    <row r="8291" spans="1:2">
      <c r="A8291" s="79"/>
      <c r="B8291" s="79"/>
    </row>
    <row r="8292" spans="1:2">
      <c r="A8292" s="79"/>
      <c r="B8292" s="79"/>
    </row>
    <row r="8293" spans="1:2">
      <c r="A8293" s="79"/>
      <c r="B8293" s="79"/>
    </row>
    <row r="8294" spans="1:2">
      <c r="A8294" s="79"/>
      <c r="B8294" s="79"/>
    </row>
    <row r="8295" spans="1:2">
      <c r="A8295" s="79"/>
      <c r="B8295" s="79"/>
    </row>
    <row r="8296" spans="1:2">
      <c r="A8296" s="79"/>
      <c r="B8296" s="79"/>
    </row>
    <row r="8297" spans="1:2">
      <c r="A8297" s="79"/>
      <c r="B8297" s="79"/>
    </row>
    <row r="8298" spans="1:2">
      <c r="A8298" s="79"/>
      <c r="B8298" s="79"/>
    </row>
    <row r="8299" spans="1:2">
      <c r="A8299" s="79"/>
      <c r="B8299" s="79"/>
    </row>
    <row r="8300" spans="1:2">
      <c r="A8300" s="79"/>
      <c r="B8300" s="79"/>
    </row>
    <row r="8301" spans="1:2">
      <c r="A8301" s="79"/>
      <c r="B8301" s="79"/>
    </row>
    <row r="8302" spans="1:2">
      <c r="A8302" s="79"/>
      <c r="B8302" s="79"/>
    </row>
    <row r="8303" spans="1:2">
      <c r="A8303" s="79"/>
      <c r="B8303" s="79"/>
    </row>
    <row r="8304" spans="1:2">
      <c r="A8304" s="79"/>
      <c r="B8304" s="79"/>
    </row>
    <row r="8305" spans="1:2">
      <c r="A8305" s="79"/>
      <c r="B8305" s="79"/>
    </row>
    <row r="8306" spans="1:2">
      <c r="A8306" s="79"/>
      <c r="B8306" s="79"/>
    </row>
    <row r="8307" spans="1:2">
      <c r="A8307" s="79"/>
      <c r="B8307" s="79"/>
    </row>
    <row r="8308" spans="1:2">
      <c r="A8308" s="79"/>
      <c r="B8308" s="79"/>
    </row>
    <row r="8309" spans="1:2">
      <c r="A8309" s="79"/>
      <c r="B8309" s="79"/>
    </row>
    <row r="8310" spans="1:2">
      <c r="A8310" s="79"/>
      <c r="B8310" s="79"/>
    </row>
    <row r="8311" spans="1:2">
      <c r="A8311" s="79"/>
      <c r="B8311" s="79"/>
    </row>
    <row r="8312" spans="1:2">
      <c r="A8312" s="79"/>
      <c r="B8312" s="79"/>
    </row>
    <row r="8313" spans="1:2">
      <c r="A8313" s="79"/>
      <c r="B8313" s="79"/>
    </row>
    <row r="8314" spans="1:2">
      <c r="A8314" s="79"/>
      <c r="B8314" s="79"/>
    </row>
    <row r="8315" spans="1:2">
      <c r="A8315" s="79"/>
      <c r="B8315" s="79"/>
    </row>
    <row r="8316" spans="1:2">
      <c r="A8316" s="79"/>
      <c r="B8316" s="79"/>
    </row>
    <row r="8317" spans="1:2">
      <c r="A8317" s="79"/>
      <c r="B8317" s="79"/>
    </row>
    <row r="8318" spans="1:2">
      <c r="A8318" s="79"/>
      <c r="B8318" s="79"/>
    </row>
    <row r="8319" spans="1:2">
      <c r="A8319" s="79"/>
      <c r="B8319" s="79"/>
    </row>
    <row r="8320" spans="1:2">
      <c r="A8320" s="79"/>
      <c r="B8320" s="79"/>
    </row>
    <row r="8321" spans="1:2">
      <c r="A8321" s="79"/>
      <c r="B8321" s="79"/>
    </row>
    <row r="8322" spans="1:2">
      <c r="A8322" s="79"/>
      <c r="B8322" s="79"/>
    </row>
    <row r="8323" spans="1:2">
      <c r="A8323" s="79"/>
      <c r="B8323" s="79"/>
    </row>
    <row r="8324" spans="1:2">
      <c r="A8324" s="79"/>
      <c r="B8324" s="79"/>
    </row>
    <row r="8325" spans="1:2">
      <c r="A8325" s="79"/>
      <c r="B8325" s="79"/>
    </row>
    <row r="8326" spans="1:2">
      <c r="A8326" s="79"/>
      <c r="B8326" s="79"/>
    </row>
    <row r="8327" spans="1:2">
      <c r="A8327" s="79"/>
      <c r="B8327" s="79"/>
    </row>
    <row r="8328" spans="1:2">
      <c r="A8328" s="79"/>
      <c r="B8328" s="79"/>
    </row>
    <row r="8329" spans="1:2">
      <c r="A8329" s="79"/>
      <c r="B8329" s="79"/>
    </row>
    <row r="8330" spans="1:2">
      <c r="A8330" s="79"/>
      <c r="B8330" s="79"/>
    </row>
    <row r="8331" spans="1:2">
      <c r="A8331" s="79"/>
      <c r="B8331" s="79"/>
    </row>
    <row r="8332" spans="1:2">
      <c r="A8332" s="79"/>
      <c r="B8332" s="79"/>
    </row>
    <row r="8333" spans="1:2">
      <c r="A8333" s="79"/>
      <c r="B8333" s="79"/>
    </row>
    <row r="8334" spans="1:2">
      <c r="A8334" s="79"/>
      <c r="B8334" s="79"/>
    </row>
    <row r="8335" spans="1:2">
      <c r="A8335" s="79"/>
      <c r="B8335" s="79"/>
    </row>
    <row r="8336" spans="1:2">
      <c r="A8336" s="79"/>
      <c r="B8336" s="79"/>
    </row>
    <row r="8337" spans="1:2">
      <c r="A8337" s="79"/>
      <c r="B8337" s="79"/>
    </row>
    <row r="8338" spans="1:2">
      <c r="A8338" s="79"/>
      <c r="B8338" s="79"/>
    </row>
    <row r="8339" spans="1:2">
      <c r="A8339" s="79"/>
      <c r="B8339" s="79"/>
    </row>
    <row r="8340" spans="1:2">
      <c r="A8340" s="79"/>
      <c r="B8340" s="79"/>
    </row>
    <row r="8341" spans="1:2">
      <c r="A8341" s="79"/>
      <c r="B8341" s="79"/>
    </row>
    <row r="8342" spans="1:2">
      <c r="A8342" s="79"/>
      <c r="B8342" s="79"/>
    </row>
    <row r="8343" spans="1:2">
      <c r="A8343" s="79"/>
      <c r="B8343" s="79"/>
    </row>
    <row r="8344" spans="1:2">
      <c r="A8344" s="79"/>
      <c r="B8344" s="79"/>
    </row>
    <row r="8345" spans="1:2">
      <c r="A8345" s="79"/>
      <c r="B8345" s="79"/>
    </row>
    <row r="8346" spans="1:2">
      <c r="A8346" s="79"/>
      <c r="B8346" s="79"/>
    </row>
    <row r="8347" spans="1:2">
      <c r="A8347" s="79"/>
      <c r="B8347" s="79"/>
    </row>
    <row r="8348" spans="1:2">
      <c r="A8348" s="79"/>
      <c r="B8348" s="79"/>
    </row>
    <row r="8349" spans="1:2">
      <c r="A8349" s="79"/>
      <c r="B8349" s="79"/>
    </row>
    <row r="8350" spans="1:2">
      <c r="A8350" s="79"/>
      <c r="B8350" s="79"/>
    </row>
    <row r="8351" spans="1:2">
      <c r="A8351" s="79"/>
      <c r="B8351" s="79"/>
    </row>
    <row r="8352" spans="1:2">
      <c r="A8352" s="79"/>
      <c r="B8352" s="79"/>
    </row>
    <row r="8353" spans="1:2">
      <c r="A8353" s="79"/>
      <c r="B8353" s="79"/>
    </row>
    <row r="8354" spans="1:2">
      <c r="A8354" s="79"/>
      <c r="B8354" s="79"/>
    </row>
    <row r="8355" spans="1:2">
      <c r="A8355" s="79"/>
      <c r="B8355" s="79"/>
    </row>
    <row r="8356" spans="1:2">
      <c r="A8356" s="79"/>
      <c r="B8356" s="79"/>
    </row>
    <row r="8357" spans="1:2">
      <c r="A8357" s="79"/>
      <c r="B8357" s="79"/>
    </row>
    <row r="8358" spans="1:2">
      <c r="A8358" s="79"/>
      <c r="B8358" s="79"/>
    </row>
    <row r="8359" spans="1:2">
      <c r="A8359" s="79"/>
      <c r="B8359" s="79"/>
    </row>
    <row r="8360" spans="1:2">
      <c r="A8360" s="79"/>
      <c r="B8360" s="79"/>
    </row>
    <row r="8361" spans="1:2">
      <c r="A8361" s="79"/>
      <c r="B8361" s="79"/>
    </row>
    <row r="8362" spans="1:2">
      <c r="A8362" s="79"/>
      <c r="B8362" s="79"/>
    </row>
    <row r="8363" spans="1:2">
      <c r="A8363" s="79"/>
      <c r="B8363" s="79"/>
    </row>
    <row r="8364" spans="1:2">
      <c r="A8364" s="79"/>
      <c r="B8364" s="79"/>
    </row>
    <row r="8365" spans="1:2">
      <c r="A8365" s="79"/>
      <c r="B8365" s="79"/>
    </row>
    <row r="8366" spans="1:2">
      <c r="A8366" s="79"/>
      <c r="B8366" s="79"/>
    </row>
    <row r="8367" spans="1:2">
      <c r="A8367" s="79"/>
      <c r="B8367" s="79"/>
    </row>
    <row r="8368" spans="1:2">
      <c r="A8368" s="79"/>
      <c r="B8368" s="79"/>
    </row>
    <row r="8369" spans="1:2">
      <c r="A8369" s="79"/>
      <c r="B8369" s="79"/>
    </row>
    <row r="8370" spans="1:2">
      <c r="A8370" s="79"/>
      <c r="B8370" s="79"/>
    </row>
    <row r="8371" spans="1:2">
      <c r="A8371" s="79"/>
      <c r="B8371" s="79"/>
    </row>
    <row r="8372" spans="1:2">
      <c r="A8372" s="79"/>
      <c r="B8372" s="79"/>
    </row>
    <row r="8373" spans="1:2">
      <c r="A8373" s="79"/>
      <c r="B8373" s="79"/>
    </row>
    <row r="8374" spans="1:2">
      <c r="A8374" s="79"/>
      <c r="B8374" s="79"/>
    </row>
    <row r="8375" spans="1:2">
      <c r="A8375" s="79"/>
      <c r="B8375" s="79"/>
    </row>
    <row r="8376" spans="1:2">
      <c r="A8376" s="79"/>
      <c r="B8376" s="79"/>
    </row>
    <row r="8377" spans="1:2">
      <c r="A8377" s="79"/>
      <c r="B8377" s="79"/>
    </row>
    <row r="8378" spans="1:2">
      <c r="A8378" s="79"/>
      <c r="B8378" s="79"/>
    </row>
    <row r="8379" spans="1:2">
      <c r="A8379" s="79"/>
      <c r="B8379" s="79"/>
    </row>
    <row r="8380" spans="1:2">
      <c r="A8380" s="79"/>
      <c r="B8380" s="79"/>
    </row>
    <row r="8381" spans="1:2">
      <c r="A8381" s="79"/>
      <c r="B8381" s="79"/>
    </row>
    <row r="8382" spans="1:2">
      <c r="A8382" s="79"/>
      <c r="B8382" s="79"/>
    </row>
    <row r="8383" spans="1:2">
      <c r="A8383" s="79"/>
      <c r="B8383" s="79"/>
    </row>
    <row r="8384" spans="1:2">
      <c r="A8384" s="79"/>
      <c r="B8384" s="79"/>
    </row>
    <row r="8385" spans="1:2">
      <c r="A8385" s="79"/>
      <c r="B8385" s="79"/>
    </row>
    <row r="8386" spans="1:2">
      <c r="A8386" s="79"/>
      <c r="B8386" s="79"/>
    </row>
    <row r="8387" spans="1:2">
      <c r="A8387" s="79"/>
      <c r="B8387" s="79"/>
    </row>
    <row r="8388" spans="1:2">
      <c r="A8388" s="79"/>
      <c r="B8388" s="79"/>
    </row>
    <row r="8389" spans="1:2">
      <c r="A8389" s="79"/>
      <c r="B8389" s="79"/>
    </row>
    <row r="8390" spans="1:2">
      <c r="A8390" s="79"/>
      <c r="B8390" s="79"/>
    </row>
    <row r="8391" spans="1:2">
      <c r="A8391" s="79"/>
      <c r="B8391" s="79"/>
    </row>
    <row r="8392" spans="1:2">
      <c r="A8392" s="79"/>
      <c r="B8392" s="79"/>
    </row>
    <row r="8393" spans="1:2">
      <c r="A8393" s="79"/>
      <c r="B8393" s="79"/>
    </row>
    <row r="8394" spans="1:2">
      <c r="A8394" s="79"/>
      <c r="B8394" s="79"/>
    </row>
    <row r="8395" spans="1:2">
      <c r="A8395" s="79"/>
      <c r="B8395" s="79"/>
    </row>
    <row r="8396" spans="1:2">
      <c r="A8396" s="79"/>
      <c r="B8396" s="79"/>
    </row>
    <row r="8397" spans="1:2">
      <c r="A8397" s="79"/>
      <c r="B8397" s="79"/>
    </row>
    <row r="8398" spans="1:2">
      <c r="A8398" s="79"/>
      <c r="B8398" s="79"/>
    </row>
    <row r="8399" spans="1:2">
      <c r="A8399" s="79"/>
      <c r="B8399" s="79"/>
    </row>
    <row r="8400" spans="1:2">
      <c r="A8400" s="79"/>
      <c r="B8400" s="79"/>
    </row>
    <row r="8401" spans="1:2">
      <c r="A8401" s="79"/>
      <c r="B8401" s="79"/>
    </row>
    <row r="8402" spans="1:2">
      <c r="A8402" s="79"/>
      <c r="B8402" s="79"/>
    </row>
    <row r="8403" spans="1:2">
      <c r="A8403" s="79"/>
      <c r="B8403" s="79"/>
    </row>
    <row r="8404" spans="1:2">
      <c r="A8404" s="79"/>
      <c r="B8404" s="79"/>
    </row>
    <row r="8405" spans="1:2">
      <c r="A8405" s="79"/>
      <c r="B8405" s="79"/>
    </row>
    <row r="8406" spans="1:2">
      <c r="A8406" s="79"/>
      <c r="B8406" s="79"/>
    </row>
    <row r="8407" spans="1:2">
      <c r="A8407" s="79"/>
      <c r="B8407" s="79"/>
    </row>
    <row r="8408" spans="1:2">
      <c r="A8408" s="79"/>
      <c r="B8408" s="79"/>
    </row>
    <row r="8409" spans="1:2">
      <c r="A8409" s="79"/>
      <c r="B8409" s="79"/>
    </row>
    <row r="8410" spans="1:2">
      <c r="A8410" s="79"/>
      <c r="B8410" s="79"/>
    </row>
    <row r="8411" spans="1:2">
      <c r="A8411" s="79"/>
      <c r="B8411" s="79"/>
    </row>
    <row r="8412" spans="1:2">
      <c r="A8412" s="79"/>
      <c r="B8412" s="79"/>
    </row>
    <row r="8413" spans="1:2">
      <c r="A8413" s="79"/>
      <c r="B8413" s="79"/>
    </row>
    <row r="8414" spans="1:2">
      <c r="A8414" s="79"/>
      <c r="B8414" s="79"/>
    </row>
    <row r="8415" spans="1:2">
      <c r="A8415" s="79"/>
      <c r="B8415" s="79"/>
    </row>
    <row r="8416" spans="1:2">
      <c r="A8416" s="79"/>
      <c r="B8416" s="79"/>
    </row>
    <row r="8417" spans="1:2">
      <c r="A8417" s="79"/>
      <c r="B8417" s="79"/>
    </row>
    <row r="8418" spans="1:2">
      <c r="A8418" s="79"/>
      <c r="B8418" s="79"/>
    </row>
    <row r="8419" spans="1:2">
      <c r="A8419" s="79"/>
      <c r="B8419" s="79"/>
    </row>
    <row r="8420" spans="1:2">
      <c r="A8420" s="79"/>
      <c r="B8420" s="79"/>
    </row>
    <row r="8421" spans="1:2">
      <c r="A8421" s="79"/>
      <c r="B8421" s="79"/>
    </row>
    <row r="8422" spans="1:2">
      <c r="A8422" s="79"/>
      <c r="B8422" s="79"/>
    </row>
    <row r="8423" spans="1:2">
      <c r="A8423" s="79"/>
      <c r="B8423" s="79"/>
    </row>
    <row r="8424" spans="1:2">
      <c r="A8424" s="79"/>
      <c r="B8424" s="79"/>
    </row>
    <row r="8425" spans="1:2">
      <c r="A8425" s="79"/>
      <c r="B8425" s="79"/>
    </row>
    <row r="8426" spans="1:2">
      <c r="A8426" s="79"/>
      <c r="B8426" s="79"/>
    </row>
    <row r="8427" spans="1:2">
      <c r="A8427" s="79"/>
      <c r="B8427" s="79"/>
    </row>
    <row r="8428" spans="1:2">
      <c r="A8428" s="79"/>
      <c r="B8428" s="79"/>
    </row>
    <row r="8429" spans="1:2">
      <c r="A8429" s="79"/>
      <c r="B8429" s="79"/>
    </row>
    <row r="8430" spans="1:2">
      <c r="A8430" s="79"/>
      <c r="B8430" s="79"/>
    </row>
    <row r="8431" spans="1:2">
      <c r="A8431" s="79"/>
      <c r="B8431" s="79"/>
    </row>
    <row r="8432" spans="1:2">
      <c r="A8432" s="79"/>
      <c r="B8432" s="79"/>
    </row>
    <row r="8433" spans="1:2">
      <c r="A8433" s="79"/>
      <c r="B8433" s="79"/>
    </row>
    <row r="8434" spans="1:2">
      <c r="A8434" s="79"/>
      <c r="B8434" s="79"/>
    </row>
    <row r="8435" spans="1:2">
      <c r="A8435" s="79"/>
      <c r="B8435" s="79"/>
    </row>
    <row r="8436" spans="1:2">
      <c r="A8436" s="79"/>
      <c r="B8436" s="79"/>
    </row>
    <row r="8437" spans="1:2">
      <c r="A8437" s="79"/>
      <c r="B8437" s="79"/>
    </row>
    <row r="8438" spans="1:2">
      <c r="A8438" s="79"/>
      <c r="B8438" s="79"/>
    </row>
    <row r="8439" spans="1:2">
      <c r="A8439" s="79"/>
      <c r="B8439" s="79"/>
    </row>
    <row r="8440" spans="1:2">
      <c r="A8440" s="79"/>
      <c r="B8440" s="79"/>
    </row>
    <row r="8441" spans="1:2">
      <c r="A8441" s="79"/>
      <c r="B8441" s="79"/>
    </row>
    <row r="8442" spans="1:2">
      <c r="A8442" s="79"/>
      <c r="B8442" s="79"/>
    </row>
    <row r="8443" spans="1:2">
      <c r="A8443" s="79"/>
      <c r="B8443" s="79"/>
    </row>
    <row r="8444" spans="1:2">
      <c r="A8444" s="79"/>
      <c r="B8444" s="79"/>
    </row>
    <row r="8445" spans="1:2">
      <c r="A8445" s="79"/>
      <c r="B8445" s="79"/>
    </row>
    <row r="8446" spans="1:2">
      <c r="A8446" s="79"/>
      <c r="B8446" s="79"/>
    </row>
    <row r="8447" spans="1:2">
      <c r="A8447" s="79"/>
      <c r="B8447" s="79"/>
    </row>
    <row r="8448" spans="1:2">
      <c r="A8448" s="79"/>
      <c r="B8448" s="79"/>
    </row>
    <row r="8449" spans="1:2">
      <c r="A8449" s="79"/>
      <c r="B8449" s="79"/>
    </row>
    <row r="8450" spans="1:2">
      <c r="A8450" s="79"/>
      <c r="B8450" s="79"/>
    </row>
    <row r="8451" spans="1:2">
      <c r="A8451" s="79"/>
      <c r="B8451" s="79"/>
    </row>
    <row r="8452" spans="1:2">
      <c r="A8452" s="79"/>
      <c r="B8452" s="79"/>
    </row>
    <row r="8453" spans="1:2">
      <c r="A8453" s="79"/>
      <c r="B8453" s="79"/>
    </row>
    <row r="8454" spans="1:2">
      <c r="A8454" s="79"/>
      <c r="B8454" s="79"/>
    </row>
    <row r="8455" spans="1:2">
      <c r="A8455" s="79"/>
      <c r="B8455" s="79"/>
    </row>
    <row r="8456" spans="1:2">
      <c r="A8456" s="79"/>
      <c r="B8456" s="79"/>
    </row>
    <row r="8457" spans="1:2">
      <c r="A8457" s="79"/>
      <c r="B8457" s="79"/>
    </row>
    <row r="8458" spans="1:2">
      <c r="A8458" s="79"/>
      <c r="B8458" s="79"/>
    </row>
    <row r="8459" spans="1:2">
      <c r="A8459" s="79"/>
      <c r="B8459" s="79"/>
    </row>
    <row r="8460" spans="1:2">
      <c r="A8460" s="79"/>
      <c r="B8460" s="79"/>
    </row>
    <row r="8461" spans="1:2">
      <c r="A8461" s="79"/>
      <c r="B8461" s="79"/>
    </row>
    <row r="8462" spans="1:2">
      <c r="A8462" s="79"/>
      <c r="B8462" s="79"/>
    </row>
    <row r="8463" spans="1:2">
      <c r="A8463" s="79"/>
      <c r="B8463" s="79"/>
    </row>
    <row r="8464" spans="1:2">
      <c r="A8464" s="79"/>
      <c r="B8464" s="79"/>
    </row>
    <row r="8465" spans="1:2">
      <c r="A8465" s="79"/>
      <c r="B8465" s="79"/>
    </row>
    <row r="8466" spans="1:2">
      <c r="A8466" s="79"/>
      <c r="B8466" s="79"/>
    </row>
    <row r="8467" spans="1:2">
      <c r="A8467" s="79"/>
      <c r="B8467" s="79"/>
    </row>
    <row r="8468" spans="1:2">
      <c r="A8468" s="79"/>
      <c r="B8468" s="79"/>
    </row>
    <row r="8469" spans="1:2">
      <c r="A8469" s="79"/>
      <c r="B8469" s="79"/>
    </row>
    <row r="8470" spans="1:2">
      <c r="A8470" s="79"/>
      <c r="B8470" s="79"/>
    </row>
    <row r="8471" spans="1:2">
      <c r="A8471" s="79"/>
      <c r="B8471" s="79"/>
    </row>
    <row r="8472" spans="1:2">
      <c r="A8472" s="79"/>
      <c r="B8472" s="79"/>
    </row>
    <row r="8473" spans="1:2">
      <c r="A8473" s="79"/>
      <c r="B8473" s="79"/>
    </row>
    <row r="8474" spans="1:2">
      <c r="A8474" s="79"/>
      <c r="B8474" s="79"/>
    </row>
    <row r="8475" spans="1:2">
      <c r="A8475" s="79"/>
      <c r="B8475" s="79"/>
    </row>
    <row r="8476" spans="1:2">
      <c r="A8476" s="79"/>
      <c r="B8476" s="79"/>
    </row>
    <row r="8477" spans="1:2">
      <c r="A8477" s="79"/>
      <c r="B8477" s="79"/>
    </row>
    <row r="8478" spans="1:2">
      <c r="A8478" s="79"/>
      <c r="B8478" s="79"/>
    </row>
    <row r="8479" spans="1:2">
      <c r="A8479" s="79"/>
      <c r="B8479" s="79"/>
    </row>
    <row r="8480" spans="1:2">
      <c r="A8480" s="79"/>
      <c r="B8480" s="79"/>
    </row>
    <row r="8481" spans="1:2">
      <c r="A8481" s="79"/>
      <c r="B8481" s="79"/>
    </row>
    <row r="8482" spans="1:2">
      <c r="A8482" s="79"/>
      <c r="B8482" s="79"/>
    </row>
    <row r="8483" spans="1:2">
      <c r="A8483" s="79"/>
      <c r="B8483" s="79"/>
    </row>
    <row r="8484" spans="1:2">
      <c r="A8484" s="79"/>
      <c r="B8484" s="79"/>
    </row>
    <row r="8485" spans="1:2">
      <c r="A8485" s="79"/>
      <c r="B8485" s="79"/>
    </row>
    <row r="8486" spans="1:2">
      <c r="A8486" s="79"/>
      <c r="B8486" s="79"/>
    </row>
    <row r="8487" spans="1:2">
      <c r="A8487" s="79"/>
      <c r="B8487" s="79"/>
    </row>
    <row r="8488" spans="1:2">
      <c r="A8488" s="79"/>
      <c r="B8488" s="79"/>
    </row>
    <row r="8489" spans="1:2">
      <c r="A8489" s="79"/>
      <c r="B8489" s="79"/>
    </row>
    <row r="8490" spans="1:2">
      <c r="A8490" s="79"/>
      <c r="B8490" s="79"/>
    </row>
    <row r="8491" spans="1:2">
      <c r="A8491" s="79"/>
      <c r="B8491" s="79"/>
    </row>
    <row r="8492" spans="1:2">
      <c r="A8492" s="79"/>
      <c r="B8492" s="79"/>
    </row>
    <row r="8493" spans="1:2">
      <c r="A8493" s="79"/>
      <c r="B8493" s="79"/>
    </row>
    <row r="8494" spans="1:2">
      <c r="A8494" s="79"/>
      <c r="B8494" s="79"/>
    </row>
    <row r="8495" spans="1:2">
      <c r="A8495" s="79"/>
      <c r="B8495" s="79"/>
    </row>
    <row r="8496" spans="1:2">
      <c r="A8496" s="79"/>
      <c r="B8496" s="79"/>
    </row>
    <row r="8497" spans="1:2">
      <c r="A8497" s="79"/>
      <c r="B8497" s="79"/>
    </row>
    <row r="8498" spans="1:2">
      <c r="A8498" s="79"/>
      <c r="B8498" s="79"/>
    </row>
    <row r="8499" spans="1:2">
      <c r="A8499" s="79"/>
      <c r="B8499" s="79"/>
    </row>
    <row r="8500" spans="1:2">
      <c r="A8500" s="79"/>
      <c r="B8500" s="79"/>
    </row>
    <row r="8501" spans="1:2">
      <c r="A8501" s="79"/>
      <c r="B8501" s="79"/>
    </row>
    <row r="8502" spans="1:2">
      <c r="A8502" s="79"/>
      <c r="B8502" s="79"/>
    </row>
    <row r="8503" spans="1:2">
      <c r="A8503" s="79"/>
      <c r="B8503" s="79"/>
    </row>
    <row r="8504" spans="1:2">
      <c r="A8504" s="79"/>
      <c r="B8504" s="79"/>
    </row>
    <row r="8505" spans="1:2">
      <c r="A8505" s="79"/>
      <c r="B8505" s="79"/>
    </row>
    <row r="8506" spans="1:2">
      <c r="A8506" s="79"/>
      <c r="B8506" s="79"/>
    </row>
    <row r="8507" spans="1:2">
      <c r="A8507" s="79"/>
      <c r="B8507" s="79"/>
    </row>
    <row r="8508" spans="1:2">
      <c r="A8508" s="79"/>
      <c r="B8508" s="79"/>
    </row>
    <row r="8509" spans="1:2">
      <c r="A8509" s="79"/>
      <c r="B8509" s="79"/>
    </row>
    <row r="8510" spans="1:2">
      <c r="A8510" s="79"/>
      <c r="B8510" s="79"/>
    </row>
    <row r="8511" spans="1:2">
      <c r="A8511" s="79"/>
      <c r="B8511" s="79"/>
    </row>
    <row r="8512" spans="1:2">
      <c r="A8512" s="79"/>
      <c r="B8512" s="79"/>
    </row>
    <row r="8513" spans="1:2">
      <c r="A8513" s="79"/>
      <c r="B8513" s="79"/>
    </row>
    <row r="8514" spans="1:2">
      <c r="A8514" s="79"/>
      <c r="B8514" s="79"/>
    </row>
    <row r="8515" spans="1:2">
      <c r="A8515" s="79"/>
      <c r="B8515" s="79"/>
    </row>
    <row r="8516" spans="1:2">
      <c r="A8516" s="79"/>
      <c r="B8516" s="79"/>
    </row>
    <row r="8517" spans="1:2">
      <c r="A8517" s="79"/>
      <c r="B8517" s="79"/>
    </row>
    <row r="8518" spans="1:2">
      <c r="A8518" s="79"/>
      <c r="B8518" s="79"/>
    </row>
    <row r="8519" spans="1:2">
      <c r="A8519" s="79"/>
      <c r="B8519" s="79"/>
    </row>
    <row r="8520" spans="1:2">
      <c r="A8520" s="79"/>
      <c r="B8520" s="79"/>
    </row>
    <row r="8521" spans="1:2">
      <c r="A8521" s="79"/>
      <c r="B8521" s="79"/>
    </row>
    <row r="8522" spans="1:2">
      <c r="A8522" s="79"/>
      <c r="B8522" s="79"/>
    </row>
    <row r="8523" spans="1:2">
      <c r="A8523" s="79"/>
      <c r="B8523" s="79"/>
    </row>
    <row r="8524" spans="1:2">
      <c r="A8524" s="79"/>
      <c r="B8524" s="79"/>
    </row>
    <row r="8525" spans="1:2">
      <c r="A8525" s="79"/>
      <c r="B8525" s="79"/>
    </row>
    <row r="8526" spans="1:2">
      <c r="A8526" s="79"/>
      <c r="B8526" s="79"/>
    </row>
    <row r="8527" spans="1:2">
      <c r="A8527" s="79"/>
      <c r="B8527" s="79"/>
    </row>
    <row r="8528" spans="1:2">
      <c r="A8528" s="79"/>
      <c r="B8528" s="79"/>
    </row>
    <row r="8529" spans="1:2">
      <c r="A8529" s="79"/>
      <c r="B8529" s="79"/>
    </row>
    <row r="8530" spans="1:2">
      <c r="A8530" s="79"/>
      <c r="B8530" s="79"/>
    </row>
    <row r="8531" spans="1:2">
      <c r="A8531" s="79"/>
      <c r="B8531" s="79"/>
    </row>
    <row r="8532" spans="1:2">
      <c r="A8532" s="79"/>
      <c r="B8532" s="79"/>
    </row>
    <row r="8533" spans="1:2">
      <c r="A8533" s="79"/>
      <c r="B8533" s="79"/>
    </row>
    <row r="8534" spans="1:2">
      <c r="A8534" s="79"/>
      <c r="B8534" s="79"/>
    </row>
    <row r="8535" spans="1:2">
      <c r="A8535" s="79"/>
      <c r="B8535" s="79"/>
    </row>
    <row r="8536" spans="1:2">
      <c r="A8536" s="79"/>
      <c r="B8536" s="79"/>
    </row>
    <row r="8537" spans="1:2">
      <c r="A8537" s="79"/>
      <c r="B8537" s="79"/>
    </row>
    <row r="8538" spans="1:2">
      <c r="A8538" s="79"/>
      <c r="B8538" s="79"/>
    </row>
    <row r="8539" spans="1:2">
      <c r="A8539" s="79"/>
      <c r="B8539" s="79"/>
    </row>
    <row r="8540" spans="1:2">
      <c r="A8540" s="79"/>
      <c r="B8540" s="79"/>
    </row>
    <row r="8541" spans="1:2">
      <c r="A8541" s="79"/>
      <c r="B8541" s="79"/>
    </row>
    <row r="8542" spans="1:2">
      <c r="A8542" s="79"/>
      <c r="B8542" s="79"/>
    </row>
    <row r="8543" spans="1:2">
      <c r="A8543" s="79"/>
      <c r="B8543" s="79"/>
    </row>
    <row r="8544" spans="1:2">
      <c r="A8544" s="79"/>
      <c r="B8544" s="79"/>
    </row>
    <row r="8545" spans="1:2">
      <c r="A8545" s="79"/>
      <c r="B8545" s="79"/>
    </row>
    <row r="8546" spans="1:2">
      <c r="A8546" s="79"/>
      <c r="B8546" s="79"/>
    </row>
    <row r="8547" spans="1:2">
      <c r="A8547" s="79"/>
      <c r="B8547" s="79"/>
    </row>
    <row r="8548" spans="1:2">
      <c r="A8548" s="79"/>
      <c r="B8548" s="79"/>
    </row>
    <row r="8549" spans="1:2">
      <c r="A8549" s="79"/>
      <c r="B8549" s="79"/>
    </row>
    <row r="8550" spans="1:2">
      <c r="A8550" s="79"/>
      <c r="B8550" s="79"/>
    </row>
    <row r="8551" spans="1:2">
      <c r="A8551" s="79"/>
      <c r="B8551" s="79"/>
    </row>
    <row r="8552" spans="1:2">
      <c r="A8552" s="79"/>
      <c r="B8552" s="79"/>
    </row>
    <row r="8553" spans="1:2">
      <c r="A8553" s="79"/>
      <c r="B8553" s="79"/>
    </row>
    <row r="8554" spans="1:2">
      <c r="A8554" s="79"/>
      <c r="B8554" s="79"/>
    </row>
    <row r="8555" spans="1:2">
      <c r="A8555" s="79"/>
      <c r="B8555" s="79"/>
    </row>
    <row r="8556" spans="1:2">
      <c r="A8556" s="79"/>
      <c r="B8556" s="79"/>
    </row>
    <row r="8557" spans="1:2">
      <c r="A8557" s="79"/>
      <c r="B8557" s="79"/>
    </row>
    <row r="8558" spans="1:2">
      <c r="A8558" s="79"/>
      <c r="B8558" s="79"/>
    </row>
    <row r="8559" spans="1:2">
      <c r="A8559" s="79"/>
      <c r="B8559" s="79"/>
    </row>
    <row r="8560" spans="1:2">
      <c r="A8560" s="79"/>
      <c r="B8560" s="79"/>
    </row>
    <row r="8561" spans="1:2">
      <c r="A8561" s="79"/>
      <c r="B8561" s="79"/>
    </row>
    <row r="8562" spans="1:2">
      <c r="A8562" s="79"/>
      <c r="B8562" s="79"/>
    </row>
    <row r="8563" spans="1:2">
      <c r="A8563" s="79"/>
      <c r="B8563" s="79"/>
    </row>
    <row r="8564" spans="1:2">
      <c r="A8564" s="79"/>
      <c r="B8564" s="79"/>
    </row>
    <row r="8565" spans="1:2">
      <c r="A8565" s="79"/>
      <c r="B8565" s="79"/>
    </row>
    <row r="8566" spans="1:2">
      <c r="A8566" s="79"/>
      <c r="B8566" s="79"/>
    </row>
    <row r="8567" spans="1:2">
      <c r="A8567" s="79"/>
      <c r="B8567" s="79"/>
    </row>
    <row r="8568" spans="1:2">
      <c r="A8568" s="79"/>
      <c r="B8568" s="79"/>
    </row>
    <row r="8569" spans="1:2">
      <c r="A8569" s="79"/>
      <c r="B8569" s="79"/>
    </row>
    <row r="8570" spans="1:2">
      <c r="A8570" s="79"/>
      <c r="B8570" s="79"/>
    </row>
    <row r="8571" spans="1:2">
      <c r="A8571" s="79"/>
      <c r="B8571" s="79"/>
    </row>
    <row r="8572" spans="1:2">
      <c r="A8572" s="79"/>
      <c r="B8572" s="79"/>
    </row>
    <row r="8573" spans="1:2">
      <c r="A8573" s="79"/>
      <c r="B8573" s="79"/>
    </row>
    <row r="8574" spans="1:2">
      <c r="A8574" s="79"/>
      <c r="B8574" s="79"/>
    </row>
    <row r="8575" spans="1:2">
      <c r="A8575" s="79"/>
      <c r="B8575" s="79"/>
    </row>
    <row r="8576" spans="1:2">
      <c r="A8576" s="79"/>
      <c r="B8576" s="79"/>
    </row>
    <row r="8577" spans="1:2">
      <c r="A8577" s="79"/>
      <c r="B8577" s="79"/>
    </row>
    <row r="8578" spans="1:2">
      <c r="A8578" s="79"/>
      <c r="B8578" s="79"/>
    </row>
    <row r="8579" spans="1:2">
      <c r="A8579" s="79"/>
      <c r="B8579" s="79"/>
    </row>
    <row r="8580" spans="1:2">
      <c r="A8580" s="79"/>
      <c r="B8580" s="79"/>
    </row>
    <row r="8581" spans="1:2">
      <c r="A8581" s="79"/>
      <c r="B8581" s="79"/>
    </row>
    <row r="8582" spans="1:2">
      <c r="A8582" s="79"/>
      <c r="B8582" s="79"/>
    </row>
    <row r="8583" spans="1:2">
      <c r="A8583" s="79"/>
      <c r="B8583" s="79"/>
    </row>
    <row r="8584" spans="1:2">
      <c r="A8584" s="79"/>
      <c r="B8584" s="79"/>
    </row>
    <row r="8585" spans="1:2">
      <c r="A8585" s="79"/>
      <c r="B8585" s="79"/>
    </row>
    <row r="8586" spans="1:2">
      <c r="A8586" s="79"/>
      <c r="B8586" s="79"/>
    </row>
    <row r="8587" spans="1:2">
      <c r="A8587" s="79"/>
      <c r="B8587" s="79"/>
    </row>
    <row r="8588" spans="1:2">
      <c r="A8588" s="79"/>
      <c r="B8588" s="79"/>
    </row>
    <row r="8589" spans="1:2">
      <c r="A8589" s="79"/>
      <c r="B8589" s="79"/>
    </row>
    <row r="8590" spans="1:2">
      <c r="A8590" s="79"/>
      <c r="B8590" s="79"/>
    </row>
    <row r="8591" spans="1:2">
      <c r="A8591" s="79"/>
      <c r="B8591" s="79"/>
    </row>
    <row r="8592" spans="1:2">
      <c r="A8592" s="79"/>
      <c r="B8592" s="79"/>
    </row>
    <row r="8593" spans="1:2">
      <c r="A8593" s="79"/>
      <c r="B8593" s="79"/>
    </row>
    <row r="8594" spans="1:2">
      <c r="A8594" s="79"/>
      <c r="B8594" s="79"/>
    </row>
    <row r="8595" spans="1:2">
      <c r="A8595" s="79"/>
      <c r="B8595" s="79"/>
    </row>
    <row r="8596" spans="1:2">
      <c r="A8596" s="79"/>
      <c r="B8596" s="79"/>
    </row>
    <row r="8597" spans="1:2">
      <c r="A8597" s="79"/>
      <c r="B8597" s="79"/>
    </row>
    <row r="8598" spans="1:2">
      <c r="A8598" s="79"/>
      <c r="B8598" s="79"/>
    </row>
    <row r="8599" spans="1:2">
      <c r="A8599" s="79"/>
      <c r="B8599" s="79"/>
    </row>
    <row r="8600" spans="1:2">
      <c r="A8600" s="79"/>
      <c r="B8600" s="79"/>
    </row>
    <row r="8601" spans="1:2">
      <c r="A8601" s="79"/>
      <c r="B8601" s="79"/>
    </row>
    <row r="8602" spans="1:2">
      <c r="A8602" s="79"/>
      <c r="B8602" s="79"/>
    </row>
    <row r="8603" spans="1:2">
      <c r="A8603" s="79"/>
      <c r="B8603" s="79"/>
    </row>
    <row r="8604" spans="1:2">
      <c r="A8604" s="79"/>
      <c r="B8604" s="79"/>
    </row>
    <row r="8605" spans="1:2">
      <c r="A8605" s="79"/>
      <c r="B8605" s="79"/>
    </row>
    <row r="8606" spans="1:2">
      <c r="A8606" s="79"/>
      <c r="B8606" s="79"/>
    </row>
    <row r="8607" spans="1:2">
      <c r="A8607" s="79"/>
      <c r="B8607" s="79"/>
    </row>
    <row r="8608" spans="1:2">
      <c r="A8608" s="79"/>
      <c r="B8608" s="79"/>
    </row>
    <row r="8609" spans="1:2">
      <c r="A8609" s="79"/>
      <c r="B8609" s="79"/>
    </row>
    <row r="8610" spans="1:2">
      <c r="A8610" s="79"/>
      <c r="B8610" s="79"/>
    </row>
    <row r="8611" spans="1:2">
      <c r="A8611" s="79"/>
      <c r="B8611" s="79"/>
    </row>
    <row r="8612" spans="1:2">
      <c r="A8612" s="79"/>
      <c r="B8612" s="79"/>
    </row>
    <row r="8613" spans="1:2">
      <c r="A8613" s="79"/>
      <c r="B8613" s="79"/>
    </row>
    <row r="8614" spans="1:2">
      <c r="A8614" s="79"/>
      <c r="B8614" s="79"/>
    </row>
    <row r="8615" spans="1:2">
      <c r="A8615" s="79"/>
      <c r="B8615" s="79"/>
    </row>
    <row r="8616" spans="1:2">
      <c r="A8616" s="79"/>
      <c r="B8616" s="79"/>
    </row>
    <row r="8617" spans="1:2">
      <c r="A8617" s="79"/>
      <c r="B8617" s="79"/>
    </row>
    <row r="8618" spans="1:2">
      <c r="A8618" s="79"/>
      <c r="B8618" s="79"/>
    </row>
    <row r="8619" spans="1:2">
      <c r="A8619" s="79"/>
      <c r="B8619" s="79"/>
    </row>
    <row r="8620" spans="1:2">
      <c r="A8620" s="79"/>
      <c r="B8620" s="79"/>
    </row>
    <row r="8621" spans="1:2">
      <c r="A8621" s="79"/>
      <c r="B8621" s="79"/>
    </row>
    <row r="8622" spans="1:2">
      <c r="A8622" s="79"/>
      <c r="B8622" s="79"/>
    </row>
    <row r="8623" spans="1:2">
      <c r="A8623" s="79"/>
      <c r="B8623" s="79"/>
    </row>
    <row r="8624" spans="1:2">
      <c r="A8624" s="79"/>
      <c r="B8624" s="79"/>
    </row>
    <row r="8625" spans="1:2">
      <c r="A8625" s="79"/>
      <c r="B8625" s="79"/>
    </row>
    <row r="8626" spans="1:2">
      <c r="A8626" s="79"/>
      <c r="B8626" s="79"/>
    </row>
    <row r="8627" spans="1:2">
      <c r="A8627" s="79"/>
      <c r="B8627" s="79"/>
    </row>
    <row r="8628" spans="1:2">
      <c r="A8628" s="79"/>
      <c r="B8628" s="79"/>
    </row>
    <row r="8629" spans="1:2">
      <c r="A8629" s="79"/>
      <c r="B8629" s="79"/>
    </row>
    <row r="8630" spans="1:2">
      <c r="A8630" s="79"/>
      <c r="B8630" s="79"/>
    </row>
    <row r="8631" spans="1:2">
      <c r="A8631" s="79"/>
      <c r="B8631" s="79"/>
    </row>
    <row r="8632" spans="1:2">
      <c r="A8632" s="79"/>
      <c r="B8632" s="79"/>
    </row>
    <row r="8633" spans="1:2">
      <c r="A8633" s="79"/>
      <c r="B8633" s="79"/>
    </row>
    <row r="8634" spans="1:2">
      <c r="A8634" s="79"/>
      <c r="B8634" s="79"/>
    </row>
    <row r="8635" spans="1:2">
      <c r="A8635" s="79"/>
      <c r="B8635" s="79"/>
    </row>
    <row r="8636" spans="1:2">
      <c r="A8636" s="79"/>
      <c r="B8636" s="79"/>
    </row>
    <row r="8637" spans="1:2">
      <c r="A8637" s="79"/>
      <c r="B8637" s="79"/>
    </row>
    <row r="8638" spans="1:2">
      <c r="A8638" s="79"/>
      <c r="B8638" s="79"/>
    </row>
    <row r="8639" spans="1:2">
      <c r="A8639" s="79"/>
      <c r="B8639" s="79"/>
    </row>
    <row r="8640" spans="1:2">
      <c r="A8640" s="79"/>
      <c r="B8640" s="79"/>
    </row>
    <row r="8641" spans="1:2">
      <c r="A8641" s="79"/>
      <c r="B8641" s="79"/>
    </row>
    <row r="8642" spans="1:2">
      <c r="A8642" s="79"/>
      <c r="B8642" s="79"/>
    </row>
    <row r="8643" spans="1:2">
      <c r="A8643" s="79"/>
      <c r="B8643" s="79"/>
    </row>
    <row r="8644" spans="1:2">
      <c r="A8644" s="79"/>
      <c r="B8644" s="79"/>
    </row>
    <row r="8645" spans="1:2">
      <c r="A8645" s="79"/>
      <c r="B8645" s="79"/>
    </row>
    <row r="8646" spans="1:2">
      <c r="A8646" s="79"/>
      <c r="B8646" s="79"/>
    </row>
    <row r="8647" spans="1:2">
      <c r="A8647" s="79"/>
      <c r="B8647" s="79"/>
    </row>
    <row r="8648" spans="1:2">
      <c r="A8648" s="79"/>
      <c r="B8648" s="79"/>
    </row>
    <row r="8649" spans="1:2">
      <c r="A8649" s="79"/>
      <c r="B8649" s="79"/>
    </row>
    <row r="8650" spans="1:2">
      <c r="A8650" s="79"/>
      <c r="B8650" s="79"/>
    </row>
    <row r="8651" spans="1:2">
      <c r="A8651" s="79"/>
      <c r="B8651" s="79"/>
    </row>
    <row r="8652" spans="1:2">
      <c r="A8652" s="79"/>
      <c r="B8652" s="79"/>
    </row>
    <row r="8653" spans="1:2">
      <c r="A8653" s="79"/>
      <c r="B8653" s="79"/>
    </row>
    <row r="8654" spans="1:2">
      <c r="A8654" s="79"/>
      <c r="B8654" s="79"/>
    </row>
    <row r="8655" spans="1:2">
      <c r="A8655" s="79"/>
      <c r="B8655" s="79"/>
    </row>
    <row r="8656" spans="1:2">
      <c r="A8656" s="79"/>
      <c r="B8656" s="79"/>
    </row>
    <row r="8657" spans="1:2">
      <c r="A8657" s="79"/>
      <c r="B8657" s="79"/>
    </row>
    <row r="8658" spans="1:2">
      <c r="A8658" s="79"/>
      <c r="B8658" s="79"/>
    </row>
    <row r="8659" spans="1:2">
      <c r="A8659" s="79"/>
      <c r="B8659" s="79"/>
    </row>
    <row r="8660" spans="1:2">
      <c r="A8660" s="79"/>
      <c r="B8660" s="79"/>
    </row>
    <row r="8661" spans="1:2">
      <c r="A8661" s="79"/>
      <c r="B8661" s="79"/>
    </row>
    <row r="8662" spans="1:2">
      <c r="A8662" s="79"/>
      <c r="B8662" s="79"/>
    </row>
    <row r="8663" spans="1:2">
      <c r="A8663" s="79"/>
      <c r="B8663" s="79"/>
    </row>
    <row r="8664" spans="1:2">
      <c r="A8664" s="79"/>
      <c r="B8664" s="79"/>
    </row>
    <row r="8665" spans="1:2">
      <c r="A8665" s="79"/>
      <c r="B8665" s="79"/>
    </row>
    <row r="8666" spans="1:2">
      <c r="A8666" s="79"/>
      <c r="B8666" s="79"/>
    </row>
    <row r="8667" spans="1:2">
      <c r="A8667" s="79"/>
      <c r="B8667" s="79"/>
    </row>
    <row r="8668" spans="1:2">
      <c r="A8668" s="79"/>
      <c r="B8668" s="79"/>
    </row>
    <row r="8669" spans="1:2">
      <c r="A8669" s="79"/>
      <c r="B8669" s="79"/>
    </row>
    <row r="8670" spans="1:2">
      <c r="A8670" s="79"/>
      <c r="B8670" s="79"/>
    </row>
    <row r="8671" spans="1:2">
      <c r="A8671" s="79"/>
      <c r="B8671" s="79"/>
    </row>
    <row r="8672" spans="1:2">
      <c r="A8672" s="79"/>
      <c r="B8672" s="79"/>
    </row>
    <row r="8673" spans="1:2">
      <c r="A8673" s="79"/>
      <c r="B8673" s="79"/>
    </row>
    <row r="8674" spans="1:2">
      <c r="A8674" s="79"/>
      <c r="B8674" s="79"/>
    </row>
    <row r="8675" spans="1:2">
      <c r="A8675" s="79"/>
      <c r="B8675" s="79"/>
    </row>
    <row r="8676" spans="1:2">
      <c r="A8676" s="79"/>
      <c r="B8676" s="79"/>
    </row>
    <row r="8677" spans="1:2">
      <c r="A8677" s="79"/>
      <c r="B8677" s="79"/>
    </row>
    <row r="8678" spans="1:2">
      <c r="A8678" s="79"/>
      <c r="B8678" s="79"/>
    </row>
    <row r="8679" spans="1:2">
      <c r="A8679" s="79"/>
      <c r="B8679" s="79"/>
    </row>
    <row r="8680" spans="1:2">
      <c r="A8680" s="79"/>
      <c r="B8680" s="79"/>
    </row>
    <row r="8681" spans="1:2">
      <c r="A8681" s="79"/>
      <c r="B8681" s="79"/>
    </row>
    <row r="8682" spans="1:2">
      <c r="A8682" s="79"/>
      <c r="B8682" s="79"/>
    </row>
    <row r="8683" spans="1:2">
      <c r="A8683" s="79"/>
      <c r="B8683" s="79"/>
    </row>
    <row r="8684" spans="1:2">
      <c r="A8684" s="79"/>
      <c r="B8684" s="79"/>
    </row>
    <row r="8685" spans="1:2">
      <c r="A8685" s="79"/>
      <c r="B8685" s="79"/>
    </row>
    <row r="8686" spans="1:2">
      <c r="A8686" s="79"/>
      <c r="B8686" s="79"/>
    </row>
    <row r="8687" spans="1:2">
      <c r="A8687" s="79"/>
      <c r="B8687" s="79"/>
    </row>
    <row r="8688" spans="1:2">
      <c r="A8688" s="79"/>
      <c r="B8688" s="79"/>
    </row>
    <row r="8689" spans="1:2">
      <c r="A8689" s="79"/>
      <c r="B8689" s="79"/>
    </row>
    <row r="8690" spans="1:2">
      <c r="A8690" s="79"/>
      <c r="B8690" s="79"/>
    </row>
    <row r="8691" spans="1:2">
      <c r="A8691" s="79"/>
      <c r="B8691" s="79"/>
    </row>
    <row r="8692" spans="1:2">
      <c r="A8692" s="79"/>
      <c r="B8692" s="79"/>
    </row>
    <row r="8693" spans="1:2">
      <c r="A8693" s="79"/>
      <c r="B8693" s="79"/>
    </row>
    <row r="8694" spans="1:2">
      <c r="A8694" s="79"/>
      <c r="B8694" s="79"/>
    </row>
    <row r="8695" spans="1:2">
      <c r="A8695" s="79"/>
      <c r="B8695" s="79"/>
    </row>
    <row r="8696" spans="1:2">
      <c r="A8696" s="79"/>
      <c r="B8696" s="79"/>
    </row>
    <row r="8697" spans="1:2">
      <c r="A8697" s="79"/>
      <c r="B8697" s="79"/>
    </row>
    <row r="8698" spans="1:2">
      <c r="A8698" s="79"/>
      <c r="B8698" s="79"/>
    </row>
    <row r="8699" spans="1:2">
      <c r="A8699" s="79"/>
      <c r="B8699" s="79"/>
    </row>
    <row r="8700" spans="1:2">
      <c r="A8700" s="79"/>
      <c r="B8700" s="79"/>
    </row>
    <row r="8701" spans="1:2">
      <c r="A8701" s="79"/>
      <c r="B8701" s="79"/>
    </row>
    <row r="8702" spans="1:2">
      <c r="A8702" s="79"/>
      <c r="B8702" s="79"/>
    </row>
    <row r="8703" spans="1:2">
      <c r="A8703" s="79"/>
      <c r="B8703" s="79"/>
    </row>
    <row r="8704" spans="1:2">
      <c r="A8704" s="79"/>
      <c r="B8704" s="79"/>
    </row>
    <row r="8705" spans="1:2">
      <c r="A8705" s="79"/>
      <c r="B8705" s="79"/>
    </row>
    <row r="8706" spans="1:2">
      <c r="A8706" s="79"/>
      <c r="B8706" s="79"/>
    </row>
    <row r="8707" spans="1:2">
      <c r="A8707" s="79"/>
      <c r="B8707" s="79"/>
    </row>
    <row r="8708" spans="1:2">
      <c r="A8708" s="79"/>
      <c r="B8708" s="79"/>
    </row>
    <row r="8709" spans="1:2">
      <c r="A8709" s="79"/>
      <c r="B8709" s="79"/>
    </row>
    <row r="8710" spans="1:2">
      <c r="A8710" s="79"/>
      <c r="B8710" s="79"/>
    </row>
    <row r="8711" spans="1:2">
      <c r="A8711" s="79"/>
      <c r="B8711" s="79"/>
    </row>
    <row r="8712" spans="1:2">
      <c r="A8712" s="79"/>
      <c r="B8712" s="79"/>
    </row>
    <row r="8713" spans="1:2">
      <c r="A8713" s="79"/>
      <c r="B8713" s="79"/>
    </row>
    <row r="8714" spans="1:2">
      <c r="A8714" s="79"/>
      <c r="B8714" s="79"/>
    </row>
    <row r="8715" spans="1:2">
      <c r="A8715" s="79"/>
      <c r="B8715" s="79"/>
    </row>
    <row r="8716" spans="1:2">
      <c r="A8716" s="79"/>
      <c r="B8716" s="79"/>
    </row>
    <row r="8717" spans="1:2">
      <c r="A8717" s="79"/>
      <c r="B8717" s="79"/>
    </row>
    <row r="8718" spans="1:2">
      <c r="A8718" s="79"/>
      <c r="B8718" s="79"/>
    </row>
    <row r="8719" spans="1:2">
      <c r="A8719" s="79"/>
      <c r="B8719" s="79"/>
    </row>
    <row r="8720" spans="1:2">
      <c r="A8720" s="79"/>
      <c r="B8720" s="79"/>
    </row>
    <row r="8721" spans="1:2">
      <c r="A8721" s="79"/>
      <c r="B8721" s="79"/>
    </row>
    <row r="8722" spans="1:2">
      <c r="A8722" s="79"/>
      <c r="B8722" s="79"/>
    </row>
    <row r="8723" spans="1:2">
      <c r="A8723" s="79"/>
      <c r="B8723" s="79"/>
    </row>
    <row r="8724" spans="1:2">
      <c r="A8724" s="79"/>
      <c r="B8724" s="79"/>
    </row>
    <row r="8725" spans="1:2">
      <c r="A8725" s="79"/>
      <c r="B8725" s="79"/>
    </row>
    <row r="8726" spans="1:2">
      <c r="A8726" s="79"/>
      <c r="B8726" s="79"/>
    </row>
    <row r="8727" spans="1:2">
      <c r="A8727" s="79"/>
      <c r="B8727" s="79"/>
    </row>
    <row r="8728" spans="1:2">
      <c r="A8728" s="79"/>
      <c r="B8728" s="79"/>
    </row>
    <row r="8729" spans="1:2">
      <c r="A8729" s="79"/>
      <c r="B8729" s="79"/>
    </row>
    <row r="8730" spans="1:2">
      <c r="A8730" s="79"/>
      <c r="B8730" s="79"/>
    </row>
    <row r="8731" spans="1:2">
      <c r="A8731" s="79"/>
      <c r="B8731" s="79"/>
    </row>
    <row r="8732" spans="1:2">
      <c r="A8732" s="79"/>
      <c r="B8732" s="79"/>
    </row>
    <row r="8733" spans="1:2">
      <c r="A8733" s="79"/>
      <c r="B8733" s="79"/>
    </row>
    <row r="8734" spans="1:2">
      <c r="A8734" s="79"/>
      <c r="B8734" s="79"/>
    </row>
    <row r="8735" spans="1:2">
      <c r="A8735" s="79"/>
      <c r="B8735" s="79"/>
    </row>
    <row r="8736" spans="1:2">
      <c r="A8736" s="79"/>
      <c r="B8736" s="79"/>
    </row>
    <row r="8737" spans="1:2">
      <c r="A8737" s="79"/>
      <c r="B8737" s="79"/>
    </row>
    <row r="8738" spans="1:2">
      <c r="A8738" s="79"/>
      <c r="B8738" s="79"/>
    </row>
    <row r="8739" spans="1:2">
      <c r="A8739" s="79"/>
      <c r="B8739" s="79"/>
    </row>
    <row r="8740" spans="1:2">
      <c r="A8740" s="79"/>
      <c r="B8740" s="79"/>
    </row>
    <row r="8741" spans="1:2">
      <c r="A8741" s="79"/>
      <c r="B8741" s="79"/>
    </row>
    <row r="8742" spans="1:2">
      <c r="A8742" s="79"/>
      <c r="B8742" s="79"/>
    </row>
    <row r="8743" spans="1:2">
      <c r="A8743" s="79"/>
      <c r="B8743" s="79"/>
    </row>
    <row r="8744" spans="1:2">
      <c r="A8744" s="79"/>
      <c r="B8744" s="79"/>
    </row>
    <row r="8745" spans="1:2">
      <c r="A8745" s="79"/>
      <c r="B8745" s="79"/>
    </row>
    <row r="8746" spans="1:2">
      <c r="A8746" s="79"/>
      <c r="B8746" s="79"/>
    </row>
    <row r="8747" spans="1:2">
      <c r="A8747" s="79"/>
      <c r="B8747" s="79"/>
    </row>
    <row r="8748" spans="1:2">
      <c r="A8748" s="79"/>
      <c r="B8748" s="79"/>
    </row>
    <row r="8749" spans="1:2">
      <c r="A8749" s="79"/>
      <c r="B8749" s="79"/>
    </row>
    <row r="8750" spans="1:2">
      <c r="A8750" s="79"/>
      <c r="B8750" s="79"/>
    </row>
    <row r="8751" spans="1:2">
      <c r="A8751" s="79"/>
      <c r="B8751" s="79"/>
    </row>
    <row r="8752" spans="1:2">
      <c r="A8752" s="79"/>
      <c r="B8752" s="79"/>
    </row>
    <row r="8753" spans="1:2">
      <c r="A8753" s="79"/>
      <c r="B8753" s="79"/>
    </row>
    <row r="8754" spans="1:2">
      <c r="A8754" s="79"/>
      <c r="B8754" s="79"/>
    </row>
    <row r="8755" spans="1:2">
      <c r="A8755" s="79"/>
      <c r="B8755" s="79"/>
    </row>
    <row r="8756" spans="1:2">
      <c r="A8756" s="79"/>
      <c r="B8756" s="79"/>
    </row>
    <row r="8757" spans="1:2">
      <c r="A8757" s="79"/>
      <c r="B8757" s="79"/>
    </row>
    <row r="8758" spans="1:2">
      <c r="A8758" s="79"/>
      <c r="B8758" s="79"/>
    </row>
    <row r="8759" spans="1:2">
      <c r="A8759" s="79"/>
      <c r="B8759" s="79"/>
    </row>
    <row r="8760" spans="1:2">
      <c r="A8760" s="79"/>
      <c r="B8760" s="79"/>
    </row>
    <row r="8761" spans="1:2">
      <c r="A8761" s="79"/>
      <c r="B8761" s="79"/>
    </row>
    <row r="8762" spans="1:2">
      <c r="A8762" s="79"/>
      <c r="B8762" s="79"/>
    </row>
    <row r="8763" spans="1:2">
      <c r="A8763" s="79"/>
      <c r="B8763" s="79"/>
    </row>
    <row r="8764" spans="1:2">
      <c r="A8764" s="79"/>
      <c r="B8764" s="79"/>
    </row>
    <row r="8765" spans="1:2">
      <c r="A8765" s="79"/>
      <c r="B8765" s="79"/>
    </row>
    <row r="8766" spans="1:2">
      <c r="A8766" s="79"/>
      <c r="B8766" s="79"/>
    </row>
    <row r="8767" spans="1:2">
      <c r="A8767" s="79"/>
      <c r="B8767" s="79"/>
    </row>
    <row r="8768" spans="1:2">
      <c r="A8768" s="79"/>
      <c r="B8768" s="79"/>
    </row>
    <row r="8769" spans="1:2">
      <c r="A8769" s="79"/>
      <c r="B8769" s="79"/>
    </row>
    <row r="8770" spans="1:2">
      <c r="A8770" s="79"/>
      <c r="B8770" s="79"/>
    </row>
    <row r="8771" spans="1:2">
      <c r="A8771" s="79"/>
      <c r="B8771" s="79"/>
    </row>
    <row r="8772" spans="1:2">
      <c r="A8772" s="79"/>
      <c r="B8772" s="79"/>
    </row>
    <row r="8773" spans="1:2">
      <c r="A8773" s="79"/>
      <c r="B8773" s="79"/>
    </row>
    <row r="8774" spans="1:2">
      <c r="A8774" s="79"/>
      <c r="B8774" s="79"/>
    </row>
    <row r="8775" spans="1:2">
      <c r="A8775" s="79"/>
      <c r="B8775" s="79"/>
    </row>
    <row r="8776" spans="1:2">
      <c r="A8776" s="79"/>
      <c r="B8776" s="79"/>
    </row>
    <row r="8777" spans="1:2">
      <c r="A8777" s="79"/>
      <c r="B8777" s="79"/>
    </row>
    <row r="8778" spans="1:2">
      <c r="A8778" s="79"/>
      <c r="B8778" s="79"/>
    </row>
    <row r="8779" spans="1:2">
      <c r="A8779" s="79"/>
      <c r="B8779" s="79"/>
    </row>
    <row r="8780" spans="1:2">
      <c r="A8780" s="79"/>
      <c r="B8780" s="79"/>
    </row>
    <row r="8781" spans="1:2">
      <c r="A8781" s="79"/>
      <c r="B8781" s="79"/>
    </row>
    <row r="8782" spans="1:2">
      <c r="A8782" s="79"/>
      <c r="B8782" s="79"/>
    </row>
    <row r="8783" spans="1:2">
      <c r="A8783" s="79"/>
      <c r="B8783" s="79"/>
    </row>
    <row r="8784" spans="1:2">
      <c r="A8784" s="79"/>
      <c r="B8784" s="79"/>
    </row>
    <row r="8785" spans="1:2">
      <c r="A8785" s="79"/>
      <c r="B8785" s="79"/>
    </row>
    <row r="8786" spans="1:2">
      <c r="A8786" s="79"/>
      <c r="B8786" s="79"/>
    </row>
    <row r="8787" spans="1:2">
      <c r="A8787" s="79"/>
      <c r="B8787" s="79"/>
    </row>
    <row r="8788" spans="1:2">
      <c r="A8788" s="79"/>
      <c r="B8788" s="79"/>
    </row>
    <row r="8789" spans="1:2">
      <c r="A8789" s="79"/>
      <c r="B8789" s="79"/>
    </row>
    <row r="8790" spans="1:2">
      <c r="A8790" s="79"/>
      <c r="B8790" s="79"/>
    </row>
    <row r="8791" spans="1:2">
      <c r="A8791" s="79"/>
      <c r="B8791" s="79"/>
    </row>
    <row r="8792" spans="1:2">
      <c r="A8792" s="79"/>
      <c r="B8792" s="79"/>
    </row>
    <row r="8793" spans="1:2">
      <c r="A8793" s="79"/>
      <c r="B8793" s="79"/>
    </row>
    <row r="8794" spans="1:2">
      <c r="A8794" s="79"/>
      <c r="B8794" s="79"/>
    </row>
    <row r="8795" spans="1:2">
      <c r="A8795" s="79"/>
      <c r="B8795" s="79"/>
    </row>
    <row r="8796" spans="1:2">
      <c r="A8796" s="79"/>
      <c r="B8796" s="79"/>
    </row>
    <row r="8797" spans="1:2">
      <c r="A8797" s="79"/>
      <c r="B8797" s="79"/>
    </row>
    <row r="8798" spans="1:2">
      <c r="A8798" s="79"/>
      <c r="B8798" s="79"/>
    </row>
    <row r="8799" spans="1:2">
      <c r="A8799" s="79"/>
      <c r="B8799" s="79"/>
    </row>
    <row r="8800" spans="1:2">
      <c r="A8800" s="79"/>
      <c r="B8800" s="79"/>
    </row>
    <row r="8801" spans="1:2">
      <c r="A8801" s="79"/>
      <c r="B8801" s="79"/>
    </row>
    <row r="8802" spans="1:2">
      <c r="A8802" s="79"/>
      <c r="B8802" s="79"/>
    </row>
    <row r="8803" spans="1:2">
      <c r="A8803" s="79"/>
      <c r="B8803" s="79"/>
    </row>
    <row r="8804" spans="1:2">
      <c r="A8804" s="79"/>
      <c r="B8804" s="79"/>
    </row>
    <row r="8805" spans="1:2">
      <c r="A8805" s="79"/>
      <c r="B8805" s="79"/>
    </row>
    <row r="8806" spans="1:2">
      <c r="A8806" s="79"/>
      <c r="B8806" s="79"/>
    </row>
    <row r="8807" spans="1:2">
      <c r="A8807" s="79"/>
      <c r="B8807" s="79"/>
    </row>
    <row r="8808" spans="1:2">
      <c r="A8808" s="79"/>
      <c r="B8808" s="79"/>
    </row>
    <row r="8809" spans="1:2">
      <c r="A8809" s="79"/>
      <c r="B8809" s="79"/>
    </row>
    <row r="8810" spans="1:2">
      <c r="A8810" s="79"/>
      <c r="B8810" s="79"/>
    </row>
    <row r="8811" spans="1:2">
      <c r="A8811" s="79"/>
      <c r="B8811" s="79"/>
    </row>
    <row r="8812" spans="1:2">
      <c r="A8812" s="79"/>
      <c r="B8812" s="79"/>
    </row>
    <row r="8813" spans="1:2">
      <c r="A8813" s="79"/>
      <c r="B8813" s="79"/>
    </row>
    <row r="8814" spans="1:2">
      <c r="A8814" s="79"/>
      <c r="B8814" s="79"/>
    </row>
    <row r="8815" spans="1:2">
      <c r="A8815" s="79"/>
      <c r="B8815" s="79"/>
    </row>
    <row r="8816" spans="1:2">
      <c r="A8816" s="79"/>
      <c r="B8816" s="79"/>
    </row>
    <row r="8817" spans="1:2">
      <c r="A8817" s="79"/>
      <c r="B8817" s="79"/>
    </row>
    <row r="8818" spans="1:2">
      <c r="A8818" s="79"/>
      <c r="B8818" s="79"/>
    </row>
    <row r="8819" spans="1:2">
      <c r="A8819" s="79"/>
      <c r="B8819" s="79"/>
    </row>
    <row r="8820" spans="1:2">
      <c r="A8820" s="79"/>
      <c r="B8820" s="79"/>
    </row>
    <row r="8821" spans="1:2">
      <c r="A8821" s="79"/>
      <c r="B8821" s="79"/>
    </row>
    <row r="8822" spans="1:2">
      <c r="A8822" s="79"/>
      <c r="B8822" s="79"/>
    </row>
    <row r="8823" spans="1:2">
      <c r="A8823" s="79"/>
      <c r="B8823" s="79"/>
    </row>
    <row r="8824" spans="1:2">
      <c r="A8824" s="79"/>
      <c r="B8824" s="79"/>
    </row>
    <row r="8825" spans="1:2">
      <c r="A8825" s="79"/>
      <c r="B8825" s="79"/>
    </row>
    <row r="8826" spans="1:2">
      <c r="A8826" s="79"/>
      <c r="B8826" s="79"/>
    </row>
    <row r="8827" spans="1:2">
      <c r="A8827" s="79"/>
      <c r="B8827" s="79"/>
    </row>
    <row r="8828" spans="1:2">
      <c r="A8828" s="79"/>
      <c r="B8828" s="79"/>
    </row>
    <row r="8829" spans="1:2">
      <c r="A8829" s="79"/>
      <c r="B8829" s="79"/>
    </row>
    <row r="8830" spans="1:2">
      <c r="A8830" s="79"/>
      <c r="B8830" s="79"/>
    </row>
    <row r="8831" spans="1:2">
      <c r="A8831" s="79"/>
      <c r="B8831" s="79"/>
    </row>
    <row r="8832" spans="1:2">
      <c r="A8832" s="79"/>
      <c r="B8832" s="79"/>
    </row>
    <row r="8833" spans="1:2">
      <c r="A8833" s="79"/>
      <c r="B8833" s="79"/>
    </row>
    <row r="8834" spans="1:2">
      <c r="A8834" s="79"/>
      <c r="B8834" s="79"/>
    </row>
    <row r="8835" spans="1:2">
      <c r="A8835" s="79"/>
      <c r="B8835" s="79"/>
    </row>
    <row r="8836" spans="1:2">
      <c r="A8836" s="79"/>
      <c r="B8836" s="79"/>
    </row>
    <row r="8837" spans="1:2">
      <c r="A8837" s="79"/>
      <c r="B8837" s="79"/>
    </row>
    <row r="8838" spans="1:2">
      <c r="A8838" s="79"/>
      <c r="B8838" s="79"/>
    </row>
    <row r="8839" spans="1:2">
      <c r="A8839" s="79"/>
      <c r="B8839" s="79"/>
    </row>
    <row r="8840" spans="1:2">
      <c r="A8840" s="79"/>
      <c r="B8840" s="79"/>
    </row>
    <row r="8841" spans="1:2">
      <c r="A8841" s="79"/>
      <c r="B8841" s="79"/>
    </row>
    <row r="8842" spans="1:2">
      <c r="A8842" s="79"/>
      <c r="B8842" s="79"/>
    </row>
    <row r="8843" spans="1:2">
      <c r="A8843" s="79"/>
      <c r="B8843" s="79"/>
    </row>
    <row r="8844" spans="1:2">
      <c r="A8844" s="79"/>
      <c r="B8844" s="79"/>
    </row>
    <row r="8845" spans="1:2">
      <c r="A8845" s="79"/>
      <c r="B8845" s="79"/>
    </row>
    <row r="8846" spans="1:2">
      <c r="A8846" s="79"/>
      <c r="B8846" s="79"/>
    </row>
    <row r="8847" spans="1:2">
      <c r="A8847" s="79"/>
      <c r="B8847" s="79"/>
    </row>
    <row r="8848" spans="1:2">
      <c r="A8848" s="79"/>
      <c r="B8848" s="79"/>
    </row>
    <row r="8849" spans="1:2">
      <c r="A8849" s="79"/>
      <c r="B8849" s="79"/>
    </row>
    <row r="8850" spans="1:2">
      <c r="A8850" s="79"/>
      <c r="B8850" s="79"/>
    </row>
    <row r="8851" spans="1:2">
      <c r="A8851" s="79"/>
      <c r="B8851" s="79"/>
    </row>
    <row r="8852" spans="1:2">
      <c r="A8852" s="79"/>
      <c r="B8852" s="79"/>
    </row>
    <row r="8853" spans="1:2">
      <c r="A8853" s="79"/>
      <c r="B8853" s="79"/>
    </row>
    <row r="8854" spans="1:2">
      <c r="A8854" s="79"/>
      <c r="B8854" s="79"/>
    </row>
    <row r="8855" spans="1:2">
      <c r="A8855" s="79"/>
      <c r="B8855" s="79"/>
    </row>
    <row r="8856" spans="1:2">
      <c r="A8856" s="79"/>
      <c r="B8856" s="79"/>
    </row>
    <row r="8857" spans="1:2">
      <c r="A8857" s="79"/>
      <c r="B8857" s="79"/>
    </row>
    <row r="8858" spans="1:2">
      <c r="A8858" s="79"/>
      <c r="B8858" s="79"/>
    </row>
    <row r="8859" spans="1:2">
      <c r="A8859" s="79"/>
      <c r="B8859" s="79"/>
    </row>
    <row r="8860" spans="1:2">
      <c r="A8860" s="79"/>
      <c r="B8860" s="79"/>
    </row>
    <row r="8861" spans="1:2">
      <c r="A8861" s="79"/>
      <c r="B8861" s="79"/>
    </row>
    <row r="8862" spans="1:2">
      <c r="A8862" s="79"/>
      <c r="B8862" s="79"/>
    </row>
    <row r="8863" spans="1:2">
      <c r="A8863" s="79"/>
      <c r="B8863" s="79"/>
    </row>
    <row r="8864" spans="1:2">
      <c r="A8864" s="79"/>
      <c r="B8864" s="79"/>
    </row>
    <row r="8865" spans="1:2">
      <c r="A8865" s="79"/>
      <c r="B8865" s="79"/>
    </row>
    <row r="8866" spans="1:2">
      <c r="A8866" s="79"/>
      <c r="B8866" s="79"/>
    </row>
    <row r="8867" spans="1:2">
      <c r="A8867" s="79"/>
      <c r="B8867" s="79"/>
    </row>
    <row r="8868" spans="1:2">
      <c r="A8868" s="79"/>
      <c r="B8868" s="79"/>
    </row>
    <row r="8869" spans="1:2">
      <c r="A8869" s="79"/>
      <c r="B8869" s="79"/>
    </row>
    <row r="8870" spans="1:2">
      <c r="A8870" s="79"/>
      <c r="B8870" s="79"/>
    </row>
    <row r="8871" spans="1:2">
      <c r="A8871" s="79"/>
      <c r="B8871" s="79"/>
    </row>
    <row r="8872" spans="1:2">
      <c r="A8872" s="79"/>
      <c r="B8872" s="79"/>
    </row>
    <row r="8873" spans="1:2">
      <c r="A8873" s="79"/>
      <c r="B8873" s="79"/>
    </row>
    <row r="8874" spans="1:2">
      <c r="A8874" s="79"/>
      <c r="B8874" s="79"/>
    </row>
    <row r="8875" spans="1:2">
      <c r="A8875" s="79"/>
      <c r="B8875" s="79"/>
    </row>
    <row r="8876" spans="1:2">
      <c r="A8876" s="79"/>
      <c r="B8876" s="79"/>
    </row>
    <row r="8877" spans="1:2">
      <c r="A8877" s="79"/>
      <c r="B8877" s="79"/>
    </row>
    <row r="8878" spans="1:2">
      <c r="A8878" s="79"/>
      <c r="B8878" s="79"/>
    </row>
    <row r="8879" spans="1:2">
      <c r="A8879" s="79"/>
      <c r="B8879" s="79"/>
    </row>
    <row r="8880" spans="1:2">
      <c r="A8880" s="79"/>
      <c r="B8880" s="79"/>
    </row>
    <row r="8881" spans="1:2">
      <c r="A8881" s="79"/>
      <c r="B8881" s="79"/>
    </row>
    <row r="8882" spans="1:2">
      <c r="A8882" s="79"/>
      <c r="B8882" s="79"/>
    </row>
    <row r="8883" spans="1:2">
      <c r="A8883" s="79"/>
      <c r="B8883" s="79"/>
    </row>
    <row r="8884" spans="1:2">
      <c r="A8884" s="79"/>
      <c r="B8884" s="79"/>
    </row>
    <row r="8885" spans="1:2">
      <c r="A8885" s="79"/>
      <c r="B8885" s="79"/>
    </row>
    <row r="8886" spans="1:2">
      <c r="A8886" s="79"/>
      <c r="B8886" s="79"/>
    </row>
    <row r="8887" spans="1:2">
      <c r="A8887" s="79"/>
      <c r="B8887" s="79"/>
    </row>
    <row r="8888" spans="1:2">
      <c r="A8888" s="79"/>
      <c r="B8888" s="79"/>
    </row>
    <row r="8889" spans="1:2">
      <c r="A8889" s="79"/>
      <c r="B8889" s="79"/>
    </row>
    <row r="8890" spans="1:2">
      <c r="A8890" s="79"/>
      <c r="B8890" s="79"/>
    </row>
    <row r="8891" spans="1:2">
      <c r="A8891" s="79"/>
      <c r="B8891" s="79"/>
    </row>
    <row r="8892" spans="1:2">
      <c r="A8892" s="79"/>
      <c r="B8892" s="79"/>
    </row>
    <row r="8893" spans="1:2">
      <c r="A8893" s="79"/>
      <c r="B8893" s="79"/>
    </row>
    <row r="8894" spans="1:2">
      <c r="A8894" s="79"/>
      <c r="B8894" s="79"/>
    </row>
    <row r="8895" spans="1:2">
      <c r="A8895" s="79"/>
      <c r="B8895" s="79"/>
    </row>
    <row r="8896" spans="1:2">
      <c r="A8896" s="79"/>
      <c r="B8896" s="79"/>
    </row>
    <row r="8897" spans="1:2">
      <c r="A8897" s="79"/>
      <c r="B8897" s="79"/>
    </row>
    <row r="8898" spans="1:2">
      <c r="A8898" s="79"/>
      <c r="B8898" s="79"/>
    </row>
    <row r="8899" spans="1:2">
      <c r="A8899" s="79"/>
      <c r="B8899" s="79"/>
    </row>
    <row r="8900" spans="1:2">
      <c r="A8900" s="79"/>
      <c r="B8900" s="79"/>
    </row>
    <row r="8901" spans="1:2">
      <c r="A8901" s="79"/>
      <c r="B8901" s="79"/>
    </row>
    <row r="8902" spans="1:2">
      <c r="A8902" s="79"/>
      <c r="B8902" s="79"/>
    </row>
    <row r="8903" spans="1:2">
      <c r="A8903" s="79"/>
      <c r="B8903" s="79"/>
    </row>
    <row r="8904" spans="1:2">
      <c r="A8904" s="79"/>
      <c r="B8904" s="79"/>
    </row>
    <row r="8905" spans="1:2">
      <c r="A8905" s="79"/>
      <c r="B8905" s="79"/>
    </row>
    <row r="8906" spans="1:2">
      <c r="A8906" s="79"/>
      <c r="B8906" s="79"/>
    </row>
    <row r="8907" spans="1:2">
      <c r="A8907" s="79"/>
      <c r="B8907" s="79"/>
    </row>
    <row r="8908" spans="1:2">
      <c r="A8908" s="79"/>
      <c r="B8908" s="79"/>
    </row>
    <row r="8909" spans="1:2">
      <c r="A8909" s="79"/>
      <c r="B8909" s="79"/>
    </row>
    <row r="8910" spans="1:2">
      <c r="A8910" s="79"/>
      <c r="B8910" s="79"/>
    </row>
    <row r="8911" spans="1:2">
      <c r="A8911" s="79"/>
      <c r="B8911" s="79"/>
    </row>
    <row r="8912" spans="1:2">
      <c r="A8912" s="79"/>
      <c r="B8912" s="79"/>
    </row>
    <row r="8913" spans="1:2">
      <c r="A8913" s="79"/>
      <c r="B8913" s="79"/>
    </row>
    <row r="8914" spans="1:2">
      <c r="A8914" s="79"/>
      <c r="B8914" s="79"/>
    </row>
    <row r="8915" spans="1:2">
      <c r="A8915" s="79"/>
      <c r="B8915" s="79"/>
    </row>
    <row r="8916" spans="1:2">
      <c r="A8916" s="79"/>
      <c r="B8916" s="79"/>
    </row>
    <row r="8917" spans="1:2">
      <c r="A8917" s="79"/>
      <c r="B8917" s="79"/>
    </row>
    <row r="8918" spans="1:2">
      <c r="A8918" s="79"/>
      <c r="B8918" s="79"/>
    </row>
    <row r="8919" spans="1:2">
      <c r="A8919" s="79"/>
      <c r="B8919" s="79"/>
    </row>
    <row r="8920" spans="1:2">
      <c r="A8920" s="79"/>
      <c r="B8920" s="79"/>
    </row>
    <row r="8921" spans="1:2">
      <c r="A8921" s="79"/>
      <c r="B8921" s="79"/>
    </row>
    <row r="8922" spans="1:2">
      <c r="A8922" s="79"/>
      <c r="B8922" s="79"/>
    </row>
    <row r="8923" spans="1:2">
      <c r="A8923" s="79"/>
      <c r="B8923" s="79"/>
    </row>
    <row r="8924" spans="1:2">
      <c r="A8924" s="79"/>
      <c r="B8924" s="79"/>
    </row>
    <row r="8925" spans="1:2">
      <c r="A8925" s="79"/>
      <c r="B8925" s="79"/>
    </row>
    <row r="8926" spans="1:2">
      <c r="A8926" s="79"/>
      <c r="B8926" s="79"/>
    </row>
    <row r="8927" spans="1:2">
      <c r="A8927" s="79"/>
      <c r="B8927" s="79"/>
    </row>
    <row r="8928" spans="1:2">
      <c r="A8928" s="79"/>
      <c r="B8928" s="79"/>
    </row>
    <row r="8929" spans="1:2">
      <c r="A8929" s="79"/>
      <c r="B8929" s="79"/>
    </row>
    <row r="8930" spans="1:2">
      <c r="A8930" s="79"/>
      <c r="B8930" s="79"/>
    </row>
    <row r="8931" spans="1:2">
      <c r="A8931" s="79"/>
      <c r="B8931" s="79"/>
    </row>
    <row r="8932" spans="1:2">
      <c r="A8932" s="79"/>
      <c r="B8932" s="79"/>
    </row>
    <row r="8933" spans="1:2">
      <c r="A8933" s="79"/>
      <c r="B8933" s="79"/>
    </row>
    <row r="8934" spans="1:2">
      <c r="A8934" s="79"/>
      <c r="B8934" s="79"/>
    </row>
    <row r="8935" spans="1:2">
      <c r="A8935" s="79"/>
      <c r="B8935" s="79"/>
    </row>
    <row r="8936" spans="1:2">
      <c r="A8936" s="79"/>
      <c r="B8936" s="79"/>
    </row>
    <row r="8937" spans="1:2">
      <c r="A8937" s="79"/>
      <c r="B8937" s="79"/>
    </row>
    <row r="8938" spans="1:2">
      <c r="A8938" s="79"/>
      <c r="B8938" s="79"/>
    </row>
    <row r="8939" spans="1:2">
      <c r="A8939" s="79"/>
      <c r="B8939" s="79"/>
    </row>
    <row r="8940" spans="1:2">
      <c r="A8940" s="79"/>
      <c r="B8940" s="79"/>
    </row>
    <row r="8941" spans="1:2">
      <c r="A8941" s="79"/>
      <c r="B8941" s="79"/>
    </row>
    <row r="8942" spans="1:2">
      <c r="A8942" s="79"/>
      <c r="B8942" s="79"/>
    </row>
    <row r="8943" spans="1:2">
      <c r="A8943" s="79"/>
      <c r="B8943" s="79"/>
    </row>
    <row r="8944" spans="1:2">
      <c r="A8944" s="79"/>
      <c r="B8944" s="79"/>
    </row>
    <row r="8945" spans="1:2">
      <c r="A8945" s="79"/>
      <c r="B8945" s="79"/>
    </row>
    <row r="8946" spans="1:2">
      <c r="A8946" s="79"/>
      <c r="B8946" s="79"/>
    </row>
    <row r="8947" spans="1:2">
      <c r="A8947" s="79"/>
      <c r="B8947" s="79"/>
    </row>
    <row r="8948" spans="1:2">
      <c r="A8948" s="79"/>
      <c r="B8948" s="79"/>
    </row>
    <row r="8949" spans="1:2">
      <c r="A8949" s="79"/>
      <c r="B8949" s="79"/>
    </row>
    <row r="8950" spans="1:2">
      <c r="A8950" s="79"/>
      <c r="B8950" s="79"/>
    </row>
    <row r="8951" spans="1:2">
      <c r="A8951" s="79"/>
      <c r="B8951" s="79"/>
    </row>
    <row r="8952" spans="1:2">
      <c r="A8952" s="79"/>
      <c r="B8952" s="79"/>
    </row>
    <row r="8953" spans="1:2">
      <c r="A8953" s="79"/>
      <c r="B8953" s="79"/>
    </row>
    <row r="8954" spans="1:2">
      <c r="A8954" s="79"/>
      <c r="B8954" s="79"/>
    </row>
    <row r="8955" spans="1:2">
      <c r="A8955" s="79"/>
      <c r="B8955" s="79"/>
    </row>
    <row r="8956" spans="1:2">
      <c r="A8956" s="79"/>
      <c r="B8956" s="79"/>
    </row>
    <row r="8957" spans="1:2">
      <c r="A8957" s="79"/>
      <c r="B8957" s="79"/>
    </row>
    <row r="8958" spans="1:2">
      <c r="A8958" s="79"/>
      <c r="B8958" s="79"/>
    </row>
    <row r="8959" spans="1:2">
      <c r="A8959" s="79"/>
      <c r="B8959" s="79"/>
    </row>
    <row r="8960" spans="1:2">
      <c r="A8960" s="79"/>
      <c r="B8960" s="79"/>
    </row>
    <row r="8961" spans="1:2">
      <c r="A8961" s="79"/>
      <c r="B8961" s="79"/>
    </row>
    <row r="8962" spans="1:2">
      <c r="A8962" s="79"/>
      <c r="B8962" s="79"/>
    </row>
    <row r="8963" spans="1:2">
      <c r="A8963" s="79"/>
      <c r="B8963" s="79"/>
    </row>
    <row r="8964" spans="1:2">
      <c r="A8964" s="79"/>
      <c r="B8964" s="79"/>
    </row>
    <row r="8965" spans="1:2">
      <c r="A8965" s="79"/>
      <c r="B8965" s="79"/>
    </row>
    <row r="8966" spans="1:2">
      <c r="A8966" s="79"/>
      <c r="B8966" s="79"/>
    </row>
    <row r="8967" spans="1:2">
      <c r="A8967" s="79"/>
      <c r="B8967" s="79"/>
    </row>
    <row r="8968" spans="1:2">
      <c r="A8968" s="79"/>
      <c r="B8968" s="79"/>
    </row>
    <row r="8969" spans="1:2">
      <c r="A8969" s="79"/>
      <c r="B8969" s="79"/>
    </row>
    <row r="8970" spans="1:2">
      <c r="A8970" s="79"/>
      <c r="B8970" s="79"/>
    </row>
    <row r="8971" spans="1:2">
      <c r="A8971" s="79"/>
      <c r="B8971" s="79"/>
    </row>
    <row r="8972" spans="1:2">
      <c r="A8972" s="79"/>
      <c r="B8972" s="79"/>
    </row>
    <row r="8973" spans="1:2">
      <c r="A8973" s="79"/>
      <c r="B8973" s="79"/>
    </row>
    <row r="8974" spans="1:2">
      <c r="A8974" s="79"/>
      <c r="B8974" s="79"/>
    </row>
    <row r="8975" spans="1:2">
      <c r="A8975" s="79"/>
      <c r="B8975" s="79"/>
    </row>
    <row r="8976" spans="1:2">
      <c r="A8976" s="79"/>
      <c r="B8976" s="79"/>
    </row>
    <row r="8977" spans="1:2">
      <c r="A8977" s="79"/>
      <c r="B8977" s="79"/>
    </row>
    <row r="8978" spans="1:2">
      <c r="A8978" s="79"/>
      <c r="B8978" s="79"/>
    </row>
    <row r="8979" spans="1:2">
      <c r="A8979" s="79"/>
      <c r="B8979" s="79"/>
    </row>
    <row r="8980" spans="1:2">
      <c r="A8980" s="79"/>
      <c r="B8980" s="79"/>
    </row>
    <row r="8981" spans="1:2">
      <c r="A8981" s="79"/>
      <c r="B8981" s="79"/>
    </row>
    <row r="8982" spans="1:2">
      <c r="A8982" s="79"/>
      <c r="B8982" s="79"/>
    </row>
    <row r="8983" spans="1:2">
      <c r="A8983" s="79"/>
      <c r="B8983" s="79"/>
    </row>
    <row r="8984" spans="1:2">
      <c r="A8984" s="79"/>
      <c r="B8984" s="79"/>
    </row>
    <row r="8985" spans="1:2">
      <c r="A8985" s="79"/>
      <c r="B8985" s="79"/>
    </row>
    <row r="8986" spans="1:2">
      <c r="A8986" s="79"/>
      <c r="B8986" s="79"/>
    </row>
    <row r="8987" spans="1:2">
      <c r="A8987" s="79"/>
      <c r="B8987" s="79"/>
    </row>
    <row r="8988" spans="1:2">
      <c r="A8988" s="79"/>
      <c r="B8988" s="79"/>
    </row>
    <row r="8989" spans="1:2">
      <c r="A8989" s="79"/>
      <c r="B8989" s="79"/>
    </row>
    <row r="8990" spans="1:2">
      <c r="A8990" s="79"/>
      <c r="B8990" s="79"/>
    </row>
    <row r="8991" spans="1:2">
      <c r="A8991" s="79"/>
      <c r="B8991" s="79"/>
    </row>
    <row r="8992" spans="1:2">
      <c r="A8992" s="79"/>
      <c r="B8992" s="79"/>
    </row>
    <row r="8993" spans="1:2">
      <c r="A8993" s="79"/>
      <c r="B8993" s="79"/>
    </row>
    <row r="8994" spans="1:2">
      <c r="A8994" s="79"/>
      <c r="B8994" s="79"/>
    </row>
    <row r="8995" spans="1:2">
      <c r="A8995" s="79"/>
      <c r="B8995" s="79"/>
    </row>
    <row r="8996" spans="1:2">
      <c r="A8996" s="79"/>
      <c r="B8996" s="79"/>
    </row>
    <row r="8997" spans="1:2">
      <c r="A8997" s="79"/>
      <c r="B8997" s="79"/>
    </row>
    <row r="8998" spans="1:2">
      <c r="A8998" s="79"/>
      <c r="B8998" s="79"/>
    </row>
    <row r="8999" spans="1:2">
      <c r="A8999" s="79"/>
      <c r="B8999" s="79"/>
    </row>
    <row r="9000" spans="1:2">
      <c r="A9000" s="79"/>
      <c r="B9000" s="79"/>
    </row>
    <row r="9001" spans="1:2">
      <c r="A9001" s="79"/>
      <c r="B9001" s="79"/>
    </row>
    <row r="9002" spans="1:2">
      <c r="A9002" s="79"/>
      <c r="B9002" s="79"/>
    </row>
    <row r="9003" spans="1:2">
      <c r="A9003" s="79"/>
      <c r="B9003" s="79"/>
    </row>
    <row r="9004" spans="1:2">
      <c r="A9004" s="79"/>
      <c r="B9004" s="79"/>
    </row>
    <row r="9005" spans="1:2">
      <c r="A9005" s="79"/>
      <c r="B9005" s="79"/>
    </row>
    <row r="9006" spans="1:2">
      <c r="A9006" s="79"/>
      <c r="B9006" s="79"/>
    </row>
    <row r="9007" spans="1:2">
      <c r="A9007" s="79"/>
      <c r="B9007" s="79"/>
    </row>
    <row r="9008" spans="1:2">
      <c r="A9008" s="79"/>
      <c r="B9008" s="79"/>
    </row>
    <row r="9009" spans="1:2">
      <c r="A9009" s="79"/>
      <c r="B9009" s="79"/>
    </row>
    <row r="9010" spans="1:2">
      <c r="A9010" s="79"/>
      <c r="B9010" s="79"/>
    </row>
    <row r="9011" spans="1:2">
      <c r="A9011" s="79"/>
      <c r="B9011" s="79"/>
    </row>
    <row r="9012" spans="1:2">
      <c r="A9012" s="79"/>
      <c r="B9012" s="79"/>
    </row>
    <row r="9013" spans="1:2">
      <c r="A9013" s="79"/>
      <c r="B9013" s="79"/>
    </row>
    <row r="9014" spans="1:2">
      <c r="A9014" s="79"/>
      <c r="B9014" s="79"/>
    </row>
    <row r="9015" spans="1:2">
      <c r="A9015" s="79"/>
      <c r="B9015" s="79"/>
    </row>
    <row r="9016" spans="1:2">
      <c r="A9016" s="79"/>
      <c r="B9016" s="79"/>
    </row>
    <row r="9017" spans="1:2">
      <c r="A9017" s="79"/>
      <c r="B9017" s="79"/>
    </row>
    <row r="9018" spans="1:2">
      <c r="A9018" s="79"/>
      <c r="B9018" s="79"/>
    </row>
    <row r="9019" spans="1:2">
      <c r="A9019" s="79"/>
      <c r="B9019" s="79"/>
    </row>
    <row r="9020" spans="1:2">
      <c r="A9020" s="79"/>
      <c r="B9020" s="79"/>
    </row>
    <row r="9021" spans="1:2">
      <c r="A9021" s="79"/>
      <c r="B9021" s="79"/>
    </row>
    <row r="9022" spans="1:2">
      <c r="A9022" s="79"/>
      <c r="B9022" s="79"/>
    </row>
    <row r="9023" spans="1:2">
      <c r="A9023" s="79"/>
      <c r="B9023" s="79"/>
    </row>
    <row r="9024" spans="1:2">
      <c r="A9024" s="79"/>
      <c r="B9024" s="79"/>
    </row>
    <row r="9025" spans="1:2">
      <c r="A9025" s="79"/>
      <c r="B9025" s="79"/>
    </row>
    <row r="9026" spans="1:2">
      <c r="A9026" s="79"/>
      <c r="B9026" s="79"/>
    </row>
    <row r="9027" spans="1:2">
      <c r="A9027" s="79"/>
      <c r="B9027" s="79"/>
    </row>
    <row r="9028" spans="1:2">
      <c r="A9028" s="79"/>
      <c r="B9028" s="79"/>
    </row>
    <row r="9029" spans="1:2">
      <c r="A9029" s="79"/>
      <c r="B9029" s="79"/>
    </row>
    <row r="9030" spans="1:2">
      <c r="A9030" s="79"/>
      <c r="B9030" s="79"/>
    </row>
    <row r="9031" spans="1:2">
      <c r="A9031" s="79"/>
      <c r="B9031" s="79"/>
    </row>
    <row r="9032" spans="1:2">
      <c r="A9032" s="79"/>
      <c r="B9032" s="79"/>
    </row>
    <row r="9033" spans="1:2">
      <c r="A9033" s="79"/>
      <c r="B9033" s="79"/>
    </row>
    <row r="9034" spans="1:2">
      <c r="A9034" s="79"/>
      <c r="B9034" s="79"/>
    </row>
    <row r="9035" spans="1:2">
      <c r="A9035" s="79"/>
      <c r="B9035" s="79"/>
    </row>
    <row r="9036" spans="1:2">
      <c r="A9036" s="79"/>
      <c r="B9036" s="79"/>
    </row>
    <row r="9037" spans="1:2">
      <c r="A9037" s="79"/>
      <c r="B9037" s="79"/>
    </row>
    <row r="9038" spans="1:2">
      <c r="A9038" s="79"/>
      <c r="B9038" s="79"/>
    </row>
    <row r="9039" spans="1:2">
      <c r="A9039" s="79"/>
      <c r="B9039" s="79"/>
    </row>
    <row r="9040" spans="1:2">
      <c r="A9040" s="79"/>
      <c r="B9040" s="79"/>
    </row>
    <row r="9041" spans="1:2">
      <c r="A9041" s="79"/>
      <c r="B9041" s="79"/>
    </row>
    <row r="9042" spans="1:2">
      <c r="A9042" s="79"/>
      <c r="B9042" s="79"/>
    </row>
    <row r="9043" spans="1:2">
      <c r="A9043" s="79"/>
      <c r="B9043" s="79"/>
    </row>
    <row r="9044" spans="1:2">
      <c r="A9044" s="79"/>
      <c r="B9044" s="79"/>
    </row>
    <row r="9045" spans="1:2">
      <c r="A9045" s="79"/>
      <c r="B9045" s="79"/>
    </row>
    <row r="9046" spans="1:2">
      <c r="A9046" s="79"/>
      <c r="B9046" s="79"/>
    </row>
    <row r="9047" spans="1:2">
      <c r="A9047" s="79"/>
      <c r="B9047" s="79"/>
    </row>
    <row r="9048" spans="1:2">
      <c r="A9048" s="79"/>
      <c r="B9048" s="79"/>
    </row>
    <row r="9049" spans="1:2">
      <c r="A9049" s="79"/>
      <c r="B9049" s="79"/>
    </row>
    <row r="9050" spans="1:2">
      <c r="A9050" s="79"/>
      <c r="B9050" s="79"/>
    </row>
    <row r="9051" spans="1:2">
      <c r="A9051" s="79"/>
      <c r="B9051" s="79"/>
    </row>
    <row r="9052" spans="1:2">
      <c r="A9052" s="79"/>
      <c r="B9052" s="79"/>
    </row>
    <row r="9053" spans="1:2">
      <c r="A9053" s="79"/>
      <c r="B9053" s="79"/>
    </row>
    <row r="9054" spans="1:2">
      <c r="A9054" s="79"/>
      <c r="B9054" s="79"/>
    </row>
    <row r="9055" spans="1:2">
      <c r="A9055" s="79"/>
      <c r="B9055" s="79"/>
    </row>
    <row r="9056" spans="1:2">
      <c r="A9056" s="79"/>
      <c r="B9056" s="79"/>
    </row>
    <row r="9057" spans="1:2">
      <c r="A9057" s="79"/>
      <c r="B9057" s="79"/>
    </row>
    <row r="9058" spans="1:2">
      <c r="A9058" s="79"/>
      <c r="B9058" s="79"/>
    </row>
    <row r="9059" spans="1:2">
      <c r="A9059" s="79"/>
      <c r="B9059" s="79"/>
    </row>
    <row r="9060" spans="1:2">
      <c r="A9060" s="79"/>
      <c r="B9060" s="79"/>
    </row>
    <row r="9061" spans="1:2">
      <c r="A9061" s="79"/>
      <c r="B9061" s="79"/>
    </row>
    <row r="9062" spans="1:2">
      <c r="A9062" s="79"/>
      <c r="B9062" s="79"/>
    </row>
    <row r="9063" spans="1:2">
      <c r="A9063" s="79"/>
      <c r="B9063" s="79"/>
    </row>
    <row r="9064" spans="1:2">
      <c r="A9064" s="79"/>
      <c r="B9064" s="79"/>
    </row>
    <row r="9065" spans="1:2">
      <c r="A9065" s="79"/>
      <c r="B9065" s="79"/>
    </row>
    <row r="9066" spans="1:2">
      <c r="A9066" s="79"/>
      <c r="B9066" s="79"/>
    </row>
    <row r="9067" spans="1:2">
      <c r="A9067" s="79"/>
      <c r="B9067" s="79"/>
    </row>
    <row r="9068" spans="1:2">
      <c r="A9068" s="79"/>
      <c r="B9068" s="79"/>
    </row>
    <row r="9069" spans="1:2">
      <c r="A9069" s="79"/>
      <c r="B9069" s="79"/>
    </row>
    <row r="9070" spans="1:2">
      <c r="A9070" s="79"/>
      <c r="B9070" s="79"/>
    </row>
    <row r="9071" spans="1:2">
      <c r="A9071" s="79"/>
      <c r="B9071" s="79"/>
    </row>
    <row r="9072" spans="1:2">
      <c r="A9072" s="79"/>
      <c r="B9072" s="79"/>
    </row>
    <row r="9073" spans="1:2">
      <c r="A9073" s="79"/>
      <c r="B9073" s="79"/>
    </row>
    <row r="9074" spans="1:2">
      <c r="A9074" s="79"/>
      <c r="B9074" s="79"/>
    </row>
    <row r="9075" spans="1:2">
      <c r="A9075" s="79"/>
      <c r="B9075" s="79"/>
    </row>
    <row r="9076" spans="1:2">
      <c r="A9076" s="79"/>
      <c r="B9076" s="79"/>
    </row>
    <row r="9077" spans="1:2">
      <c r="A9077" s="79"/>
      <c r="B9077" s="79"/>
    </row>
    <row r="9078" spans="1:2">
      <c r="A9078" s="79"/>
      <c r="B9078" s="79"/>
    </row>
    <row r="9079" spans="1:2">
      <c r="A9079" s="79"/>
      <c r="B9079" s="79"/>
    </row>
    <row r="9080" spans="1:2">
      <c r="A9080" s="79"/>
      <c r="B9080" s="79"/>
    </row>
    <row r="9081" spans="1:2">
      <c r="A9081" s="79"/>
      <c r="B9081" s="79"/>
    </row>
    <row r="9082" spans="1:2">
      <c r="A9082" s="79"/>
      <c r="B9082" s="79"/>
    </row>
    <row r="9083" spans="1:2">
      <c r="A9083" s="79"/>
      <c r="B9083" s="79"/>
    </row>
    <row r="9084" spans="1:2">
      <c r="A9084" s="79"/>
      <c r="B9084" s="79"/>
    </row>
    <row r="9085" spans="1:2">
      <c r="A9085" s="79"/>
      <c r="B9085" s="79"/>
    </row>
    <row r="9086" spans="1:2">
      <c r="A9086" s="79"/>
      <c r="B9086" s="79"/>
    </row>
    <row r="9087" spans="1:2">
      <c r="A9087" s="79"/>
      <c r="B9087" s="79"/>
    </row>
    <row r="9088" spans="1:2">
      <c r="A9088" s="79"/>
      <c r="B9088" s="79"/>
    </row>
    <row r="9089" spans="1:2">
      <c r="A9089" s="79"/>
      <c r="B9089" s="79"/>
    </row>
    <row r="9090" spans="1:2">
      <c r="A9090" s="79"/>
      <c r="B9090" s="79"/>
    </row>
    <row r="9091" spans="1:2">
      <c r="A9091" s="79"/>
      <c r="B9091" s="79"/>
    </row>
    <row r="9092" spans="1:2">
      <c r="A9092" s="79"/>
      <c r="B9092" s="79"/>
    </row>
    <row r="9093" spans="1:2">
      <c r="A9093" s="79"/>
      <c r="B9093" s="79"/>
    </row>
    <row r="9094" spans="1:2">
      <c r="A9094" s="79"/>
      <c r="B9094" s="79"/>
    </row>
    <row r="9095" spans="1:2">
      <c r="A9095" s="79"/>
      <c r="B9095" s="79"/>
    </row>
    <row r="9096" spans="1:2">
      <c r="A9096" s="79"/>
      <c r="B9096" s="79"/>
    </row>
    <row r="9097" spans="1:2">
      <c r="A9097" s="79"/>
      <c r="B9097" s="79"/>
    </row>
    <row r="9098" spans="1:2">
      <c r="A9098" s="79"/>
      <c r="B9098" s="79"/>
    </row>
    <row r="9099" spans="1:2">
      <c r="A9099" s="79"/>
      <c r="B9099" s="79"/>
    </row>
    <row r="9100" spans="1:2">
      <c r="A9100" s="79"/>
      <c r="B9100" s="79"/>
    </row>
    <row r="9101" spans="1:2">
      <c r="A9101" s="79"/>
      <c r="B9101" s="79"/>
    </row>
    <row r="9102" spans="1:2">
      <c r="A9102" s="79"/>
      <c r="B9102" s="79"/>
    </row>
    <row r="9103" spans="1:2">
      <c r="A9103" s="79"/>
      <c r="B9103" s="79"/>
    </row>
    <row r="9104" spans="1:2">
      <c r="A9104" s="79"/>
      <c r="B9104" s="79"/>
    </row>
    <row r="9105" spans="1:2">
      <c r="A9105" s="79"/>
      <c r="B9105" s="79"/>
    </row>
    <row r="9106" spans="1:2">
      <c r="A9106" s="79"/>
      <c r="B9106" s="79"/>
    </row>
    <row r="9107" spans="1:2">
      <c r="A9107" s="79"/>
      <c r="B9107" s="79"/>
    </row>
    <row r="9108" spans="1:2">
      <c r="A9108" s="79"/>
      <c r="B9108" s="79"/>
    </row>
    <row r="9109" spans="1:2">
      <c r="A9109" s="79"/>
      <c r="B9109" s="79"/>
    </row>
    <row r="9110" spans="1:2">
      <c r="A9110" s="79"/>
      <c r="B9110" s="79"/>
    </row>
    <row r="9111" spans="1:2">
      <c r="A9111" s="79"/>
      <c r="B9111" s="79"/>
    </row>
    <row r="9112" spans="1:2">
      <c r="A9112" s="79"/>
      <c r="B9112" s="79"/>
    </row>
    <row r="9113" spans="1:2">
      <c r="A9113" s="79"/>
      <c r="B9113" s="79"/>
    </row>
    <row r="9114" spans="1:2">
      <c r="A9114" s="79"/>
      <c r="B9114" s="79"/>
    </row>
    <row r="9115" spans="1:2">
      <c r="A9115" s="79"/>
      <c r="B9115" s="79"/>
    </row>
    <row r="9116" spans="1:2">
      <c r="A9116" s="79"/>
      <c r="B9116" s="79"/>
    </row>
    <row r="9117" spans="1:2">
      <c r="A9117" s="79"/>
      <c r="B9117" s="79"/>
    </row>
    <row r="9118" spans="1:2">
      <c r="A9118" s="79"/>
      <c r="B9118" s="79"/>
    </row>
    <row r="9119" spans="1:2">
      <c r="A9119" s="79"/>
      <c r="B9119" s="79"/>
    </row>
    <row r="9120" spans="1:2">
      <c r="A9120" s="79"/>
      <c r="B9120" s="79"/>
    </row>
    <row r="9121" spans="1:2">
      <c r="A9121" s="79"/>
      <c r="B9121" s="79"/>
    </row>
    <row r="9122" spans="1:2">
      <c r="A9122" s="79"/>
      <c r="B9122" s="79"/>
    </row>
    <row r="9123" spans="1:2">
      <c r="A9123" s="79"/>
      <c r="B9123" s="79"/>
    </row>
    <row r="9124" spans="1:2">
      <c r="A9124" s="79"/>
      <c r="B9124" s="79"/>
    </row>
    <row r="9125" spans="1:2">
      <c r="A9125" s="79"/>
      <c r="B9125" s="79"/>
    </row>
    <row r="9126" spans="1:2">
      <c r="A9126" s="79"/>
      <c r="B9126" s="79"/>
    </row>
    <row r="9127" spans="1:2">
      <c r="A9127" s="79"/>
      <c r="B9127" s="79"/>
    </row>
    <row r="9128" spans="1:2">
      <c r="A9128" s="79"/>
      <c r="B9128" s="79"/>
    </row>
    <row r="9129" spans="1:2">
      <c r="A9129" s="79"/>
      <c r="B9129" s="79"/>
    </row>
    <row r="9130" spans="1:2">
      <c r="A9130" s="79"/>
      <c r="B9130" s="79"/>
    </row>
    <row r="9131" spans="1:2">
      <c r="A9131" s="79"/>
      <c r="B9131" s="79"/>
    </row>
    <row r="9132" spans="1:2">
      <c r="A9132" s="79"/>
      <c r="B9132" s="79"/>
    </row>
    <row r="9133" spans="1:2">
      <c r="A9133" s="79"/>
      <c r="B9133" s="79"/>
    </row>
    <row r="9134" spans="1:2">
      <c r="A9134" s="79"/>
      <c r="B9134" s="79"/>
    </row>
    <row r="9135" spans="1:2">
      <c r="A9135" s="79"/>
      <c r="B9135" s="79"/>
    </row>
    <row r="9136" spans="1:2">
      <c r="A9136" s="79"/>
      <c r="B9136" s="79"/>
    </row>
    <row r="9137" spans="1:2">
      <c r="A9137" s="79"/>
      <c r="B9137" s="79"/>
    </row>
    <row r="9138" spans="1:2">
      <c r="A9138" s="79"/>
      <c r="B9138" s="79"/>
    </row>
    <row r="9139" spans="1:2">
      <c r="A9139" s="79"/>
      <c r="B9139" s="79"/>
    </row>
    <row r="9140" spans="1:2">
      <c r="A9140" s="79"/>
      <c r="B9140" s="79"/>
    </row>
    <row r="9141" spans="1:2">
      <c r="A9141" s="79"/>
      <c r="B9141" s="79"/>
    </row>
    <row r="9142" spans="1:2">
      <c r="A9142" s="79"/>
      <c r="B9142" s="79"/>
    </row>
    <row r="9143" spans="1:2">
      <c r="A9143" s="79"/>
      <c r="B9143" s="79"/>
    </row>
    <row r="9144" spans="1:2">
      <c r="A9144" s="79"/>
      <c r="B9144" s="79"/>
    </row>
    <row r="9145" spans="1:2">
      <c r="A9145" s="79"/>
      <c r="B9145" s="79"/>
    </row>
    <row r="9146" spans="1:2">
      <c r="A9146" s="79"/>
      <c r="B9146" s="79"/>
    </row>
    <row r="9147" spans="1:2">
      <c r="A9147" s="79"/>
      <c r="B9147" s="79"/>
    </row>
    <row r="9148" spans="1:2">
      <c r="A9148" s="79"/>
      <c r="B9148" s="79"/>
    </row>
    <row r="9149" spans="1:2">
      <c r="A9149" s="79"/>
      <c r="B9149" s="79"/>
    </row>
    <row r="9150" spans="1:2">
      <c r="A9150" s="79"/>
      <c r="B9150" s="79"/>
    </row>
    <row r="9151" spans="1:2">
      <c r="A9151" s="79"/>
      <c r="B9151" s="79"/>
    </row>
    <row r="9152" spans="1:2">
      <c r="A9152" s="79"/>
      <c r="B9152" s="79"/>
    </row>
    <row r="9153" spans="1:2">
      <c r="A9153" s="79"/>
      <c r="B9153" s="79"/>
    </row>
    <row r="9154" spans="1:2">
      <c r="A9154" s="79"/>
      <c r="B9154" s="79"/>
    </row>
    <row r="9155" spans="1:2">
      <c r="A9155" s="79"/>
      <c r="B9155" s="79"/>
    </row>
    <row r="9156" spans="1:2">
      <c r="A9156" s="79"/>
      <c r="B9156" s="79"/>
    </row>
    <row r="9157" spans="1:2">
      <c r="A9157" s="79"/>
      <c r="B9157" s="79"/>
    </row>
    <row r="9158" spans="1:2">
      <c r="A9158" s="79"/>
      <c r="B9158" s="79"/>
    </row>
    <row r="9159" spans="1:2">
      <c r="A9159" s="79"/>
      <c r="B9159" s="79"/>
    </row>
    <row r="9160" spans="1:2">
      <c r="A9160" s="79"/>
      <c r="B9160" s="79"/>
    </row>
    <row r="9161" spans="1:2">
      <c r="A9161" s="79"/>
      <c r="B9161" s="79"/>
    </row>
    <row r="9162" spans="1:2">
      <c r="A9162" s="79"/>
      <c r="B9162" s="79"/>
    </row>
    <row r="9163" spans="1:2">
      <c r="A9163" s="79"/>
      <c r="B9163" s="79"/>
    </row>
    <row r="9164" spans="1:2">
      <c r="A9164" s="79"/>
      <c r="B9164" s="79"/>
    </row>
    <row r="9165" spans="1:2">
      <c r="A9165" s="79"/>
      <c r="B9165" s="79"/>
    </row>
    <row r="9166" spans="1:2">
      <c r="A9166" s="79"/>
      <c r="B9166" s="79"/>
    </row>
    <row r="9167" spans="1:2">
      <c r="A9167" s="79"/>
      <c r="B9167" s="79"/>
    </row>
    <row r="9168" spans="1:2">
      <c r="A9168" s="79"/>
      <c r="B9168" s="79"/>
    </row>
    <row r="9169" spans="1:2">
      <c r="A9169" s="79"/>
      <c r="B9169" s="79"/>
    </row>
    <row r="9170" spans="1:2">
      <c r="A9170" s="79"/>
      <c r="B9170" s="79"/>
    </row>
    <row r="9171" spans="1:2">
      <c r="A9171" s="79"/>
      <c r="B9171" s="79"/>
    </row>
    <row r="9172" spans="1:2">
      <c r="A9172" s="79"/>
      <c r="B9172" s="79"/>
    </row>
    <row r="9173" spans="1:2">
      <c r="A9173" s="79"/>
      <c r="B9173" s="79"/>
    </row>
    <row r="9174" spans="1:2">
      <c r="A9174" s="79"/>
      <c r="B9174" s="79"/>
    </row>
    <row r="9175" spans="1:2">
      <c r="A9175" s="79"/>
      <c r="B9175" s="79"/>
    </row>
    <row r="9176" spans="1:2">
      <c r="A9176" s="79"/>
      <c r="B9176" s="79"/>
    </row>
    <row r="9177" spans="1:2">
      <c r="A9177" s="79"/>
      <c r="B9177" s="79"/>
    </row>
    <row r="9178" spans="1:2">
      <c r="A9178" s="79"/>
      <c r="B9178" s="79"/>
    </row>
    <row r="9179" spans="1:2">
      <c r="A9179" s="79"/>
      <c r="B9179" s="79"/>
    </row>
    <row r="9180" spans="1:2">
      <c r="A9180" s="79"/>
      <c r="B9180" s="79"/>
    </row>
    <row r="9181" spans="1:2">
      <c r="A9181" s="79"/>
      <c r="B9181" s="79"/>
    </row>
    <row r="9182" spans="1:2">
      <c r="A9182" s="79"/>
      <c r="B9182" s="79"/>
    </row>
    <row r="9183" spans="1:2">
      <c r="A9183" s="79"/>
      <c r="B9183" s="79"/>
    </row>
    <row r="9184" spans="1:2">
      <c r="A9184" s="79"/>
      <c r="B9184" s="79"/>
    </row>
    <row r="9185" spans="1:2">
      <c r="A9185" s="79"/>
      <c r="B9185" s="79"/>
    </row>
    <row r="9186" spans="1:2">
      <c r="A9186" s="79"/>
      <c r="B9186" s="79"/>
    </row>
    <row r="9187" spans="1:2">
      <c r="A9187" s="79"/>
      <c r="B9187" s="79"/>
    </row>
    <row r="9188" spans="1:2">
      <c r="A9188" s="79"/>
      <c r="B9188" s="79"/>
    </row>
    <row r="9189" spans="1:2">
      <c r="A9189" s="79"/>
      <c r="B9189" s="79"/>
    </row>
    <row r="9190" spans="1:2">
      <c r="A9190" s="79"/>
      <c r="B9190" s="79"/>
    </row>
    <row r="9191" spans="1:2">
      <c r="A9191" s="79"/>
      <c r="B9191" s="79"/>
    </row>
    <row r="9192" spans="1:2">
      <c r="A9192" s="79"/>
      <c r="B9192" s="79"/>
    </row>
    <row r="9193" spans="1:2">
      <c r="A9193" s="79"/>
      <c r="B9193" s="79"/>
    </row>
    <row r="9194" spans="1:2">
      <c r="A9194" s="79"/>
      <c r="B9194" s="79"/>
    </row>
    <row r="9195" spans="1:2">
      <c r="A9195" s="79"/>
      <c r="B9195" s="79"/>
    </row>
    <row r="9196" spans="1:2">
      <c r="A9196" s="79"/>
      <c r="B9196" s="79"/>
    </row>
    <row r="9197" spans="1:2">
      <c r="A9197" s="79"/>
      <c r="B9197" s="79"/>
    </row>
    <row r="9198" spans="1:2">
      <c r="A9198" s="79"/>
      <c r="B9198" s="79"/>
    </row>
    <row r="9199" spans="1:2">
      <c r="A9199" s="79"/>
      <c r="B9199" s="79"/>
    </row>
    <row r="9200" spans="1:2">
      <c r="A9200" s="79"/>
      <c r="B9200" s="79"/>
    </row>
    <row r="9201" spans="1:2">
      <c r="A9201" s="79"/>
      <c r="B9201" s="79"/>
    </row>
    <row r="9202" spans="1:2">
      <c r="A9202" s="79"/>
      <c r="B9202" s="79"/>
    </row>
    <row r="9203" spans="1:2">
      <c r="A9203" s="79"/>
      <c r="B9203" s="79"/>
    </row>
    <row r="9204" spans="1:2">
      <c r="A9204" s="79"/>
      <c r="B9204" s="79"/>
    </row>
    <row r="9205" spans="1:2">
      <c r="A9205" s="79"/>
      <c r="B9205" s="79"/>
    </row>
    <row r="9206" spans="1:2">
      <c r="A9206" s="79"/>
      <c r="B9206" s="79"/>
    </row>
    <row r="9207" spans="1:2">
      <c r="A9207" s="79"/>
      <c r="B9207" s="79"/>
    </row>
    <row r="9208" spans="1:2">
      <c r="A9208" s="79"/>
      <c r="B9208" s="79"/>
    </row>
    <row r="9209" spans="1:2">
      <c r="A9209" s="79"/>
      <c r="B9209" s="79"/>
    </row>
    <row r="9210" spans="1:2">
      <c r="A9210" s="79"/>
      <c r="B9210" s="79"/>
    </row>
    <row r="9211" spans="1:2">
      <c r="A9211" s="79"/>
      <c r="B9211" s="79"/>
    </row>
    <row r="9212" spans="1:2">
      <c r="A9212" s="79"/>
      <c r="B9212" s="79"/>
    </row>
    <row r="9213" spans="1:2">
      <c r="A9213" s="79"/>
      <c r="B9213" s="79"/>
    </row>
    <row r="9214" spans="1:2">
      <c r="A9214" s="79"/>
      <c r="B9214" s="79"/>
    </row>
    <row r="9215" spans="1:2">
      <c r="A9215" s="79"/>
      <c r="B9215" s="79"/>
    </row>
    <row r="9216" spans="1:2">
      <c r="A9216" s="79"/>
      <c r="B9216" s="79"/>
    </row>
    <row r="9217" spans="1:2">
      <c r="A9217" s="79"/>
      <c r="B9217" s="79"/>
    </row>
    <row r="9218" spans="1:2">
      <c r="A9218" s="79"/>
      <c r="B9218" s="79"/>
    </row>
    <row r="9219" spans="1:2">
      <c r="A9219" s="79"/>
      <c r="B9219" s="79"/>
    </row>
    <row r="9220" spans="1:2">
      <c r="A9220" s="79"/>
      <c r="B9220" s="79"/>
    </row>
    <row r="9221" spans="1:2">
      <c r="A9221" s="79"/>
      <c r="B9221" s="79"/>
    </row>
    <row r="9222" spans="1:2">
      <c r="A9222" s="79"/>
      <c r="B9222" s="79"/>
    </row>
    <row r="9223" spans="1:2">
      <c r="A9223" s="79"/>
      <c r="B9223" s="79"/>
    </row>
    <row r="9224" spans="1:2">
      <c r="A9224" s="79"/>
      <c r="B9224" s="79"/>
    </row>
    <row r="9225" spans="1:2">
      <c r="A9225" s="79"/>
      <c r="B9225" s="79"/>
    </row>
    <row r="9226" spans="1:2">
      <c r="A9226" s="79"/>
      <c r="B9226" s="79"/>
    </row>
    <row r="9227" spans="1:2">
      <c r="A9227" s="79"/>
      <c r="B9227" s="79"/>
    </row>
    <row r="9228" spans="1:2">
      <c r="A9228" s="79"/>
      <c r="B9228" s="79"/>
    </row>
    <row r="9229" spans="1:2">
      <c r="A9229" s="79"/>
      <c r="B9229" s="79"/>
    </row>
    <row r="9230" spans="1:2">
      <c r="A9230" s="79"/>
      <c r="B9230" s="79"/>
    </row>
    <row r="9231" spans="1:2">
      <c r="A9231" s="79"/>
      <c r="B9231" s="79"/>
    </row>
    <row r="9232" spans="1:2">
      <c r="A9232" s="79"/>
      <c r="B9232" s="79"/>
    </row>
    <row r="9233" spans="1:2">
      <c r="A9233" s="79"/>
      <c r="B9233" s="79"/>
    </row>
    <row r="9234" spans="1:2">
      <c r="A9234" s="79"/>
      <c r="B9234" s="79"/>
    </row>
    <row r="9235" spans="1:2">
      <c r="A9235" s="79"/>
      <c r="B9235" s="79"/>
    </row>
    <row r="9236" spans="1:2">
      <c r="A9236" s="79"/>
      <c r="B9236" s="79"/>
    </row>
    <row r="9237" spans="1:2">
      <c r="A9237" s="79"/>
      <c r="B9237" s="79"/>
    </row>
    <row r="9238" spans="1:2">
      <c r="A9238" s="79"/>
      <c r="B9238" s="79"/>
    </row>
    <row r="9239" spans="1:2">
      <c r="A9239" s="79"/>
      <c r="B9239" s="79"/>
    </row>
    <row r="9240" spans="1:2">
      <c r="A9240" s="79"/>
      <c r="B9240" s="79"/>
    </row>
    <row r="9241" spans="1:2">
      <c r="A9241" s="79"/>
      <c r="B9241" s="79"/>
    </row>
    <row r="9242" spans="1:2">
      <c r="A9242" s="79"/>
      <c r="B9242" s="79"/>
    </row>
    <row r="9243" spans="1:2">
      <c r="A9243" s="79"/>
      <c r="B9243" s="79"/>
    </row>
    <row r="9244" spans="1:2">
      <c r="A9244" s="79"/>
      <c r="B9244" s="79"/>
    </row>
    <row r="9245" spans="1:2">
      <c r="A9245" s="79"/>
      <c r="B9245" s="79"/>
    </row>
    <row r="9246" spans="1:2">
      <c r="A9246" s="79"/>
      <c r="B9246" s="79"/>
    </row>
    <row r="9247" spans="1:2">
      <c r="A9247" s="79"/>
      <c r="B9247" s="79"/>
    </row>
    <row r="9248" spans="1:2">
      <c r="A9248" s="79"/>
      <c r="B9248" s="79"/>
    </row>
    <row r="9249" spans="1:2">
      <c r="A9249" s="79"/>
      <c r="B9249" s="79"/>
    </row>
    <row r="9250" spans="1:2">
      <c r="A9250" s="79"/>
      <c r="B9250" s="79"/>
    </row>
    <row r="9251" spans="1:2">
      <c r="A9251" s="79"/>
      <c r="B9251" s="79"/>
    </row>
    <row r="9252" spans="1:2">
      <c r="A9252" s="79"/>
      <c r="B9252" s="79"/>
    </row>
    <row r="9253" spans="1:2">
      <c r="A9253" s="79"/>
      <c r="B9253" s="79"/>
    </row>
    <row r="9254" spans="1:2">
      <c r="A9254" s="79"/>
      <c r="B9254" s="79"/>
    </row>
    <row r="9255" spans="1:2">
      <c r="A9255" s="79"/>
      <c r="B9255" s="79"/>
    </row>
    <row r="9256" spans="1:2">
      <c r="A9256" s="79"/>
      <c r="B9256" s="79"/>
    </row>
    <row r="9257" spans="1:2">
      <c r="A9257" s="79"/>
      <c r="B9257" s="79"/>
    </row>
    <row r="9258" spans="1:2">
      <c r="A9258" s="79"/>
      <c r="B9258" s="79"/>
    </row>
    <row r="9259" spans="1:2">
      <c r="A9259" s="79"/>
      <c r="B9259" s="79"/>
    </row>
    <row r="9260" spans="1:2">
      <c r="A9260" s="79"/>
      <c r="B9260" s="79"/>
    </row>
    <row r="9261" spans="1:2">
      <c r="A9261" s="79"/>
      <c r="B9261" s="79"/>
    </row>
    <row r="9262" spans="1:2">
      <c r="A9262" s="79"/>
      <c r="B9262" s="79"/>
    </row>
    <row r="9263" spans="1:2">
      <c r="A9263" s="79"/>
      <c r="B9263" s="79"/>
    </row>
    <row r="9264" spans="1:2">
      <c r="A9264" s="79"/>
      <c r="B9264" s="79"/>
    </row>
    <row r="9265" spans="1:2">
      <c r="A9265" s="79"/>
      <c r="B9265" s="79"/>
    </row>
    <row r="9266" spans="1:2">
      <c r="A9266" s="79"/>
      <c r="B9266" s="79"/>
    </row>
    <row r="9267" spans="1:2">
      <c r="A9267" s="79"/>
      <c r="B9267" s="79"/>
    </row>
    <row r="9268" spans="1:2">
      <c r="A9268" s="79"/>
      <c r="B9268" s="79"/>
    </row>
    <row r="9269" spans="1:2">
      <c r="A9269" s="79"/>
      <c r="B9269" s="79"/>
    </row>
    <row r="9270" spans="1:2">
      <c r="A9270" s="79"/>
      <c r="B9270" s="79"/>
    </row>
    <row r="9271" spans="1:2">
      <c r="A9271" s="79"/>
      <c r="B9271" s="79"/>
    </row>
    <row r="9272" spans="1:2">
      <c r="A9272" s="79"/>
      <c r="B9272" s="79"/>
    </row>
    <row r="9273" spans="1:2">
      <c r="A9273" s="79"/>
      <c r="B9273" s="79"/>
    </row>
    <row r="9274" spans="1:2">
      <c r="A9274" s="79"/>
      <c r="B9274" s="79"/>
    </row>
    <row r="9275" spans="1:2">
      <c r="A9275" s="79"/>
      <c r="B9275" s="79"/>
    </row>
    <row r="9276" spans="1:2">
      <c r="A9276" s="79"/>
      <c r="B9276" s="79"/>
    </row>
    <row r="9277" spans="1:2">
      <c r="A9277" s="79"/>
      <c r="B9277" s="79"/>
    </row>
    <row r="9278" spans="1:2">
      <c r="A9278" s="79"/>
      <c r="B9278" s="79"/>
    </row>
    <row r="9279" spans="1:2">
      <c r="A9279" s="79"/>
      <c r="B9279" s="79"/>
    </row>
    <row r="9280" spans="1:2">
      <c r="A9280" s="79"/>
      <c r="B9280" s="79"/>
    </row>
    <row r="9281" spans="1:2">
      <c r="A9281" s="79"/>
      <c r="B9281" s="79"/>
    </row>
    <row r="9282" spans="1:2">
      <c r="A9282" s="79"/>
      <c r="B9282" s="79"/>
    </row>
    <row r="9283" spans="1:2">
      <c r="A9283" s="79"/>
      <c r="B9283" s="79"/>
    </row>
    <row r="9284" spans="1:2">
      <c r="A9284" s="79"/>
      <c r="B9284" s="79"/>
    </row>
    <row r="9285" spans="1:2">
      <c r="A9285" s="79"/>
      <c r="B9285" s="79"/>
    </row>
    <row r="9286" spans="1:2">
      <c r="A9286" s="79"/>
      <c r="B9286" s="79"/>
    </row>
    <row r="9287" spans="1:2">
      <c r="A9287" s="79"/>
      <c r="B9287" s="79"/>
    </row>
    <row r="9288" spans="1:2">
      <c r="A9288" s="79"/>
      <c r="B9288" s="79"/>
    </row>
    <row r="9289" spans="1:2">
      <c r="A9289" s="79"/>
      <c r="B9289" s="79"/>
    </row>
    <row r="9290" spans="1:2">
      <c r="A9290" s="79"/>
      <c r="B9290" s="79"/>
    </row>
    <row r="9291" spans="1:2">
      <c r="A9291" s="79"/>
      <c r="B9291" s="79"/>
    </row>
    <row r="9292" spans="1:2">
      <c r="A9292" s="79"/>
      <c r="B9292" s="79"/>
    </row>
    <row r="9293" spans="1:2">
      <c r="A9293" s="79"/>
      <c r="B9293" s="79"/>
    </row>
    <row r="9294" spans="1:2">
      <c r="A9294" s="79"/>
      <c r="B9294" s="79"/>
    </row>
    <row r="9295" spans="1:2">
      <c r="A9295" s="79"/>
      <c r="B9295" s="79"/>
    </row>
    <row r="9296" spans="1:2">
      <c r="A9296" s="79"/>
      <c r="B9296" s="79"/>
    </row>
    <row r="9297" spans="1:2">
      <c r="A9297" s="79"/>
      <c r="B9297" s="79"/>
    </row>
    <row r="9298" spans="1:2">
      <c r="A9298" s="79"/>
      <c r="B9298" s="79"/>
    </row>
    <row r="9299" spans="1:2">
      <c r="A9299" s="79"/>
      <c r="B9299" s="79"/>
    </row>
    <row r="9300" spans="1:2">
      <c r="A9300" s="79"/>
      <c r="B9300" s="79"/>
    </row>
    <row r="9301" spans="1:2">
      <c r="A9301" s="79"/>
      <c r="B9301" s="79"/>
    </row>
    <row r="9302" spans="1:2">
      <c r="A9302" s="79"/>
      <c r="B9302" s="79"/>
    </row>
    <row r="9303" spans="1:2">
      <c r="A9303" s="79"/>
      <c r="B9303" s="79"/>
    </row>
    <row r="9304" spans="1:2">
      <c r="A9304" s="79"/>
      <c r="B9304" s="79"/>
    </row>
    <row r="9305" spans="1:2">
      <c r="A9305" s="79"/>
      <c r="B9305" s="79"/>
    </row>
    <row r="9306" spans="1:2">
      <c r="A9306" s="79"/>
      <c r="B9306" s="79"/>
    </row>
    <row r="9307" spans="1:2">
      <c r="A9307" s="79"/>
      <c r="B9307" s="79"/>
    </row>
    <row r="9308" spans="1:2">
      <c r="A9308" s="79"/>
      <c r="B9308" s="79"/>
    </row>
    <row r="9309" spans="1:2">
      <c r="A9309" s="79"/>
      <c r="B9309" s="79"/>
    </row>
    <row r="9310" spans="1:2">
      <c r="A9310" s="79"/>
      <c r="B9310" s="79"/>
    </row>
    <row r="9311" spans="1:2">
      <c r="A9311" s="79"/>
      <c r="B9311" s="79"/>
    </row>
    <row r="9312" spans="1:2">
      <c r="A9312" s="79"/>
      <c r="B9312" s="79"/>
    </row>
    <row r="9313" spans="1:2">
      <c r="A9313" s="79"/>
      <c r="B9313" s="79"/>
    </row>
    <row r="9314" spans="1:2">
      <c r="A9314" s="79"/>
      <c r="B9314" s="79"/>
    </row>
    <row r="9315" spans="1:2">
      <c r="A9315" s="79"/>
      <c r="B9315" s="79"/>
    </row>
    <row r="9316" spans="1:2">
      <c r="A9316" s="79"/>
      <c r="B9316" s="79"/>
    </row>
    <row r="9317" spans="1:2">
      <c r="A9317" s="79"/>
      <c r="B9317" s="79"/>
    </row>
    <row r="9318" spans="1:2">
      <c r="A9318" s="79"/>
      <c r="B9318" s="79"/>
    </row>
    <row r="9319" spans="1:2">
      <c r="A9319" s="79"/>
      <c r="B9319" s="79"/>
    </row>
    <row r="9320" spans="1:2">
      <c r="A9320" s="79"/>
      <c r="B9320" s="79"/>
    </row>
    <row r="9321" spans="1:2">
      <c r="A9321" s="79"/>
      <c r="B9321" s="79"/>
    </row>
    <row r="9322" spans="1:2">
      <c r="A9322" s="79"/>
      <c r="B9322" s="79"/>
    </row>
    <row r="9323" spans="1:2">
      <c r="A9323" s="79"/>
      <c r="B9323" s="79"/>
    </row>
    <row r="9324" spans="1:2">
      <c r="A9324" s="79"/>
      <c r="B9324" s="79"/>
    </row>
    <row r="9325" spans="1:2">
      <c r="A9325" s="79"/>
      <c r="B9325" s="79"/>
    </row>
    <row r="9326" spans="1:2">
      <c r="A9326" s="79"/>
      <c r="B9326" s="79"/>
    </row>
    <row r="9327" spans="1:2">
      <c r="A9327" s="79"/>
      <c r="B9327" s="79"/>
    </row>
    <row r="9328" spans="1:2">
      <c r="A9328" s="79"/>
      <c r="B9328" s="79"/>
    </row>
    <row r="9329" spans="1:2">
      <c r="A9329" s="79"/>
      <c r="B9329" s="79"/>
    </row>
    <row r="9330" spans="1:2">
      <c r="A9330" s="79"/>
      <c r="B9330" s="79"/>
    </row>
    <row r="9331" spans="1:2">
      <c r="A9331" s="79"/>
      <c r="B9331" s="79"/>
    </row>
    <row r="9332" spans="1:2">
      <c r="A9332" s="79"/>
      <c r="B9332" s="79"/>
    </row>
    <row r="9333" spans="1:2">
      <c r="A9333" s="79"/>
      <c r="B9333" s="79"/>
    </row>
    <row r="9334" spans="1:2">
      <c r="A9334" s="79"/>
      <c r="B9334" s="79"/>
    </row>
    <row r="9335" spans="1:2">
      <c r="A9335" s="79"/>
      <c r="B9335" s="79"/>
    </row>
    <row r="9336" spans="1:2">
      <c r="A9336" s="79"/>
      <c r="B9336" s="79"/>
    </row>
    <row r="9337" spans="1:2">
      <c r="A9337" s="79"/>
      <c r="B9337" s="79"/>
    </row>
    <row r="9338" spans="1:2">
      <c r="A9338" s="79"/>
      <c r="B9338" s="79"/>
    </row>
    <row r="9339" spans="1:2">
      <c r="A9339" s="79"/>
      <c r="B9339" s="79"/>
    </row>
    <row r="9340" spans="1:2">
      <c r="A9340" s="79"/>
      <c r="B9340" s="79"/>
    </row>
    <row r="9341" spans="1:2">
      <c r="A9341" s="79"/>
      <c r="B9341" s="79"/>
    </row>
    <row r="9342" spans="1:2">
      <c r="A9342" s="79"/>
      <c r="B9342" s="79"/>
    </row>
    <row r="9343" spans="1:2">
      <c r="A9343" s="79"/>
      <c r="B9343" s="79"/>
    </row>
    <row r="9344" spans="1:2">
      <c r="A9344" s="79"/>
      <c r="B9344" s="79"/>
    </row>
    <row r="9345" spans="1:2">
      <c r="A9345" s="79"/>
      <c r="B9345" s="79"/>
    </row>
    <row r="9346" spans="1:2">
      <c r="A9346" s="79"/>
      <c r="B9346" s="79"/>
    </row>
    <row r="9347" spans="1:2">
      <c r="A9347" s="79"/>
      <c r="B9347" s="79"/>
    </row>
    <row r="9348" spans="1:2">
      <c r="A9348" s="79"/>
      <c r="B9348" s="79"/>
    </row>
    <row r="9349" spans="1:2">
      <c r="A9349" s="79"/>
      <c r="B9349" s="79"/>
    </row>
    <row r="9350" spans="1:2">
      <c r="A9350" s="79"/>
      <c r="B9350" s="79"/>
    </row>
    <row r="9351" spans="1:2">
      <c r="A9351" s="79"/>
      <c r="B9351" s="79"/>
    </row>
    <row r="9352" spans="1:2">
      <c r="A9352" s="79"/>
      <c r="B9352" s="79"/>
    </row>
    <row r="9353" spans="1:2">
      <c r="A9353" s="79"/>
      <c r="B9353" s="79"/>
    </row>
    <row r="9354" spans="1:2">
      <c r="A9354" s="79"/>
      <c r="B9354" s="79"/>
    </row>
    <row r="9355" spans="1:2">
      <c r="A9355" s="79"/>
      <c r="B9355" s="79"/>
    </row>
    <row r="9356" spans="1:2">
      <c r="A9356" s="79"/>
      <c r="B9356" s="79"/>
    </row>
    <row r="9357" spans="1:2">
      <c r="A9357" s="79"/>
      <c r="B9357" s="79"/>
    </row>
    <row r="9358" spans="1:2">
      <c r="A9358" s="79"/>
      <c r="B9358" s="79"/>
    </row>
    <row r="9359" spans="1:2">
      <c r="A9359" s="79"/>
      <c r="B9359" s="79"/>
    </row>
    <row r="9360" spans="1:2">
      <c r="A9360" s="79"/>
      <c r="B9360" s="79"/>
    </row>
    <row r="9361" spans="1:2">
      <c r="A9361" s="79"/>
      <c r="B9361" s="79"/>
    </row>
    <row r="9362" spans="1:2">
      <c r="A9362" s="79"/>
      <c r="B9362" s="79"/>
    </row>
    <row r="9363" spans="1:2">
      <c r="A9363" s="79"/>
      <c r="B9363" s="79"/>
    </row>
    <row r="9364" spans="1:2">
      <c r="A9364" s="79"/>
      <c r="B9364" s="79"/>
    </row>
    <row r="9365" spans="1:2">
      <c r="A9365" s="79"/>
      <c r="B9365" s="79"/>
    </row>
    <row r="9366" spans="1:2">
      <c r="A9366" s="79"/>
      <c r="B9366" s="79"/>
    </row>
    <row r="9367" spans="1:2">
      <c r="A9367" s="79"/>
      <c r="B9367" s="79"/>
    </row>
    <row r="9368" spans="1:2">
      <c r="A9368" s="79"/>
      <c r="B9368" s="79"/>
    </row>
    <row r="9369" spans="1:2">
      <c r="A9369" s="79"/>
      <c r="B9369" s="79"/>
    </row>
    <row r="9370" spans="1:2">
      <c r="A9370" s="79"/>
      <c r="B9370" s="79"/>
    </row>
    <row r="9371" spans="1:2">
      <c r="A9371" s="79"/>
      <c r="B9371" s="79"/>
    </row>
    <row r="9372" spans="1:2">
      <c r="A9372" s="79"/>
      <c r="B9372" s="79"/>
    </row>
    <row r="9373" spans="1:2">
      <c r="A9373" s="79"/>
      <c r="B9373" s="79"/>
    </row>
    <row r="9374" spans="1:2">
      <c r="A9374" s="79"/>
      <c r="B9374" s="79"/>
    </row>
    <row r="9375" spans="1:2">
      <c r="A9375" s="79"/>
      <c r="B9375" s="79"/>
    </row>
    <row r="9376" spans="1:2">
      <c r="A9376" s="79"/>
      <c r="B9376" s="79"/>
    </row>
    <row r="9377" spans="1:2">
      <c r="A9377" s="79"/>
      <c r="B9377" s="79"/>
    </row>
    <row r="9378" spans="1:2">
      <c r="A9378" s="79"/>
      <c r="B9378" s="79"/>
    </row>
    <row r="9379" spans="1:2">
      <c r="A9379" s="79"/>
      <c r="B9379" s="79"/>
    </row>
    <row r="9380" spans="1:2">
      <c r="A9380" s="79"/>
      <c r="B9380" s="79"/>
    </row>
    <row r="9381" spans="1:2">
      <c r="A9381" s="79"/>
      <c r="B9381" s="79"/>
    </row>
    <row r="9382" spans="1:2">
      <c r="A9382" s="79"/>
      <c r="B9382" s="79"/>
    </row>
    <row r="9383" spans="1:2">
      <c r="A9383" s="79"/>
      <c r="B9383" s="79"/>
    </row>
    <row r="9384" spans="1:2">
      <c r="A9384" s="79"/>
      <c r="B9384" s="79"/>
    </row>
    <row r="9385" spans="1:2">
      <c r="A9385" s="79"/>
      <c r="B9385" s="79"/>
    </row>
    <row r="9386" spans="1:2">
      <c r="A9386" s="79"/>
      <c r="B9386" s="79"/>
    </row>
    <row r="9387" spans="1:2">
      <c r="A9387" s="79"/>
      <c r="B9387" s="79"/>
    </row>
    <row r="9388" spans="1:2">
      <c r="A9388" s="79"/>
      <c r="B9388" s="79"/>
    </row>
    <row r="9389" spans="1:2">
      <c r="A9389" s="79"/>
      <c r="B9389" s="79"/>
    </row>
    <row r="9390" spans="1:2">
      <c r="A9390" s="79"/>
      <c r="B9390" s="79"/>
    </row>
    <row r="9391" spans="1:2">
      <c r="A9391" s="79"/>
      <c r="B9391" s="79"/>
    </row>
    <row r="9392" spans="1:2">
      <c r="A9392" s="79"/>
      <c r="B9392" s="79"/>
    </row>
    <row r="9393" spans="1:2">
      <c r="A9393" s="79"/>
      <c r="B9393" s="79"/>
    </row>
    <row r="9394" spans="1:2">
      <c r="A9394" s="79"/>
      <c r="B9394" s="79"/>
    </row>
    <row r="9395" spans="1:2">
      <c r="A9395" s="79"/>
      <c r="B9395" s="79"/>
    </row>
    <row r="9396" spans="1:2">
      <c r="A9396" s="79"/>
      <c r="B9396" s="79"/>
    </row>
    <row r="9397" spans="1:2">
      <c r="A9397" s="79"/>
      <c r="B9397" s="79"/>
    </row>
    <row r="9398" spans="1:2">
      <c r="A9398" s="79"/>
      <c r="B9398" s="79"/>
    </row>
    <row r="9399" spans="1:2">
      <c r="A9399" s="79"/>
      <c r="B9399" s="79"/>
    </row>
    <row r="9400" spans="1:2">
      <c r="A9400" s="79"/>
      <c r="B9400" s="79"/>
    </row>
    <row r="9401" spans="1:2">
      <c r="A9401" s="79"/>
      <c r="B9401" s="79"/>
    </row>
    <row r="9402" spans="1:2">
      <c r="A9402" s="79"/>
      <c r="B9402" s="79"/>
    </row>
    <row r="9403" spans="1:2">
      <c r="A9403" s="79"/>
      <c r="B9403" s="79"/>
    </row>
    <row r="9404" spans="1:2">
      <c r="A9404" s="79"/>
      <c r="B9404" s="79"/>
    </row>
    <row r="9405" spans="1:2">
      <c r="A9405" s="79"/>
      <c r="B9405" s="79"/>
    </row>
    <row r="9406" spans="1:2">
      <c r="A9406" s="79"/>
      <c r="B9406" s="79"/>
    </row>
    <row r="9407" spans="1:2">
      <c r="A9407" s="79"/>
      <c r="B9407" s="79"/>
    </row>
    <row r="9408" spans="1:2">
      <c r="A9408" s="79"/>
      <c r="B9408" s="79"/>
    </row>
    <row r="9409" spans="1:2">
      <c r="A9409" s="79"/>
      <c r="B9409" s="79"/>
    </row>
    <row r="9410" spans="1:2">
      <c r="A9410" s="79"/>
      <c r="B9410" s="79"/>
    </row>
    <row r="9411" spans="1:2">
      <c r="A9411" s="79"/>
      <c r="B9411" s="79"/>
    </row>
    <row r="9412" spans="1:2">
      <c r="A9412" s="79"/>
      <c r="B9412" s="79"/>
    </row>
    <row r="9413" spans="1:2">
      <c r="A9413" s="79"/>
      <c r="B9413" s="79"/>
    </row>
    <row r="9414" spans="1:2">
      <c r="A9414" s="79"/>
      <c r="B9414" s="79"/>
    </row>
    <row r="9415" spans="1:2">
      <c r="A9415" s="79"/>
      <c r="B9415" s="79"/>
    </row>
    <row r="9416" spans="1:2">
      <c r="A9416" s="79"/>
      <c r="B9416" s="79"/>
    </row>
    <row r="9417" spans="1:2">
      <c r="A9417" s="79"/>
      <c r="B9417" s="79"/>
    </row>
    <row r="9418" spans="1:2">
      <c r="A9418" s="79"/>
      <c r="B9418" s="79"/>
    </row>
    <row r="9419" spans="1:2">
      <c r="A9419" s="79"/>
      <c r="B9419" s="79"/>
    </row>
    <row r="9420" spans="1:2">
      <c r="A9420" s="79"/>
      <c r="B9420" s="79"/>
    </row>
    <row r="9421" spans="1:2">
      <c r="A9421" s="79"/>
      <c r="B9421" s="79"/>
    </row>
    <row r="9422" spans="1:2">
      <c r="A9422" s="79"/>
      <c r="B9422" s="79"/>
    </row>
    <row r="9423" spans="1:2">
      <c r="A9423" s="79"/>
      <c r="B9423" s="79"/>
    </row>
    <row r="9424" spans="1:2">
      <c r="A9424" s="79"/>
      <c r="B9424" s="79"/>
    </row>
    <row r="9425" spans="1:2">
      <c r="A9425" s="79"/>
      <c r="B9425" s="79"/>
    </row>
    <row r="9426" spans="1:2">
      <c r="A9426" s="79"/>
      <c r="B9426" s="79"/>
    </row>
    <row r="9427" spans="1:2">
      <c r="A9427" s="79"/>
      <c r="B9427" s="79"/>
    </row>
    <row r="9428" spans="1:2">
      <c r="A9428" s="79"/>
      <c r="B9428" s="79"/>
    </row>
    <row r="9429" spans="1:2">
      <c r="A9429" s="79"/>
      <c r="B9429" s="79"/>
    </row>
    <row r="9430" spans="1:2">
      <c r="A9430" s="79"/>
      <c r="B9430" s="79"/>
    </row>
    <row r="9431" spans="1:2">
      <c r="A9431" s="79"/>
      <c r="B9431" s="79"/>
    </row>
    <row r="9432" spans="1:2">
      <c r="A9432" s="79"/>
      <c r="B9432" s="79"/>
    </row>
    <row r="9433" spans="1:2">
      <c r="A9433" s="79"/>
      <c r="B9433" s="79"/>
    </row>
    <row r="9434" spans="1:2">
      <c r="A9434" s="79"/>
      <c r="B9434" s="79"/>
    </row>
    <row r="9435" spans="1:2">
      <c r="A9435" s="79"/>
      <c r="B9435" s="79"/>
    </row>
    <row r="9436" spans="1:2">
      <c r="A9436" s="79"/>
      <c r="B9436" s="79"/>
    </row>
    <row r="9437" spans="1:2">
      <c r="A9437" s="79"/>
      <c r="B9437" s="79"/>
    </row>
    <row r="9438" spans="1:2">
      <c r="A9438" s="79"/>
      <c r="B9438" s="79"/>
    </row>
    <row r="9439" spans="1:2">
      <c r="A9439" s="79"/>
      <c r="B9439" s="79"/>
    </row>
    <row r="9440" spans="1:2">
      <c r="A9440" s="79"/>
      <c r="B9440" s="79"/>
    </row>
    <row r="9441" spans="1:2">
      <c r="A9441" s="79"/>
      <c r="B9441" s="79"/>
    </row>
    <row r="9442" spans="1:2">
      <c r="A9442" s="79"/>
      <c r="B9442" s="79"/>
    </row>
    <row r="9443" spans="1:2">
      <c r="A9443" s="79"/>
      <c r="B9443" s="79"/>
    </row>
    <row r="9444" spans="1:2">
      <c r="A9444" s="79"/>
      <c r="B9444" s="79"/>
    </row>
    <row r="9445" spans="1:2">
      <c r="A9445" s="79"/>
      <c r="B9445" s="79"/>
    </row>
    <row r="9446" spans="1:2">
      <c r="A9446" s="79"/>
      <c r="B9446" s="79"/>
    </row>
    <row r="9447" spans="1:2">
      <c r="A9447" s="79"/>
      <c r="B9447" s="79"/>
    </row>
    <row r="9448" spans="1:2">
      <c r="A9448" s="79"/>
      <c r="B9448" s="79"/>
    </row>
    <row r="9449" spans="1:2">
      <c r="A9449" s="79"/>
      <c r="B9449" s="79"/>
    </row>
    <row r="9450" spans="1:2">
      <c r="A9450" s="79"/>
      <c r="B9450" s="79"/>
    </row>
    <row r="9451" spans="1:2">
      <c r="A9451" s="79"/>
      <c r="B9451" s="79"/>
    </row>
    <row r="9452" spans="1:2">
      <c r="A9452" s="79"/>
      <c r="B9452" s="79"/>
    </row>
    <row r="9453" spans="1:2">
      <c r="A9453" s="79"/>
      <c r="B9453" s="79"/>
    </row>
    <row r="9454" spans="1:2">
      <c r="A9454" s="79"/>
      <c r="B9454" s="79"/>
    </row>
    <row r="9455" spans="1:2">
      <c r="A9455" s="79"/>
      <c r="B9455" s="79"/>
    </row>
    <row r="9456" spans="1:2">
      <c r="A9456" s="79"/>
      <c r="B9456" s="79"/>
    </row>
    <row r="9457" spans="1:2">
      <c r="A9457" s="79"/>
      <c r="B9457" s="79"/>
    </row>
    <row r="9458" spans="1:2">
      <c r="A9458" s="79"/>
      <c r="B9458" s="79"/>
    </row>
    <row r="9459" spans="1:2">
      <c r="A9459" s="79"/>
      <c r="B9459" s="79"/>
    </row>
    <row r="9460" spans="1:2">
      <c r="A9460" s="79"/>
      <c r="B9460" s="79"/>
    </row>
    <row r="9461" spans="1:2">
      <c r="A9461" s="79"/>
      <c r="B9461" s="79"/>
    </row>
    <row r="9462" spans="1:2">
      <c r="A9462" s="79"/>
      <c r="B9462" s="79"/>
    </row>
    <row r="9463" spans="1:2">
      <c r="A9463" s="79"/>
      <c r="B9463" s="79"/>
    </row>
    <row r="9464" spans="1:2">
      <c r="A9464" s="79"/>
      <c r="B9464" s="79"/>
    </row>
    <row r="9465" spans="1:2">
      <c r="A9465" s="79"/>
      <c r="B9465" s="79"/>
    </row>
    <row r="9466" spans="1:2">
      <c r="A9466" s="79"/>
      <c r="B9466" s="79"/>
    </row>
    <row r="9467" spans="1:2">
      <c r="A9467" s="79"/>
      <c r="B9467" s="79"/>
    </row>
    <row r="9468" spans="1:2">
      <c r="A9468" s="79"/>
      <c r="B9468" s="79"/>
    </row>
    <row r="9469" spans="1:2">
      <c r="A9469" s="79"/>
      <c r="B9469" s="79"/>
    </row>
    <row r="9470" spans="1:2">
      <c r="A9470" s="79"/>
      <c r="B9470" s="79"/>
    </row>
    <row r="9471" spans="1:2">
      <c r="A9471" s="79"/>
      <c r="B9471" s="79"/>
    </row>
    <row r="9472" spans="1:2">
      <c r="A9472" s="79"/>
      <c r="B9472" s="79"/>
    </row>
    <row r="9473" spans="1:2">
      <c r="A9473" s="79"/>
      <c r="B9473" s="79"/>
    </row>
    <row r="9474" spans="1:2">
      <c r="A9474" s="79"/>
      <c r="B9474" s="79"/>
    </row>
    <row r="9475" spans="1:2">
      <c r="A9475" s="79"/>
      <c r="B9475" s="79"/>
    </row>
    <row r="9476" spans="1:2">
      <c r="A9476" s="79"/>
      <c r="B9476" s="79"/>
    </row>
    <row r="9477" spans="1:2">
      <c r="A9477" s="79"/>
      <c r="B9477" s="79"/>
    </row>
    <row r="9478" spans="1:2">
      <c r="A9478" s="79"/>
      <c r="B9478" s="79"/>
    </row>
    <row r="9479" spans="1:2">
      <c r="A9479" s="79"/>
      <c r="B9479" s="79"/>
    </row>
    <row r="9480" spans="1:2">
      <c r="A9480" s="79"/>
      <c r="B9480" s="79"/>
    </row>
    <row r="9481" spans="1:2">
      <c r="A9481" s="79"/>
      <c r="B9481" s="79"/>
    </row>
    <row r="9482" spans="1:2">
      <c r="A9482" s="79"/>
      <c r="B9482" s="79"/>
    </row>
    <row r="9483" spans="1:2">
      <c r="A9483" s="79"/>
      <c r="B9483" s="79"/>
    </row>
    <row r="9484" spans="1:2">
      <c r="A9484" s="79"/>
      <c r="B9484" s="79"/>
    </row>
    <row r="9485" spans="1:2">
      <c r="A9485" s="79"/>
      <c r="B9485" s="79"/>
    </row>
    <row r="9486" spans="1:2">
      <c r="A9486" s="79"/>
      <c r="B9486" s="79"/>
    </row>
    <row r="9487" spans="1:2">
      <c r="A9487" s="79"/>
      <c r="B9487" s="79"/>
    </row>
    <row r="9488" spans="1:2">
      <c r="A9488" s="79"/>
      <c r="B9488" s="79"/>
    </row>
    <row r="9489" spans="1:2">
      <c r="A9489" s="79"/>
      <c r="B9489" s="79"/>
    </row>
    <row r="9490" spans="1:2">
      <c r="A9490" s="79"/>
      <c r="B9490" s="79"/>
    </row>
    <row r="9491" spans="1:2">
      <c r="A9491" s="79"/>
      <c r="B9491" s="79"/>
    </row>
    <row r="9492" spans="1:2">
      <c r="A9492" s="79"/>
      <c r="B9492" s="79"/>
    </row>
    <row r="9493" spans="1:2">
      <c r="A9493" s="79"/>
      <c r="B9493" s="79"/>
    </row>
    <row r="9494" spans="1:2">
      <c r="A9494" s="79"/>
      <c r="B9494" s="79"/>
    </row>
    <row r="9495" spans="1:2">
      <c r="A9495" s="79"/>
      <c r="B9495" s="79"/>
    </row>
    <row r="9496" spans="1:2">
      <c r="A9496" s="79"/>
      <c r="B9496" s="79"/>
    </row>
    <row r="9497" spans="1:2">
      <c r="A9497" s="79"/>
      <c r="B9497" s="79"/>
    </row>
    <row r="9498" spans="1:2">
      <c r="A9498" s="79"/>
      <c r="B9498" s="79"/>
    </row>
    <row r="9499" spans="1:2">
      <c r="A9499" s="79"/>
      <c r="B9499" s="79"/>
    </row>
    <row r="9500" spans="1:2">
      <c r="A9500" s="79"/>
      <c r="B9500" s="79"/>
    </row>
    <row r="9501" spans="1:2">
      <c r="A9501" s="79"/>
      <c r="B9501" s="79"/>
    </row>
    <row r="9502" spans="1:2">
      <c r="A9502" s="79"/>
      <c r="B9502" s="79"/>
    </row>
    <row r="9503" spans="1:2">
      <c r="A9503" s="79"/>
      <c r="B9503" s="79"/>
    </row>
    <row r="9504" spans="1:2">
      <c r="A9504" s="79"/>
      <c r="B9504" s="79"/>
    </row>
    <row r="9505" spans="1:2">
      <c r="A9505" s="79"/>
      <c r="B9505" s="79"/>
    </row>
    <row r="9506" spans="1:2">
      <c r="A9506" s="79"/>
      <c r="B9506" s="79"/>
    </row>
    <row r="9507" spans="1:2">
      <c r="A9507" s="79"/>
      <c r="B9507" s="79"/>
    </row>
    <row r="9508" spans="1:2">
      <c r="A9508" s="79"/>
      <c r="B9508" s="79"/>
    </row>
    <row r="9509" spans="1:2">
      <c r="A9509" s="79"/>
      <c r="B9509" s="79"/>
    </row>
    <row r="9510" spans="1:2">
      <c r="A9510" s="79"/>
      <c r="B9510" s="79"/>
    </row>
    <row r="9511" spans="1:2">
      <c r="A9511" s="79"/>
      <c r="B9511" s="79"/>
    </row>
    <row r="9512" spans="1:2">
      <c r="A9512" s="79"/>
      <c r="B9512" s="79"/>
    </row>
    <row r="9513" spans="1:2">
      <c r="A9513" s="79"/>
      <c r="B9513" s="79"/>
    </row>
    <row r="9514" spans="1:2">
      <c r="A9514" s="79"/>
      <c r="B9514" s="79"/>
    </row>
    <row r="9515" spans="1:2">
      <c r="A9515" s="79"/>
      <c r="B9515" s="79"/>
    </row>
    <row r="9516" spans="1:2">
      <c r="A9516" s="79"/>
      <c r="B9516" s="79"/>
    </row>
    <row r="9517" spans="1:2">
      <c r="A9517" s="79"/>
      <c r="B9517" s="79"/>
    </row>
    <row r="9518" spans="1:2">
      <c r="A9518" s="79"/>
      <c r="B9518" s="79"/>
    </row>
    <row r="9519" spans="1:2">
      <c r="A9519" s="79"/>
      <c r="B9519" s="79"/>
    </row>
    <row r="9520" spans="1:2">
      <c r="A9520" s="79"/>
      <c r="B9520" s="79"/>
    </row>
    <row r="9521" spans="1:2">
      <c r="A9521" s="79"/>
      <c r="B9521" s="79"/>
    </row>
    <row r="9522" spans="1:2">
      <c r="A9522" s="79"/>
      <c r="B9522" s="79"/>
    </row>
    <row r="9523" spans="1:2">
      <c r="A9523" s="79"/>
      <c r="B9523" s="79"/>
    </row>
    <row r="9524" spans="1:2">
      <c r="A9524" s="79"/>
      <c r="B9524" s="79"/>
    </row>
    <row r="9525" spans="1:2">
      <c r="A9525" s="79"/>
      <c r="B9525" s="79"/>
    </row>
    <row r="9526" spans="1:2">
      <c r="A9526" s="79"/>
      <c r="B9526" s="79"/>
    </row>
    <row r="9527" spans="1:2">
      <c r="A9527" s="79"/>
      <c r="B9527" s="79"/>
    </row>
    <row r="9528" spans="1:2">
      <c r="A9528" s="79"/>
      <c r="B9528" s="79"/>
    </row>
    <row r="9529" spans="1:2">
      <c r="A9529" s="79"/>
      <c r="B9529" s="79"/>
    </row>
    <row r="9530" spans="1:2">
      <c r="A9530" s="79"/>
      <c r="B9530" s="79"/>
    </row>
    <row r="9531" spans="1:2">
      <c r="A9531" s="79"/>
      <c r="B9531" s="79"/>
    </row>
    <row r="9532" spans="1:2">
      <c r="A9532" s="79"/>
      <c r="B9532" s="79"/>
    </row>
    <row r="9533" spans="1:2">
      <c r="A9533" s="79"/>
      <c r="B9533" s="79"/>
    </row>
    <row r="9534" spans="1:2">
      <c r="A9534" s="79"/>
      <c r="B9534" s="79"/>
    </row>
    <row r="9535" spans="1:2">
      <c r="A9535" s="79"/>
      <c r="B9535" s="79"/>
    </row>
    <row r="9536" spans="1:2">
      <c r="A9536" s="79"/>
      <c r="B9536" s="79"/>
    </row>
    <row r="9537" spans="1:2">
      <c r="A9537" s="79"/>
      <c r="B9537" s="79"/>
    </row>
    <row r="9538" spans="1:2">
      <c r="A9538" s="79"/>
      <c r="B9538" s="79"/>
    </row>
    <row r="9539" spans="1:2">
      <c r="A9539" s="79"/>
      <c r="B9539" s="79"/>
    </row>
    <row r="9540" spans="1:2">
      <c r="A9540" s="79"/>
      <c r="B9540" s="79"/>
    </row>
    <row r="9541" spans="1:2">
      <c r="A9541" s="79"/>
      <c r="B9541" s="79"/>
    </row>
    <row r="9542" spans="1:2">
      <c r="A9542" s="79"/>
      <c r="B9542" s="79"/>
    </row>
    <row r="9543" spans="1:2">
      <c r="A9543" s="79"/>
      <c r="B9543" s="79"/>
    </row>
    <row r="9544" spans="1:2">
      <c r="A9544" s="79"/>
      <c r="B9544" s="79"/>
    </row>
    <row r="9545" spans="1:2">
      <c r="A9545" s="79"/>
      <c r="B9545" s="79"/>
    </row>
    <row r="9546" spans="1:2">
      <c r="A9546" s="79"/>
      <c r="B9546" s="79"/>
    </row>
    <row r="9547" spans="1:2">
      <c r="A9547" s="79"/>
      <c r="B9547" s="79"/>
    </row>
    <row r="9548" spans="1:2">
      <c r="A9548" s="79"/>
      <c r="B9548" s="79"/>
    </row>
    <row r="9549" spans="1:2">
      <c r="A9549" s="79"/>
      <c r="B9549" s="79"/>
    </row>
    <row r="9550" spans="1:2">
      <c r="A9550" s="79"/>
      <c r="B9550" s="79"/>
    </row>
    <row r="9551" spans="1:2">
      <c r="A9551" s="79"/>
      <c r="B9551" s="79"/>
    </row>
    <row r="9552" spans="1:2">
      <c r="A9552" s="79"/>
      <c r="B9552" s="79"/>
    </row>
    <row r="9553" spans="1:2">
      <c r="A9553" s="79"/>
      <c r="B9553" s="79"/>
    </row>
    <row r="9554" spans="1:2">
      <c r="A9554" s="79"/>
      <c r="B9554" s="79"/>
    </row>
    <row r="9555" spans="1:2">
      <c r="A9555" s="79"/>
      <c r="B9555" s="79"/>
    </row>
    <row r="9556" spans="1:2">
      <c r="A9556" s="79"/>
      <c r="B9556" s="79"/>
    </row>
    <row r="9557" spans="1:2">
      <c r="A9557" s="79"/>
      <c r="B9557" s="79"/>
    </row>
    <row r="9558" spans="1:2">
      <c r="A9558" s="79"/>
      <c r="B9558" s="79"/>
    </row>
    <row r="9559" spans="1:2">
      <c r="A9559" s="79"/>
      <c r="B9559" s="79"/>
    </row>
    <row r="9560" spans="1:2">
      <c r="A9560" s="79"/>
      <c r="B9560" s="79"/>
    </row>
    <row r="9561" spans="1:2">
      <c r="A9561" s="79"/>
      <c r="B9561" s="79"/>
    </row>
    <row r="9562" spans="1:2">
      <c r="A9562" s="79"/>
      <c r="B9562" s="79"/>
    </row>
    <row r="9563" spans="1:2">
      <c r="A9563" s="79"/>
      <c r="B9563" s="79"/>
    </row>
    <row r="9564" spans="1:2">
      <c r="A9564" s="79"/>
      <c r="B9564" s="79"/>
    </row>
    <row r="9565" spans="1:2">
      <c r="A9565" s="79"/>
      <c r="B9565" s="79"/>
    </row>
    <row r="9566" spans="1:2">
      <c r="A9566" s="79"/>
      <c r="B9566" s="79"/>
    </row>
    <row r="9567" spans="1:2">
      <c r="A9567" s="79"/>
      <c r="B9567" s="79"/>
    </row>
    <row r="9568" spans="1:2">
      <c r="A9568" s="79"/>
      <c r="B9568" s="79"/>
    </row>
    <row r="9569" spans="1:2">
      <c r="A9569" s="79"/>
      <c r="B9569" s="79"/>
    </row>
    <row r="9570" spans="1:2">
      <c r="A9570" s="79"/>
      <c r="B9570" s="79"/>
    </row>
    <row r="9571" spans="1:2">
      <c r="A9571" s="79"/>
      <c r="B9571" s="79"/>
    </row>
    <row r="9572" spans="1:2">
      <c r="A9572" s="79"/>
      <c r="B9572" s="79"/>
    </row>
    <row r="9573" spans="1:2">
      <c r="A9573" s="79"/>
      <c r="B9573" s="79"/>
    </row>
    <row r="9574" spans="1:2">
      <c r="A9574" s="79"/>
      <c r="B9574" s="79"/>
    </row>
    <row r="9575" spans="1:2">
      <c r="A9575" s="79"/>
      <c r="B9575" s="79"/>
    </row>
    <row r="9576" spans="1:2">
      <c r="A9576" s="79"/>
      <c r="B9576" s="79"/>
    </row>
    <row r="9577" spans="1:2">
      <c r="A9577" s="79"/>
      <c r="B9577" s="79"/>
    </row>
    <row r="9578" spans="1:2">
      <c r="A9578" s="79"/>
      <c r="B9578" s="79"/>
    </row>
    <row r="9579" spans="1:2">
      <c r="A9579" s="79"/>
      <c r="B9579" s="79"/>
    </row>
    <row r="9580" spans="1:2">
      <c r="A9580" s="79"/>
      <c r="B9580" s="79"/>
    </row>
    <row r="9581" spans="1:2">
      <c r="A9581" s="79"/>
      <c r="B9581" s="79"/>
    </row>
    <row r="9582" spans="1:2">
      <c r="A9582" s="79"/>
      <c r="B9582" s="79"/>
    </row>
    <row r="9583" spans="1:2">
      <c r="A9583" s="79"/>
      <c r="B9583" s="79"/>
    </row>
    <row r="9584" spans="1:2">
      <c r="A9584" s="79"/>
      <c r="B9584" s="79"/>
    </row>
    <row r="9585" spans="1:2">
      <c r="A9585" s="79"/>
      <c r="B9585" s="79"/>
    </row>
    <row r="9586" spans="1:2">
      <c r="A9586" s="79"/>
      <c r="B9586" s="79"/>
    </row>
    <row r="9587" spans="1:2">
      <c r="A9587" s="79"/>
      <c r="B9587" s="79"/>
    </row>
    <row r="9588" spans="1:2">
      <c r="A9588" s="79"/>
      <c r="B9588" s="79"/>
    </row>
    <row r="9589" spans="1:2">
      <c r="A9589" s="79"/>
      <c r="B9589" s="79"/>
    </row>
    <row r="9590" spans="1:2">
      <c r="A9590" s="79"/>
      <c r="B9590" s="79"/>
    </row>
    <row r="9591" spans="1:2">
      <c r="A9591" s="79"/>
      <c r="B9591" s="79"/>
    </row>
    <row r="9592" spans="1:2">
      <c r="A9592" s="79"/>
      <c r="B9592" s="79"/>
    </row>
    <row r="9593" spans="1:2">
      <c r="A9593" s="79"/>
      <c r="B9593" s="79"/>
    </row>
    <row r="9594" spans="1:2">
      <c r="A9594" s="79"/>
      <c r="B9594" s="79"/>
    </row>
    <row r="9595" spans="1:2">
      <c r="A9595" s="79"/>
      <c r="B9595" s="79"/>
    </row>
    <row r="9596" spans="1:2">
      <c r="A9596" s="79"/>
      <c r="B9596" s="79"/>
    </row>
    <row r="9597" spans="1:2">
      <c r="A9597" s="79"/>
      <c r="B9597" s="79"/>
    </row>
    <row r="9598" spans="1:2">
      <c r="A9598" s="79"/>
      <c r="B9598" s="79"/>
    </row>
    <row r="9599" spans="1:2">
      <c r="A9599" s="79"/>
      <c r="B9599" s="79"/>
    </row>
    <row r="9600" spans="1:2">
      <c r="A9600" s="79"/>
      <c r="B9600" s="79"/>
    </row>
    <row r="9601" spans="1:2">
      <c r="A9601" s="79"/>
      <c r="B9601" s="79"/>
    </row>
    <row r="9602" spans="1:2">
      <c r="A9602" s="79"/>
      <c r="B9602" s="79"/>
    </row>
    <row r="9603" spans="1:2">
      <c r="A9603" s="79"/>
      <c r="B9603" s="79"/>
    </row>
    <row r="9604" spans="1:2">
      <c r="A9604" s="79"/>
      <c r="B9604" s="79"/>
    </row>
    <row r="9605" spans="1:2">
      <c r="A9605" s="79"/>
      <c r="B9605" s="79"/>
    </row>
    <row r="9606" spans="1:2">
      <c r="A9606" s="79"/>
      <c r="B9606" s="79"/>
    </row>
    <row r="9607" spans="1:2">
      <c r="A9607" s="79"/>
      <c r="B9607" s="79"/>
    </row>
    <row r="9608" spans="1:2">
      <c r="A9608" s="79"/>
      <c r="B9608" s="79"/>
    </row>
    <row r="9609" spans="1:2">
      <c r="A9609" s="79"/>
      <c r="B9609" s="79"/>
    </row>
    <row r="9610" spans="1:2">
      <c r="A9610" s="79"/>
      <c r="B9610" s="79"/>
    </row>
    <row r="9611" spans="1:2">
      <c r="A9611" s="79"/>
      <c r="B9611" s="79"/>
    </row>
    <row r="9612" spans="1:2">
      <c r="A9612" s="79"/>
      <c r="B9612" s="79"/>
    </row>
    <row r="9613" spans="1:2">
      <c r="A9613" s="79"/>
      <c r="B9613" s="79"/>
    </row>
    <row r="9614" spans="1:2">
      <c r="A9614" s="79"/>
      <c r="B9614" s="79"/>
    </row>
    <row r="9615" spans="1:2">
      <c r="A9615" s="79"/>
      <c r="B9615" s="79"/>
    </row>
    <row r="9616" spans="1:2">
      <c r="A9616" s="79"/>
      <c r="B9616" s="79"/>
    </row>
    <row r="9617" spans="1:2">
      <c r="A9617" s="79"/>
      <c r="B9617" s="79"/>
    </row>
    <row r="9618" spans="1:2">
      <c r="A9618" s="79"/>
      <c r="B9618" s="79"/>
    </row>
    <row r="9619" spans="1:2">
      <c r="A9619" s="79"/>
      <c r="B9619" s="79"/>
    </row>
    <row r="9620" spans="1:2">
      <c r="A9620" s="79"/>
      <c r="B9620" s="79"/>
    </row>
    <row r="9621" spans="1:2">
      <c r="A9621" s="79"/>
      <c r="B9621" s="79"/>
    </row>
    <row r="9622" spans="1:2">
      <c r="A9622" s="79"/>
      <c r="B9622" s="79"/>
    </row>
    <row r="9623" spans="1:2">
      <c r="A9623" s="79"/>
      <c r="B9623" s="79"/>
    </row>
    <row r="9624" spans="1:2">
      <c r="A9624" s="79"/>
      <c r="B9624" s="79"/>
    </row>
    <row r="9625" spans="1:2">
      <c r="A9625" s="79"/>
      <c r="B9625" s="79"/>
    </row>
    <row r="9626" spans="1:2">
      <c r="A9626" s="79"/>
      <c r="B9626" s="79"/>
    </row>
    <row r="9627" spans="1:2">
      <c r="A9627" s="79"/>
      <c r="B9627" s="79"/>
    </row>
    <row r="9628" spans="1:2">
      <c r="A9628" s="79"/>
      <c r="B9628" s="79"/>
    </row>
    <row r="9629" spans="1:2">
      <c r="A9629" s="79"/>
      <c r="B9629" s="79"/>
    </row>
    <row r="9630" spans="1:2">
      <c r="A9630" s="79"/>
      <c r="B9630" s="79"/>
    </row>
    <row r="9631" spans="1:2">
      <c r="A9631" s="79"/>
      <c r="B9631" s="79"/>
    </row>
    <row r="9632" spans="1:2">
      <c r="A9632" s="79"/>
      <c r="B9632" s="79"/>
    </row>
    <row r="9633" spans="1:2">
      <c r="A9633" s="79"/>
      <c r="B9633" s="79"/>
    </row>
    <row r="9634" spans="1:2">
      <c r="A9634" s="79"/>
      <c r="B9634" s="79"/>
    </row>
    <row r="9635" spans="1:2">
      <c r="A9635" s="79"/>
      <c r="B9635" s="79"/>
    </row>
    <row r="9636" spans="1:2">
      <c r="A9636" s="79"/>
      <c r="B9636" s="79"/>
    </row>
    <row r="9637" spans="1:2">
      <c r="A9637" s="79"/>
      <c r="B9637" s="79"/>
    </row>
    <row r="9638" spans="1:2">
      <c r="A9638" s="79"/>
      <c r="B9638" s="79"/>
    </row>
    <row r="9639" spans="1:2">
      <c r="A9639" s="79"/>
      <c r="B9639" s="79"/>
    </row>
    <row r="9640" spans="1:2">
      <c r="A9640" s="79"/>
      <c r="B9640" s="79"/>
    </row>
    <row r="9641" spans="1:2">
      <c r="A9641" s="79"/>
      <c r="B9641" s="79"/>
    </row>
    <row r="9642" spans="1:2">
      <c r="A9642" s="79"/>
      <c r="B9642" s="79"/>
    </row>
    <row r="9643" spans="1:2">
      <c r="A9643" s="79"/>
      <c r="B9643" s="79"/>
    </row>
    <row r="9644" spans="1:2">
      <c r="A9644" s="79"/>
      <c r="B9644" s="79"/>
    </row>
    <row r="9645" spans="1:2">
      <c r="A9645" s="79"/>
      <c r="B9645" s="79"/>
    </row>
    <row r="9646" spans="1:2">
      <c r="A9646" s="79"/>
      <c r="B9646" s="79"/>
    </row>
    <row r="9647" spans="1:2">
      <c r="A9647" s="79"/>
      <c r="B9647" s="79"/>
    </row>
    <row r="9648" spans="1:2">
      <c r="A9648" s="79"/>
      <c r="B9648" s="79"/>
    </row>
    <row r="9649" spans="1:2">
      <c r="A9649" s="79"/>
      <c r="B9649" s="79"/>
    </row>
    <row r="9650" spans="1:2">
      <c r="A9650" s="79"/>
      <c r="B9650" s="79"/>
    </row>
    <row r="9651" spans="1:2">
      <c r="A9651" s="79"/>
      <c r="B9651" s="79"/>
    </row>
    <row r="9652" spans="1:2">
      <c r="A9652" s="79"/>
      <c r="B9652" s="79"/>
    </row>
    <row r="9653" spans="1:2">
      <c r="A9653" s="79"/>
      <c r="B9653" s="79"/>
    </row>
    <row r="9654" spans="1:2">
      <c r="A9654" s="79"/>
      <c r="B9654" s="79"/>
    </row>
    <row r="9655" spans="1:2">
      <c r="A9655" s="79"/>
      <c r="B9655" s="79"/>
    </row>
    <row r="9656" spans="1:2">
      <c r="A9656" s="79"/>
      <c r="B9656" s="79"/>
    </row>
    <row r="9657" spans="1:2">
      <c r="A9657" s="79"/>
      <c r="B9657" s="79"/>
    </row>
    <row r="9658" spans="1:2">
      <c r="A9658" s="79"/>
      <c r="B9658" s="79"/>
    </row>
    <row r="9659" spans="1:2">
      <c r="A9659" s="79"/>
      <c r="B9659" s="79"/>
    </row>
    <row r="9660" spans="1:2">
      <c r="A9660" s="79"/>
      <c r="B9660" s="79"/>
    </row>
    <row r="9661" spans="1:2">
      <c r="A9661" s="79"/>
      <c r="B9661" s="79"/>
    </row>
    <row r="9662" spans="1:2">
      <c r="A9662" s="79"/>
      <c r="B9662" s="79"/>
    </row>
    <row r="9663" spans="1:2">
      <c r="A9663" s="79"/>
      <c r="B9663" s="79"/>
    </row>
    <row r="9664" spans="1:2">
      <c r="A9664" s="79"/>
      <c r="B9664" s="79"/>
    </row>
    <row r="9665" spans="1:2">
      <c r="A9665" s="79"/>
      <c r="B9665" s="79"/>
    </row>
    <row r="9666" spans="1:2">
      <c r="A9666" s="79"/>
      <c r="B9666" s="79"/>
    </row>
    <row r="9667" spans="1:2">
      <c r="A9667" s="79"/>
      <c r="B9667" s="79"/>
    </row>
    <row r="9668" spans="1:2">
      <c r="A9668" s="79"/>
      <c r="B9668" s="79"/>
    </row>
    <row r="9669" spans="1:2">
      <c r="A9669" s="79"/>
      <c r="B9669" s="79"/>
    </row>
    <row r="9670" spans="1:2">
      <c r="A9670" s="79"/>
      <c r="B9670" s="79"/>
    </row>
    <row r="9671" spans="1:2">
      <c r="A9671" s="79"/>
      <c r="B9671" s="79"/>
    </row>
    <row r="9672" spans="1:2">
      <c r="A9672" s="79"/>
      <c r="B9672" s="79"/>
    </row>
    <row r="9673" spans="1:2">
      <c r="A9673" s="79"/>
      <c r="B9673" s="79"/>
    </row>
    <row r="9674" spans="1:2">
      <c r="A9674" s="79"/>
      <c r="B9674" s="79"/>
    </row>
    <row r="9675" spans="1:2">
      <c r="A9675" s="79"/>
      <c r="B9675" s="79"/>
    </row>
    <row r="9676" spans="1:2">
      <c r="A9676" s="79"/>
      <c r="B9676" s="79"/>
    </row>
    <row r="9677" spans="1:2">
      <c r="A9677" s="79"/>
      <c r="B9677" s="79"/>
    </row>
    <row r="9678" spans="1:2">
      <c r="A9678" s="79"/>
      <c r="B9678" s="79"/>
    </row>
    <row r="9679" spans="1:2">
      <c r="A9679" s="79"/>
      <c r="B9679" s="79"/>
    </row>
    <row r="9680" spans="1:2">
      <c r="A9680" s="79"/>
      <c r="B9680" s="79"/>
    </row>
    <row r="9681" spans="1:2">
      <c r="A9681" s="79"/>
      <c r="B9681" s="79"/>
    </row>
    <row r="9682" spans="1:2">
      <c r="A9682" s="79"/>
      <c r="B9682" s="79"/>
    </row>
    <row r="9683" spans="1:2">
      <c r="A9683" s="79"/>
      <c r="B9683" s="79"/>
    </row>
    <row r="9684" spans="1:2">
      <c r="A9684" s="79"/>
      <c r="B9684" s="79"/>
    </row>
    <row r="9685" spans="1:2">
      <c r="A9685" s="79"/>
      <c r="B9685" s="79"/>
    </row>
    <row r="9686" spans="1:2">
      <c r="A9686" s="79"/>
      <c r="B9686" s="79"/>
    </row>
    <row r="9687" spans="1:2">
      <c r="A9687" s="79"/>
      <c r="B9687" s="79"/>
    </row>
    <row r="9688" spans="1:2">
      <c r="A9688" s="79"/>
      <c r="B9688" s="79"/>
    </row>
    <row r="9689" spans="1:2">
      <c r="A9689" s="79"/>
      <c r="B9689" s="79"/>
    </row>
    <row r="9690" spans="1:2">
      <c r="A9690" s="79"/>
      <c r="B9690" s="79"/>
    </row>
    <row r="9691" spans="1:2">
      <c r="A9691" s="79"/>
      <c r="B9691" s="79"/>
    </row>
    <row r="9692" spans="1:2">
      <c r="A9692" s="79"/>
      <c r="B9692" s="79"/>
    </row>
    <row r="9693" spans="1:2">
      <c r="A9693" s="79"/>
      <c r="B9693" s="79"/>
    </row>
    <row r="9694" spans="1:2">
      <c r="A9694" s="79"/>
      <c r="B9694" s="79"/>
    </row>
    <row r="9695" spans="1:2">
      <c r="A9695" s="79"/>
      <c r="B9695" s="79"/>
    </row>
    <row r="9696" spans="1:2">
      <c r="A9696" s="79"/>
      <c r="B9696" s="79"/>
    </row>
    <row r="9697" spans="1:2">
      <c r="A9697" s="79"/>
      <c r="B9697" s="79"/>
    </row>
    <row r="9698" spans="1:2">
      <c r="A9698" s="79"/>
      <c r="B9698" s="79"/>
    </row>
    <row r="9699" spans="1:2">
      <c r="A9699" s="79"/>
      <c r="B9699" s="79"/>
    </row>
    <row r="9700" spans="1:2">
      <c r="A9700" s="79"/>
      <c r="B9700" s="79"/>
    </row>
    <row r="9701" spans="1:2">
      <c r="A9701" s="79"/>
      <c r="B9701" s="79"/>
    </row>
    <row r="9702" spans="1:2">
      <c r="A9702" s="79"/>
      <c r="B9702" s="79"/>
    </row>
    <row r="9703" spans="1:2">
      <c r="A9703" s="79"/>
      <c r="B9703" s="79"/>
    </row>
    <row r="9704" spans="1:2">
      <c r="A9704" s="79"/>
      <c r="B9704" s="79"/>
    </row>
    <row r="9705" spans="1:2">
      <c r="A9705" s="79"/>
      <c r="B9705" s="79"/>
    </row>
    <row r="9706" spans="1:2">
      <c r="A9706" s="79"/>
      <c r="B9706" s="79"/>
    </row>
    <row r="9707" spans="1:2">
      <c r="A9707" s="79"/>
      <c r="B9707" s="79"/>
    </row>
    <row r="9708" spans="1:2">
      <c r="A9708" s="79"/>
      <c r="B9708" s="79"/>
    </row>
    <row r="9709" spans="1:2">
      <c r="A9709" s="79"/>
      <c r="B9709" s="79"/>
    </row>
    <row r="9710" spans="1:2">
      <c r="A9710" s="79"/>
      <c r="B9710" s="79"/>
    </row>
    <row r="9711" spans="1:2">
      <c r="A9711" s="79"/>
      <c r="B9711" s="79"/>
    </row>
    <row r="9712" spans="1:2">
      <c r="A9712" s="79"/>
      <c r="B9712" s="79"/>
    </row>
    <row r="9713" spans="1:2">
      <c r="A9713" s="79"/>
      <c r="B9713" s="79"/>
    </row>
    <row r="9714" spans="1:2">
      <c r="A9714" s="79"/>
      <c r="B9714" s="79"/>
    </row>
    <row r="9715" spans="1:2">
      <c r="A9715" s="79"/>
      <c r="B9715" s="79"/>
    </row>
    <row r="9716" spans="1:2">
      <c r="A9716" s="79"/>
      <c r="B9716" s="79"/>
    </row>
    <row r="9717" spans="1:2">
      <c r="A9717" s="79"/>
      <c r="B9717" s="79"/>
    </row>
    <row r="9718" spans="1:2">
      <c r="A9718" s="79"/>
      <c r="B9718" s="79"/>
    </row>
    <row r="9719" spans="1:2">
      <c r="A9719" s="79"/>
      <c r="B9719" s="79"/>
    </row>
    <row r="9720" spans="1:2">
      <c r="A9720" s="79"/>
      <c r="B9720" s="79"/>
    </row>
    <row r="9721" spans="1:2">
      <c r="A9721" s="79"/>
      <c r="B9721" s="79"/>
    </row>
    <row r="9722" spans="1:2">
      <c r="A9722" s="79"/>
      <c r="B9722" s="79"/>
    </row>
    <row r="9723" spans="1:2">
      <c r="A9723" s="79"/>
      <c r="B9723" s="79"/>
    </row>
    <row r="9724" spans="1:2">
      <c r="A9724" s="79"/>
      <c r="B9724" s="79"/>
    </row>
    <row r="9725" spans="1:2">
      <c r="A9725" s="79"/>
      <c r="B9725" s="79"/>
    </row>
    <row r="9726" spans="1:2">
      <c r="A9726" s="79"/>
      <c r="B9726" s="79"/>
    </row>
    <row r="9727" spans="1:2">
      <c r="A9727" s="79"/>
      <c r="B9727" s="79"/>
    </row>
    <row r="9728" spans="1:2">
      <c r="A9728" s="79"/>
      <c r="B9728" s="79"/>
    </row>
    <row r="9729" spans="1:2">
      <c r="A9729" s="79"/>
      <c r="B9729" s="79"/>
    </row>
    <row r="9730" spans="1:2">
      <c r="A9730" s="79"/>
      <c r="B9730" s="79"/>
    </row>
    <row r="9731" spans="1:2">
      <c r="A9731" s="79"/>
      <c r="B9731" s="79"/>
    </row>
    <row r="9732" spans="1:2">
      <c r="A9732" s="79"/>
      <c r="B9732" s="79"/>
    </row>
    <row r="9733" spans="1:2">
      <c r="A9733" s="79"/>
      <c r="B9733" s="79"/>
    </row>
    <row r="9734" spans="1:2">
      <c r="A9734" s="79"/>
      <c r="B9734" s="79"/>
    </row>
    <row r="9735" spans="1:2">
      <c r="A9735" s="79"/>
      <c r="B9735" s="79"/>
    </row>
    <row r="9736" spans="1:2">
      <c r="A9736" s="79"/>
      <c r="B9736" s="79"/>
    </row>
    <row r="9737" spans="1:2">
      <c r="A9737" s="79"/>
      <c r="B9737" s="79"/>
    </row>
    <row r="9738" spans="1:2">
      <c r="A9738" s="79"/>
      <c r="B9738" s="79"/>
    </row>
    <row r="9739" spans="1:2">
      <c r="A9739" s="79"/>
      <c r="B9739" s="79"/>
    </row>
    <row r="9740" spans="1:2">
      <c r="A9740" s="79"/>
      <c r="B9740" s="79"/>
    </row>
    <row r="9741" spans="1:2">
      <c r="A9741" s="79"/>
      <c r="B9741" s="79"/>
    </row>
    <row r="9742" spans="1:2">
      <c r="A9742" s="79"/>
      <c r="B9742" s="79"/>
    </row>
    <row r="9743" spans="1:2">
      <c r="A9743" s="79"/>
      <c r="B9743" s="79"/>
    </row>
    <row r="9744" spans="1:2">
      <c r="A9744" s="79"/>
      <c r="B9744" s="79"/>
    </row>
    <row r="9745" spans="1:2">
      <c r="A9745" s="79"/>
      <c r="B9745" s="79"/>
    </row>
    <row r="9746" spans="1:2">
      <c r="A9746" s="79"/>
      <c r="B9746" s="79"/>
    </row>
    <row r="9747" spans="1:2">
      <c r="A9747" s="79"/>
      <c r="B9747" s="79"/>
    </row>
    <row r="9748" spans="1:2">
      <c r="A9748" s="79"/>
      <c r="B9748" s="79"/>
    </row>
    <row r="9749" spans="1:2">
      <c r="A9749" s="79"/>
      <c r="B9749" s="79"/>
    </row>
    <row r="9750" spans="1:2">
      <c r="A9750" s="79"/>
      <c r="B9750" s="79"/>
    </row>
    <row r="9751" spans="1:2">
      <c r="A9751" s="79"/>
      <c r="B9751" s="79"/>
    </row>
    <row r="9752" spans="1:2">
      <c r="A9752" s="79"/>
      <c r="B9752" s="79"/>
    </row>
    <row r="9753" spans="1:2">
      <c r="A9753" s="79"/>
      <c r="B9753" s="79"/>
    </row>
    <row r="9754" spans="1:2">
      <c r="A9754" s="79"/>
      <c r="B9754" s="79"/>
    </row>
    <row r="9755" spans="1:2">
      <c r="A9755" s="79"/>
      <c r="B9755" s="79"/>
    </row>
    <row r="9756" spans="1:2">
      <c r="A9756" s="79"/>
      <c r="B9756" s="79"/>
    </row>
    <row r="9757" spans="1:2">
      <c r="A9757" s="79"/>
      <c r="B9757" s="79"/>
    </row>
    <row r="9758" spans="1:2">
      <c r="A9758" s="79"/>
      <c r="B9758" s="79"/>
    </row>
    <row r="9759" spans="1:2">
      <c r="A9759" s="79"/>
      <c r="B9759" s="79"/>
    </row>
    <row r="9760" spans="1:2">
      <c r="A9760" s="79"/>
      <c r="B9760" s="79"/>
    </row>
    <row r="9761" spans="1:2">
      <c r="A9761" s="79"/>
      <c r="B9761" s="79"/>
    </row>
    <row r="9762" spans="1:2">
      <c r="A9762" s="79"/>
      <c r="B9762" s="79"/>
    </row>
    <row r="9763" spans="1:2">
      <c r="A9763" s="79"/>
      <c r="B9763" s="79"/>
    </row>
    <row r="9764" spans="1:2">
      <c r="A9764" s="79"/>
      <c r="B9764" s="79"/>
    </row>
    <row r="9765" spans="1:2">
      <c r="A9765" s="79"/>
      <c r="B9765" s="79"/>
    </row>
    <row r="9766" spans="1:2">
      <c r="A9766" s="79"/>
      <c r="B9766" s="79"/>
    </row>
    <row r="9767" spans="1:2">
      <c r="A9767" s="79"/>
      <c r="B9767" s="79"/>
    </row>
    <row r="9768" spans="1:2">
      <c r="A9768" s="79"/>
      <c r="B9768" s="79"/>
    </row>
    <row r="9769" spans="1:2">
      <c r="A9769" s="79"/>
      <c r="B9769" s="79"/>
    </row>
    <row r="9770" spans="1:2">
      <c r="A9770" s="79"/>
      <c r="B9770" s="79"/>
    </row>
    <row r="9771" spans="1:2">
      <c r="A9771" s="79"/>
      <c r="B9771" s="79"/>
    </row>
    <row r="9772" spans="1:2">
      <c r="A9772" s="79"/>
      <c r="B9772" s="79"/>
    </row>
    <row r="9773" spans="1:2">
      <c r="A9773" s="79"/>
      <c r="B9773" s="79"/>
    </row>
    <row r="9774" spans="1:2">
      <c r="A9774" s="79"/>
      <c r="B9774" s="79"/>
    </row>
    <row r="9775" spans="1:2">
      <c r="A9775" s="79"/>
      <c r="B9775" s="79"/>
    </row>
    <row r="9776" spans="1:2">
      <c r="A9776" s="79"/>
      <c r="B9776" s="79"/>
    </row>
    <row r="9777" spans="1:2">
      <c r="A9777" s="79"/>
      <c r="B9777" s="79"/>
    </row>
    <row r="9778" spans="1:2">
      <c r="A9778" s="79"/>
      <c r="B9778" s="79"/>
    </row>
    <row r="9779" spans="1:2">
      <c r="A9779" s="79"/>
      <c r="B9779" s="79"/>
    </row>
    <row r="9780" spans="1:2">
      <c r="A9780" s="79"/>
      <c r="B9780" s="79"/>
    </row>
    <row r="9781" spans="1:2">
      <c r="A9781" s="79"/>
      <c r="B9781" s="79"/>
    </row>
    <row r="9782" spans="1:2">
      <c r="A9782" s="79"/>
      <c r="B9782" s="79"/>
    </row>
    <row r="9783" spans="1:2">
      <c r="A9783" s="79"/>
      <c r="B9783" s="79"/>
    </row>
    <row r="9784" spans="1:2">
      <c r="A9784" s="79"/>
      <c r="B9784" s="79"/>
    </row>
    <row r="9785" spans="1:2">
      <c r="A9785" s="79"/>
      <c r="B9785" s="79"/>
    </row>
    <row r="9786" spans="1:2">
      <c r="A9786" s="79"/>
      <c r="B9786" s="79"/>
    </row>
    <row r="9787" spans="1:2">
      <c r="A9787" s="79"/>
      <c r="B9787" s="79"/>
    </row>
    <row r="9788" spans="1:2">
      <c r="A9788" s="79"/>
      <c r="B9788" s="79"/>
    </row>
    <row r="9789" spans="1:2">
      <c r="A9789" s="79"/>
      <c r="B9789" s="79"/>
    </row>
    <row r="9790" spans="1:2">
      <c r="A9790" s="79"/>
      <c r="B9790" s="79"/>
    </row>
    <row r="9791" spans="1:2">
      <c r="A9791" s="79"/>
      <c r="B9791" s="79"/>
    </row>
    <row r="9792" spans="1:2">
      <c r="A9792" s="79"/>
      <c r="B9792" s="79"/>
    </row>
    <row r="9793" spans="1:2">
      <c r="A9793" s="79"/>
      <c r="B9793" s="79"/>
    </row>
    <row r="9794" spans="1:2">
      <c r="A9794" s="79"/>
      <c r="B9794" s="79"/>
    </row>
    <row r="9795" spans="1:2">
      <c r="A9795" s="79"/>
      <c r="B9795" s="79"/>
    </row>
    <row r="9796" spans="1:2">
      <c r="A9796" s="79"/>
      <c r="B9796" s="79"/>
    </row>
    <row r="9797" spans="1:2">
      <c r="A9797" s="79"/>
      <c r="B9797" s="79"/>
    </row>
    <row r="9798" spans="1:2">
      <c r="A9798" s="79"/>
      <c r="B9798" s="79"/>
    </row>
    <row r="9799" spans="1:2">
      <c r="A9799" s="79"/>
      <c r="B9799" s="79"/>
    </row>
    <row r="9800" spans="1:2">
      <c r="A9800" s="79"/>
      <c r="B9800" s="79"/>
    </row>
    <row r="9801" spans="1:2">
      <c r="A9801" s="79"/>
      <c r="B9801" s="79"/>
    </row>
    <row r="9802" spans="1:2">
      <c r="A9802" s="79"/>
      <c r="B9802" s="79"/>
    </row>
    <row r="9803" spans="1:2">
      <c r="A9803" s="79"/>
      <c r="B9803" s="79"/>
    </row>
    <row r="9804" spans="1:2">
      <c r="A9804" s="79"/>
      <c r="B9804" s="79"/>
    </row>
    <row r="9805" spans="1:2">
      <c r="A9805" s="79"/>
      <c r="B9805" s="79"/>
    </row>
    <row r="9806" spans="1:2">
      <c r="A9806" s="79"/>
      <c r="B9806" s="79"/>
    </row>
    <row r="9807" spans="1:2">
      <c r="A9807" s="79"/>
      <c r="B9807" s="79"/>
    </row>
    <row r="9808" spans="1:2">
      <c r="A9808" s="79"/>
      <c r="B9808" s="79"/>
    </row>
    <row r="9809" spans="1:2">
      <c r="A9809" s="79"/>
      <c r="B9809" s="79"/>
    </row>
    <row r="9810" spans="1:2">
      <c r="A9810" s="79"/>
      <c r="B9810" s="79"/>
    </row>
    <row r="9811" spans="1:2">
      <c r="A9811" s="79"/>
      <c r="B9811" s="79"/>
    </row>
    <row r="9812" spans="1:2">
      <c r="A9812" s="79"/>
      <c r="B9812" s="79"/>
    </row>
    <row r="9813" spans="1:2">
      <c r="A9813" s="79"/>
      <c r="B9813" s="79"/>
    </row>
    <row r="9814" spans="1:2">
      <c r="A9814" s="79"/>
      <c r="B9814" s="79"/>
    </row>
    <row r="9815" spans="1:2">
      <c r="A9815" s="79"/>
      <c r="B9815" s="79"/>
    </row>
    <row r="9816" spans="1:2">
      <c r="A9816" s="79"/>
      <c r="B9816" s="79"/>
    </row>
    <row r="9817" spans="1:2">
      <c r="A9817" s="79"/>
      <c r="B9817" s="79"/>
    </row>
    <row r="9818" spans="1:2">
      <c r="A9818" s="79"/>
      <c r="B9818" s="79"/>
    </row>
    <row r="9819" spans="1:2">
      <c r="A9819" s="79"/>
      <c r="B9819" s="79"/>
    </row>
    <row r="9820" spans="1:2">
      <c r="A9820" s="79"/>
      <c r="B9820" s="79"/>
    </row>
    <row r="9821" spans="1:2">
      <c r="A9821" s="79"/>
      <c r="B9821" s="79"/>
    </row>
    <row r="9822" spans="1:2">
      <c r="A9822" s="79"/>
      <c r="B9822" s="79"/>
    </row>
    <row r="9823" spans="1:2">
      <c r="A9823" s="79"/>
      <c r="B9823" s="79"/>
    </row>
    <row r="9824" spans="1:2">
      <c r="A9824" s="79"/>
      <c r="B9824" s="79"/>
    </row>
    <row r="9825" spans="1:2">
      <c r="A9825" s="79"/>
      <c r="B9825" s="79"/>
    </row>
    <row r="9826" spans="1:2">
      <c r="A9826" s="79"/>
      <c r="B9826" s="79"/>
    </row>
    <row r="9827" spans="1:2">
      <c r="A9827" s="79"/>
      <c r="B9827" s="79"/>
    </row>
    <row r="9828" spans="1:2">
      <c r="A9828" s="79"/>
      <c r="B9828" s="79"/>
    </row>
    <row r="9829" spans="1:2">
      <c r="A9829" s="79"/>
      <c r="B9829" s="79"/>
    </row>
    <row r="9830" spans="1:2">
      <c r="A9830" s="79"/>
      <c r="B9830" s="79"/>
    </row>
    <row r="9831" spans="1:2">
      <c r="A9831" s="79"/>
      <c r="B9831" s="79"/>
    </row>
    <row r="9832" spans="1:2">
      <c r="A9832" s="79"/>
      <c r="B9832" s="79"/>
    </row>
    <row r="9833" spans="1:2">
      <c r="A9833" s="79"/>
      <c r="B9833" s="79"/>
    </row>
    <row r="9834" spans="1:2">
      <c r="A9834" s="79"/>
      <c r="B9834" s="79"/>
    </row>
    <row r="9835" spans="1:2">
      <c r="A9835" s="79"/>
      <c r="B9835" s="79"/>
    </row>
    <row r="9836" spans="1:2">
      <c r="A9836" s="79"/>
      <c r="B9836" s="79"/>
    </row>
    <row r="9837" spans="1:2">
      <c r="A9837" s="79"/>
      <c r="B9837" s="79"/>
    </row>
    <row r="9838" spans="1:2">
      <c r="A9838" s="79"/>
      <c r="B9838" s="79"/>
    </row>
    <row r="9839" spans="1:2">
      <c r="A9839" s="79"/>
      <c r="B9839" s="79"/>
    </row>
    <row r="9840" spans="1:2">
      <c r="A9840" s="79"/>
      <c r="B9840" s="79"/>
    </row>
    <row r="9841" spans="1:2">
      <c r="A9841" s="79"/>
      <c r="B9841" s="79"/>
    </row>
    <row r="9842" spans="1:2">
      <c r="A9842" s="79"/>
      <c r="B9842" s="79"/>
    </row>
    <row r="9843" spans="1:2">
      <c r="A9843" s="79"/>
      <c r="B9843" s="79"/>
    </row>
    <row r="9844" spans="1:2">
      <c r="A9844" s="79"/>
      <c r="B9844" s="79"/>
    </row>
    <row r="9845" spans="1:2">
      <c r="A9845" s="79"/>
      <c r="B9845" s="79"/>
    </row>
    <row r="9846" spans="1:2">
      <c r="A9846" s="79"/>
      <c r="B9846" s="79"/>
    </row>
    <row r="9847" spans="1:2">
      <c r="A9847" s="79"/>
      <c r="B9847" s="79"/>
    </row>
    <row r="9848" spans="1:2">
      <c r="A9848" s="79"/>
      <c r="B9848" s="79"/>
    </row>
    <row r="9849" spans="1:2">
      <c r="A9849" s="79"/>
      <c r="B9849" s="79"/>
    </row>
    <row r="9850" spans="1:2">
      <c r="A9850" s="79"/>
      <c r="B9850" s="79"/>
    </row>
    <row r="9851" spans="1:2">
      <c r="A9851" s="79"/>
      <c r="B9851" s="79"/>
    </row>
    <row r="9852" spans="1:2">
      <c r="A9852" s="79"/>
      <c r="B9852" s="79"/>
    </row>
    <row r="9853" spans="1:2">
      <c r="A9853" s="79"/>
      <c r="B9853" s="79"/>
    </row>
    <row r="9854" spans="1:2">
      <c r="A9854" s="79"/>
      <c r="B9854" s="79"/>
    </row>
    <row r="9855" spans="1:2">
      <c r="A9855" s="79"/>
      <c r="B9855" s="79"/>
    </row>
    <row r="9856" spans="1:2">
      <c r="A9856" s="79"/>
      <c r="B9856" s="79"/>
    </row>
    <row r="9857" spans="1:2">
      <c r="A9857" s="79"/>
      <c r="B9857" s="79"/>
    </row>
    <row r="9858" spans="1:2">
      <c r="A9858" s="79"/>
      <c r="B9858" s="79"/>
    </row>
    <row r="9859" spans="1:2">
      <c r="A9859" s="79"/>
      <c r="B9859" s="79"/>
    </row>
    <row r="9860" spans="1:2">
      <c r="A9860" s="79"/>
      <c r="B9860" s="79"/>
    </row>
    <row r="9861" spans="1:2">
      <c r="A9861" s="79"/>
      <c r="B9861" s="79"/>
    </row>
    <row r="9862" spans="1:2">
      <c r="A9862" s="79"/>
      <c r="B9862" s="79"/>
    </row>
    <row r="9863" spans="1:2">
      <c r="A9863" s="79"/>
      <c r="B9863" s="79"/>
    </row>
    <row r="9864" spans="1:2">
      <c r="A9864" s="79"/>
      <c r="B9864" s="79"/>
    </row>
    <row r="9865" spans="1:2">
      <c r="A9865" s="79"/>
      <c r="B9865" s="79"/>
    </row>
    <row r="9866" spans="1:2">
      <c r="A9866" s="79"/>
      <c r="B9866" s="79"/>
    </row>
    <row r="9867" spans="1:2">
      <c r="A9867" s="79"/>
      <c r="B9867" s="79"/>
    </row>
    <row r="9868" spans="1:2">
      <c r="A9868" s="79"/>
      <c r="B9868" s="79"/>
    </row>
    <row r="9869" spans="1:2">
      <c r="A9869" s="79"/>
      <c r="B9869" s="79"/>
    </row>
    <row r="9870" spans="1:2">
      <c r="A9870" s="79"/>
      <c r="B9870" s="79"/>
    </row>
    <row r="9871" spans="1:2">
      <c r="A9871" s="79"/>
      <c r="B9871" s="79"/>
    </row>
    <row r="9872" spans="1:2">
      <c r="A9872" s="79"/>
      <c r="B9872" s="79"/>
    </row>
    <row r="9873" spans="1:2">
      <c r="A9873" s="79"/>
      <c r="B9873" s="79"/>
    </row>
    <row r="9874" spans="1:2">
      <c r="A9874" s="79"/>
      <c r="B9874" s="79"/>
    </row>
    <row r="9875" spans="1:2">
      <c r="A9875" s="79"/>
      <c r="B9875" s="79"/>
    </row>
    <row r="9876" spans="1:2">
      <c r="A9876" s="79"/>
      <c r="B9876" s="79"/>
    </row>
    <row r="9877" spans="1:2">
      <c r="A9877" s="79"/>
      <c r="B9877" s="79"/>
    </row>
    <row r="9878" spans="1:2">
      <c r="A9878" s="79"/>
      <c r="B9878" s="79"/>
    </row>
    <row r="9879" spans="1:2">
      <c r="A9879" s="79"/>
      <c r="B9879" s="79"/>
    </row>
    <row r="9880" spans="1:2">
      <c r="A9880" s="79"/>
      <c r="B9880" s="79"/>
    </row>
    <row r="9881" spans="1:2">
      <c r="A9881" s="79"/>
      <c r="B9881" s="79"/>
    </row>
    <row r="9882" spans="1:2">
      <c r="A9882" s="79"/>
      <c r="B9882" s="79"/>
    </row>
    <row r="9883" spans="1:2">
      <c r="A9883" s="79"/>
      <c r="B9883" s="79"/>
    </row>
    <row r="9884" spans="1:2">
      <c r="A9884" s="79"/>
      <c r="B9884" s="79"/>
    </row>
    <row r="9885" spans="1:2">
      <c r="A9885" s="79"/>
      <c r="B9885" s="79"/>
    </row>
    <row r="9886" spans="1:2">
      <c r="A9886" s="79"/>
      <c r="B9886" s="79"/>
    </row>
    <row r="9887" spans="1:2">
      <c r="A9887" s="79"/>
      <c r="B9887" s="79"/>
    </row>
    <row r="9888" spans="1:2">
      <c r="A9888" s="79"/>
      <c r="B9888" s="79"/>
    </row>
    <row r="9889" spans="1:2">
      <c r="A9889" s="79"/>
      <c r="B9889" s="79"/>
    </row>
    <row r="9890" spans="1:2">
      <c r="A9890" s="79"/>
      <c r="B9890" s="79"/>
    </row>
    <row r="9891" spans="1:2">
      <c r="A9891" s="79"/>
      <c r="B9891" s="79"/>
    </row>
    <row r="9892" spans="1:2">
      <c r="A9892" s="79"/>
      <c r="B9892" s="79"/>
    </row>
    <row r="9893" spans="1:2">
      <c r="A9893" s="79"/>
      <c r="B9893" s="79"/>
    </row>
    <row r="9894" spans="1:2">
      <c r="A9894" s="79"/>
      <c r="B9894" s="79"/>
    </row>
    <row r="9895" spans="1:2">
      <c r="A9895" s="79"/>
      <c r="B9895" s="79"/>
    </row>
    <row r="9896" spans="1:2">
      <c r="A9896" s="79"/>
      <c r="B9896" s="79"/>
    </row>
    <row r="9897" spans="1:2">
      <c r="A9897" s="79"/>
      <c r="B9897" s="79"/>
    </row>
    <row r="9898" spans="1:2">
      <c r="A9898" s="79"/>
      <c r="B9898" s="79"/>
    </row>
    <row r="9899" spans="1:2">
      <c r="A9899" s="79"/>
      <c r="B9899" s="79"/>
    </row>
    <row r="9900" spans="1:2">
      <c r="A9900" s="79"/>
      <c r="B9900" s="79"/>
    </row>
    <row r="9901" spans="1:2">
      <c r="A9901" s="79"/>
      <c r="B9901" s="79"/>
    </row>
    <row r="9902" spans="1:2">
      <c r="A9902" s="79"/>
      <c r="B9902" s="79"/>
    </row>
    <row r="9903" spans="1:2">
      <c r="A9903" s="79"/>
      <c r="B9903" s="79"/>
    </row>
    <row r="9904" spans="1:2">
      <c r="A9904" s="79"/>
      <c r="B9904" s="79"/>
    </row>
    <row r="9905" spans="1:2">
      <c r="A9905" s="79"/>
      <c r="B9905" s="79"/>
    </row>
    <row r="9906" spans="1:2">
      <c r="A9906" s="79"/>
      <c r="B9906" s="79"/>
    </row>
    <row r="9907" spans="1:2">
      <c r="A9907" s="79"/>
      <c r="B9907" s="79"/>
    </row>
    <row r="9908" spans="1:2">
      <c r="A9908" s="79"/>
      <c r="B9908" s="79"/>
    </row>
    <row r="9909" spans="1:2">
      <c r="A9909" s="79"/>
      <c r="B9909" s="79"/>
    </row>
    <row r="9910" spans="1:2">
      <c r="A9910" s="79"/>
      <c r="B9910" s="79"/>
    </row>
    <row r="9911" spans="1:2">
      <c r="A9911" s="79"/>
      <c r="B9911" s="79"/>
    </row>
    <row r="9912" spans="1:2">
      <c r="A9912" s="79"/>
      <c r="B9912" s="79"/>
    </row>
    <row r="9913" spans="1:2">
      <c r="A9913" s="79"/>
      <c r="B9913" s="79"/>
    </row>
    <row r="9914" spans="1:2">
      <c r="A9914" s="79"/>
      <c r="B9914" s="79"/>
    </row>
    <row r="9915" spans="1:2">
      <c r="A9915" s="79"/>
      <c r="B9915" s="79"/>
    </row>
    <row r="9916" spans="1:2">
      <c r="A9916" s="79"/>
      <c r="B9916" s="79"/>
    </row>
    <row r="9917" spans="1:2">
      <c r="A9917" s="79"/>
      <c r="B9917" s="79"/>
    </row>
    <row r="9918" spans="1:2">
      <c r="A9918" s="79"/>
      <c r="B9918" s="79"/>
    </row>
    <row r="9919" spans="1:2">
      <c r="A9919" s="79"/>
      <c r="B9919" s="79"/>
    </row>
    <row r="9920" spans="1:2">
      <c r="A9920" s="79"/>
      <c r="B9920" s="79"/>
    </row>
    <row r="9921" spans="1:2">
      <c r="A9921" s="79"/>
      <c r="B9921" s="79"/>
    </row>
    <row r="9922" spans="1:2">
      <c r="A9922" s="79"/>
      <c r="B9922" s="79"/>
    </row>
    <row r="9923" spans="1:2">
      <c r="A9923" s="79"/>
      <c r="B9923" s="79"/>
    </row>
    <row r="9924" spans="1:2">
      <c r="A9924" s="79"/>
      <c r="B9924" s="79"/>
    </row>
    <row r="9925" spans="1:2">
      <c r="A9925" s="79"/>
      <c r="B9925" s="79"/>
    </row>
    <row r="9926" spans="1:2">
      <c r="A9926" s="79"/>
      <c r="B9926" s="79"/>
    </row>
    <row r="9927" spans="1:2">
      <c r="A9927" s="79"/>
      <c r="B9927" s="79"/>
    </row>
    <row r="9928" spans="1:2">
      <c r="A9928" s="79"/>
      <c r="B9928" s="79"/>
    </row>
    <row r="9929" spans="1:2">
      <c r="A9929" s="79"/>
      <c r="B9929" s="79"/>
    </row>
    <row r="9930" spans="1:2">
      <c r="A9930" s="79"/>
      <c r="B9930" s="79"/>
    </row>
    <row r="9931" spans="1:2">
      <c r="A9931" s="79"/>
      <c r="B9931" s="79"/>
    </row>
    <row r="9932" spans="1:2">
      <c r="A9932" s="79"/>
      <c r="B9932" s="79"/>
    </row>
    <row r="9933" spans="1:2">
      <c r="A9933" s="79"/>
      <c r="B9933" s="79"/>
    </row>
    <row r="9934" spans="1:2">
      <c r="A9934" s="79"/>
      <c r="B9934" s="79"/>
    </row>
    <row r="9935" spans="1:2">
      <c r="A9935" s="79"/>
      <c r="B9935" s="79"/>
    </row>
    <row r="9936" spans="1:2">
      <c r="A9936" s="79"/>
      <c r="B9936" s="79"/>
    </row>
    <row r="9937" spans="1:2">
      <c r="A9937" s="79"/>
      <c r="B9937" s="79"/>
    </row>
    <row r="9938" spans="1:2">
      <c r="A9938" s="79"/>
      <c r="B9938" s="79"/>
    </row>
    <row r="9939" spans="1:2">
      <c r="A9939" s="79"/>
      <c r="B9939" s="79"/>
    </row>
    <row r="9940" spans="1:2">
      <c r="A9940" s="79"/>
      <c r="B9940" s="79"/>
    </row>
    <row r="9941" spans="1:2">
      <c r="A9941" s="79"/>
      <c r="B9941" s="79"/>
    </row>
    <row r="9942" spans="1:2">
      <c r="A9942" s="79"/>
      <c r="B9942" s="79"/>
    </row>
    <row r="9943" spans="1:2">
      <c r="A9943" s="79"/>
      <c r="B9943" s="79"/>
    </row>
    <row r="9944" spans="1:2">
      <c r="A9944" s="79"/>
      <c r="B9944" s="79"/>
    </row>
    <row r="9945" spans="1:2">
      <c r="A9945" s="79"/>
      <c r="B9945" s="79"/>
    </row>
    <row r="9946" spans="1:2">
      <c r="A9946" s="79"/>
      <c r="B9946" s="79"/>
    </row>
    <row r="9947" spans="1:2">
      <c r="A9947" s="79"/>
      <c r="B9947" s="79"/>
    </row>
    <row r="9948" spans="1:2">
      <c r="A9948" s="79"/>
      <c r="B9948" s="79"/>
    </row>
    <row r="9949" spans="1:2">
      <c r="A9949" s="79"/>
      <c r="B9949" s="79"/>
    </row>
    <row r="9950" spans="1:2">
      <c r="A9950" s="79"/>
      <c r="B9950" s="79"/>
    </row>
    <row r="9951" spans="1:2">
      <c r="A9951" s="79"/>
      <c r="B9951" s="79"/>
    </row>
    <row r="9952" spans="1:2">
      <c r="A9952" s="79"/>
      <c r="B9952" s="79"/>
    </row>
    <row r="9953" spans="1:2">
      <c r="A9953" s="79"/>
      <c r="B9953" s="79"/>
    </row>
    <row r="9954" spans="1:2">
      <c r="A9954" s="79"/>
      <c r="B9954" s="79"/>
    </row>
    <row r="9955" spans="1:2">
      <c r="A9955" s="79"/>
      <c r="B9955" s="79"/>
    </row>
    <row r="9956" spans="1:2">
      <c r="A9956" s="79"/>
      <c r="B9956" s="79"/>
    </row>
    <row r="9957" spans="1:2">
      <c r="A9957" s="79"/>
      <c r="B9957" s="79"/>
    </row>
    <row r="9958" spans="1:2">
      <c r="A9958" s="79"/>
      <c r="B9958" s="79"/>
    </row>
    <row r="9959" spans="1:2">
      <c r="A9959" s="79"/>
      <c r="B9959" s="79"/>
    </row>
    <row r="9960" spans="1:2">
      <c r="A9960" s="79"/>
      <c r="B9960" s="79"/>
    </row>
    <row r="9961" spans="1:2">
      <c r="A9961" s="79"/>
      <c r="B9961" s="79"/>
    </row>
    <row r="9962" spans="1:2">
      <c r="A9962" s="79"/>
      <c r="B9962" s="79"/>
    </row>
    <row r="9963" spans="1:2">
      <c r="A9963" s="79"/>
      <c r="B9963" s="79"/>
    </row>
    <row r="9964" spans="1:2">
      <c r="A9964" s="79"/>
      <c r="B9964" s="79"/>
    </row>
    <row r="9965" spans="1:2">
      <c r="A9965" s="79"/>
      <c r="B9965" s="79"/>
    </row>
    <row r="9966" spans="1:2">
      <c r="A9966" s="79"/>
      <c r="B9966" s="79"/>
    </row>
    <row r="9967" spans="1:2">
      <c r="A9967" s="79"/>
      <c r="B9967" s="79"/>
    </row>
    <row r="9968" spans="1:2">
      <c r="A9968" s="79"/>
      <c r="B9968" s="79"/>
    </row>
    <row r="9969" spans="1:2">
      <c r="A9969" s="79"/>
      <c r="B9969" s="79"/>
    </row>
    <row r="9970" spans="1:2">
      <c r="A9970" s="79"/>
      <c r="B9970" s="79"/>
    </row>
    <row r="9971" spans="1:2">
      <c r="A9971" s="79"/>
      <c r="B9971" s="79"/>
    </row>
    <row r="9972" spans="1:2">
      <c r="A9972" s="79"/>
      <c r="B9972" s="79"/>
    </row>
    <row r="9973" spans="1:2">
      <c r="A9973" s="79"/>
      <c r="B9973" s="79"/>
    </row>
    <row r="9974" spans="1:2">
      <c r="A9974" s="79"/>
      <c r="B9974" s="79"/>
    </row>
    <row r="9975" spans="1:2">
      <c r="A9975" s="79"/>
      <c r="B9975" s="79"/>
    </row>
    <row r="9976" spans="1:2">
      <c r="A9976" s="79"/>
      <c r="B9976" s="79"/>
    </row>
    <row r="9977" spans="1:2">
      <c r="A9977" s="79"/>
      <c r="B9977" s="79"/>
    </row>
    <row r="9978" spans="1:2">
      <c r="A9978" s="79"/>
      <c r="B9978" s="79"/>
    </row>
    <row r="9979" spans="1:2">
      <c r="A9979" s="79"/>
      <c r="B9979" s="79"/>
    </row>
    <row r="9980" spans="1:2">
      <c r="A9980" s="79"/>
      <c r="B9980" s="79"/>
    </row>
    <row r="9981" spans="1:2">
      <c r="A9981" s="79"/>
      <c r="B9981" s="79"/>
    </row>
    <row r="9982" spans="1:2">
      <c r="A9982" s="79"/>
      <c r="B9982" s="79"/>
    </row>
    <row r="9983" spans="1:2">
      <c r="A9983" s="79"/>
      <c r="B9983" s="79"/>
    </row>
    <row r="9984" spans="1:2">
      <c r="A9984" s="79"/>
      <c r="B9984" s="79"/>
    </row>
    <row r="9985" spans="1:2">
      <c r="A9985" s="79"/>
      <c r="B9985" s="79"/>
    </row>
    <row r="9986" spans="1:2">
      <c r="A9986" s="79"/>
      <c r="B9986" s="79"/>
    </row>
    <row r="9987" spans="1:2">
      <c r="A9987" s="79"/>
      <c r="B9987" s="79"/>
    </row>
    <row r="9988" spans="1:2">
      <c r="A9988" s="79"/>
      <c r="B9988" s="79"/>
    </row>
    <row r="9989" spans="1:2">
      <c r="A9989" s="79"/>
      <c r="B9989" s="79"/>
    </row>
    <row r="9990" spans="1:2">
      <c r="A9990" s="79"/>
      <c r="B9990" s="79"/>
    </row>
    <row r="9991" spans="1:2">
      <c r="A9991" s="79"/>
      <c r="B9991" s="79"/>
    </row>
    <row r="9992" spans="1:2">
      <c r="A9992" s="79"/>
      <c r="B9992" s="79"/>
    </row>
    <row r="9993" spans="1:2">
      <c r="A9993" s="79"/>
      <c r="B9993" s="79"/>
    </row>
    <row r="9994" spans="1:2">
      <c r="A9994" s="79"/>
      <c r="B9994" s="79"/>
    </row>
    <row r="9995" spans="1:2">
      <c r="A9995" s="79"/>
      <c r="B9995" s="79"/>
    </row>
    <row r="9996" spans="1:2">
      <c r="A9996" s="79"/>
      <c r="B9996" s="79"/>
    </row>
    <row r="9997" spans="1:2">
      <c r="A9997" s="79"/>
      <c r="B9997" s="79"/>
    </row>
    <row r="9998" spans="1:2">
      <c r="A9998" s="79"/>
      <c r="B9998" s="79"/>
    </row>
    <row r="9999" spans="1:2">
      <c r="A9999" s="79"/>
      <c r="B9999" s="79"/>
    </row>
    <row r="10000" spans="1:2">
      <c r="A10000" s="79"/>
      <c r="B10000" s="79"/>
    </row>
    <row r="10001" spans="1:2">
      <c r="A10001" s="79"/>
      <c r="B10001" s="79"/>
    </row>
    <row r="10002" spans="1:2">
      <c r="A10002" s="79"/>
      <c r="B10002" s="79"/>
    </row>
    <row r="10003" spans="1:2">
      <c r="A10003" s="79"/>
      <c r="B10003" s="79"/>
    </row>
    <row r="10004" spans="1:2">
      <c r="A10004" s="79"/>
      <c r="B10004" s="79"/>
    </row>
    <row r="10005" spans="1:2">
      <c r="A10005" s="79"/>
      <c r="B10005" s="79"/>
    </row>
    <row r="10006" spans="1:2">
      <c r="A10006" s="79"/>
      <c r="B10006" s="79"/>
    </row>
    <row r="10007" spans="1:2">
      <c r="A10007" s="79"/>
      <c r="B10007" s="79"/>
    </row>
    <row r="10008" spans="1:2">
      <c r="A10008" s="79"/>
      <c r="B10008" s="79"/>
    </row>
    <row r="10009" spans="1:2">
      <c r="A10009" s="79"/>
      <c r="B10009" s="79"/>
    </row>
    <row r="10010" spans="1:2">
      <c r="A10010" s="79"/>
      <c r="B10010" s="79"/>
    </row>
    <row r="10011" spans="1:2">
      <c r="A10011" s="79"/>
      <c r="B10011" s="79"/>
    </row>
    <row r="10012" spans="1:2">
      <c r="A10012" s="79"/>
      <c r="B10012" s="79"/>
    </row>
    <row r="10013" spans="1:2">
      <c r="A10013" s="79"/>
      <c r="B10013" s="79"/>
    </row>
    <row r="10014" spans="1:2">
      <c r="A10014" s="79"/>
      <c r="B10014" s="79"/>
    </row>
    <row r="10015" spans="1:2">
      <c r="A10015" s="79"/>
      <c r="B10015" s="79"/>
    </row>
    <row r="10016" spans="1:2">
      <c r="A10016" s="79"/>
      <c r="B10016" s="79"/>
    </row>
    <row r="10017" spans="1:2">
      <c r="A10017" s="79"/>
      <c r="B10017" s="79"/>
    </row>
    <row r="10018" spans="1:2">
      <c r="A10018" s="79"/>
      <c r="B10018" s="79"/>
    </row>
    <row r="10019" spans="1:2">
      <c r="A10019" s="79"/>
      <c r="B10019" s="79"/>
    </row>
    <row r="10020" spans="1:2">
      <c r="A10020" s="79"/>
      <c r="B10020" s="79"/>
    </row>
    <row r="10021" spans="1:2">
      <c r="A10021" s="79"/>
      <c r="B10021" s="79"/>
    </row>
    <row r="10022" spans="1:2">
      <c r="A10022" s="79"/>
      <c r="B10022" s="79"/>
    </row>
    <row r="10023" spans="1:2">
      <c r="A10023" s="79"/>
      <c r="B10023" s="79"/>
    </row>
    <row r="10024" spans="1:2">
      <c r="A10024" s="79"/>
      <c r="B10024" s="79"/>
    </row>
    <row r="10025" spans="1:2">
      <c r="A10025" s="79"/>
      <c r="B10025" s="79"/>
    </row>
    <row r="10026" spans="1:2">
      <c r="A10026" s="79"/>
      <c r="B10026" s="79"/>
    </row>
    <row r="10027" spans="1:2">
      <c r="A10027" s="79"/>
      <c r="B10027" s="79"/>
    </row>
    <row r="10028" spans="1:2">
      <c r="A10028" s="79"/>
      <c r="B10028" s="79"/>
    </row>
    <row r="10029" spans="1:2">
      <c r="A10029" s="79"/>
      <c r="B10029" s="79"/>
    </row>
    <row r="10030" spans="1:2">
      <c r="A10030" s="79"/>
      <c r="B10030" s="79"/>
    </row>
    <row r="10031" spans="1:2">
      <c r="A10031" s="79"/>
      <c r="B10031" s="79"/>
    </row>
    <row r="10032" spans="1:2">
      <c r="A10032" s="79"/>
      <c r="B10032" s="79"/>
    </row>
    <row r="10033" spans="1:2">
      <c r="A10033" s="79"/>
      <c r="B10033" s="79"/>
    </row>
    <row r="10034" spans="1:2">
      <c r="A10034" s="79"/>
      <c r="B10034" s="79"/>
    </row>
    <row r="10035" spans="1:2">
      <c r="A10035" s="79"/>
      <c r="B10035" s="79"/>
    </row>
    <row r="10036" spans="1:2">
      <c r="A10036" s="79"/>
      <c r="B10036" s="79"/>
    </row>
    <row r="10037" spans="1:2">
      <c r="A10037" s="79"/>
      <c r="B10037" s="79"/>
    </row>
    <row r="10038" spans="1:2">
      <c r="A10038" s="79"/>
      <c r="B10038" s="79"/>
    </row>
    <row r="10039" spans="1:2">
      <c r="A10039" s="79"/>
      <c r="B10039" s="79"/>
    </row>
    <row r="10040" spans="1:2">
      <c r="A10040" s="79"/>
      <c r="B10040" s="79"/>
    </row>
    <row r="10041" spans="1:2">
      <c r="A10041" s="79"/>
      <c r="B10041" s="79"/>
    </row>
    <row r="10042" spans="1:2">
      <c r="A10042" s="79"/>
      <c r="B10042" s="79"/>
    </row>
    <row r="10043" spans="1:2">
      <c r="A10043" s="79"/>
      <c r="B10043" s="79"/>
    </row>
    <row r="10044" spans="1:2">
      <c r="A10044" s="79"/>
      <c r="B10044" s="79"/>
    </row>
    <row r="10045" spans="1:2">
      <c r="A10045" s="79"/>
      <c r="B10045" s="79"/>
    </row>
    <row r="10046" spans="1:2">
      <c r="A10046" s="79"/>
      <c r="B10046" s="79"/>
    </row>
    <row r="10047" spans="1:2">
      <c r="A10047" s="79"/>
      <c r="B10047" s="79"/>
    </row>
    <row r="10048" spans="1:2">
      <c r="A10048" s="79"/>
      <c r="B10048" s="79"/>
    </row>
    <row r="10049" spans="1:2">
      <c r="A10049" s="79"/>
      <c r="B10049" s="79"/>
    </row>
    <row r="10050" spans="1:2">
      <c r="A10050" s="79"/>
      <c r="B10050" s="79"/>
    </row>
    <row r="10051" spans="1:2">
      <c r="A10051" s="79"/>
      <c r="B10051" s="79"/>
    </row>
    <row r="10052" spans="1:2">
      <c r="A10052" s="79"/>
      <c r="B10052" s="79"/>
    </row>
    <row r="10053" spans="1:2">
      <c r="A10053" s="79"/>
      <c r="B10053" s="79"/>
    </row>
    <row r="10054" spans="1:2">
      <c r="A10054" s="79"/>
      <c r="B10054" s="79"/>
    </row>
    <row r="10055" spans="1:2">
      <c r="A10055" s="79"/>
      <c r="B10055" s="79"/>
    </row>
    <row r="10056" spans="1:2">
      <c r="A10056" s="79"/>
      <c r="B10056" s="79"/>
    </row>
    <row r="10057" spans="1:2">
      <c r="A10057" s="79"/>
      <c r="B10057" s="79"/>
    </row>
    <row r="10058" spans="1:2">
      <c r="A10058" s="79"/>
      <c r="B10058" s="79"/>
    </row>
    <row r="10059" spans="1:2">
      <c r="A10059" s="79"/>
      <c r="B10059" s="79"/>
    </row>
    <row r="10060" spans="1:2">
      <c r="A10060" s="79"/>
      <c r="B10060" s="79"/>
    </row>
    <row r="10061" spans="1:2">
      <c r="A10061" s="79"/>
      <c r="B10061" s="79"/>
    </row>
    <row r="10062" spans="1:2">
      <c r="A10062" s="79"/>
      <c r="B10062" s="79"/>
    </row>
    <row r="10063" spans="1:2">
      <c r="A10063" s="79"/>
      <c r="B10063" s="79"/>
    </row>
    <row r="10064" spans="1:2">
      <c r="A10064" s="79"/>
      <c r="B10064" s="79"/>
    </row>
    <row r="10065" spans="1:2">
      <c r="A10065" s="79"/>
      <c r="B10065" s="79"/>
    </row>
    <row r="10066" spans="1:2">
      <c r="A10066" s="79"/>
      <c r="B10066" s="79"/>
    </row>
    <row r="10067" spans="1:2">
      <c r="A10067" s="79"/>
      <c r="B10067" s="79"/>
    </row>
    <row r="10068" spans="1:2">
      <c r="A10068" s="79"/>
      <c r="B10068" s="79"/>
    </row>
    <row r="10069" spans="1:2">
      <c r="A10069" s="79"/>
      <c r="B10069" s="79"/>
    </row>
    <row r="10070" spans="1:2">
      <c r="A10070" s="79"/>
      <c r="B10070" s="79"/>
    </row>
    <row r="10071" spans="1:2">
      <c r="A10071" s="79"/>
      <c r="B10071" s="79"/>
    </row>
    <row r="10072" spans="1:2">
      <c r="A10072" s="79"/>
      <c r="B10072" s="79"/>
    </row>
    <row r="10073" spans="1:2">
      <c r="A10073" s="79"/>
      <c r="B10073" s="79"/>
    </row>
    <row r="10074" spans="1:2">
      <c r="A10074" s="79"/>
      <c r="B10074" s="79"/>
    </row>
    <row r="10075" spans="1:2">
      <c r="A10075" s="79"/>
      <c r="B10075" s="79"/>
    </row>
    <row r="10076" spans="1:2">
      <c r="A10076" s="79"/>
      <c r="B10076" s="79"/>
    </row>
    <row r="10077" spans="1:2">
      <c r="A10077" s="79"/>
      <c r="B10077" s="79"/>
    </row>
    <row r="10078" spans="1:2">
      <c r="A10078" s="79"/>
      <c r="B10078" s="79"/>
    </row>
    <row r="10079" spans="1:2">
      <c r="A10079" s="79"/>
      <c r="B10079" s="79"/>
    </row>
    <row r="10080" spans="1:2">
      <c r="A10080" s="79"/>
      <c r="B10080" s="79"/>
    </row>
    <row r="10081" spans="1:2">
      <c r="A10081" s="79"/>
      <c r="B10081" s="79"/>
    </row>
    <row r="10082" spans="1:2">
      <c r="A10082" s="79"/>
      <c r="B10082" s="79"/>
    </row>
    <row r="10083" spans="1:2">
      <c r="A10083" s="79"/>
      <c r="B10083" s="79"/>
    </row>
    <row r="10084" spans="1:2">
      <c r="A10084" s="79"/>
      <c r="B10084" s="79"/>
    </row>
    <row r="10085" spans="1:2">
      <c r="A10085" s="79"/>
      <c r="B10085" s="79"/>
    </row>
    <row r="10086" spans="1:2">
      <c r="A10086" s="79"/>
      <c r="B10086" s="79"/>
    </row>
    <row r="10087" spans="1:2">
      <c r="A10087" s="79"/>
      <c r="B10087" s="79"/>
    </row>
    <row r="10088" spans="1:2">
      <c r="A10088" s="79"/>
      <c r="B10088" s="79"/>
    </row>
    <row r="10089" spans="1:2">
      <c r="A10089" s="79"/>
      <c r="B10089" s="79"/>
    </row>
    <row r="10090" spans="1:2">
      <c r="A10090" s="79"/>
      <c r="B10090" s="79"/>
    </row>
    <row r="10091" spans="1:2">
      <c r="A10091" s="79"/>
      <c r="B10091" s="79"/>
    </row>
    <row r="10092" spans="1:2">
      <c r="A10092" s="79"/>
      <c r="B10092" s="79"/>
    </row>
    <row r="10093" spans="1:2">
      <c r="A10093" s="79"/>
      <c r="B10093" s="79"/>
    </row>
    <row r="10094" spans="1:2">
      <c r="A10094" s="79"/>
      <c r="B10094" s="79"/>
    </row>
    <row r="10095" spans="1:2">
      <c r="A10095" s="79"/>
      <c r="B10095" s="79"/>
    </row>
    <row r="10096" spans="1:2">
      <c r="A10096" s="79"/>
      <c r="B10096" s="79"/>
    </row>
    <row r="10097" spans="1:2">
      <c r="A10097" s="79"/>
      <c r="B10097" s="79"/>
    </row>
    <row r="10098" spans="1:2">
      <c r="A10098" s="79"/>
      <c r="B10098" s="79"/>
    </row>
    <row r="10099" spans="1:2">
      <c r="A10099" s="79"/>
      <c r="B10099" s="79"/>
    </row>
    <row r="10100" spans="1:2">
      <c r="A10100" s="79"/>
      <c r="B10100" s="79"/>
    </row>
    <row r="10101" spans="1:2">
      <c r="A10101" s="79"/>
      <c r="B10101" s="79"/>
    </row>
    <row r="10102" spans="1:2">
      <c r="A10102" s="79"/>
      <c r="B10102" s="79"/>
    </row>
    <row r="10103" spans="1:2">
      <c r="A10103" s="79"/>
      <c r="B10103" s="79"/>
    </row>
    <row r="10104" spans="1:2">
      <c r="A10104" s="79"/>
      <c r="B10104" s="79"/>
    </row>
    <row r="10105" spans="1:2">
      <c r="A10105" s="79"/>
      <c r="B10105" s="79"/>
    </row>
    <row r="10106" spans="1:2">
      <c r="A10106" s="79"/>
      <c r="B10106" s="79"/>
    </row>
    <row r="10107" spans="1:2">
      <c r="A10107" s="79"/>
      <c r="B10107" s="79"/>
    </row>
    <row r="10108" spans="1:2">
      <c r="A10108" s="79"/>
      <c r="B10108" s="79"/>
    </row>
    <row r="10109" spans="1:2">
      <c r="A10109" s="79"/>
      <c r="B10109" s="79"/>
    </row>
    <row r="10110" spans="1:2">
      <c r="A10110" s="79"/>
      <c r="B10110" s="79"/>
    </row>
    <row r="10111" spans="1:2">
      <c r="A10111" s="79"/>
      <c r="B10111" s="79"/>
    </row>
    <row r="10112" spans="1:2">
      <c r="A10112" s="79"/>
      <c r="B10112" s="79"/>
    </row>
    <row r="10113" spans="1:2">
      <c r="A10113" s="79"/>
      <c r="B10113" s="79"/>
    </row>
    <row r="10114" spans="1:2">
      <c r="A10114" s="79"/>
      <c r="B10114" s="79"/>
    </row>
    <row r="10115" spans="1:2">
      <c r="A10115" s="79"/>
      <c r="B10115" s="79"/>
    </row>
    <row r="10116" spans="1:2">
      <c r="A10116" s="79"/>
      <c r="B10116" s="79"/>
    </row>
    <row r="10117" spans="1:2">
      <c r="A10117" s="79"/>
      <c r="B10117" s="79"/>
    </row>
    <row r="10118" spans="1:2">
      <c r="A10118" s="79"/>
      <c r="B10118" s="79"/>
    </row>
    <row r="10119" spans="1:2">
      <c r="A10119" s="79"/>
      <c r="B10119" s="79"/>
    </row>
    <row r="10120" spans="1:2">
      <c r="A10120" s="79"/>
      <c r="B10120" s="79"/>
    </row>
    <row r="10121" spans="1:2">
      <c r="A10121" s="79"/>
      <c r="B10121" s="79"/>
    </row>
    <row r="10122" spans="1:2">
      <c r="A10122" s="79"/>
      <c r="B10122" s="79"/>
    </row>
    <row r="10123" spans="1:2">
      <c r="A10123" s="79"/>
      <c r="B10123" s="79"/>
    </row>
    <row r="10124" spans="1:2">
      <c r="A10124" s="79"/>
      <c r="B10124" s="79"/>
    </row>
    <row r="10125" spans="1:2">
      <c r="A10125" s="79"/>
      <c r="B10125" s="79"/>
    </row>
    <row r="10126" spans="1:2">
      <c r="A10126" s="79"/>
      <c r="B10126" s="79"/>
    </row>
    <row r="10127" spans="1:2">
      <c r="A10127" s="79"/>
      <c r="B10127" s="79"/>
    </row>
    <row r="10128" spans="1:2">
      <c r="A10128" s="79"/>
      <c r="B10128" s="79"/>
    </row>
    <row r="10129" spans="1:2">
      <c r="A10129" s="79"/>
      <c r="B10129" s="79"/>
    </row>
    <row r="10130" spans="1:2">
      <c r="A10130" s="79"/>
      <c r="B10130" s="79"/>
    </row>
    <row r="10131" spans="1:2">
      <c r="A10131" s="79"/>
      <c r="B10131" s="79"/>
    </row>
    <row r="10132" spans="1:2">
      <c r="A10132" s="79"/>
      <c r="B10132" s="79"/>
    </row>
    <row r="10133" spans="1:2">
      <c r="A10133" s="79"/>
      <c r="B10133" s="79"/>
    </row>
    <row r="10134" spans="1:2">
      <c r="A10134" s="79"/>
      <c r="B10134" s="79"/>
    </row>
    <row r="10135" spans="1:2">
      <c r="A10135" s="79"/>
      <c r="B10135" s="79"/>
    </row>
    <row r="10136" spans="1:2">
      <c r="A10136" s="79"/>
      <c r="B10136" s="79"/>
    </row>
    <row r="10137" spans="1:2">
      <c r="A10137" s="79"/>
      <c r="B10137" s="79"/>
    </row>
    <row r="10138" spans="1:2">
      <c r="A10138" s="79"/>
      <c r="B10138" s="79"/>
    </row>
    <row r="10139" spans="1:2">
      <c r="A10139" s="79"/>
      <c r="B10139" s="79"/>
    </row>
    <row r="10140" spans="1:2">
      <c r="A10140" s="79"/>
      <c r="B10140" s="79"/>
    </row>
    <row r="10141" spans="1:2">
      <c r="A10141" s="79"/>
      <c r="B10141" s="79"/>
    </row>
    <row r="10142" spans="1:2">
      <c r="A10142" s="79"/>
      <c r="B10142" s="79"/>
    </row>
    <row r="10143" spans="1:2">
      <c r="A10143" s="79"/>
      <c r="B10143" s="79"/>
    </row>
    <row r="10144" spans="1:2">
      <c r="A10144" s="79"/>
      <c r="B10144" s="79"/>
    </row>
    <row r="10145" spans="1:2">
      <c r="A10145" s="79"/>
      <c r="B10145" s="79"/>
    </row>
    <row r="10146" spans="1:2">
      <c r="A10146" s="79"/>
      <c r="B10146" s="79"/>
    </row>
    <row r="10147" spans="1:2">
      <c r="A10147" s="79"/>
      <c r="B10147" s="79"/>
    </row>
    <row r="10148" spans="1:2">
      <c r="A10148" s="79"/>
      <c r="B10148" s="79"/>
    </row>
    <row r="10149" spans="1:2">
      <c r="A10149" s="79"/>
      <c r="B10149" s="79"/>
    </row>
    <row r="10150" spans="1:2">
      <c r="A10150" s="79"/>
      <c r="B10150" s="79"/>
    </row>
    <row r="10151" spans="1:2">
      <c r="A10151" s="79"/>
      <c r="B10151" s="79"/>
    </row>
    <row r="10152" spans="1:2">
      <c r="A10152" s="79"/>
      <c r="B10152" s="79"/>
    </row>
    <row r="10153" spans="1:2">
      <c r="A10153" s="79"/>
      <c r="B10153" s="79"/>
    </row>
    <row r="10154" spans="1:2">
      <c r="A10154" s="79"/>
      <c r="B10154" s="79"/>
    </row>
    <row r="10155" spans="1:2">
      <c r="A10155" s="79"/>
      <c r="B10155" s="79"/>
    </row>
    <row r="10156" spans="1:2">
      <c r="A10156" s="79"/>
      <c r="B10156" s="79"/>
    </row>
    <row r="10157" spans="1:2">
      <c r="A10157" s="79"/>
      <c r="B10157" s="79"/>
    </row>
    <row r="10158" spans="1:2">
      <c r="A10158" s="79"/>
      <c r="B10158" s="79"/>
    </row>
    <row r="10159" spans="1:2">
      <c r="A10159" s="79"/>
      <c r="B10159" s="79"/>
    </row>
    <row r="10160" spans="1:2">
      <c r="A10160" s="79"/>
      <c r="B10160" s="79"/>
    </row>
    <row r="10161" spans="1:2">
      <c r="A10161" s="79"/>
      <c r="B10161" s="79"/>
    </row>
    <row r="10162" spans="1:2">
      <c r="A10162" s="79"/>
      <c r="B10162" s="79"/>
    </row>
    <row r="10163" spans="1:2">
      <c r="A10163" s="79"/>
      <c r="B10163" s="79"/>
    </row>
    <row r="10164" spans="1:2">
      <c r="A10164" s="79"/>
      <c r="B10164" s="79"/>
    </row>
    <row r="10165" spans="1:2">
      <c r="A10165" s="79"/>
      <c r="B10165" s="79"/>
    </row>
    <row r="10166" spans="1:2">
      <c r="A10166" s="79"/>
      <c r="B10166" s="79"/>
    </row>
    <row r="10167" spans="1:2">
      <c r="A10167" s="79"/>
      <c r="B10167" s="79"/>
    </row>
    <row r="10168" spans="1:2">
      <c r="A10168" s="79"/>
      <c r="B10168" s="79"/>
    </row>
    <row r="10169" spans="1:2">
      <c r="A10169" s="79"/>
      <c r="B10169" s="79"/>
    </row>
    <row r="10170" spans="1:2">
      <c r="A10170" s="79"/>
      <c r="B10170" s="79"/>
    </row>
    <row r="10171" spans="1:2">
      <c r="A10171" s="79"/>
      <c r="B10171" s="79"/>
    </row>
    <row r="10172" spans="1:2">
      <c r="A10172" s="79"/>
      <c r="B10172" s="79"/>
    </row>
    <row r="10173" spans="1:2">
      <c r="A10173" s="79"/>
      <c r="B10173" s="79"/>
    </row>
    <row r="10174" spans="1:2">
      <c r="A10174" s="79"/>
      <c r="B10174" s="79"/>
    </row>
    <row r="10175" spans="1:2">
      <c r="A10175" s="79"/>
      <c r="B10175" s="79"/>
    </row>
    <row r="10176" spans="1:2">
      <c r="A10176" s="79"/>
      <c r="B10176" s="79"/>
    </row>
    <row r="10177" spans="1:2">
      <c r="A10177" s="79"/>
      <c r="B10177" s="79"/>
    </row>
    <row r="10178" spans="1:2">
      <c r="A10178" s="79"/>
      <c r="B10178" s="79"/>
    </row>
    <row r="10179" spans="1:2">
      <c r="A10179" s="79"/>
      <c r="B10179" s="79"/>
    </row>
    <row r="10180" spans="1:2">
      <c r="A10180" s="79"/>
      <c r="B10180" s="79"/>
    </row>
    <row r="10181" spans="1:2">
      <c r="A10181" s="79"/>
      <c r="B10181" s="79"/>
    </row>
    <row r="10182" spans="1:2">
      <c r="A10182" s="79"/>
      <c r="B10182" s="79"/>
    </row>
    <row r="10183" spans="1:2">
      <c r="A10183" s="79"/>
      <c r="B10183" s="79"/>
    </row>
    <row r="10184" spans="1:2">
      <c r="A10184" s="79"/>
      <c r="B10184" s="79"/>
    </row>
    <row r="10185" spans="1:2">
      <c r="A10185" s="79"/>
      <c r="B10185" s="79"/>
    </row>
    <row r="10186" spans="1:2">
      <c r="A10186" s="79"/>
      <c r="B10186" s="79"/>
    </row>
    <row r="10187" spans="1:2">
      <c r="A10187" s="79"/>
      <c r="B10187" s="79"/>
    </row>
    <row r="10188" spans="1:2">
      <c r="A10188" s="79"/>
      <c r="B10188" s="79"/>
    </row>
    <row r="10189" spans="1:2">
      <c r="A10189" s="79"/>
      <c r="B10189" s="79"/>
    </row>
    <row r="10190" spans="1:2">
      <c r="A10190" s="79"/>
      <c r="B10190" s="79"/>
    </row>
    <row r="10191" spans="1:2">
      <c r="A10191" s="79"/>
      <c r="B10191" s="79"/>
    </row>
    <row r="10192" spans="1:2">
      <c r="A10192" s="79"/>
      <c r="B10192" s="79"/>
    </row>
    <row r="10193" spans="1:2">
      <c r="A10193" s="79"/>
      <c r="B10193" s="79"/>
    </row>
    <row r="10194" spans="1:2">
      <c r="A10194" s="79"/>
      <c r="B10194" s="79"/>
    </row>
    <row r="10195" spans="1:2">
      <c r="A10195" s="79"/>
      <c r="B10195" s="79"/>
    </row>
    <row r="10196" spans="1:2">
      <c r="A10196" s="79"/>
      <c r="B10196" s="79"/>
    </row>
    <row r="10197" spans="1:2">
      <c r="A10197" s="79"/>
      <c r="B10197" s="79"/>
    </row>
    <row r="10198" spans="1:2">
      <c r="A10198" s="79"/>
      <c r="B10198" s="79"/>
    </row>
    <row r="10199" spans="1:2">
      <c r="A10199" s="79"/>
      <c r="B10199" s="79"/>
    </row>
    <row r="10200" spans="1:2">
      <c r="A10200" s="79"/>
      <c r="B10200" s="79"/>
    </row>
    <row r="10201" spans="1:2">
      <c r="A10201" s="79"/>
      <c r="B10201" s="79"/>
    </row>
    <row r="10202" spans="1:2">
      <c r="A10202" s="79"/>
      <c r="B10202" s="79"/>
    </row>
    <row r="10203" spans="1:2">
      <c r="A10203" s="79"/>
      <c r="B10203" s="79"/>
    </row>
    <row r="10204" spans="1:2">
      <c r="A10204" s="79"/>
      <c r="B10204" s="79"/>
    </row>
    <row r="10205" spans="1:2">
      <c r="A10205" s="79"/>
      <c r="B10205" s="79"/>
    </row>
    <row r="10206" spans="1:2">
      <c r="A10206" s="79"/>
      <c r="B10206" s="79"/>
    </row>
    <row r="10207" spans="1:2">
      <c r="A10207" s="79"/>
      <c r="B10207" s="79"/>
    </row>
    <row r="10208" spans="1:2">
      <c r="A10208" s="79"/>
      <c r="B10208" s="79"/>
    </row>
    <row r="10209" spans="1:2">
      <c r="A10209" s="79"/>
      <c r="B10209" s="79"/>
    </row>
    <row r="10210" spans="1:2">
      <c r="A10210" s="79"/>
      <c r="B10210" s="79"/>
    </row>
    <row r="10211" spans="1:2">
      <c r="A10211" s="79"/>
      <c r="B10211" s="79"/>
    </row>
    <row r="10212" spans="1:2">
      <c r="A10212" s="79"/>
      <c r="B10212" s="79"/>
    </row>
    <row r="10213" spans="1:2">
      <c r="A10213" s="79"/>
      <c r="B10213" s="79"/>
    </row>
    <row r="10214" spans="1:2">
      <c r="A10214" s="79"/>
      <c r="B10214" s="79"/>
    </row>
    <row r="10215" spans="1:2">
      <c r="A10215" s="79"/>
      <c r="B10215" s="79"/>
    </row>
    <row r="10216" spans="1:2">
      <c r="A10216" s="79"/>
      <c r="B10216" s="79"/>
    </row>
    <row r="10217" spans="1:2">
      <c r="A10217" s="79"/>
      <c r="B10217" s="79"/>
    </row>
    <row r="10218" spans="1:2">
      <c r="A10218" s="79"/>
      <c r="B10218" s="79"/>
    </row>
    <row r="10219" spans="1:2">
      <c r="A10219" s="79"/>
      <c r="B10219" s="79"/>
    </row>
    <row r="10220" spans="1:2">
      <c r="A10220" s="79"/>
      <c r="B10220" s="79"/>
    </row>
    <row r="10221" spans="1:2">
      <c r="A10221" s="79"/>
      <c r="B10221" s="79"/>
    </row>
    <row r="10222" spans="1:2">
      <c r="A10222" s="79"/>
      <c r="B10222" s="79"/>
    </row>
    <row r="10223" spans="1:2">
      <c r="A10223" s="79"/>
      <c r="B10223" s="79"/>
    </row>
    <row r="10224" spans="1:2">
      <c r="A10224" s="79"/>
      <c r="B10224" s="79"/>
    </row>
    <row r="10225" spans="1:2">
      <c r="A10225" s="79"/>
      <c r="B10225" s="79"/>
    </row>
    <row r="10226" spans="1:2">
      <c r="A10226" s="79"/>
      <c r="B10226" s="79"/>
    </row>
    <row r="10227" spans="1:2">
      <c r="A10227" s="79"/>
      <c r="B10227" s="79"/>
    </row>
    <row r="10228" spans="1:2">
      <c r="A10228" s="79"/>
      <c r="B10228" s="79"/>
    </row>
    <row r="10229" spans="1:2">
      <c r="A10229" s="79"/>
      <c r="B10229" s="79"/>
    </row>
    <row r="10230" spans="1:2">
      <c r="A10230" s="79"/>
      <c r="B10230" s="79"/>
    </row>
    <row r="10231" spans="1:2">
      <c r="A10231" s="79"/>
      <c r="B10231" s="79"/>
    </row>
    <row r="10232" spans="1:2">
      <c r="A10232" s="79"/>
      <c r="B10232" s="79"/>
    </row>
    <row r="10233" spans="1:2">
      <c r="A10233" s="79"/>
      <c r="B10233" s="79"/>
    </row>
    <row r="10234" spans="1:2">
      <c r="A10234" s="79"/>
      <c r="B10234" s="79"/>
    </row>
    <row r="10235" spans="1:2">
      <c r="A10235" s="79"/>
      <c r="B10235" s="79"/>
    </row>
    <row r="10236" spans="1:2">
      <c r="A10236" s="79"/>
      <c r="B10236" s="79"/>
    </row>
    <row r="10237" spans="1:2">
      <c r="A10237" s="79"/>
      <c r="B10237" s="79"/>
    </row>
    <row r="10238" spans="1:2">
      <c r="A10238" s="79"/>
      <c r="B10238" s="79"/>
    </row>
    <row r="10239" spans="1:2">
      <c r="A10239" s="79"/>
      <c r="B10239" s="79"/>
    </row>
    <row r="10240" spans="1:2">
      <c r="A10240" s="79"/>
      <c r="B10240" s="79"/>
    </row>
    <row r="10241" spans="1:2">
      <c r="A10241" s="79"/>
      <c r="B10241" s="79"/>
    </row>
    <row r="10242" spans="1:2">
      <c r="A10242" s="79"/>
      <c r="B10242" s="79"/>
    </row>
    <row r="10243" spans="1:2">
      <c r="A10243" s="79"/>
      <c r="B10243" s="79"/>
    </row>
    <row r="10244" spans="1:2">
      <c r="A10244" s="79"/>
      <c r="B10244" s="79"/>
    </row>
    <row r="10245" spans="1:2">
      <c r="A10245" s="79"/>
      <c r="B10245" s="79"/>
    </row>
    <row r="10246" spans="1:2">
      <c r="A10246" s="79"/>
      <c r="B10246" s="79"/>
    </row>
    <row r="10247" spans="1:2">
      <c r="A10247" s="79"/>
      <c r="B10247" s="79"/>
    </row>
    <row r="10248" spans="1:2">
      <c r="A10248" s="79"/>
      <c r="B10248" s="79"/>
    </row>
    <row r="10249" spans="1:2">
      <c r="A10249" s="79"/>
      <c r="B10249" s="79"/>
    </row>
    <row r="10250" spans="1:2">
      <c r="A10250" s="79"/>
      <c r="B10250" s="79"/>
    </row>
    <row r="10251" spans="1:2">
      <c r="A10251" s="79"/>
      <c r="B10251" s="79"/>
    </row>
    <row r="10252" spans="1:2">
      <c r="A10252" s="79"/>
      <c r="B10252" s="79"/>
    </row>
    <row r="10253" spans="1:2">
      <c r="A10253" s="79"/>
      <c r="B10253" s="79"/>
    </row>
    <row r="10254" spans="1:2">
      <c r="A10254" s="79"/>
      <c r="B10254" s="79"/>
    </row>
    <row r="10255" spans="1:2">
      <c r="A10255" s="79"/>
      <c r="B10255" s="79"/>
    </row>
    <row r="10256" spans="1:2">
      <c r="A10256" s="79"/>
      <c r="B10256" s="79"/>
    </row>
    <row r="10257" spans="1:2">
      <c r="A10257" s="79"/>
      <c r="B10257" s="79"/>
    </row>
    <row r="10258" spans="1:2">
      <c r="A10258" s="79"/>
      <c r="B10258" s="79"/>
    </row>
    <row r="10259" spans="1:2">
      <c r="A10259" s="79"/>
      <c r="B10259" s="79"/>
    </row>
    <row r="10260" spans="1:2">
      <c r="A10260" s="79"/>
      <c r="B10260" s="79"/>
    </row>
    <row r="10261" spans="1:2">
      <c r="A10261" s="79"/>
      <c r="B10261" s="79"/>
    </row>
    <row r="10262" spans="1:2">
      <c r="A10262" s="79"/>
      <c r="B10262" s="79"/>
    </row>
    <row r="10263" spans="1:2">
      <c r="A10263" s="79"/>
      <c r="B10263" s="79"/>
    </row>
    <row r="10264" spans="1:2">
      <c r="A10264" s="79"/>
      <c r="B10264" s="79"/>
    </row>
    <row r="10265" spans="1:2">
      <c r="A10265" s="79"/>
      <c r="B10265" s="79"/>
    </row>
    <row r="10266" spans="1:2">
      <c r="A10266" s="79"/>
      <c r="B10266" s="79"/>
    </row>
    <row r="10267" spans="1:2">
      <c r="A10267" s="79"/>
      <c r="B10267" s="79"/>
    </row>
    <row r="10268" spans="1:2">
      <c r="A10268" s="79"/>
      <c r="B10268" s="79"/>
    </row>
    <row r="10269" spans="1:2">
      <c r="A10269" s="79"/>
      <c r="B10269" s="79"/>
    </row>
    <row r="10270" spans="1:2">
      <c r="A10270" s="79"/>
      <c r="B10270" s="79"/>
    </row>
    <row r="10271" spans="1:2">
      <c r="A10271" s="79"/>
      <c r="B10271" s="79"/>
    </row>
    <row r="10272" spans="1:2">
      <c r="A10272" s="79"/>
      <c r="B10272" s="79"/>
    </row>
    <row r="10273" spans="1:2">
      <c r="A10273" s="79"/>
      <c r="B10273" s="79"/>
    </row>
    <row r="10274" spans="1:2">
      <c r="A10274" s="79"/>
      <c r="B10274" s="79"/>
    </row>
    <row r="10275" spans="1:2">
      <c r="A10275" s="79"/>
      <c r="B10275" s="79"/>
    </row>
    <row r="10276" spans="1:2">
      <c r="A10276" s="79"/>
      <c r="B10276" s="79"/>
    </row>
    <row r="10277" spans="1:2">
      <c r="A10277" s="79"/>
      <c r="B10277" s="79"/>
    </row>
    <row r="10278" spans="1:2">
      <c r="A10278" s="79"/>
      <c r="B10278" s="79"/>
    </row>
    <row r="10279" spans="1:2">
      <c r="A10279" s="79"/>
      <c r="B10279" s="79"/>
    </row>
    <row r="10280" spans="1:2">
      <c r="A10280" s="79"/>
      <c r="B10280" s="79"/>
    </row>
    <row r="10281" spans="1:2">
      <c r="A10281" s="79"/>
      <c r="B10281" s="79"/>
    </row>
    <row r="10282" spans="1:2">
      <c r="A10282" s="79"/>
      <c r="B10282" s="79"/>
    </row>
    <row r="10283" spans="1:2">
      <c r="A10283" s="79"/>
      <c r="B10283" s="79"/>
    </row>
    <row r="10284" spans="1:2">
      <c r="A10284" s="79"/>
      <c r="B10284" s="79"/>
    </row>
    <row r="10285" spans="1:2">
      <c r="A10285" s="79"/>
      <c r="B10285" s="79"/>
    </row>
    <row r="10286" spans="1:2">
      <c r="A10286" s="79"/>
      <c r="B10286" s="79"/>
    </row>
    <row r="10287" spans="1:2">
      <c r="A10287" s="79"/>
      <c r="B10287" s="79"/>
    </row>
    <row r="10288" spans="1:2">
      <c r="A10288" s="79"/>
      <c r="B10288" s="79"/>
    </row>
    <row r="10289" spans="1:2">
      <c r="A10289" s="79"/>
      <c r="B10289" s="79"/>
    </row>
    <row r="10290" spans="1:2">
      <c r="A10290" s="79"/>
      <c r="B10290" s="79"/>
    </row>
    <row r="10291" spans="1:2">
      <c r="A10291" s="79"/>
      <c r="B10291" s="79"/>
    </row>
    <row r="10292" spans="1:2">
      <c r="A10292" s="79"/>
      <c r="B10292" s="79"/>
    </row>
    <row r="10293" spans="1:2">
      <c r="A10293" s="79"/>
      <c r="B10293" s="79"/>
    </row>
    <row r="10294" spans="1:2">
      <c r="A10294" s="79"/>
      <c r="B10294" s="79"/>
    </row>
    <row r="10295" spans="1:2">
      <c r="A10295" s="79"/>
      <c r="B10295" s="79"/>
    </row>
    <row r="10296" spans="1:2">
      <c r="A10296" s="79"/>
      <c r="B10296" s="79"/>
    </row>
    <row r="10297" spans="1:2">
      <c r="A10297" s="79"/>
      <c r="B10297" s="79"/>
    </row>
    <row r="10298" spans="1:2">
      <c r="A10298" s="79"/>
      <c r="B10298" s="79"/>
    </row>
    <row r="10299" spans="1:2">
      <c r="A10299" s="79"/>
      <c r="B10299" s="79"/>
    </row>
    <row r="10300" spans="1:2">
      <c r="A10300" s="79"/>
      <c r="B10300" s="79"/>
    </row>
    <row r="10301" spans="1:2">
      <c r="A10301" s="79"/>
      <c r="B10301" s="79"/>
    </row>
    <row r="10302" spans="1:2">
      <c r="A10302" s="79"/>
      <c r="B10302" s="79"/>
    </row>
    <row r="10303" spans="1:2">
      <c r="A10303" s="79"/>
      <c r="B10303" s="79"/>
    </row>
    <row r="10304" spans="1:2">
      <c r="A10304" s="79"/>
      <c r="B10304" s="79"/>
    </row>
    <row r="10305" spans="1:2">
      <c r="A10305" s="79"/>
      <c r="B10305" s="79"/>
    </row>
    <row r="10306" spans="1:2">
      <c r="A10306" s="79"/>
      <c r="B10306" s="79"/>
    </row>
    <row r="10307" spans="1:2">
      <c r="A10307" s="79"/>
      <c r="B10307" s="79"/>
    </row>
    <row r="10308" spans="1:2">
      <c r="A10308" s="79"/>
      <c r="B10308" s="79"/>
    </row>
    <row r="10309" spans="1:2">
      <c r="A10309" s="79"/>
      <c r="B10309" s="79"/>
    </row>
    <row r="10310" spans="1:2">
      <c r="A10310" s="79"/>
      <c r="B10310" s="79"/>
    </row>
    <row r="10311" spans="1:2">
      <c r="A10311" s="79"/>
      <c r="B10311" s="79"/>
    </row>
    <row r="10312" spans="1:2">
      <c r="A10312" s="79"/>
      <c r="B10312" s="79"/>
    </row>
    <row r="10313" spans="1:2">
      <c r="A10313" s="79"/>
      <c r="B10313" s="79"/>
    </row>
    <row r="10314" spans="1:2">
      <c r="A10314" s="79"/>
      <c r="B10314" s="79"/>
    </row>
    <row r="10315" spans="1:2">
      <c r="A10315" s="79"/>
      <c r="B10315" s="79"/>
    </row>
    <row r="10316" spans="1:2">
      <c r="A10316" s="79"/>
      <c r="B10316" s="79"/>
    </row>
    <row r="10317" spans="1:2">
      <c r="A10317" s="79"/>
      <c r="B10317" s="79"/>
    </row>
    <row r="10318" spans="1:2">
      <c r="A10318" s="79"/>
      <c r="B10318" s="79"/>
    </row>
    <row r="10319" spans="1:2">
      <c r="A10319" s="79"/>
      <c r="B10319" s="79"/>
    </row>
    <row r="10320" spans="1:2">
      <c r="A10320" s="79"/>
      <c r="B10320" s="79"/>
    </row>
    <row r="10321" spans="1:2">
      <c r="A10321" s="79"/>
      <c r="B10321" s="79"/>
    </row>
    <row r="10322" spans="1:2">
      <c r="A10322" s="79"/>
      <c r="B10322" s="79"/>
    </row>
    <row r="10323" spans="1:2">
      <c r="A10323" s="79"/>
      <c r="B10323" s="79"/>
    </row>
    <row r="10324" spans="1:2">
      <c r="A10324" s="79"/>
      <c r="B10324" s="79"/>
    </row>
    <row r="10325" spans="1:2">
      <c r="A10325" s="79"/>
      <c r="B10325" s="79"/>
    </row>
    <row r="10326" spans="1:2">
      <c r="A10326" s="79"/>
      <c r="B10326" s="79"/>
    </row>
    <row r="10327" spans="1:2">
      <c r="A10327" s="79"/>
      <c r="B10327" s="79"/>
    </row>
    <row r="10328" spans="1:2">
      <c r="A10328" s="79"/>
      <c r="B10328" s="79"/>
    </row>
    <row r="10329" spans="1:2">
      <c r="A10329" s="79"/>
      <c r="B10329" s="79"/>
    </row>
    <row r="10330" spans="1:2">
      <c r="A10330" s="79"/>
      <c r="B10330" s="79"/>
    </row>
    <row r="10331" spans="1:2">
      <c r="A10331" s="79"/>
      <c r="B10331" s="79"/>
    </row>
    <row r="10332" spans="1:2">
      <c r="A10332" s="79"/>
      <c r="B10332" s="79"/>
    </row>
    <row r="10333" spans="1:2">
      <c r="A10333" s="79"/>
      <c r="B10333" s="79"/>
    </row>
    <row r="10334" spans="1:2">
      <c r="A10334" s="79"/>
      <c r="B10334" s="79"/>
    </row>
    <row r="10335" spans="1:2">
      <c r="A10335" s="79"/>
      <c r="B10335" s="79"/>
    </row>
    <row r="10336" spans="1:2">
      <c r="A10336" s="79"/>
      <c r="B10336" s="79"/>
    </row>
    <row r="10337" spans="1:2">
      <c r="A10337" s="79"/>
      <c r="B10337" s="79"/>
    </row>
    <row r="10338" spans="1:2">
      <c r="A10338" s="79"/>
      <c r="B10338" s="79"/>
    </row>
    <row r="10339" spans="1:2">
      <c r="A10339" s="79"/>
      <c r="B10339" s="79"/>
    </row>
    <row r="10340" spans="1:2">
      <c r="A10340" s="79"/>
      <c r="B10340" s="79"/>
    </row>
    <row r="10341" spans="1:2">
      <c r="A10341" s="79"/>
      <c r="B10341" s="79"/>
    </row>
    <row r="10342" spans="1:2">
      <c r="A10342" s="79"/>
      <c r="B10342" s="79"/>
    </row>
    <row r="10343" spans="1:2">
      <c r="A10343" s="79"/>
      <c r="B10343" s="79"/>
    </row>
    <row r="10344" spans="1:2">
      <c r="A10344" s="79"/>
      <c r="B10344" s="79"/>
    </row>
    <row r="10345" spans="1:2">
      <c r="A10345" s="79"/>
      <c r="B10345" s="79"/>
    </row>
    <row r="10346" spans="1:2">
      <c r="A10346" s="79"/>
      <c r="B10346" s="79"/>
    </row>
    <row r="10347" spans="1:2">
      <c r="A10347" s="79"/>
      <c r="B10347" s="79"/>
    </row>
    <row r="10348" spans="1:2">
      <c r="A10348" s="79"/>
      <c r="B10348" s="79"/>
    </row>
    <row r="10349" spans="1:2">
      <c r="A10349" s="79"/>
      <c r="B10349" s="79"/>
    </row>
    <row r="10350" spans="1:2">
      <c r="A10350" s="79"/>
      <c r="B10350" s="79"/>
    </row>
    <row r="10351" spans="1:2">
      <c r="A10351" s="79"/>
      <c r="B10351" s="79"/>
    </row>
    <row r="10352" spans="1:2">
      <c r="A10352" s="79"/>
      <c r="B10352" s="79"/>
    </row>
    <row r="10353" spans="1:2">
      <c r="A10353" s="79"/>
      <c r="B10353" s="79"/>
    </row>
    <row r="10354" spans="1:2">
      <c r="A10354" s="79"/>
      <c r="B10354" s="79"/>
    </row>
    <row r="10355" spans="1:2">
      <c r="A10355" s="79"/>
      <c r="B10355" s="79"/>
    </row>
    <row r="10356" spans="1:2">
      <c r="A10356" s="79"/>
      <c r="B10356" s="79"/>
    </row>
    <row r="10357" spans="1:2">
      <c r="A10357" s="79"/>
      <c r="B10357" s="79"/>
    </row>
    <row r="10358" spans="1:2">
      <c r="A10358" s="79"/>
      <c r="B10358" s="79"/>
    </row>
    <row r="10359" spans="1:2">
      <c r="A10359" s="79"/>
      <c r="B10359" s="79"/>
    </row>
    <row r="10360" spans="1:2">
      <c r="A10360" s="79"/>
      <c r="B10360" s="79"/>
    </row>
    <row r="10361" spans="1:2">
      <c r="A10361" s="79"/>
      <c r="B10361" s="79"/>
    </row>
    <row r="10362" spans="1:2">
      <c r="A10362" s="79"/>
      <c r="B10362" s="79"/>
    </row>
    <row r="10363" spans="1:2">
      <c r="A10363" s="79"/>
      <c r="B10363" s="79"/>
    </row>
    <row r="10364" spans="1:2">
      <c r="A10364" s="79"/>
      <c r="B10364" s="79"/>
    </row>
    <row r="10365" spans="1:2">
      <c r="A10365" s="79"/>
      <c r="B10365" s="79"/>
    </row>
    <row r="10366" spans="1:2">
      <c r="A10366" s="79"/>
      <c r="B10366" s="79"/>
    </row>
    <row r="10367" spans="1:2">
      <c r="A10367" s="79"/>
      <c r="B10367" s="79"/>
    </row>
    <row r="10368" spans="1:2">
      <c r="A10368" s="79"/>
      <c r="B10368" s="79"/>
    </row>
    <row r="10369" spans="1:2">
      <c r="A10369" s="79"/>
      <c r="B10369" s="79"/>
    </row>
    <row r="10370" spans="1:2">
      <c r="A10370" s="79"/>
      <c r="B10370" s="79"/>
    </row>
    <row r="10371" spans="1:2">
      <c r="A10371" s="79"/>
      <c r="B10371" s="79"/>
    </row>
    <row r="10372" spans="1:2">
      <c r="A10372" s="79"/>
      <c r="B10372" s="79"/>
    </row>
    <row r="10373" spans="1:2">
      <c r="A10373" s="79"/>
      <c r="B10373" s="79"/>
    </row>
    <row r="10374" spans="1:2">
      <c r="A10374" s="79"/>
      <c r="B10374" s="79"/>
    </row>
    <row r="10375" spans="1:2">
      <c r="A10375" s="79"/>
      <c r="B10375" s="79"/>
    </row>
    <row r="10376" spans="1:2">
      <c r="A10376" s="79"/>
      <c r="B10376" s="79"/>
    </row>
    <row r="10377" spans="1:2">
      <c r="A10377" s="79"/>
      <c r="B10377" s="79"/>
    </row>
    <row r="10378" spans="1:2">
      <c r="A10378" s="79"/>
      <c r="B10378" s="79"/>
    </row>
    <row r="10379" spans="1:2">
      <c r="A10379" s="79"/>
      <c r="B10379" s="79"/>
    </row>
    <row r="10380" spans="1:2">
      <c r="A10380" s="79"/>
      <c r="B10380" s="79"/>
    </row>
    <row r="10381" spans="1:2">
      <c r="A10381" s="79"/>
      <c r="B10381" s="79"/>
    </row>
    <row r="10382" spans="1:2">
      <c r="A10382" s="79"/>
      <c r="B10382" s="79"/>
    </row>
    <row r="10383" spans="1:2">
      <c r="A10383" s="79"/>
      <c r="B10383" s="79"/>
    </row>
    <row r="10384" spans="1:2">
      <c r="A10384" s="79"/>
      <c r="B10384" s="79"/>
    </row>
    <row r="10385" spans="1:2">
      <c r="A10385" s="79"/>
      <c r="B10385" s="79"/>
    </row>
    <row r="10386" spans="1:2">
      <c r="A10386" s="79"/>
      <c r="B10386" s="79"/>
    </row>
    <row r="10387" spans="1:2">
      <c r="A10387" s="79"/>
      <c r="B10387" s="79"/>
    </row>
    <row r="10388" spans="1:2">
      <c r="A10388" s="79"/>
      <c r="B10388" s="79"/>
    </row>
    <row r="10389" spans="1:2">
      <c r="A10389" s="79"/>
      <c r="B10389" s="79"/>
    </row>
    <row r="10390" spans="1:2">
      <c r="A10390" s="79"/>
      <c r="B10390" s="79"/>
    </row>
    <row r="10391" spans="1:2">
      <c r="A10391" s="79"/>
      <c r="B10391" s="79"/>
    </row>
    <row r="10392" spans="1:2">
      <c r="A10392" s="79"/>
      <c r="B10392" s="79"/>
    </row>
    <row r="10393" spans="1:2">
      <c r="A10393" s="79"/>
      <c r="B10393" s="79"/>
    </row>
    <row r="10394" spans="1:2">
      <c r="A10394" s="79"/>
      <c r="B10394" s="79"/>
    </row>
    <row r="10395" spans="1:2">
      <c r="A10395" s="79"/>
      <c r="B10395" s="79"/>
    </row>
    <row r="10396" spans="1:2">
      <c r="A10396" s="79"/>
      <c r="B10396" s="79"/>
    </row>
    <row r="10397" spans="1:2">
      <c r="A10397" s="79"/>
      <c r="B10397" s="79"/>
    </row>
    <row r="10398" spans="1:2">
      <c r="A10398" s="79"/>
      <c r="B10398" s="79"/>
    </row>
    <row r="10399" spans="1:2">
      <c r="A10399" s="79"/>
      <c r="B10399" s="79"/>
    </row>
    <row r="10400" spans="1:2">
      <c r="A10400" s="79"/>
      <c r="B10400" s="79"/>
    </row>
    <row r="10401" spans="1:2">
      <c r="A10401" s="79"/>
      <c r="B10401" s="79"/>
    </row>
    <row r="10402" spans="1:2">
      <c r="A10402" s="79"/>
      <c r="B10402" s="79"/>
    </row>
    <row r="10403" spans="1:2">
      <c r="A10403" s="79"/>
      <c r="B10403" s="79"/>
    </row>
    <row r="10404" spans="1:2">
      <c r="A10404" s="79"/>
      <c r="B10404" s="79"/>
    </row>
    <row r="10405" spans="1:2">
      <c r="A10405" s="79"/>
      <c r="B10405" s="79"/>
    </row>
    <row r="10406" spans="1:2">
      <c r="A10406" s="79"/>
      <c r="B10406" s="79"/>
    </row>
    <row r="10407" spans="1:2">
      <c r="A10407" s="79"/>
      <c r="B10407" s="79"/>
    </row>
    <row r="10408" spans="1:2">
      <c r="A10408" s="79"/>
      <c r="B10408" s="79"/>
    </row>
    <row r="10409" spans="1:2">
      <c r="A10409" s="79"/>
      <c r="B10409" s="79"/>
    </row>
    <row r="10410" spans="1:2">
      <c r="A10410" s="79"/>
      <c r="B10410" s="79"/>
    </row>
    <row r="10411" spans="1:2">
      <c r="A10411" s="79"/>
      <c r="B10411" s="79"/>
    </row>
    <row r="10412" spans="1:2">
      <c r="A10412" s="79"/>
      <c r="B10412" s="79"/>
    </row>
    <row r="10413" spans="1:2">
      <c r="A10413" s="79"/>
      <c r="B10413" s="79"/>
    </row>
    <row r="10414" spans="1:2">
      <c r="A10414" s="79"/>
      <c r="B10414" s="79"/>
    </row>
    <row r="10415" spans="1:2">
      <c r="A10415" s="79"/>
      <c r="B10415" s="79"/>
    </row>
    <row r="10416" spans="1:2">
      <c r="A10416" s="79"/>
      <c r="B10416" s="79"/>
    </row>
    <row r="10417" spans="1:2">
      <c r="A10417" s="79"/>
      <c r="B10417" s="79"/>
    </row>
    <row r="10418" spans="1:2">
      <c r="A10418" s="79"/>
      <c r="B10418" s="79"/>
    </row>
    <row r="10419" spans="1:2">
      <c r="A10419" s="79"/>
      <c r="B10419" s="79"/>
    </row>
    <row r="10420" spans="1:2">
      <c r="A10420" s="79"/>
      <c r="B10420" s="79"/>
    </row>
    <row r="10421" spans="1:2">
      <c r="A10421" s="79"/>
      <c r="B10421" s="79"/>
    </row>
    <row r="10422" spans="1:2">
      <c r="A10422" s="79"/>
      <c r="B10422" s="79"/>
    </row>
    <row r="10423" spans="1:2">
      <c r="A10423" s="79"/>
      <c r="B10423" s="79"/>
    </row>
    <row r="10424" spans="1:2">
      <c r="A10424" s="79"/>
      <c r="B10424" s="79"/>
    </row>
    <row r="10425" spans="1:2">
      <c r="A10425" s="79"/>
      <c r="B10425" s="79"/>
    </row>
    <row r="10426" spans="1:2">
      <c r="A10426" s="79"/>
      <c r="B10426" s="79"/>
    </row>
    <row r="10427" spans="1:2">
      <c r="A10427" s="79"/>
      <c r="B10427" s="79"/>
    </row>
    <row r="10428" spans="1:2">
      <c r="A10428" s="79"/>
      <c r="B10428" s="79"/>
    </row>
    <row r="10429" spans="1:2">
      <c r="A10429" s="79"/>
      <c r="B10429" s="79"/>
    </row>
    <row r="10430" spans="1:2">
      <c r="A10430" s="79"/>
      <c r="B10430" s="79"/>
    </row>
    <row r="10431" spans="1:2">
      <c r="A10431" s="79"/>
      <c r="B10431" s="79"/>
    </row>
    <row r="10432" spans="1:2">
      <c r="A10432" s="79"/>
      <c r="B10432" s="79"/>
    </row>
    <row r="10433" spans="1:2">
      <c r="A10433" s="79"/>
      <c r="B10433" s="79"/>
    </row>
    <row r="10434" spans="1:2">
      <c r="A10434" s="79"/>
      <c r="B10434" s="79"/>
    </row>
    <row r="10435" spans="1:2">
      <c r="A10435" s="79"/>
      <c r="B10435" s="79"/>
    </row>
    <row r="10436" spans="1:2">
      <c r="A10436" s="79"/>
      <c r="B10436" s="79"/>
    </row>
    <row r="10437" spans="1:2">
      <c r="A10437" s="79"/>
      <c r="B10437" s="79"/>
    </row>
    <row r="10438" spans="1:2">
      <c r="A10438" s="79"/>
      <c r="B10438" s="79"/>
    </row>
    <row r="10439" spans="1:2">
      <c r="A10439" s="79"/>
      <c r="B10439" s="79"/>
    </row>
    <row r="10440" spans="1:2">
      <c r="A10440" s="79"/>
      <c r="B10440" s="79"/>
    </row>
    <row r="10441" spans="1:2">
      <c r="A10441" s="79"/>
      <c r="B10441" s="79"/>
    </row>
    <row r="10442" spans="1:2">
      <c r="A10442" s="79"/>
      <c r="B10442" s="79"/>
    </row>
    <row r="10443" spans="1:2">
      <c r="A10443" s="79"/>
      <c r="B10443" s="79"/>
    </row>
    <row r="10444" spans="1:2">
      <c r="A10444" s="79"/>
      <c r="B10444" s="79"/>
    </row>
    <row r="10445" spans="1:2">
      <c r="A10445" s="79"/>
      <c r="B10445" s="79"/>
    </row>
    <row r="10446" spans="1:2">
      <c r="A10446" s="79"/>
      <c r="B10446" s="79"/>
    </row>
    <row r="10447" spans="1:2">
      <c r="A10447" s="79"/>
      <c r="B10447" s="79"/>
    </row>
    <row r="10448" spans="1:2">
      <c r="A10448" s="79"/>
      <c r="B10448" s="79"/>
    </row>
    <row r="10449" spans="1:2">
      <c r="A10449" s="79"/>
      <c r="B10449" s="79"/>
    </row>
    <row r="10450" spans="1:2">
      <c r="A10450" s="79"/>
      <c r="B10450" s="79"/>
    </row>
    <row r="10451" spans="1:2">
      <c r="A10451" s="79"/>
      <c r="B10451" s="79"/>
    </row>
    <row r="10452" spans="1:2">
      <c r="A10452" s="79"/>
      <c r="B10452" s="79"/>
    </row>
    <row r="10453" spans="1:2">
      <c r="A10453" s="79"/>
      <c r="B10453" s="79"/>
    </row>
    <row r="10454" spans="1:2">
      <c r="A10454" s="79"/>
      <c r="B10454" s="79"/>
    </row>
    <row r="10455" spans="1:2">
      <c r="A10455" s="79"/>
      <c r="B10455" s="79"/>
    </row>
    <row r="10456" spans="1:2">
      <c r="A10456" s="79"/>
      <c r="B10456" s="79"/>
    </row>
    <row r="10457" spans="1:2">
      <c r="A10457" s="79"/>
      <c r="B10457" s="79"/>
    </row>
    <row r="10458" spans="1:2">
      <c r="A10458" s="79"/>
      <c r="B10458" s="79"/>
    </row>
    <row r="10459" spans="1:2">
      <c r="A10459" s="79"/>
      <c r="B10459" s="79"/>
    </row>
    <row r="10460" spans="1:2">
      <c r="A10460" s="79"/>
      <c r="B10460" s="79"/>
    </row>
    <row r="10461" spans="1:2">
      <c r="A10461" s="79"/>
      <c r="B10461" s="79"/>
    </row>
    <row r="10462" spans="1:2">
      <c r="A10462" s="79"/>
      <c r="B10462" s="79"/>
    </row>
    <row r="10463" spans="1:2">
      <c r="A10463" s="79"/>
      <c r="B10463" s="79"/>
    </row>
    <row r="10464" spans="1:2">
      <c r="A10464" s="79"/>
      <c r="B10464" s="79"/>
    </row>
    <row r="10465" spans="1:2">
      <c r="A10465" s="79"/>
      <c r="B10465" s="79"/>
    </row>
    <row r="10466" spans="1:2">
      <c r="A10466" s="79"/>
      <c r="B10466" s="79"/>
    </row>
    <row r="10467" spans="1:2">
      <c r="A10467" s="79"/>
      <c r="B10467" s="79"/>
    </row>
    <row r="10468" spans="1:2">
      <c r="A10468" s="79"/>
      <c r="B10468" s="79"/>
    </row>
    <row r="10469" spans="1:2">
      <c r="A10469" s="79"/>
      <c r="B10469" s="79"/>
    </row>
    <row r="10470" spans="1:2">
      <c r="A10470" s="79"/>
      <c r="B10470" s="79"/>
    </row>
    <row r="10471" spans="1:2">
      <c r="A10471" s="79"/>
      <c r="B10471" s="79"/>
    </row>
    <row r="10472" spans="1:2">
      <c r="A10472" s="79"/>
      <c r="B10472" s="79"/>
    </row>
    <row r="10473" spans="1:2">
      <c r="A10473" s="79"/>
      <c r="B10473" s="79"/>
    </row>
    <row r="10474" spans="1:2">
      <c r="A10474" s="79"/>
      <c r="B10474" s="79"/>
    </row>
    <row r="10475" spans="1:2">
      <c r="A10475" s="79"/>
      <c r="B10475" s="79"/>
    </row>
    <row r="10476" spans="1:2">
      <c r="A10476" s="79"/>
      <c r="B10476" s="79"/>
    </row>
    <row r="10477" spans="1:2">
      <c r="A10477" s="79"/>
      <c r="B10477" s="79"/>
    </row>
    <row r="10478" spans="1:2">
      <c r="A10478" s="79"/>
      <c r="B10478" s="79"/>
    </row>
    <row r="10479" spans="1:2">
      <c r="A10479" s="79"/>
      <c r="B10479" s="79"/>
    </row>
    <row r="10480" spans="1:2">
      <c r="A10480" s="79"/>
      <c r="B10480" s="79"/>
    </row>
    <row r="10481" spans="1:2">
      <c r="A10481" s="79"/>
      <c r="B10481" s="79"/>
    </row>
    <row r="10482" spans="1:2">
      <c r="A10482" s="79"/>
      <c r="B10482" s="79"/>
    </row>
    <row r="10483" spans="1:2">
      <c r="A10483" s="79"/>
      <c r="B10483" s="79"/>
    </row>
    <row r="10484" spans="1:2">
      <c r="A10484" s="79"/>
      <c r="B10484" s="79"/>
    </row>
    <row r="10485" spans="1:2">
      <c r="A10485" s="79"/>
      <c r="B10485" s="79"/>
    </row>
    <row r="10486" spans="1:2">
      <c r="A10486" s="79"/>
      <c r="B10486" s="79"/>
    </row>
    <row r="10487" spans="1:2">
      <c r="A10487" s="79"/>
      <c r="B10487" s="79"/>
    </row>
    <row r="10488" spans="1:2">
      <c r="A10488" s="79"/>
      <c r="B10488" s="79"/>
    </row>
    <row r="10489" spans="1:2">
      <c r="A10489" s="79"/>
      <c r="B10489" s="79"/>
    </row>
    <row r="10490" spans="1:2">
      <c r="A10490" s="79"/>
      <c r="B10490" s="79"/>
    </row>
    <row r="10491" spans="1:2">
      <c r="A10491" s="79"/>
      <c r="B10491" s="79"/>
    </row>
    <row r="10492" spans="1:2">
      <c r="A10492" s="79"/>
      <c r="B10492" s="79"/>
    </row>
    <row r="10493" spans="1:2">
      <c r="A10493" s="79"/>
      <c r="B10493" s="79"/>
    </row>
    <row r="10494" spans="1:2">
      <c r="A10494" s="79"/>
      <c r="B10494" s="79"/>
    </row>
    <row r="10495" spans="1:2">
      <c r="A10495" s="79"/>
      <c r="B10495" s="79"/>
    </row>
    <row r="10496" spans="1:2">
      <c r="A10496" s="79"/>
      <c r="B10496" s="79"/>
    </row>
    <row r="10497" spans="1:2">
      <c r="A10497" s="79"/>
      <c r="B10497" s="79"/>
    </row>
    <row r="10498" spans="1:2">
      <c r="A10498" s="79"/>
      <c r="B10498" s="79"/>
    </row>
    <row r="10499" spans="1:2">
      <c r="A10499" s="79"/>
      <c r="B10499" s="79"/>
    </row>
    <row r="10500" spans="1:2">
      <c r="A10500" s="79"/>
      <c r="B10500" s="79"/>
    </row>
    <row r="10501" spans="1:2">
      <c r="A10501" s="79"/>
      <c r="B10501" s="79"/>
    </row>
    <row r="10502" spans="1:2">
      <c r="A10502" s="79"/>
      <c r="B10502" s="79"/>
    </row>
    <row r="10503" spans="1:2">
      <c r="A10503" s="79"/>
      <c r="B10503" s="79"/>
    </row>
    <row r="10504" spans="1:2">
      <c r="A10504" s="79"/>
      <c r="B10504" s="79"/>
    </row>
    <row r="10505" spans="1:2">
      <c r="A10505" s="79"/>
      <c r="B10505" s="79"/>
    </row>
    <row r="10506" spans="1:2">
      <c r="A10506" s="79"/>
      <c r="B10506" s="79"/>
    </row>
    <row r="10507" spans="1:2">
      <c r="A10507" s="79"/>
      <c r="B10507" s="79"/>
    </row>
    <row r="10508" spans="1:2">
      <c r="A10508" s="79"/>
      <c r="B10508" s="79"/>
    </row>
    <row r="10509" spans="1:2">
      <c r="A10509" s="79"/>
      <c r="B10509" s="79"/>
    </row>
    <row r="10510" spans="1:2">
      <c r="A10510" s="79"/>
      <c r="B10510" s="79"/>
    </row>
    <row r="10511" spans="1:2">
      <c r="A10511" s="79"/>
      <c r="B10511" s="79"/>
    </row>
    <row r="10512" spans="1:2">
      <c r="A10512" s="79"/>
      <c r="B10512" s="79"/>
    </row>
    <row r="10513" spans="1:2">
      <c r="A10513" s="79"/>
      <c r="B10513" s="79"/>
    </row>
    <row r="10514" spans="1:2">
      <c r="A10514" s="79"/>
      <c r="B10514" s="79"/>
    </row>
    <row r="10515" spans="1:2">
      <c r="A10515" s="79"/>
      <c r="B10515" s="79"/>
    </row>
    <row r="10516" spans="1:2">
      <c r="A10516" s="79"/>
      <c r="B10516" s="79"/>
    </row>
    <row r="10517" spans="1:2">
      <c r="A10517" s="79"/>
      <c r="B10517" s="79"/>
    </row>
    <row r="10518" spans="1:2">
      <c r="A10518" s="79"/>
      <c r="B10518" s="79"/>
    </row>
    <row r="10519" spans="1:2">
      <c r="A10519" s="79"/>
      <c r="B10519" s="79"/>
    </row>
    <row r="10520" spans="1:2">
      <c r="A10520" s="79"/>
      <c r="B10520" s="79"/>
    </row>
    <row r="10521" spans="1:2">
      <c r="A10521" s="79"/>
      <c r="B10521" s="79"/>
    </row>
    <row r="10522" spans="1:2">
      <c r="A10522" s="79"/>
      <c r="B10522" s="79"/>
    </row>
    <row r="10523" spans="1:2">
      <c r="A10523" s="79"/>
      <c r="B10523" s="79"/>
    </row>
    <row r="10524" spans="1:2">
      <c r="A10524" s="79"/>
      <c r="B10524" s="79"/>
    </row>
    <row r="10525" spans="1:2">
      <c r="A10525" s="79"/>
      <c r="B10525" s="79"/>
    </row>
    <row r="10526" spans="1:2">
      <c r="A10526" s="79"/>
      <c r="B10526" s="79"/>
    </row>
    <row r="10527" spans="1:2">
      <c r="A10527" s="79"/>
      <c r="B10527" s="79"/>
    </row>
    <row r="10528" spans="1:2">
      <c r="A10528" s="79"/>
      <c r="B10528" s="79"/>
    </row>
    <row r="10529" spans="1:2">
      <c r="A10529" s="79"/>
      <c r="B10529" s="79"/>
    </row>
    <row r="10530" spans="1:2">
      <c r="A10530" s="79"/>
      <c r="B10530" s="79"/>
    </row>
    <row r="10531" spans="1:2">
      <c r="A10531" s="79"/>
      <c r="B10531" s="79"/>
    </row>
    <row r="10532" spans="1:2">
      <c r="A10532" s="79"/>
      <c r="B10532" s="79"/>
    </row>
    <row r="10533" spans="1:2">
      <c r="A10533" s="79"/>
      <c r="B10533" s="79"/>
    </row>
    <row r="10534" spans="1:2">
      <c r="A10534" s="79"/>
      <c r="B10534" s="79"/>
    </row>
    <row r="10535" spans="1:2">
      <c r="A10535" s="79"/>
      <c r="B10535" s="79"/>
    </row>
    <row r="10536" spans="1:2">
      <c r="A10536" s="79"/>
      <c r="B10536" s="79"/>
    </row>
    <row r="10537" spans="1:2">
      <c r="A10537" s="79"/>
      <c r="B10537" s="79"/>
    </row>
    <row r="10538" spans="1:2">
      <c r="A10538" s="79"/>
      <c r="B10538" s="79"/>
    </row>
    <row r="10539" spans="1:2">
      <c r="A10539" s="79"/>
      <c r="B10539" s="79"/>
    </row>
    <row r="10540" spans="1:2">
      <c r="A10540" s="79"/>
      <c r="B10540" s="79"/>
    </row>
    <row r="10541" spans="1:2">
      <c r="A10541" s="79"/>
      <c r="B10541" s="79"/>
    </row>
    <row r="10542" spans="1:2">
      <c r="A10542" s="79"/>
      <c r="B10542" s="79"/>
    </row>
    <row r="10543" spans="1:2">
      <c r="A10543" s="79"/>
      <c r="B10543" s="79"/>
    </row>
    <row r="10544" spans="1:2">
      <c r="A10544" s="79"/>
      <c r="B10544" s="79"/>
    </row>
    <row r="10545" spans="1:2">
      <c r="A10545" s="79"/>
      <c r="B10545" s="79"/>
    </row>
    <row r="10546" spans="1:2">
      <c r="A10546" s="79"/>
      <c r="B10546" s="79"/>
    </row>
    <row r="10547" spans="1:2">
      <c r="A10547" s="79"/>
      <c r="B10547" s="79"/>
    </row>
    <row r="10548" spans="1:2">
      <c r="A10548" s="79"/>
      <c r="B10548" s="79"/>
    </row>
    <row r="10549" spans="1:2">
      <c r="A10549" s="79"/>
      <c r="B10549" s="79"/>
    </row>
    <row r="10550" spans="1:2">
      <c r="A10550" s="79"/>
      <c r="B10550" s="79"/>
    </row>
    <row r="10551" spans="1:2">
      <c r="A10551" s="79"/>
      <c r="B10551" s="79"/>
    </row>
    <row r="10552" spans="1:2">
      <c r="A10552" s="79"/>
      <c r="B10552" s="79"/>
    </row>
    <row r="10553" spans="1:2">
      <c r="A10553" s="79"/>
      <c r="B10553" s="79"/>
    </row>
    <row r="10554" spans="1:2">
      <c r="A10554" s="79"/>
      <c r="B10554" s="79"/>
    </row>
    <row r="10555" spans="1:2">
      <c r="A10555" s="79"/>
      <c r="B10555" s="79"/>
    </row>
    <row r="10556" spans="1:2">
      <c r="A10556" s="79"/>
      <c r="B10556" s="79"/>
    </row>
    <row r="10557" spans="1:2">
      <c r="A10557" s="79"/>
      <c r="B10557" s="79"/>
    </row>
    <row r="10558" spans="1:2">
      <c r="A10558" s="79"/>
      <c r="B10558" s="79"/>
    </row>
    <row r="10559" spans="1:2">
      <c r="A10559" s="79"/>
      <c r="B10559" s="79"/>
    </row>
    <row r="10560" spans="1:2">
      <c r="A10560" s="79"/>
      <c r="B10560" s="79"/>
    </row>
    <row r="10561" spans="1:2">
      <c r="A10561" s="79"/>
      <c r="B10561" s="79"/>
    </row>
    <row r="10562" spans="1:2">
      <c r="A10562" s="79"/>
      <c r="B10562" s="79"/>
    </row>
    <row r="10563" spans="1:2">
      <c r="A10563" s="79"/>
      <c r="B10563" s="79"/>
    </row>
    <row r="10564" spans="1:2">
      <c r="A10564" s="79"/>
      <c r="B10564" s="79"/>
    </row>
    <row r="10565" spans="1:2">
      <c r="A10565" s="79"/>
      <c r="B10565" s="79"/>
    </row>
    <row r="10566" spans="1:2">
      <c r="A10566" s="79"/>
      <c r="B10566" s="79"/>
    </row>
    <row r="10567" spans="1:2">
      <c r="A10567" s="79"/>
      <c r="B10567" s="79"/>
    </row>
    <row r="10568" spans="1:2">
      <c r="A10568" s="79"/>
      <c r="B10568" s="79"/>
    </row>
    <row r="10569" spans="1:2">
      <c r="A10569" s="79"/>
      <c r="B10569" s="79"/>
    </row>
    <row r="10570" spans="1:2">
      <c r="A10570" s="79"/>
      <c r="B10570" s="79"/>
    </row>
    <row r="10571" spans="1:2">
      <c r="A10571" s="79"/>
      <c r="B10571" s="79"/>
    </row>
    <row r="10572" spans="1:2">
      <c r="A10572" s="79"/>
      <c r="B10572" s="79"/>
    </row>
    <row r="10573" spans="1:2">
      <c r="A10573" s="79"/>
      <c r="B10573" s="79"/>
    </row>
    <row r="10574" spans="1:2">
      <c r="A10574" s="79"/>
      <c r="B10574" s="79"/>
    </row>
    <row r="10575" spans="1:2">
      <c r="A10575" s="79"/>
      <c r="B10575" s="79"/>
    </row>
    <row r="10576" spans="1:2">
      <c r="A10576" s="79"/>
      <c r="B10576" s="79"/>
    </row>
    <row r="10577" spans="1:2">
      <c r="A10577" s="79"/>
      <c r="B10577" s="79"/>
    </row>
    <row r="10578" spans="1:2">
      <c r="A10578" s="79"/>
      <c r="B10578" s="79"/>
    </row>
    <row r="10579" spans="1:2">
      <c r="A10579" s="79"/>
      <c r="B10579" s="79"/>
    </row>
    <row r="10580" spans="1:2">
      <c r="A10580" s="79"/>
      <c r="B10580" s="79"/>
    </row>
    <row r="10581" spans="1:2">
      <c r="A10581" s="79"/>
      <c r="B10581" s="79"/>
    </row>
    <row r="10582" spans="1:2">
      <c r="A10582" s="79"/>
      <c r="B10582" s="79"/>
    </row>
    <row r="10583" spans="1:2">
      <c r="A10583" s="79"/>
      <c r="B10583" s="79"/>
    </row>
    <row r="10584" spans="1:2">
      <c r="A10584" s="79"/>
      <c r="B10584" s="79"/>
    </row>
    <row r="10585" spans="1:2">
      <c r="A10585" s="79"/>
      <c r="B10585" s="79"/>
    </row>
    <row r="10586" spans="1:2">
      <c r="A10586" s="79"/>
      <c r="B10586" s="79"/>
    </row>
    <row r="10587" spans="1:2">
      <c r="A10587" s="79"/>
      <c r="B10587" s="79"/>
    </row>
    <row r="10588" spans="1:2">
      <c r="A10588" s="79"/>
      <c r="B10588" s="79"/>
    </row>
    <row r="10589" spans="1:2">
      <c r="A10589" s="79"/>
      <c r="B10589" s="79"/>
    </row>
    <row r="10590" spans="1:2">
      <c r="A10590" s="79"/>
      <c r="B10590" s="79"/>
    </row>
    <row r="10591" spans="1:2">
      <c r="A10591" s="79"/>
      <c r="B10591" s="79"/>
    </row>
    <row r="10592" spans="1:2">
      <c r="A10592" s="79"/>
      <c r="B10592" s="79"/>
    </row>
    <row r="10593" spans="1:2">
      <c r="A10593" s="79"/>
      <c r="B10593" s="79"/>
    </row>
    <row r="10594" spans="1:2">
      <c r="A10594" s="79"/>
      <c r="B10594" s="79"/>
    </row>
    <row r="10595" spans="1:2">
      <c r="A10595" s="79"/>
      <c r="B10595" s="79"/>
    </row>
    <row r="10596" spans="1:2">
      <c r="A10596" s="79"/>
      <c r="B10596" s="79"/>
    </row>
    <row r="10597" spans="1:2">
      <c r="A10597" s="79"/>
      <c r="B10597" s="79"/>
    </row>
    <row r="10598" spans="1:2">
      <c r="A10598" s="79"/>
      <c r="B10598" s="79"/>
    </row>
    <row r="10599" spans="1:2">
      <c r="A10599" s="79"/>
      <c r="B10599" s="79"/>
    </row>
    <row r="10600" spans="1:2">
      <c r="A10600" s="79"/>
      <c r="B10600" s="79"/>
    </row>
    <row r="10601" spans="1:2">
      <c r="A10601" s="79"/>
      <c r="B10601" s="79"/>
    </row>
    <row r="10602" spans="1:2">
      <c r="A10602" s="79"/>
      <c r="B10602" s="79"/>
    </row>
    <row r="10603" spans="1:2">
      <c r="A10603" s="79"/>
      <c r="B10603" s="79"/>
    </row>
    <row r="10604" spans="1:2">
      <c r="A10604" s="79"/>
      <c r="B10604" s="79"/>
    </row>
    <row r="10605" spans="1:2">
      <c r="A10605" s="79"/>
      <c r="B10605" s="79"/>
    </row>
    <row r="10606" spans="1:2">
      <c r="A10606" s="79"/>
      <c r="B10606" s="79"/>
    </row>
    <row r="10607" spans="1:2">
      <c r="A10607" s="79"/>
      <c r="B10607" s="79"/>
    </row>
    <row r="10608" spans="1:2">
      <c r="A10608" s="79"/>
      <c r="B10608" s="79"/>
    </row>
    <row r="10609" spans="1:2">
      <c r="A10609" s="79"/>
      <c r="B10609" s="79"/>
    </row>
    <row r="10610" spans="1:2">
      <c r="A10610" s="79"/>
      <c r="B10610" s="79"/>
    </row>
    <row r="10611" spans="1:2">
      <c r="A10611" s="79"/>
      <c r="B10611" s="79"/>
    </row>
    <row r="10612" spans="1:2">
      <c r="A10612" s="79"/>
      <c r="B10612" s="79"/>
    </row>
    <row r="10613" spans="1:2">
      <c r="A10613" s="79"/>
      <c r="B10613" s="79"/>
    </row>
    <row r="10614" spans="1:2">
      <c r="A10614" s="79"/>
      <c r="B10614" s="79"/>
    </row>
    <row r="10615" spans="1:2">
      <c r="A10615" s="79"/>
      <c r="B10615" s="79"/>
    </row>
    <row r="10616" spans="1:2">
      <c r="A10616" s="79"/>
      <c r="B10616" s="79"/>
    </row>
    <row r="10617" spans="1:2">
      <c r="A10617" s="79"/>
      <c r="B10617" s="79"/>
    </row>
    <row r="10618" spans="1:2">
      <c r="A10618" s="79"/>
      <c r="B10618" s="79"/>
    </row>
    <row r="10619" spans="1:2">
      <c r="A10619" s="79"/>
      <c r="B10619" s="79"/>
    </row>
    <row r="10620" spans="1:2">
      <c r="A10620" s="79"/>
      <c r="B10620" s="79"/>
    </row>
    <row r="10621" spans="1:2">
      <c r="A10621" s="79"/>
      <c r="B10621" s="79"/>
    </row>
    <row r="10622" spans="1:2">
      <c r="A10622" s="79"/>
      <c r="B10622" s="79"/>
    </row>
    <row r="10623" spans="1:2">
      <c r="A10623" s="79"/>
      <c r="B10623" s="79"/>
    </row>
    <row r="10624" spans="1:2">
      <c r="A10624" s="79"/>
      <c r="B10624" s="79"/>
    </row>
    <row r="10625" spans="1:2">
      <c r="A10625" s="79"/>
      <c r="B10625" s="79"/>
    </row>
    <row r="10626" spans="1:2">
      <c r="A10626" s="79"/>
      <c r="B10626" s="79"/>
    </row>
    <row r="10627" spans="1:2">
      <c r="A10627" s="79"/>
      <c r="B10627" s="79"/>
    </row>
    <row r="10628" spans="1:2">
      <c r="A10628" s="79"/>
      <c r="B10628" s="79"/>
    </row>
    <row r="10629" spans="1:2">
      <c r="A10629" s="79"/>
      <c r="B10629" s="79"/>
    </row>
    <row r="10630" spans="1:2">
      <c r="A10630" s="79"/>
      <c r="B10630" s="79"/>
    </row>
    <row r="10631" spans="1:2">
      <c r="A10631" s="79"/>
      <c r="B10631" s="79"/>
    </row>
    <row r="10632" spans="1:2">
      <c r="A10632" s="79"/>
      <c r="B10632" s="79"/>
    </row>
    <row r="10633" spans="1:2">
      <c r="A10633" s="79"/>
      <c r="B10633" s="79"/>
    </row>
    <row r="10634" spans="1:2">
      <c r="A10634" s="79"/>
      <c r="B10634" s="79"/>
    </row>
    <row r="10635" spans="1:2">
      <c r="A10635" s="79"/>
      <c r="B10635" s="79"/>
    </row>
    <row r="10636" spans="1:2">
      <c r="A10636" s="79"/>
      <c r="B10636" s="79"/>
    </row>
    <row r="10637" spans="1:2">
      <c r="A10637" s="79"/>
      <c r="B10637" s="79"/>
    </row>
    <row r="10638" spans="1:2">
      <c r="A10638" s="79"/>
      <c r="B10638" s="79"/>
    </row>
    <row r="10639" spans="1:2">
      <c r="A10639" s="79"/>
      <c r="B10639" s="79"/>
    </row>
    <row r="10640" spans="1:2">
      <c r="A10640" s="79"/>
      <c r="B10640" s="79"/>
    </row>
    <row r="10641" spans="1:2">
      <c r="A10641" s="79"/>
      <c r="B10641" s="79"/>
    </row>
    <row r="10642" spans="1:2">
      <c r="A10642" s="79"/>
      <c r="B10642" s="79"/>
    </row>
    <row r="10643" spans="1:2">
      <c r="A10643" s="79"/>
      <c r="B10643" s="79"/>
    </row>
    <row r="10644" spans="1:2">
      <c r="A10644" s="79"/>
      <c r="B10644" s="79"/>
    </row>
    <row r="10645" spans="1:2">
      <c r="A10645" s="79"/>
      <c r="B10645" s="79"/>
    </row>
    <row r="10646" spans="1:2">
      <c r="A10646" s="79"/>
      <c r="B10646" s="79"/>
    </row>
    <row r="10647" spans="1:2">
      <c r="A10647" s="79"/>
      <c r="B10647" s="79"/>
    </row>
    <row r="10648" spans="1:2">
      <c r="A10648" s="79"/>
      <c r="B10648" s="79"/>
    </row>
    <row r="10649" spans="1:2">
      <c r="A10649" s="79"/>
      <c r="B10649" s="79"/>
    </row>
    <row r="10650" spans="1:2">
      <c r="A10650" s="79"/>
      <c r="B10650" s="79"/>
    </row>
    <row r="10651" spans="1:2">
      <c r="A10651" s="79"/>
      <c r="B10651" s="79"/>
    </row>
    <row r="10652" spans="1:2">
      <c r="A10652" s="79"/>
      <c r="B10652" s="79"/>
    </row>
    <row r="10653" spans="1:2">
      <c r="A10653" s="79"/>
      <c r="B10653" s="79"/>
    </row>
    <row r="10654" spans="1:2">
      <c r="A10654" s="79"/>
      <c r="B10654" s="79"/>
    </row>
    <row r="10655" spans="1:2">
      <c r="A10655" s="79"/>
      <c r="B10655" s="79"/>
    </row>
    <row r="10656" spans="1:2">
      <c r="A10656" s="79"/>
      <c r="B10656" s="79"/>
    </row>
    <row r="10657" spans="1:2">
      <c r="A10657" s="79"/>
      <c r="B10657" s="79"/>
    </row>
    <row r="10658" spans="1:2">
      <c r="A10658" s="79"/>
      <c r="B10658" s="79"/>
    </row>
    <row r="10659" spans="1:2">
      <c r="A10659" s="79"/>
      <c r="B10659" s="79"/>
    </row>
    <row r="10660" spans="1:2">
      <c r="A10660" s="79"/>
      <c r="B10660" s="79"/>
    </row>
    <row r="10661" spans="1:2">
      <c r="A10661" s="79"/>
      <c r="B10661" s="79"/>
    </row>
    <row r="10662" spans="1:2">
      <c r="A10662" s="79"/>
      <c r="B10662" s="79"/>
    </row>
    <row r="10663" spans="1:2">
      <c r="A10663" s="79"/>
      <c r="B10663" s="79"/>
    </row>
    <row r="10664" spans="1:2">
      <c r="A10664" s="79"/>
      <c r="B10664" s="79"/>
    </row>
    <row r="10665" spans="1:2">
      <c r="A10665" s="79"/>
      <c r="B10665" s="79"/>
    </row>
    <row r="10666" spans="1:2">
      <c r="A10666" s="79"/>
      <c r="B10666" s="79"/>
    </row>
    <row r="10667" spans="1:2">
      <c r="A10667" s="79"/>
      <c r="B10667" s="79"/>
    </row>
    <row r="10668" spans="1:2">
      <c r="A10668" s="79"/>
      <c r="B10668" s="79"/>
    </row>
    <row r="10669" spans="1:2">
      <c r="A10669" s="79"/>
      <c r="B10669" s="79"/>
    </row>
    <row r="10670" spans="1:2">
      <c r="A10670" s="79"/>
      <c r="B10670" s="79"/>
    </row>
    <row r="10671" spans="1:2">
      <c r="A10671" s="79"/>
      <c r="B10671" s="79"/>
    </row>
    <row r="10672" spans="1:2">
      <c r="A10672" s="79"/>
      <c r="B10672" s="79"/>
    </row>
    <row r="10673" spans="1:2">
      <c r="A10673" s="79"/>
      <c r="B10673" s="79"/>
    </row>
    <row r="10674" spans="1:2">
      <c r="A10674" s="79"/>
      <c r="B10674" s="79"/>
    </row>
    <row r="10675" spans="1:2">
      <c r="A10675" s="79"/>
      <c r="B10675" s="79"/>
    </row>
    <row r="10676" spans="1:2">
      <c r="A10676" s="79"/>
      <c r="B10676" s="79"/>
    </row>
    <row r="10677" spans="1:2">
      <c r="A10677" s="79"/>
      <c r="B10677" s="79"/>
    </row>
    <row r="10678" spans="1:2">
      <c r="A10678" s="79"/>
      <c r="B10678" s="79"/>
    </row>
    <row r="10679" spans="1:2">
      <c r="A10679" s="79"/>
      <c r="B10679" s="79"/>
    </row>
    <row r="10680" spans="1:2">
      <c r="A10680" s="79"/>
      <c r="B10680" s="79"/>
    </row>
    <row r="10681" spans="1:2">
      <c r="A10681" s="79"/>
      <c r="B10681" s="79"/>
    </row>
    <row r="10682" spans="1:2">
      <c r="A10682" s="79"/>
      <c r="B10682" s="79"/>
    </row>
    <row r="10683" spans="1:2">
      <c r="A10683" s="79"/>
      <c r="B10683" s="79"/>
    </row>
    <row r="10684" spans="1:2">
      <c r="A10684" s="79"/>
      <c r="B10684" s="79"/>
    </row>
    <row r="10685" spans="1:2">
      <c r="A10685" s="79"/>
      <c r="B10685" s="79"/>
    </row>
    <row r="10686" spans="1:2">
      <c r="A10686" s="79"/>
      <c r="B10686" s="79"/>
    </row>
    <row r="10687" spans="1:2">
      <c r="A10687" s="79"/>
      <c r="B10687" s="79"/>
    </row>
    <row r="10688" spans="1:2">
      <c r="A10688" s="79"/>
      <c r="B10688" s="79"/>
    </row>
    <row r="10689" spans="1:2">
      <c r="A10689" s="79"/>
      <c r="B10689" s="79"/>
    </row>
    <row r="10690" spans="1:2">
      <c r="A10690" s="79"/>
      <c r="B10690" s="79"/>
    </row>
    <row r="10691" spans="1:2">
      <c r="A10691" s="79"/>
      <c r="B10691" s="79"/>
    </row>
    <row r="10692" spans="1:2">
      <c r="A10692" s="79"/>
      <c r="B10692" s="79"/>
    </row>
    <row r="10693" spans="1:2">
      <c r="A10693" s="79"/>
      <c r="B10693" s="79"/>
    </row>
    <row r="10694" spans="1:2">
      <c r="A10694" s="79"/>
      <c r="B10694" s="79"/>
    </row>
    <row r="10695" spans="1:2">
      <c r="A10695" s="79"/>
      <c r="B10695" s="79"/>
    </row>
    <row r="10696" spans="1:2">
      <c r="A10696" s="79"/>
      <c r="B10696" s="79"/>
    </row>
    <row r="10697" spans="1:2">
      <c r="A10697" s="79"/>
      <c r="B10697" s="79"/>
    </row>
    <row r="10698" spans="1:2">
      <c r="A10698" s="79"/>
      <c r="B10698" s="79"/>
    </row>
    <row r="10699" spans="1:2">
      <c r="A10699" s="79"/>
      <c r="B10699" s="79"/>
    </row>
    <row r="10700" spans="1:2">
      <c r="A10700" s="79"/>
      <c r="B10700" s="79"/>
    </row>
    <row r="10701" spans="1:2">
      <c r="A10701" s="79"/>
      <c r="B10701" s="79"/>
    </row>
    <row r="10702" spans="1:2">
      <c r="A10702" s="79"/>
      <c r="B10702" s="79"/>
    </row>
    <row r="10703" spans="1:2">
      <c r="A10703" s="79"/>
      <c r="B10703" s="79"/>
    </row>
    <row r="10704" spans="1:2">
      <c r="A10704" s="79"/>
      <c r="B10704" s="79"/>
    </row>
    <row r="10705" spans="1:2">
      <c r="A10705" s="79"/>
      <c r="B10705" s="79"/>
    </row>
    <row r="10706" spans="1:2">
      <c r="A10706" s="79"/>
      <c r="B10706" s="79"/>
    </row>
    <row r="10707" spans="1:2">
      <c r="A10707" s="79"/>
      <c r="B10707" s="79"/>
    </row>
    <row r="10708" spans="1:2">
      <c r="A10708" s="79"/>
      <c r="B10708" s="79"/>
    </row>
    <row r="10709" spans="1:2">
      <c r="A10709" s="79"/>
      <c r="B10709" s="79"/>
    </row>
    <row r="10710" spans="1:2">
      <c r="A10710" s="79"/>
      <c r="B10710" s="79"/>
    </row>
    <row r="10711" spans="1:2">
      <c r="A10711" s="79"/>
      <c r="B10711" s="79"/>
    </row>
    <row r="10712" spans="1:2">
      <c r="A10712" s="79"/>
      <c r="B10712" s="79"/>
    </row>
    <row r="10713" spans="1:2">
      <c r="A10713" s="79"/>
      <c r="B10713" s="79"/>
    </row>
    <row r="10714" spans="1:2">
      <c r="A10714" s="79"/>
      <c r="B10714" s="79"/>
    </row>
    <row r="10715" spans="1:2">
      <c r="A10715" s="79"/>
      <c r="B10715" s="79"/>
    </row>
    <row r="10716" spans="1:2">
      <c r="A10716" s="79"/>
      <c r="B10716" s="79"/>
    </row>
    <row r="10717" spans="1:2">
      <c r="A10717" s="79"/>
      <c r="B10717" s="79"/>
    </row>
    <row r="10718" spans="1:2">
      <c r="A10718" s="79"/>
      <c r="B10718" s="79"/>
    </row>
    <row r="10719" spans="1:2">
      <c r="A10719" s="79"/>
      <c r="B10719" s="79"/>
    </row>
    <row r="10720" spans="1:2">
      <c r="A10720" s="79"/>
      <c r="B10720" s="79"/>
    </row>
    <row r="10721" spans="1:2">
      <c r="A10721" s="79"/>
      <c r="B10721" s="79"/>
    </row>
    <row r="10722" spans="1:2">
      <c r="A10722" s="79"/>
      <c r="B10722" s="79"/>
    </row>
    <row r="10723" spans="1:2">
      <c r="A10723" s="79"/>
      <c r="B10723" s="79"/>
    </row>
    <row r="10724" spans="1:2">
      <c r="A10724" s="79"/>
      <c r="B10724" s="79"/>
    </row>
    <row r="10725" spans="1:2">
      <c r="A10725" s="79"/>
      <c r="B10725" s="79"/>
    </row>
    <row r="10726" spans="1:2">
      <c r="A10726" s="79"/>
      <c r="B10726" s="79"/>
    </row>
    <row r="10727" spans="1:2">
      <c r="A10727" s="79"/>
      <c r="B10727" s="79"/>
    </row>
    <row r="10728" spans="1:2">
      <c r="A10728" s="79"/>
      <c r="B10728" s="79"/>
    </row>
    <row r="10729" spans="1:2">
      <c r="A10729" s="79"/>
      <c r="B10729" s="79"/>
    </row>
    <row r="10730" spans="1:2">
      <c r="A10730" s="79"/>
      <c r="B10730" s="79"/>
    </row>
    <row r="10731" spans="1:2">
      <c r="A10731" s="79"/>
      <c r="B10731" s="79"/>
    </row>
    <row r="10732" spans="1:2">
      <c r="A10732" s="79"/>
      <c r="B10732" s="79"/>
    </row>
    <row r="10733" spans="1:2">
      <c r="A10733" s="79"/>
      <c r="B10733" s="79"/>
    </row>
    <row r="10734" spans="1:2">
      <c r="A10734" s="79"/>
      <c r="B10734" s="79"/>
    </row>
    <row r="10735" spans="1:2">
      <c r="A10735" s="79"/>
      <c r="B10735" s="79"/>
    </row>
    <row r="10736" spans="1:2">
      <c r="A10736" s="79"/>
      <c r="B10736" s="79"/>
    </row>
    <row r="10737" spans="1:2">
      <c r="A10737" s="79"/>
      <c r="B10737" s="79"/>
    </row>
    <row r="10738" spans="1:2">
      <c r="A10738" s="79"/>
      <c r="B10738" s="79"/>
    </row>
    <row r="10739" spans="1:2">
      <c r="A10739" s="79"/>
      <c r="B10739" s="79"/>
    </row>
    <row r="10740" spans="1:2">
      <c r="A10740" s="79"/>
      <c r="B10740" s="79"/>
    </row>
    <row r="10741" spans="1:2">
      <c r="A10741" s="79"/>
      <c r="B10741" s="79"/>
    </row>
    <row r="10742" spans="1:2">
      <c r="A10742" s="79"/>
      <c r="B10742" s="79"/>
    </row>
    <row r="10743" spans="1:2">
      <c r="A10743" s="79"/>
      <c r="B10743" s="79"/>
    </row>
    <row r="10744" spans="1:2">
      <c r="A10744" s="79"/>
      <c r="B10744" s="79"/>
    </row>
    <row r="10745" spans="1:2">
      <c r="A10745" s="79"/>
      <c r="B10745" s="79"/>
    </row>
    <row r="10746" spans="1:2">
      <c r="A10746" s="79"/>
      <c r="B10746" s="79"/>
    </row>
    <row r="10747" spans="1:2">
      <c r="A10747" s="79"/>
      <c r="B10747" s="79"/>
    </row>
    <row r="10748" spans="1:2">
      <c r="A10748" s="79"/>
      <c r="B10748" s="79"/>
    </row>
    <row r="10749" spans="1:2">
      <c r="A10749" s="79"/>
      <c r="B10749" s="79"/>
    </row>
    <row r="10750" spans="1:2">
      <c r="A10750" s="79"/>
      <c r="B10750" s="79"/>
    </row>
    <row r="10751" spans="1:2">
      <c r="A10751" s="79"/>
      <c r="B10751" s="79"/>
    </row>
    <row r="10752" spans="1:2">
      <c r="A10752" s="79"/>
      <c r="B10752" s="79"/>
    </row>
    <row r="10753" spans="1:2">
      <c r="A10753" s="79"/>
      <c r="B10753" s="79"/>
    </row>
    <row r="10754" spans="1:2">
      <c r="A10754" s="79"/>
      <c r="B10754" s="79"/>
    </row>
    <row r="10755" spans="1:2">
      <c r="A10755" s="79"/>
      <c r="B10755" s="79"/>
    </row>
    <row r="10756" spans="1:2">
      <c r="A10756" s="79"/>
      <c r="B10756" s="79"/>
    </row>
    <row r="10757" spans="1:2">
      <c r="A10757" s="79"/>
      <c r="B10757" s="79"/>
    </row>
    <row r="10758" spans="1:2">
      <c r="A10758" s="79"/>
      <c r="B10758" s="79"/>
    </row>
    <row r="10759" spans="1:2">
      <c r="A10759" s="79"/>
      <c r="B10759" s="79"/>
    </row>
    <row r="10760" spans="1:2">
      <c r="A10760" s="79"/>
      <c r="B10760" s="79"/>
    </row>
    <row r="10761" spans="1:2">
      <c r="A10761" s="79"/>
      <c r="B10761" s="79"/>
    </row>
    <row r="10762" spans="1:2">
      <c r="A10762" s="79"/>
      <c r="B10762" s="79"/>
    </row>
    <row r="10763" spans="1:2">
      <c r="A10763" s="79"/>
      <c r="B10763" s="79"/>
    </row>
    <row r="10764" spans="1:2">
      <c r="A10764" s="79"/>
      <c r="B10764" s="79"/>
    </row>
    <row r="10765" spans="1:2">
      <c r="A10765" s="79"/>
      <c r="B10765" s="79"/>
    </row>
    <row r="10766" spans="1:2">
      <c r="A10766" s="79"/>
      <c r="B10766" s="79"/>
    </row>
    <row r="10767" spans="1:2">
      <c r="A10767" s="79"/>
      <c r="B10767" s="79"/>
    </row>
    <row r="10768" spans="1:2">
      <c r="A10768" s="79"/>
      <c r="B10768" s="79"/>
    </row>
    <row r="10769" spans="1:2">
      <c r="A10769" s="79"/>
      <c r="B10769" s="79"/>
    </row>
    <row r="10770" spans="1:2">
      <c r="A10770" s="79"/>
      <c r="B10770" s="79"/>
    </row>
    <row r="10771" spans="1:2">
      <c r="A10771" s="79"/>
      <c r="B10771" s="79"/>
    </row>
    <row r="10772" spans="1:2">
      <c r="A10772" s="79"/>
      <c r="B10772" s="79"/>
    </row>
    <row r="10773" spans="1:2">
      <c r="A10773" s="79"/>
      <c r="B10773" s="79"/>
    </row>
    <row r="10774" spans="1:2">
      <c r="A10774" s="79"/>
      <c r="B10774" s="79"/>
    </row>
    <row r="10775" spans="1:2">
      <c r="A10775" s="79"/>
      <c r="B10775" s="79"/>
    </row>
    <row r="10776" spans="1:2">
      <c r="A10776" s="79"/>
      <c r="B10776" s="79"/>
    </row>
    <row r="10777" spans="1:2">
      <c r="A10777" s="79"/>
      <c r="B10777" s="79"/>
    </row>
    <row r="10778" spans="1:2">
      <c r="A10778" s="79"/>
      <c r="B10778" s="79"/>
    </row>
    <row r="10779" spans="1:2">
      <c r="A10779" s="79"/>
      <c r="B10779" s="79"/>
    </row>
    <row r="10780" spans="1:2">
      <c r="A10780" s="79"/>
      <c r="B10780" s="79"/>
    </row>
    <row r="10781" spans="1:2">
      <c r="A10781" s="79"/>
      <c r="B10781" s="79"/>
    </row>
    <row r="10782" spans="1:2">
      <c r="A10782" s="79"/>
      <c r="B10782" s="79"/>
    </row>
    <row r="10783" spans="1:2">
      <c r="A10783" s="79"/>
      <c r="B10783" s="79"/>
    </row>
    <row r="10784" spans="1:2">
      <c r="A10784" s="79"/>
      <c r="B10784" s="79"/>
    </row>
    <row r="10785" spans="1:2">
      <c r="A10785" s="79"/>
      <c r="B10785" s="79"/>
    </row>
    <row r="10786" spans="1:2">
      <c r="A10786" s="79"/>
      <c r="B10786" s="79"/>
    </row>
    <row r="10787" spans="1:2">
      <c r="A10787" s="79"/>
      <c r="B10787" s="79"/>
    </row>
    <row r="10788" spans="1:2">
      <c r="A10788" s="79"/>
      <c r="B10788" s="79"/>
    </row>
    <row r="10789" spans="1:2">
      <c r="A10789" s="79"/>
      <c r="B10789" s="79"/>
    </row>
    <row r="10790" spans="1:2">
      <c r="A10790" s="79"/>
      <c r="B10790" s="79"/>
    </row>
    <row r="10791" spans="1:2">
      <c r="A10791" s="79"/>
      <c r="B10791" s="79"/>
    </row>
    <row r="10792" spans="1:2">
      <c r="A10792" s="79"/>
      <c r="B10792" s="79"/>
    </row>
    <row r="10793" spans="1:2">
      <c r="A10793" s="79"/>
      <c r="B10793" s="79"/>
    </row>
    <row r="10794" spans="1:2">
      <c r="A10794" s="79"/>
      <c r="B10794" s="79"/>
    </row>
    <row r="10795" spans="1:2">
      <c r="A10795" s="79"/>
      <c r="B10795" s="79"/>
    </row>
    <row r="10796" spans="1:2">
      <c r="A10796" s="79"/>
      <c r="B10796" s="79"/>
    </row>
    <row r="10797" spans="1:2">
      <c r="A10797" s="79"/>
      <c r="B10797" s="79"/>
    </row>
    <row r="10798" spans="1:2">
      <c r="A10798" s="79"/>
      <c r="B10798" s="79"/>
    </row>
    <row r="10799" spans="1:2">
      <c r="A10799" s="79"/>
      <c r="B10799" s="79"/>
    </row>
    <row r="10800" spans="1:2">
      <c r="A10800" s="79"/>
      <c r="B10800" s="79"/>
    </row>
    <row r="10801" spans="1:2">
      <c r="A10801" s="79"/>
      <c r="B10801" s="79"/>
    </row>
    <row r="10802" spans="1:2">
      <c r="A10802" s="79"/>
      <c r="B10802" s="79"/>
    </row>
    <row r="10803" spans="1:2">
      <c r="A10803" s="79"/>
      <c r="B10803" s="79"/>
    </row>
    <row r="10804" spans="1:2">
      <c r="A10804" s="79"/>
      <c r="B10804" s="79"/>
    </row>
    <row r="10805" spans="1:2">
      <c r="A10805" s="79"/>
      <c r="B10805" s="79"/>
    </row>
    <row r="10806" spans="1:2">
      <c r="A10806" s="79"/>
      <c r="B10806" s="79"/>
    </row>
    <row r="10807" spans="1:2">
      <c r="A10807" s="79"/>
      <c r="B10807" s="79"/>
    </row>
    <row r="10808" spans="1:2">
      <c r="A10808" s="79"/>
      <c r="B10808" s="79"/>
    </row>
    <row r="10809" spans="1:2">
      <c r="A10809" s="79"/>
      <c r="B10809" s="79"/>
    </row>
    <row r="10810" spans="1:2">
      <c r="A10810" s="79"/>
      <c r="B10810" s="79"/>
    </row>
    <row r="10811" spans="1:2">
      <c r="A10811" s="79"/>
      <c r="B10811" s="79"/>
    </row>
    <row r="10812" spans="1:2">
      <c r="A10812" s="79"/>
      <c r="B10812" s="79"/>
    </row>
    <row r="10813" spans="1:2">
      <c r="A10813" s="79"/>
      <c r="B10813" s="79"/>
    </row>
    <row r="10814" spans="1:2">
      <c r="A10814" s="79"/>
      <c r="B10814" s="79"/>
    </row>
    <row r="10815" spans="1:2">
      <c r="A10815" s="79"/>
      <c r="B10815" s="79"/>
    </row>
    <row r="10816" spans="1:2">
      <c r="A10816" s="79"/>
      <c r="B10816" s="79"/>
    </row>
    <row r="10817" spans="1:2">
      <c r="A10817" s="79"/>
      <c r="B10817" s="79"/>
    </row>
    <row r="10818" spans="1:2">
      <c r="A10818" s="79"/>
      <c r="B10818" s="79"/>
    </row>
    <row r="10819" spans="1:2">
      <c r="A10819" s="79"/>
      <c r="B10819" s="79"/>
    </row>
    <row r="10820" spans="1:2">
      <c r="A10820" s="79"/>
      <c r="B10820" s="79"/>
    </row>
    <row r="10821" spans="1:2">
      <c r="A10821" s="79"/>
      <c r="B10821" s="79"/>
    </row>
    <row r="10822" spans="1:2">
      <c r="A10822" s="79"/>
      <c r="B10822" s="79"/>
    </row>
    <row r="10823" spans="1:2">
      <c r="A10823" s="79"/>
      <c r="B10823" s="79"/>
    </row>
    <row r="10824" spans="1:2">
      <c r="A10824" s="79"/>
      <c r="B10824" s="79"/>
    </row>
    <row r="10825" spans="1:2">
      <c r="A10825" s="79"/>
      <c r="B10825" s="79"/>
    </row>
    <row r="10826" spans="1:2">
      <c r="A10826" s="79"/>
      <c r="B10826" s="79"/>
    </row>
    <row r="10827" spans="1:2">
      <c r="A10827" s="79"/>
      <c r="B10827" s="79"/>
    </row>
    <row r="10828" spans="1:2">
      <c r="A10828" s="79"/>
      <c r="B10828" s="79"/>
    </row>
    <row r="10829" spans="1:2">
      <c r="A10829" s="79"/>
      <c r="B10829" s="79"/>
    </row>
    <row r="10830" spans="1:2">
      <c r="A10830" s="79"/>
      <c r="B10830" s="79"/>
    </row>
    <row r="10831" spans="1:2">
      <c r="A10831" s="79"/>
      <c r="B10831" s="79"/>
    </row>
    <row r="10832" spans="1:2">
      <c r="A10832" s="79"/>
      <c r="B10832" s="79"/>
    </row>
    <row r="10833" spans="1:2">
      <c r="A10833" s="79"/>
      <c r="B10833" s="79"/>
    </row>
    <row r="10834" spans="1:2">
      <c r="A10834" s="79"/>
      <c r="B10834" s="79"/>
    </row>
    <row r="10835" spans="1:2">
      <c r="A10835" s="79"/>
      <c r="B10835" s="79"/>
    </row>
    <row r="10836" spans="1:2">
      <c r="A10836" s="79"/>
      <c r="B10836" s="79"/>
    </row>
    <row r="10837" spans="1:2">
      <c r="A10837" s="79"/>
      <c r="B10837" s="79"/>
    </row>
    <row r="10838" spans="1:2">
      <c r="A10838" s="79"/>
      <c r="B10838" s="79"/>
    </row>
    <row r="10839" spans="1:2">
      <c r="A10839" s="79"/>
      <c r="B10839" s="79"/>
    </row>
    <row r="10840" spans="1:2">
      <c r="A10840" s="79"/>
      <c r="B10840" s="79"/>
    </row>
    <row r="10841" spans="1:2">
      <c r="A10841" s="79"/>
      <c r="B10841" s="79"/>
    </row>
    <row r="10842" spans="1:2">
      <c r="A10842" s="79"/>
      <c r="B10842" s="79"/>
    </row>
    <row r="10843" spans="1:2">
      <c r="A10843" s="79"/>
      <c r="B10843" s="79"/>
    </row>
    <row r="10844" spans="1:2">
      <c r="A10844" s="79"/>
      <c r="B10844" s="79"/>
    </row>
    <row r="10845" spans="1:2">
      <c r="A10845" s="79"/>
      <c r="B10845" s="79"/>
    </row>
    <row r="10846" spans="1:2">
      <c r="A10846" s="79"/>
      <c r="B10846" s="79"/>
    </row>
    <row r="10847" spans="1:2">
      <c r="A10847" s="79"/>
      <c r="B10847" s="79"/>
    </row>
    <row r="10848" spans="1:2">
      <c r="A10848" s="79"/>
      <c r="B10848" s="79"/>
    </row>
    <row r="10849" spans="1:2">
      <c r="A10849" s="79"/>
      <c r="B10849" s="79"/>
    </row>
    <row r="10850" spans="1:2">
      <c r="A10850" s="79"/>
      <c r="B10850" s="79"/>
    </row>
    <row r="10851" spans="1:2">
      <c r="A10851" s="79"/>
      <c r="B10851" s="79"/>
    </row>
    <row r="10852" spans="1:2">
      <c r="A10852" s="79"/>
      <c r="B10852" s="79"/>
    </row>
    <row r="10853" spans="1:2">
      <c r="A10853" s="79"/>
      <c r="B10853" s="79"/>
    </row>
    <row r="10854" spans="1:2">
      <c r="A10854" s="79"/>
      <c r="B10854" s="79"/>
    </row>
    <row r="10855" spans="1:2">
      <c r="A10855" s="79"/>
      <c r="B10855" s="79"/>
    </row>
    <row r="10856" spans="1:2">
      <c r="A10856" s="79"/>
      <c r="B10856" s="79"/>
    </row>
    <row r="10857" spans="1:2">
      <c r="A10857" s="79"/>
      <c r="B10857" s="79"/>
    </row>
    <row r="10858" spans="1:2">
      <c r="A10858" s="79"/>
      <c r="B10858" s="79"/>
    </row>
    <row r="10859" spans="1:2">
      <c r="A10859" s="79"/>
      <c r="B10859" s="79"/>
    </row>
    <row r="10860" spans="1:2">
      <c r="A10860" s="79"/>
      <c r="B10860" s="79"/>
    </row>
    <row r="10861" spans="1:2">
      <c r="A10861" s="79"/>
      <c r="B10861" s="79"/>
    </row>
    <row r="10862" spans="1:2">
      <c r="A10862" s="79"/>
      <c r="B10862" s="79"/>
    </row>
    <row r="10863" spans="1:2">
      <c r="A10863" s="79"/>
      <c r="B10863" s="79"/>
    </row>
    <row r="10864" spans="1:2">
      <c r="A10864" s="79"/>
      <c r="B10864" s="79"/>
    </row>
    <row r="10865" spans="1:2">
      <c r="A10865" s="79"/>
      <c r="B10865" s="79"/>
    </row>
    <row r="10866" spans="1:2">
      <c r="A10866" s="79"/>
      <c r="B10866" s="79"/>
    </row>
    <row r="10867" spans="1:2">
      <c r="A10867" s="79"/>
      <c r="B10867" s="79"/>
    </row>
    <row r="10868" spans="1:2">
      <c r="A10868" s="79"/>
      <c r="B10868" s="79"/>
    </row>
    <row r="10869" spans="1:2">
      <c r="A10869" s="79"/>
      <c r="B10869" s="79"/>
    </row>
    <row r="10870" spans="1:2">
      <c r="A10870" s="79"/>
      <c r="B10870" s="79"/>
    </row>
    <row r="10871" spans="1:2">
      <c r="A10871" s="79"/>
      <c r="B10871" s="79"/>
    </row>
    <row r="10872" spans="1:2">
      <c r="A10872" s="79"/>
      <c r="B10872" s="79"/>
    </row>
    <row r="10873" spans="1:2">
      <c r="A10873" s="79"/>
      <c r="B10873" s="79"/>
    </row>
    <row r="10874" spans="1:2">
      <c r="A10874" s="79"/>
      <c r="B10874" s="79"/>
    </row>
    <row r="10875" spans="1:2">
      <c r="A10875" s="79"/>
      <c r="B10875" s="79"/>
    </row>
    <row r="10876" spans="1:2">
      <c r="A10876" s="79"/>
      <c r="B10876" s="79"/>
    </row>
    <row r="10877" spans="1:2">
      <c r="A10877" s="79"/>
      <c r="B10877" s="79"/>
    </row>
    <row r="10878" spans="1:2">
      <c r="A10878" s="79"/>
      <c r="B10878" s="79"/>
    </row>
    <row r="10879" spans="1:2">
      <c r="A10879" s="79"/>
      <c r="B10879" s="79"/>
    </row>
    <row r="10880" spans="1:2">
      <c r="A10880" s="79"/>
      <c r="B10880" s="79"/>
    </row>
    <row r="10881" spans="1:2">
      <c r="A10881" s="79"/>
      <c r="B10881" s="79"/>
    </row>
    <row r="10882" spans="1:2">
      <c r="A10882" s="79"/>
      <c r="B10882" s="79"/>
    </row>
    <row r="10883" spans="1:2">
      <c r="A10883" s="79"/>
      <c r="B10883" s="79"/>
    </row>
    <row r="10884" spans="1:2">
      <c r="A10884" s="79"/>
      <c r="B10884" s="79"/>
    </row>
    <row r="10885" spans="1:2">
      <c r="A10885" s="79"/>
      <c r="B10885" s="79"/>
    </row>
    <row r="10886" spans="1:2">
      <c r="A10886" s="79"/>
      <c r="B10886" s="79"/>
    </row>
    <row r="10887" spans="1:2">
      <c r="A10887" s="79"/>
      <c r="B10887" s="79"/>
    </row>
    <row r="10888" spans="1:2">
      <c r="A10888" s="79"/>
      <c r="B10888" s="79"/>
    </row>
    <row r="10889" spans="1:2">
      <c r="A10889" s="79"/>
      <c r="B10889" s="79"/>
    </row>
    <row r="10890" spans="1:2">
      <c r="A10890" s="79"/>
      <c r="B10890" s="79"/>
    </row>
    <row r="10891" spans="1:2">
      <c r="A10891" s="79"/>
      <c r="B10891" s="79"/>
    </row>
    <row r="10892" spans="1:2">
      <c r="A10892" s="79"/>
      <c r="B10892" s="79"/>
    </row>
    <row r="10893" spans="1:2">
      <c r="A10893" s="79"/>
      <c r="B10893" s="79"/>
    </row>
    <row r="10894" spans="1:2">
      <c r="A10894" s="79"/>
      <c r="B10894" s="79"/>
    </row>
    <row r="10895" spans="1:2">
      <c r="A10895" s="79"/>
      <c r="B10895" s="79"/>
    </row>
    <row r="10896" spans="1:2">
      <c r="A10896" s="79"/>
      <c r="B10896" s="79"/>
    </row>
    <row r="10897" spans="1:2">
      <c r="A10897" s="79"/>
      <c r="B10897" s="79"/>
    </row>
    <row r="10898" spans="1:2">
      <c r="A10898" s="79"/>
      <c r="B10898" s="79"/>
    </row>
    <row r="10899" spans="1:2">
      <c r="A10899" s="79"/>
      <c r="B10899" s="79"/>
    </row>
    <row r="10900" spans="1:2">
      <c r="A10900" s="79"/>
      <c r="B10900" s="79"/>
    </row>
    <row r="10901" spans="1:2">
      <c r="A10901" s="79"/>
      <c r="B10901" s="79"/>
    </row>
    <row r="10902" spans="1:2">
      <c r="A10902" s="79"/>
      <c r="B10902" s="79"/>
    </row>
    <row r="10903" spans="1:2">
      <c r="A10903" s="79"/>
      <c r="B10903" s="79"/>
    </row>
    <row r="10904" spans="1:2">
      <c r="A10904" s="79"/>
      <c r="B10904" s="79"/>
    </row>
    <row r="10905" spans="1:2">
      <c r="A10905" s="79"/>
      <c r="B10905" s="79"/>
    </row>
    <row r="10906" spans="1:2">
      <c r="A10906" s="79"/>
      <c r="B10906" s="79"/>
    </row>
    <row r="10907" spans="1:2">
      <c r="A10907" s="79"/>
      <c r="B10907" s="79"/>
    </row>
    <row r="10908" spans="1:2">
      <c r="A10908" s="79"/>
      <c r="B10908" s="79"/>
    </row>
    <row r="10909" spans="1:2">
      <c r="A10909" s="79"/>
      <c r="B10909" s="79"/>
    </row>
    <row r="10910" spans="1:2">
      <c r="A10910" s="79"/>
      <c r="B10910" s="79"/>
    </row>
    <row r="10911" spans="1:2">
      <c r="A10911" s="79"/>
      <c r="B10911" s="79"/>
    </row>
    <row r="10912" spans="1:2">
      <c r="A10912" s="79"/>
      <c r="B10912" s="79"/>
    </row>
    <row r="10913" spans="1:2">
      <c r="A10913" s="79"/>
      <c r="B10913" s="79"/>
    </row>
    <row r="10914" spans="1:2">
      <c r="A10914" s="79"/>
      <c r="B10914" s="79"/>
    </row>
    <row r="10915" spans="1:2">
      <c r="A10915" s="79"/>
      <c r="B10915" s="79"/>
    </row>
    <row r="10916" spans="1:2">
      <c r="A10916" s="79"/>
      <c r="B10916" s="79"/>
    </row>
    <row r="10917" spans="1:2">
      <c r="A10917" s="79"/>
      <c r="B10917" s="79"/>
    </row>
    <row r="10918" spans="1:2">
      <c r="A10918" s="79"/>
      <c r="B10918" s="79"/>
    </row>
    <row r="10919" spans="1:2">
      <c r="A10919" s="79"/>
      <c r="B10919" s="79"/>
    </row>
    <row r="10920" spans="1:2">
      <c r="A10920" s="79"/>
      <c r="B10920" s="79"/>
    </row>
    <row r="10921" spans="1:2">
      <c r="A10921" s="79"/>
      <c r="B10921" s="79"/>
    </row>
    <row r="10922" spans="1:2">
      <c r="A10922" s="79"/>
      <c r="B10922" s="79"/>
    </row>
    <row r="10923" spans="1:2">
      <c r="A10923" s="79"/>
      <c r="B10923" s="79"/>
    </row>
    <row r="10924" spans="1:2">
      <c r="A10924" s="79"/>
      <c r="B10924" s="79"/>
    </row>
    <row r="10925" spans="1:2">
      <c r="A10925" s="79"/>
      <c r="B10925" s="79"/>
    </row>
    <row r="10926" spans="1:2">
      <c r="A10926" s="79"/>
      <c r="B10926" s="79"/>
    </row>
    <row r="10927" spans="1:2">
      <c r="A10927" s="79"/>
      <c r="B10927" s="79"/>
    </row>
    <row r="10928" spans="1:2">
      <c r="A10928" s="79"/>
      <c r="B10928" s="79"/>
    </row>
    <row r="10929" spans="1:2">
      <c r="A10929" s="79"/>
      <c r="B10929" s="79"/>
    </row>
    <row r="10930" spans="1:2">
      <c r="A10930" s="79"/>
      <c r="B10930" s="79"/>
    </row>
    <row r="10931" spans="1:2">
      <c r="A10931" s="79"/>
      <c r="B10931" s="79"/>
    </row>
    <row r="10932" spans="1:2">
      <c r="A10932" s="79"/>
      <c r="B10932" s="79"/>
    </row>
    <row r="10933" spans="1:2">
      <c r="A10933" s="79"/>
      <c r="B10933" s="79"/>
    </row>
    <row r="10934" spans="1:2">
      <c r="A10934" s="79"/>
      <c r="B10934" s="79"/>
    </row>
    <row r="10935" spans="1:2">
      <c r="A10935" s="79"/>
      <c r="B10935" s="79"/>
    </row>
    <row r="10936" spans="1:2">
      <c r="A10936" s="79"/>
      <c r="B10936" s="79"/>
    </row>
    <row r="10937" spans="1:2">
      <c r="A10937" s="79"/>
      <c r="B10937" s="79"/>
    </row>
    <row r="10938" spans="1:2">
      <c r="A10938" s="79"/>
      <c r="B10938" s="79"/>
    </row>
    <row r="10939" spans="1:2">
      <c r="A10939" s="79"/>
      <c r="B10939" s="79"/>
    </row>
    <row r="10940" spans="1:2">
      <c r="A10940" s="79"/>
      <c r="B10940" s="79"/>
    </row>
    <row r="10941" spans="1:2">
      <c r="A10941" s="79"/>
      <c r="B10941" s="79"/>
    </row>
    <row r="10942" spans="1:2">
      <c r="A10942" s="79"/>
      <c r="B10942" s="79"/>
    </row>
    <row r="10943" spans="1:2">
      <c r="A10943" s="79"/>
      <c r="B10943" s="79"/>
    </row>
    <row r="10944" spans="1:2">
      <c r="A10944" s="79"/>
      <c r="B10944" s="79"/>
    </row>
    <row r="10945" spans="1:2">
      <c r="A10945" s="79"/>
      <c r="B10945" s="79"/>
    </row>
    <row r="10946" spans="1:2">
      <c r="A10946" s="79"/>
      <c r="B10946" s="79"/>
    </row>
    <row r="10947" spans="1:2">
      <c r="A10947" s="79"/>
      <c r="B10947" s="79"/>
    </row>
    <row r="10948" spans="1:2">
      <c r="A10948" s="79"/>
      <c r="B10948" s="79"/>
    </row>
    <row r="10949" spans="1:2">
      <c r="A10949" s="79"/>
      <c r="B10949" s="79"/>
    </row>
    <row r="10950" spans="1:2">
      <c r="A10950" s="79"/>
      <c r="B10950" s="79"/>
    </row>
    <row r="10951" spans="1:2">
      <c r="A10951" s="79"/>
      <c r="B10951" s="79"/>
    </row>
    <row r="10952" spans="1:2">
      <c r="A10952" s="79"/>
      <c r="B10952" s="79"/>
    </row>
    <row r="10953" spans="1:2">
      <c r="A10953" s="79"/>
      <c r="B10953" s="79"/>
    </row>
    <row r="10954" spans="1:2">
      <c r="A10954" s="79"/>
      <c r="B10954" s="79"/>
    </row>
    <row r="10955" spans="1:2">
      <c r="A10955" s="79"/>
      <c r="B10955" s="79"/>
    </row>
    <row r="10956" spans="1:2">
      <c r="A10956" s="79"/>
      <c r="B10956" s="79"/>
    </row>
    <row r="10957" spans="1:2">
      <c r="A10957" s="79"/>
      <c r="B10957" s="79"/>
    </row>
    <row r="10958" spans="1:2">
      <c r="A10958" s="79"/>
      <c r="B10958" s="79"/>
    </row>
    <row r="10959" spans="1:2">
      <c r="A10959" s="79"/>
      <c r="B10959" s="79"/>
    </row>
    <row r="10960" spans="1:2">
      <c r="A10960" s="79"/>
      <c r="B10960" s="79"/>
    </row>
    <row r="10961" spans="1:2">
      <c r="A10961" s="79"/>
      <c r="B10961" s="79"/>
    </row>
    <row r="10962" spans="1:2">
      <c r="A10962" s="79"/>
      <c r="B10962" s="79"/>
    </row>
    <row r="10963" spans="1:2">
      <c r="A10963" s="79"/>
      <c r="B10963" s="79"/>
    </row>
    <row r="10964" spans="1:2">
      <c r="A10964" s="79"/>
      <c r="B10964" s="79"/>
    </row>
    <row r="10965" spans="1:2">
      <c r="A10965" s="79"/>
      <c r="B10965" s="79"/>
    </row>
    <row r="10966" spans="1:2">
      <c r="A10966" s="79"/>
      <c r="B10966" s="79"/>
    </row>
    <row r="10967" spans="1:2">
      <c r="A10967" s="79"/>
      <c r="B10967" s="79"/>
    </row>
    <row r="10968" spans="1:2">
      <c r="A10968" s="79"/>
      <c r="B10968" s="79"/>
    </row>
    <row r="10969" spans="1:2">
      <c r="A10969" s="79"/>
      <c r="B10969" s="79"/>
    </row>
    <row r="10970" spans="1:2">
      <c r="A10970" s="79"/>
      <c r="B10970" s="79"/>
    </row>
    <row r="10971" spans="1:2">
      <c r="A10971" s="79"/>
      <c r="B10971" s="79"/>
    </row>
    <row r="10972" spans="1:2">
      <c r="A10972" s="79"/>
      <c r="B10972" s="79"/>
    </row>
    <row r="10973" spans="1:2">
      <c r="A10973" s="79"/>
      <c r="B10973" s="79"/>
    </row>
    <row r="10974" spans="1:2">
      <c r="A10974" s="79"/>
      <c r="B10974" s="79"/>
    </row>
    <row r="10975" spans="1:2">
      <c r="A10975" s="79"/>
      <c r="B10975" s="79"/>
    </row>
    <row r="10976" spans="1:2">
      <c r="A10976" s="79"/>
      <c r="B10976" s="79"/>
    </row>
    <row r="10977" spans="1:2">
      <c r="A10977" s="79"/>
      <c r="B10977" s="79"/>
    </row>
    <row r="10978" spans="1:2">
      <c r="A10978" s="79"/>
      <c r="B10978" s="79"/>
    </row>
    <row r="10979" spans="1:2">
      <c r="A10979" s="79"/>
      <c r="B10979" s="79"/>
    </row>
    <row r="10980" spans="1:2">
      <c r="A10980" s="79"/>
      <c r="B10980" s="79"/>
    </row>
    <row r="10981" spans="1:2">
      <c r="A10981" s="79"/>
      <c r="B10981" s="79"/>
    </row>
    <row r="10982" spans="1:2">
      <c r="A10982" s="79"/>
      <c r="B10982" s="79"/>
    </row>
    <row r="10983" spans="1:2">
      <c r="A10983" s="79"/>
      <c r="B10983" s="79"/>
    </row>
    <row r="10984" spans="1:2">
      <c r="A10984" s="79"/>
      <c r="B10984" s="79"/>
    </row>
    <row r="10985" spans="1:2">
      <c r="A10985" s="79"/>
      <c r="B10985" s="79"/>
    </row>
    <row r="10986" spans="1:2">
      <c r="A10986" s="79"/>
      <c r="B10986" s="79"/>
    </row>
    <row r="10987" spans="1:2">
      <c r="A10987" s="79"/>
      <c r="B10987" s="79"/>
    </row>
    <row r="10988" spans="1:2">
      <c r="A10988" s="79"/>
      <c r="B10988" s="79"/>
    </row>
    <row r="10989" spans="1:2">
      <c r="A10989" s="79"/>
      <c r="B10989" s="79"/>
    </row>
    <row r="10990" spans="1:2">
      <c r="A10990" s="79"/>
      <c r="B10990" s="79"/>
    </row>
    <row r="10991" spans="1:2">
      <c r="A10991" s="79"/>
      <c r="B10991" s="79"/>
    </row>
    <row r="10992" spans="1:2">
      <c r="A10992" s="79"/>
      <c r="B10992" s="79"/>
    </row>
    <row r="10993" spans="1:2">
      <c r="A10993" s="79"/>
      <c r="B10993" s="79"/>
    </row>
    <row r="10994" spans="1:2">
      <c r="A10994" s="79"/>
      <c r="B10994" s="79"/>
    </row>
    <row r="10995" spans="1:2">
      <c r="A10995" s="79"/>
      <c r="B10995" s="79"/>
    </row>
    <row r="10996" spans="1:2">
      <c r="A10996" s="79"/>
      <c r="B10996" s="79"/>
    </row>
    <row r="10997" spans="1:2">
      <c r="A10997" s="79"/>
      <c r="B10997" s="79"/>
    </row>
    <row r="10998" spans="1:2">
      <c r="A10998" s="79"/>
      <c r="B10998" s="79"/>
    </row>
    <row r="10999" spans="1:2">
      <c r="A10999" s="79"/>
      <c r="B10999" s="79"/>
    </row>
    <row r="11000" spans="1:2">
      <c r="A11000" s="79"/>
      <c r="B11000" s="79"/>
    </row>
    <row r="11001" spans="1:2">
      <c r="A11001" s="79"/>
      <c r="B11001" s="79"/>
    </row>
    <row r="11002" spans="1:2">
      <c r="A11002" s="79"/>
      <c r="B11002" s="79"/>
    </row>
    <row r="11003" spans="1:2">
      <c r="A11003" s="79"/>
      <c r="B11003" s="79"/>
    </row>
    <row r="11004" spans="1:2">
      <c r="A11004" s="79"/>
      <c r="B11004" s="79"/>
    </row>
    <row r="11005" spans="1:2">
      <c r="A11005" s="79"/>
      <c r="B11005" s="79"/>
    </row>
    <row r="11006" spans="1:2">
      <c r="A11006" s="79"/>
      <c r="B11006" s="79"/>
    </row>
    <row r="11007" spans="1:2">
      <c r="A11007" s="79"/>
      <c r="B11007" s="79"/>
    </row>
    <row r="11008" spans="1:2">
      <c r="A11008" s="79"/>
      <c r="B11008" s="79"/>
    </row>
    <row r="11009" spans="1:2">
      <c r="A11009" s="79"/>
      <c r="B11009" s="79"/>
    </row>
    <row r="11010" spans="1:2">
      <c r="A11010" s="79"/>
      <c r="B11010" s="79"/>
    </row>
    <row r="11011" spans="1:2">
      <c r="A11011" s="79"/>
      <c r="B11011" s="79"/>
    </row>
    <row r="11012" spans="1:2">
      <c r="A11012" s="79"/>
      <c r="B11012" s="79"/>
    </row>
    <row r="11013" spans="1:2">
      <c r="A11013" s="79"/>
      <c r="B11013" s="79"/>
    </row>
    <row r="11014" spans="1:2">
      <c r="A11014" s="79"/>
      <c r="B11014" s="79"/>
    </row>
    <row r="11015" spans="1:2">
      <c r="A11015" s="79"/>
      <c r="B11015" s="79"/>
    </row>
    <row r="11016" spans="1:2">
      <c r="A11016" s="79"/>
      <c r="B11016" s="79"/>
    </row>
    <row r="11017" spans="1:2">
      <c r="A11017" s="79"/>
      <c r="B11017" s="79"/>
    </row>
    <row r="11018" spans="1:2">
      <c r="A11018" s="79"/>
      <c r="B11018" s="79"/>
    </row>
    <row r="11019" spans="1:2">
      <c r="A11019" s="79"/>
      <c r="B11019" s="79"/>
    </row>
    <row r="11020" spans="1:2">
      <c r="A11020" s="79"/>
      <c r="B11020" s="79"/>
    </row>
    <row r="11021" spans="1:2">
      <c r="A11021" s="79"/>
      <c r="B11021" s="79"/>
    </row>
    <row r="11022" spans="1:2">
      <c r="A11022" s="79"/>
      <c r="B11022" s="79"/>
    </row>
    <row r="11023" spans="1:2">
      <c r="A11023" s="79"/>
      <c r="B11023" s="79"/>
    </row>
    <row r="11024" spans="1:2">
      <c r="A11024" s="79"/>
      <c r="B11024" s="79"/>
    </row>
    <row r="11025" spans="1:2">
      <c r="A11025" s="79"/>
      <c r="B11025" s="79"/>
    </row>
    <row r="11026" spans="1:2">
      <c r="A11026" s="79"/>
      <c r="B11026" s="79"/>
    </row>
    <row r="11027" spans="1:2">
      <c r="A11027" s="79"/>
      <c r="B11027" s="79"/>
    </row>
    <row r="11028" spans="1:2">
      <c r="A11028" s="79"/>
      <c r="B11028" s="79"/>
    </row>
    <row r="11029" spans="1:2">
      <c r="A11029" s="79"/>
      <c r="B11029" s="79"/>
    </row>
    <row r="11030" spans="1:2">
      <c r="A11030" s="79"/>
      <c r="B11030" s="79"/>
    </row>
    <row r="11031" spans="1:2">
      <c r="A11031" s="79"/>
      <c r="B11031" s="79"/>
    </row>
    <row r="11032" spans="1:2">
      <c r="A11032" s="79"/>
      <c r="B11032" s="79"/>
    </row>
    <row r="11033" spans="1:2">
      <c r="A11033" s="79"/>
      <c r="B11033" s="79"/>
    </row>
    <row r="11034" spans="1:2">
      <c r="A11034" s="79"/>
      <c r="B11034" s="79"/>
    </row>
    <row r="11035" spans="1:2">
      <c r="A11035" s="79"/>
      <c r="B11035" s="79"/>
    </row>
    <row r="11036" spans="1:2">
      <c r="A11036" s="79"/>
      <c r="B11036" s="79"/>
    </row>
    <row r="11037" spans="1:2">
      <c r="A11037" s="79"/>
      <c r="B11037" s="79"/>
    </row>
    <row r="11038" spans="1:2">
      <c r="A11038" s="79"/>
      <c r="B11038" s="79"/>
    </row>
    <row r="11039" spans="1:2">
      <c r="A11039" s="79"/>
      <c r="B11039" s="79"/>
    </row>
    <row r="11040" spans="1:2">
      <c r="A11040" s="79"/>
      <c r="B11040" s="79"/>
    </row>
    <row r="11041" spans="1:2">
      <c r="A11041" s="79"/>
      <c r="B11041" s="79"/>
    </row>
    <row r="11042" spans="1:2">
      <c r="A11042" s="79"/>
      <c r="B11042" s="79"/>
    </row>
    <row r="11043" spans="1:2">
      <c r="A11043" s="79"/>
      <c r="B11043" s="79"/>
    </row>
    <row r="11044" spans="1:2">
      <c r="A11044" s="79"/>
      <c r="B11044" s="79"/>
    </row>
    <row r="11045" spans="1:2">
      <c r="A11045" s="79"/>
      <c r="B11045" s="79"/>
    </row>
    <row r="11046" spans="1:2">
      <c r="A11046" s="79"/>
      <c r="B11046" s="79"/>
    </row>
    <row r="11047" spans="1:2">
      <c r="A11047" s="79"/>
      <c r="B11047" s="79"/>
    </row>
    <row r="11048" spans="1:2">
      <c r="A11048" s="79"/>
      <c r="B11048" s="79"/>
    </row>
    <row r="11049" spans="1:2">
      <c r="A11049" s="79"/>
      <c r="B11049" s="79"/>
    </row>
    <row r="11050" spans="1:2">
      <c r="A11050" s="79"/>
      <c r="B11050" s="79"/>
    </row>
    <row r="11051" spans="1:2">
      <c r="A11051" s="79"/>
      <c r="B11051" s="79"/>
    </row>
    <row r="11052" spans="1:2">
      <c r="A11052" s="79"/>
      <c r="B11052" s="79"/>
    </row>
    <row r="11053" spans="1:2">
      <c r="A11053" s="79"/>
      <c r="B11053" s="79"/>
    </row>
    <row r="11054" spans="1:2">
      <c r="A11054" s="79"/>
      <c r="B11054" s="79"/>
    </row>
    <row r="11055" spans="1:2">
      <c r="A11055" s="79"/>
      <c r="B11055" s="79"/>
    </row>
    <row r="11056" spans="1:2">
      <c r="A11056" s="79"/>
      <c r="B11056" s="79"/>
    </row>
    <row r="11057" spans="1:2">
      <c r="A11057" s="79"/>
      <c r="B11057" s="79"/>
    </row>
    <row r="11058" spans="1:2">
      <c r="A11058" s="79"/>
      <c r="B11058" s="79"/>
    </row>
    <row r="11059" spans="1:2">
      <c r="A11059" s="79"/>
      <c r="B11059" s="79"/>
    </row>
    <row r="11060" spans="1:2">
      <c r="A11060" s="79"/>
      <c r="B11060" s="79"/>
    </row>
    <row r="11061" spans="1:2">
      <c r="A11061" s="79"/>
      <c r="B11061" s="79"/>
    </row>
    <row r="11062" spans="1:2">
      <c r="A11062" s="79"/>
      <c r="B11062" s="79"/>
    </row>
    <row r="11063" spans="1:2">
      <c r="A11063" s="79"/>
      <c r="B11063" s="79"/>
    </row>
    <row r="11064" spans="1:2">
      <c r="A11064" s="79"/>
      <c r="B11064" s="79"/>
    </row>
    <row r="11065" spans="1:2">
      <c r="A11065" s="79"/>
      <c r="B11065" s="79"/>
    </row>
    <row r="11066" spans="1:2">
      <c r="A11066" s="79"/>
      <c r="B11066" s="79"/>
    </row>
    <row r="11067" spans="1:2">
      <c r="A11067" s="79"/>
      <c r="B11067" s="79"/>
    </row>
    <row r="11068" spans="1:2">
      <c r="A11068" s="79"/>
      <c r="B11068" s="79"/>
    </row>
    <row r="11069" spans="1:2">
      <c r="A11069" s="79"/>
      <c r="B11069" s="79"/>
    </row>
    <row r="11070" spans="1:2">
      <c r="A11070" s="79"/>
      <c r="B11070" s="79"/>
    </row>
    <row r="11071" spans="1:2">
      <c r="A11071" s="79"/>
      <c r="B11071" s="79"/>
    </row>
    <row r="11072" spans="1:2">
      <c r="A11072" s="79"/>
      <c r="B11072" s="79"/>
    </row>
    <row r="11073" spans="1:2">
      <c r="A11073" s="79"/>
      <c r="B11073" s="79"/>
    </row>
    <row r="11074" spans="1:2">
      <c r="A11074" s="79"/>
      <c r="B11074" s="79"/>
    </row>
    <row r="11075" spans="1:2">
      <c r="A11075" s="79"/>
      <c r="B11075" s="79"/>
    </row>
    <row r="11076" spans="1:2">
      <c r="A11076" s="79"/>
      <c r="B11076" s="79"/>
    </row>
    <row r="11077" spans="1:2">
      <c r="A11077" s="79"/>
      <c r="B11077" s="79"/>
    </row>
    <row r="11078" spans="1:2">
      <c r="A11078" s="79"/>
      <c r="B11078" s="79"/>
    </row>
    <row r="11079" spans="1:2">
      <c r="A11079" s="79"/>
      <c r="B11079" s="79"/>
    </row>
    <row r="11080" spans="1:2">
      <c r="A11080" s="79"/>
      <c r="B11080" s="79"/>
    </row>
    <row r="11081" spans="1:2">
      <c r="A11081" s="79"/>
      <c r="B11081" s="79"/>
    </row>
    <row r="11082" spans="1:2">
      <c r="A11082" s="79"/>
      <c r="B11082" s="79"/>
    </row>
    <row r="11083" spans="1:2">
      <c r="A11083" s="79"/>
      <c r="B11083" s="79"/>
    </row>
    <row r="11084" spans="1:2">
      <c r="A11084" s="79"/>
      <c r="B11084" s="79"/>
    </row>
    <row r="11085" spans="1:2">
      <c r="A11085" s="79"/>
      <c r="B11085" s="79"/>
    </row>
    <row r="11086" spans="1:2">
      <c r="A11086" s="79"/>
      <c r="B11086" s="79"/>
    </row>
    <row r="11087" spans="1:2">
      <c r="A11087" s="79"/>
      <c r="B11087" s="79"/>
    </row>
    <row r="11088" spans="1:2">
      <c r="A11088" s="79"/>
      <c r="B11088" s="79"/>
    </row>
    <row r="11089" spans="1:2">
      <c r="A11089" s="79"/>
      <c r="B11089" s="79"/>
    </row>
    <row r="11090" spans="1:2">
      <c r="A11090" s="79"/>
      <c r="B11090" s="79"/>
    </row>
    <row r="11091" spans="1:2">
      <c r="A11091" s="79"/>
      <c r="B11091" s="79"/>
    </row>
    <row r="11092" spans="1:2">
      <c r="A11092" s="79"/>
      <c r="B11092" s="79"/>
    </row>
    <row r="11093" spans="1:2">
      <c r="A11093" s="79"/>
      <c r="B11093" s="79"/>
    </row>
    <row r="11094" spans="1:2">
      <c r="A11094" s="79"/>
      <c r="B11094" s="79"/>
    </row>
    <row r="11095" spans="1:2">
      <c r="A11095" s="79"/>
      <c r="B11095" s="79"/>
    </row>
    <row r="11096" spans="1:2">
      <c r="A11096" s="79"/>
      <c r="B11096" s="79"/>
    </row>
    <row r="11097" spans="1:2">
      <c r="A11097" s="79"/>
      <c r="B11097" s="79"/>
    </row>
    <row r="11098" spans="1:2">
      <c r="A11098" s="79"/>
      <c r="B11098" s="79"/>
    </row>
    <row r="11099" spans="1:2">
      <c r="A11099" s="79"/>
      <c r="B11099" s="79"/>
    </row>
    <row r="11100" spans="1:2">
      <c r="A11100" s="79"/>
      <c r="B11100" s="79"/>
    </row>
    <row r="11101" spans="1:2">
      <c r="A11101" s="79"/>
      <c r="B11101" s="79"/>
    </row>
    <row r="11102" spans="1:2">
      <c r="A11102" s="79"/>
      <c r="B11102" s="79"/>
    </row>
    <row r="11103" spans="1:2">
      <c r="A11103" s="79"/>
      <c r="B11103" s="79"/>
    </row>
    <row r="11104" spans="1:2">
      <c r="A11104" s="79"/>
      <c r="B11104" s="79"/>
    </row>
    <row r="11105" spans="1:2">
      <c r="A11105" s="79"/>
      <c r="B11105" s="79"/>
    </row>
    <row r="11106" spans="1:2">
      <c r="A11106" s="79"/>
      <c r="B11106" s="79"/>
    </row>
    <row r="11107" spans="1:2">
      <c r="A11107" s="79"/>
      <c r="B11107" s="79"/>
    </row>
    <row r="11108" spans="1:2">
      <c r="A11108" s="79"/>
      <c r="B11108" s="79"/>
    </row>
    <row r="11109" spans="1:2">
      <c r="A11109" s="79"/>
      <c r="B11109" s="79"/>
    </row>
    <row r="11110" spans="1:2">
      <c r="A11110" s="79"/>
      <c r="B11110" s="79"/>
    </row>
    <row r="11111" spans="1:2">
      <c r="A11111" s="79"/>
      <c r="B11111" s="79"/>
    </row>
    <row r="11112" spans="1:2">
      <c r="A11112" s="79"/>
      <c r="B11112" s="79"/>
    </row>
    <row r="11113" spans="1:2">
      <c r="A11113" s="79"/>
      <c r="B11113" s="79"/>
    </row>
    <row r="11114" spans="1:2">
      <c r="A11114" s="79"/>
      <c r="B11114" s="79"/>
    </row>
    <row r="11115" spans="1:2">
      <c r="A11115" s="79"/>
      <c r="B11115" s="79"/>
    </row>
    <row r="11116" spans="1:2">
      <c r="A11116" s="79"/>
      <c r="B11116" s="79"/>
    </row>
    <row r="11117" spans="1:2">
      <c r="A11117" s="79"/>
      <c r="B11117" s="79"/>
    </row>
    <row r="11118" spans="1:2">
      <c r="A11118" s="79"/>
      <c r="B11118" s="79"/>
    </row>
    <row r="11119" spans="1:2">
      <c r="A11119" s="79"/>
      <c r="B11119" s="79"/>
    </row>
    <row r="11120" spans="1:2">
      <c r="A11120" s="79"/>
      <c r="B11120" s="79"/>
    </row>
    <row r="11121" spans="1:2">
      <c r="A11121" s="79"/>
      <c r="B11121" s="79"/>
    </row>
    <row r="11122" spans="1:2">
      <c r="A11122" s="79"/>
      <c r="B11122" s="79"/>
    </row>
    <row r="11123" spans="1:2">
      <c r="A11123" s="79"/>
      <c r="B11123" s="79"/>
    </row>
    <row r="11124" spans="1:2">
      <c r="A11124" s="79"/>
      <c r="B11124" s="79"/>
    </row>
    <row r="11125" spans="1:2">
      <c r="A11125" s="79"/>
      <c r="B11125" s="79"/>
    </row>
    <row r="11126" spans="1:2">
      <c r="A11126" s="79"/>
      <c r="B11126" s="79"/>
    </row>
    <row r="11127" spans="1:2">
      <c r="A11127" s="79"/>
      <c r="B11127" s="79"/>
    </row>
    <row r="11128" spans="1:2">
      <c r="A11128" s="79"/>
      <c r="B11128" s="79"/>
    </row>
    <row r="11129" spans="1:2">
      <c r="A11129" s="79"/>
      <c r="B11129" s="79"/>
    </row>
    <row r="11130" spans="1:2">
      <c r="A11130" s="79"/>
      <c r="B11130" s="79"/>
    </row>
    <row r="11131" spans="1:2">
      <c r="A11131" s="79"/>
      <c r="B11131" s="79"/>
    </row>
    <row r="11132" spans="1:2">
      <c r="A11132" s="79"/>
      <c r="B11132" s="79"/>
    </row>
    <row r="11133" spans="1:2">
      <c r="A11133" s="79"/>
      <c r="B11133" s="79"/>
    </row>
    <row r="11134" spans="1:2">
      <c r="A11134" s="79"/>
      <c r="B11134" s="79"/>
    </row>
    <row r="11135" spans="1:2">
      <c r="A11135" s="79"/>
      <c r="B11135" s="79"/>
    </row>
    <row r="11136" spans="1:2">
      <c r="A11136" s="79"/>
      <c r="B11136" s="79"/>
    </row>
    <row r="11137" spans="1:2">
      <c r="A11137" s="79"/>
      <c r="B11137" s="79"/>
    </row>
    <row r="11138" spans="1:2">
      <c r="A11138" s="79"/>
      <c r="B11138" s="79"/>
    </row>
    <row r="11139" spans="1:2">
      <c r="A11139" s="79"/>
      <c r="B11139" s="79"/>
    </row>
    <row r="11140" spans="1:2">
      <c r="A11140" s="79"/>
      <c r="B11140" s="79"/>
    </row>
    <row r="11141" spans="1:2">
      <c r="A11141" s="79"/>
      <c r="B11141" s="79"/>
    </row>
    <row r="11142" spans="1:2">
      <c r="A11142" s="79"/>
      <c r="B11142" s="79"/>
    </row>
    <row r="11143" spans="1:2">
      <c r="A11143" s="79"/>
      <c r="B11143" s="79"/>
    </row>
    <row r="11144" spans="1:2">
      <c r="A11144" s="79"/>
      <c r="B11144" s="79"/>
    </row>
    <row r="11145" spans="1:2">
      <c r="A11145" s="79"/>
      <c r="B11145" s="79"/>
    </row>
    <row r="11146" spans="1:2">
      <c r="A11146" s="79"/>
      <c r="B11146" s="79"/>
    </row>
    <row r="11147" spans="1:2">
      <c r="A11147" s="79"/>
      <c r="B11147" s="79"/>
    </row>
    <row r="11148" spans="1:2">
      <c r="A11148" s="79"/>
      <c r="B11148" s="79"/>
    </row>
    <row r="11149" spans="1:2">
      <c r="A11149" s="79"/>
      <c r="B11149" s="79"/>
    </row>
    <row r="11150" spans="1:2">
      <c r="A11150" s="79"/>
      <c r="B11150" s="79"/>
    </row>
    <row r="11151" spans="1:2">
      <c r="A11151" s="79"/>
      <c r="B11151" s="79"/>
    </row>
    <row r="11152" spans="1:2">
      <c r="A11152" s="79"/>
      <c r="B11152" s="79"/>
    </row>
    <row r="11153" spans="1:2">
      <c r="A11153" s="79"/>
      <c r="B11153" s="79"/>
    </row>
    <row r="11154" spans="1:2">
      <c r="A11154" s="79"/>
      <c r="B11154" s="79"/>
    </row>
    <row r="11155" spans="1:2">
      <c r="A11155" s="79"/>
      <c r="B11155" s="79"/>
    </row>
    <row r="11156" spans="1:2">
      <c r="A11156" s="79"/>
      <c r="B11156" s="79"/>
    </row>
    <row r="11157" spans="1:2">
      <c r="A11157" s="79"/>
      <c r="B11157" s="79"/>
    </row>
    <row r="11158" spans="1:2">
      <c r="A11158" s="79"/>
      <c r="B11158" s="79"/>
    </row>
    <row r="11159" spans="1:2">
      <c r="A11159" s="79"/>
      <c r="B11159" s="79"/>
    </row>
    <row r="11160" spans="1:2">
      <c r="A11160" s="79"/>
      <c r="B11160" s="79"/>
    </row>
    <row r="11161" spans="1:2">
      <c r="A11161" s="79"/>
      <c r="B11161" s="79"/>
    </row>
    <row r="11162" spans="1:2">
      <c r="A11162" s="79"/>
      <c r="B11162" s="79"/>
    </row>
    <row r="11163" spans="1:2">
      <c r="A11163" s="79"/>
      <c r="B11163" s="79"/>
    </row>
    <row r="11164" spans="1:2">
      <c r="A11164" s="79"/>
      <c r="B11164" s="79"/>
    </row>
    <row r="11165" spans="1:2">
      <c r="A11165" s="79"/>
      <c r="B11165" s="79"/>
    </row>
    <row r="11166" spans="1:2">
      <c r="A11166" s="79"/>
      <c r="B11166" s="79"/>
    </row>
    <row r="11167" spans="1:2">
      <c r="A11167" s="79"/>
      <c r="B11167" s="79"/>
    </row>
    <row r="11168" spans="1:2">
      <c r="A11168" s="79"/>
      <c r="B11168" s="79"/>
    </row>
    <row r="11169" spans="1:2">
      <c r="A11169" s="79"/>
      <c r="B11169" s="79"/>
    </row>
    <row r="11170" spans="1:2">
      <c r="A11170" s="79"/>
      <c r="B11170" s="79"/>
    </row>
    <row r="11171" spans="1:2">
      <c r="A11171" s="79"/>
      <c r="B11171" s="79"/>
    </row>
    <row r="11172" spans="1:2">
      <c r="A11172" s="79"/>
      <c r="B11172" s="79"/>
    </row>
    <row r="11173" spans="1:2">
      <c r="A11173" s="79"/>
      <c r="B11173" s="79"/>
    </row>
    <row r="11174" spans="1:2">
      <c r="A11174" s="79"/>
      <c r="B11174" s="79"/>
    </row>
    <row r="11175" spans="1:2">
      <c r="A11175" s="79"/>
      <c r="B11175" s="79"/>
    </row>
    <row r="11176" spans="1:2">
      <c r="A11176" s="79"/>
      <c r="B11176" s="79"/>
    </row>
    <row r="11177" spans="1:2">
      <c r="A11177" s="79"/>
      <c r="B11177" s="79"/>
    </row>
    <row r="11178" spans="1:2">
      <c r="A11178" s="79"/>
      <c r="B11178" s="79"/>
    </row>
    <row r="11179" spans="1:2">
      <c r="A11179" s="79"/>
      <c r="B11179" s="79"/>
    </row>
    <row r="11180" spans="1:2">
      <c r="A11180" s="79"/>
      <c r="B11180" s="79"/>
    </row>
    <row r="11181" spans="1:2">
      <c r="A11181" s="79"/>
      <c r="B11181" s="79"/>
    </row>
    <row r="11182" spans="1:2">
      <c r="A11182" s="79"/>
      <c r="B11182" s="79"/>
    </row>
    <row r="11183" spans="1:2">
      <c r="A11183" s="79"/>
      <c r="B11183" s="79"/>
    </row>
    <row r="11184" spans="1:2">
      <c r="A11184" s="79"/>
      <c r="B11184" s="79"/>
    </row>
    <row r="11185" spans="1:2">
      <c r="A11185" s="79"/>
      <c r="B11185" s="79"/>
    </row>
    <row r="11186" spans="1:2">
      <c r="A11186" s="79"/>
      <c r="B11186" s="79"/>
    </row>
    <row r="11187" spans="1:2">
      <c r="A11187" s="79"/>
      <c r="B11187" s="79"/>
    </row>
    <row r="11188" spans="1:2">
      <c r="A11188" s="79"/>
      <c r="B11188" s="79"/>
    </row>
    <row r="11189" spans="1:2">
      <c r="A11189" s="79"/>
      <c r="B11189" s="79"/>
    </row>
    <row r="11190" spans="1:2">
      <c r="A11190" s="79"/>
      <c r="B11190" s="79"/>
    </row>
    <row r="11191" spans="1:2">
      <c r="A11191" s="79"/>
      <c r="B11191" s="79"/>
    </row>
    <row r="11192" spans="1:2">
      <c r="A11192" s="79"/>
      <c r="B11192" s="79"/>
    </row>
    <row r="11193" spans="1:2">
      <c r="A11193" s="79"/>
      <c r="B11193" s="79"/>
    </row>
    <row r="11194" spans="1:2">
      <c r="A11194" s="79"/>
      <c r="B11194" s="79"/>
    </row>
    <row r="11195" spans="1:2">
      <c r="A11195" s="79"/>
      <c r="B11195" s="79"/>
    </row>
    <row r="11196" spans="1:2">
      <c r="A11196" s="79"/>
      <c r="B11196" s="79"/>
    </row>
    <row r="11197" spans="1:2">
      <c r="A11197" s="79"/>
      <c r="B11197" s="79"/>
    </row>
    <row r="11198" spans="1:2">
      <c r="A11198" s="79"/>
      <c r="B11198" s="79"/>
    </row>
    <row r="11199" spans="1:2">
      <c r="A11199" s="79"/>
      <c r="B11199" s="79"/>
    </row>
    <row r="11200" spans="1:2">
      <c r="A11200" s="79"/>
      <c r="B11200" s="79"/>
    </row>
    <row r="11201" spans="1:2">
      <c r="A11201" s="79"/>
      <c r="B11201" s="79"/>
    </row>
    <row r="11202" spans="1:2">
      <c r="A11202" s="79"/>
      <c r="B11202" s="79"/>
    </row>
    <row r="11203" spans="1:2">
      <c r="A11203" s="79"/>
      <c r="B11203" s="79"/>
    </row>
    <row r="11204" spans="1:2">
      <c r="A11204" s="79"/>
      <c r="B11204" s="79"/>
    </row>
    <row r="11205" spans="1:2">
      <c r="A11205" s="79"/>
      <c r="B11205" s="79"/>
    </row>
    <row r="11206" spans="1:2">
      <c r="A11206" s="79"/>
      <c r="B11206" s="79"/>
    </row>
    <row r="11207" spans="1:2">
      <c r="A11207" s="79"/>
      <c r="B11207" s="79"/>
    </row>
    <row r="11208" spans="1:2">
      <c r="A11208" s="79"/>
      <c r="B11208" s="79"/>
    </row>
    <row r="11209" spans="1:2">
      <c r="A11209" s="79"/>
      <c r="B11209" s="79"/>
    </row>
    <row r="11210" spans="1:2">
      <c r="A11210" s="79"/>
      <c r="B11210" s="79"/>
    </row>
    <row r="11211" spans="1:2">
      <c r="A11211" s="79"/>
      <c r="B11211" s="79"/>
    </row>
    <row r="11212" spans="1:2">
      <c r="A11212" s="79"/>
      <c r="B11212" s="79"/>
    </row>
    <row r="11213" spans="1:2">
      <c r="A11213" s="79"/>
      <c r="B11213" s="79"/>
    </row>
    <row r="11214" spans="1:2">
      <c r="A11214" s="79"/>
      <c r="B11214" s="79"/>
    </row>
    <row r="11215" spans="1:2">
      <c r="A11215" s="79"/>
      <c r="B11215" s="79"/>
    </row>
    <row r="11216" spans="1:2">
      <c r="A11216" s="79"/>
      <c r="B11216" s="79"/>
    </row>
    <row r="11217" spans="1:2">
      <c r="A11217" s="79"/>
      <c r="B11217" s="79"/>
    </row>
    <row r="11218" spans="1:2">
      <c r="A11218" s="79"/>
      <c r="B11218" s="79"/>
    </row>
    <row r="11219" spans="1:2">
      <c r="A11219" s="79"/>
      <c r="B11219" s="79"/>
    </row>
    <row r="11220" spans="1:2">
      <c r="A11220" s="79"/>
      <c r="B11220" s="79"/>
    </row>
    <row r="11221" spans="1:2">
      <c r="A11221" s="79"/>
      <c r="B11221" s="79"/>
    </row>
    <row r="11222" spans="1:2">
      <c r="A11222" s="79"/>
      <c r="B11222" s="79"/>
    </row>
    <row r="11223" spans="1:2">
      <c r="A11223" s="79"/>
      <c r="B11223" s="79"/>
    </row>
    <row r="11224" spans="1:2">
      <c r="A11224" s="79"/>
      <c r="B11224" s="79"/>
    </row>
    <row r="11225" spans="1:2">
      <c r="A11225" s="79"/>
      <c r="B11225" s="79"/>
    </row>
    <row r="11226" spans="1:2">
      <c r="A11226" s="79"/>
      <c r="B11226" s="79"/>
    </row>
    <row r="11227" spans="1:2">
      <c r="A11227" s="79"/>
      <c r="B11227" s="79"/>
    </row>
    <row r="11228" spans="1:2">
      <c r="A11228" s="79"/>
      <c r="B11228" s="79"/>
    </row>
    <row r="11229" spans="1:2">
      <c r="A11229" s="79"/>
      <c r="B11229" s="79"/>
    </row>
    <row r="11230" spans="1:2">
      <c r="A11230" s="79"/>
      <c r="B11230" s="79"/>
    </row>
    <row r="11231" spans="1:2">
      <c r="A11231" s="79"/>
      <c r="B11231" s="79"/>
    </row>
    <row r="11232" spans="1:2">
      <c r="A11232" s="79"/>
      <c r="B11232" s="79"/>
    </row>
    <row r="11233" spans="1:2">
      <c r="A11233" s="79"/>
      <c r="B11233" s="79"/>
    </row>
    <row r="11234" spans="1:2">
      <c r="A11234" s="79"/>
      <c r="B11234" s="79"/>
    </row>
    <row r="11235" spans="1:2">
      <c r="A11235" s="79"/>
      <c r="B11235" s="79"/>
    </row>
    <row r="11236" spans="1:2">
      <c r="A11236" s="79"/>
      <c r="B11236" s="79"/>
    </row>
    <row r="11237" spans="1:2">
      <c r="A11237" s="79"/>
      <c r="B11237" s="79"/>
    </row>
    <row r="11238" spans="1:2">
      <c r="A11238" s="79"/>
      <c r="B11238" s="79"/>
    </row>
    <row r="11239" spans="1:2">
      <c r="A11239" s="79"/>
      <c r="B11239" s="79"/>
    </row>
    <row r="11240" spans="1:2">
      <c r="A11240" s="79"/>
      <c r="B11240" s="79"/>
    </row>
    <row r="11241" spans="1:2">
      <c r="A11241" s="79"/>
      <c r="B11241" s="79"/>
    </row>
    <row r="11242" spans="1:2">
      <c r="A11242" s="79"/>
      <c r="B11242" s="79"/>
    </row>
    <row r="11243" spans="1:2">
      <c r="A11243" s="79"/>
      <c r="B11243" s="79"/>
    </row>
    <row r="11244" spans="1:2">
      <c r="A11244" s="79"/>
      <c r="B11244" s="79"/>
    </row>
    <row r="11245" spans="1:2">
      <c r="A11245" s="79"/>
      <c r="B11245" s="79"/>
    </row>
    <row r="11246" spans="1:2">
      <c r="A11246" s="79"/>
      <c r="B11246" s="79"/>
    </row>
    <row r="11247" spans="1:2">
      <c r="A11247" s="79"/>
      <c r="B11247" s="79"/>
    </row>
    <row r="11248" spans="1:2">
      <c r="A11248" s="79"/>
      <c r="B11248" s="79"/>
    </row>
    <row r="11249" spans="1:2">
      <c r="A11249" s="79"/>
      <c r="B11249" s="79"/>
    </row>
    <row r="11250" spans="1:2">
      <c r="A11250" s="79"/>
      <c r="B11250" s="79"/>
    </row>
    <row r="11251" spans="1:2">
      <c r="A11251" s="79"/>
      <c r="B11251" s="79"/>
    </row>
    <row r="11252" spans="1:2">
      <c r="A11252" s="79"/>
      <c r="B11252" s="79"/>
    </row>
    <row r="11253" spans="1:2">
      <c r="A11253" s="79"/>
      <c r="B11253" s="79"/>
    </row>
    <row r="11254" spans="1:2">
      <c r="A11254" s="79"/>
      <c r="B11254" s="79"/>
    </row>
    <row r="11255" spans="1:2">
      <c r="A11255" s="79"/>
      <c r="B11255" s="79"/>
    </row>
    <row r="11256" spans="1:2">
      <c r="A11256" s="79"/>
      <c r="B11256" s="79"/>
    </row>
    <row r="11257" spans="1:2">
      <c r="A11257" s="79"/>
      <c r="B11257" s="79"/>
    </row>
    <row r="11258" spans="1:2">
      <c r="A11258" s="79"/>
      <c r="B11258" s="79"/>
    </row>
    <row r="11259" spans="1:2">
      <c r="A11259" s="79"/>
      <c r="B11259" s="79"/>
    </row>
    <row r="11260" spans="1:2">
      <c r="A11260" s="79"/>
      <c r="B11260" s="79"/>
    </row>
    <row r="11261" spans="1:2">
      <c r="A11261" s="79"/>
      <c r="B11261" s="79"/>
    </row>
    <row r="11262" spans="1:2">
      <c r="A11262" s="79"/>
      <c r="B11262" s="79"/>
    </row>
    <row r="11263" spans="1:2">
      <c r="A11263" s="79"/>
      <c r="B11263" s="79"/>
    </row>
    <row r="11264" spans="1:2">
      <c r="A11264" s="79"/>
      <c r="B11264" s="79"/>
    </row>
    <row r="11265" spans="1:2">
      <c r="A11265" s="79"/>
      <c r="B11265" s="79"/>
    </row>
    <row r="11266" spans="1:2">
      <c r="A11266" s="79"/>
      <c r="B11266" s="79"/>
    </row>
    <row r="11267" spans="1:2">
      <c r="A11267" s="79"/>
      <c r="B11267" s="79"/>
    </row>
    <row r="11268" spans="1:2">
      <c r="A11268" s="79"/>
      <c r="B11268" s="79"/>
    </row>
    <row r="11269" spans="1:2">
      <c r="A11269" s="79"/>
      <c r="B11269" s="79"/>
    </row>
    <row r="11270" spans="1:2">
      <c r="A11270" s="79"/>
      <c r="B11270" s="79"/>
    </row>
    <row r="11271" spans="1:2">
      <c r="A11271" s="79"/>
      <c r="B11271" s="79"/>
    </row>
    <row r="11272" spans="1:2">
      <c r="A11272" s="79"/>
      <c r="B11272" s="79"/>
    </row>
    <row r="11273" spans="1:2">
      <c r="A11273" s="79"/>
      <c r="B11273" s="79"/>
    </row>
    <row r="11274" spans="1:2">
      <c r="A11274" s="79"/>
      <c r="B11274" s="79"/>
    </row>
    <row r="11275" spans="1:2">
      <c r="A11275" s="79"/>
      <c r="B11275" s="79"/>
    </row>
    <row r="11276" spans="1:2">
      <c r="A11276" s="79"/>
      <c r="B11276" s="79"/>
    </row>
    <row r="11277" spans="1:2">
      <c r="A11277" s="79"/>
      <c r="B11277" s="79"/>
    </row>
    <row r="11278" spans="1:2">
      <c r="A11278" s="79"/>
      <c r="B11278" s="79"/>
    </row>
    <row r="11279" spans="1:2">
      <c r="A11279" s="79"/>
      <c r="B11279" s="79"/>
    </row>
    <row r="11280" spans="1:2">
      <c r="A11280" s="79"/>
      <c r="B11280" s="79"/>
    </row>
    <row r="11281" spans="1:2">
      <c r="A11281" s="79"/>
      <c r="B11281" s="79"/>
    </row>
    <row r="11282" spans="1:2">
      <c r="A11282" s="79"/>
      <c r="B11282" s="79"/>
    </row>
    <row r="11283" spans="1:2">
      <c r="A11283" s="79"/>
      <c r="B11283" s="79"/>
    </row>
    <row r="11284" spans="1:2">
      <c r="A11284" s="79"/>
      <c r="B11284" s="79"/>
    </row>
    <row r="11285" spans="1:2">
      <c r="A11285" s="79"/>
      <c r="B11285" s="79"/>
    </row>
    <row r="11286" spans="1:2">
      <c r="A11286" s="79"/>
      <c r="B11286" s="79"/>
    </row>
    <row r="11287" spans="1:2">
      <c r="A11287" s="79"/>
      <c r="B11287" s="79"/>
    </row>
    <row r="11288" spans="1:2">
      <c r="A11288" s="79"/>
      <c r="B11288" s="79"/>
    </row>
    <row r="11289" spans="1:2">
      <c r="A11289" s="79"/>
      <c r="B11289" s="79"/>
    </row>
    <row r="11290" spans="1:2">
      <c r="A11290" s="79"/>
      <c r="B11290" s="79"/>
    </row>
    <row r="11291" spans="1:2">
      <c r="A11291" s="79"/>
      <c r="B11291" s="79"/>
    </row>
    <row r="11292" spans="1:2">
      <c r="A11292" s="79"/>
      <c r="B11292" s="79"/>
    </row>
    <row r="11293" spans="1:2">
      <c r="A11293" s="79"/>
      <c r="B11293" s="79"/>
    </row>
    <row r="11294" spans="1:2">
      <c r="A11294" s="79"/>
      <c r="B11294" s="79"/>
    </row>
    <row r="11295" spans="1:2">
      <c r="A11295" s="79"/>
      <c r="B11295" s="79"/>
    </row>
    <row r="11296" spans="1:2">
      <c r="A11296" s="79"/>
      <c r="B11296" s="79"/>
    </row>
    <row r="11297" spans="1:2">
      <c r="A11297" s="79"/>
      <c r="B11297" s="79"/>
    </row>
    <row r="11298" spans="1:2">
      <c r="A11298" s="79"/>
      <c r="B11298" s="79"/>
    </row>
    <row r="11299" spans="1:2">
      <c r="A11299" s="79"/>
      <c r="B11299" s="79"/>
    </row>
    <row r="11300" spans="1:2">
      <c r="A11300" s="79"/>
      <c r="B11300" s="79"/>
    </row>
    <row r="11301" spans="1:2">
      <c r="A11301" s="79"/>
      <c r="B11301" s="79"/>
    </row>
    <row r="11302" spans="1:2">
      <c r="A11302" s="79"/>
      <c r="B11302" s="79"/>
    </row>
    <row r="11303" spans="1:2">
      <c r="A11303" s="79"/>
      <c r="B11303" s="79"/>
    </row>
    <row r="11304" spans="1:2">
      <c r="A11304" s="79"/>
      <c r="B11304" s="79"/>
    </row>
    <row r="11305" spans="1:2">
      <c r="A11305" s="79"/>
      <c r="B11305" s="79"/>
    </row>
    <row r="11306" spans="1:2">
      <c r="A11306" s="79"/>
      <c r="B11306" s="79"/>
    </row>
    <row r="11307" spans="1:2">
      <c r="A11307" s="79"/>
      <c r="B11307" s="79"/>
    </row>
    <row r="11308" spans="1:2">
      <c r="A11308" s="79"/>
      <c r="B11308" s="79"/>
    </row>
    <row r="11309" spans="1:2">
      <c r="A11309" s="79"/>
      <c r="B11309" s="79"/>
    </row>
    <row r="11310" spans="1:2">
      <c r="A11310" s="79"/>
      <c r="B11310" s="79"/>
    </row>
    <row r="11311" spans="1:2">
      <c r="A11311" s="79"/>
      <c r="B11311" s="79"/>
    </row>
    <row r="11312" spans="1:2">
      <c r="A11312" s="79"/>
      <c r="B11312" s="79"/>
    </row>
    <row r="11313" spans="1:2">
      <c r="A11313" s="79"/>
      <c r="B11313" s="79"/>
    </row>
    <row r="11314" spans="1:2">
      <c r="A11314" s="79"/>
      <c r="B11314" s="79"/>
    </row>
    <row r="11315" spans="1:2">
      <c r="A11315" s="79"/>
      <c r="B11315" s="79"/>
    </row>
    <row r="11316" spans="1:2">
      <c r="A11316" s="79"/>
      <c r="B11316" s="79"/>
    </row>
    <row r="11317" spans="1:2">
      <c r="A11317" s="79"/>
      <c r="B11317" s="79"/>
    </row>
    <row r="11318" spans="1:2">
      <c r="A11318" s="79"/>
      <c r="B11318" s="79"/>
    </row>
    <row r="11319" spans="1:2">
      <c r="A11319" s="79"/>
      <c r="B11319" s="79"/>
    </row>
    <row r="11320" spans="1:2">
      <c r="A11320" s="79"/>
      <c r="B11320" s="79"/>
    </row>
    <row r="11321" spans="1:2">
      <c r="A11321" s="79"/>
      <c r="B11321" s="79"/>
    </row>
    <row r="11322" spans="1:2">
      <c r="A11322" s="79"/>
      <c r="B11322" s="79"/>
    </row>
    <row r="11323" spans="1:2">
      <c r="A11323" s="79"/>
      <c r="B11323" s="79"/>
    </row>
    <row r="11324" spans="1:2">
      <c r="A11324" s="79"/>
      <c r="B11324" s="79"/>
    </row>
    <row r="11325" spans="1:2">
      <c r="A11325" s="79"/>
      <c r="B11325" s="79"/>
    </row>
    <row r="11326" spans="1:2">
      <c r="A11326" s="79"/>
      <c r="B11326" s="79"/>
    </row>
    <row r="11327" spans="1:2">
      <c r="A11327" s="79"/>
      <c r="B11327" s="79"/>
    </row>
    <row r="11328" spans="1:2">
      <c r="A11328" s="79"/>
      <c r="B11328" s="79"/>
    </row>
    <row r="11329" spans="1:2">
      <c r="A11329" s="79"/>
      <c r="B11329" s="79"/>
    </row>
    <row r="11330" spans="1:2">
      <c r="A11330" s="79"/>
      <c r="B11330" s="79"/>
    </row>
    <row r="11331" spans="1:2">
      <c r="A11331" s="79"/>
      <c r="B11331" s="79"/>
    </row>
    <row r="11332" spans="1:2">
      <c r="A11332" s="79"/>
      <c r="B11332" s="79"/>
    </row>
    <row r="11333" spans="1:2">
      <c r="A11333" s="79"/>
      <c r="B11333" s="79"/>
    </row>
    <row r="11334" spans="1:2">
      <c r="A11334" s="79"/>
      <c r="B11334" s="79"/>
    </row>
    <row r="11335" spans="1:2">
      <c r="A11335" s="79"/>
      <c r="B11335" s="79"/>
    </row>
    <row r="11336" spans="1:2">
      <c r="A11336" s="79"/>
      <c r="B11336" s="79"/>
    </row>
    <row r="11337" spans="1:2">
      <c r="A11337" s="79"/>
      <c r="B11337" s="79"/>
    </row>
    <row r="11338" spans="1:2">
      <c r="A11338" s="79"/>
      <c r="B11338" s="79"/>
    </row>
    <row r="11339" spans="1:2">
      <c r="A11339" s="79"/>
      <c r="B11339" s="79"/>
    </row>
    <row r="11340" spans="1:2">
      <c r="A11340" s="79"/>
      <c r="B11340" s="79"/>
    </row>
    <row r="11341" spans="1:2">
      <c r="A11341" s="79"/>
      <c r="B11341" s="79"/>
    </row>
    <row r="11342" spans="1:2">
      <c r="A11342" s="79"/>
      <c r="B11342" s="79"/>
    </row>
    <row r="11343" spans="1:2">
      <c r="A11343" s="79"/>
      <c r="B11343" s="79"/>
    </row>
    <row r="11344" spans="1:2">
      <c r="A11344" s="79"/>
      <c r="B11344" s="79"/>
    </row>
    <row r="11345" spans="1:2">
      <c r="A11345" s="79"/>
      <c r="B11345" s="79"/>
    </row>
    <row r="11346" spans="1:2">
      <c r="A11346" s="79"/>
      <c r="B11346" s="79"/>
    </row>
    <row r="11347" spans="1:2">
      <c r="A11347" s="79"/>
      <c r="B11347" s="79"/>
    </row>
    <row r="11348" spans="1:2">
      <c r="A11348" s="79"/>
      <c r="B11348" s="79"/>
    </row>
    <row r="11349" spans="1:2">
      <c r="A11349" s="79"/>
      <c r="B11349" s="79"/>
    </row>
    <row r="11350" spans="1:2">
      <c r="A11350" s="79"/>
      <c r="B11350" s="79"/>
    </row>
    <row r="11351" spans="1:2">
      <c r="A11351" s="79"/>
      <c r="B11351" s="79"/>
    </row>
    <row r="11352" spans="1:2">
      <c r="A11352" s="79"/>
      <c r="B11352" s="79"/>
    </row>
    <row r="11353" spans="1:2">
      <c r="A11353" s="79"/>
      <c r="B11353" s="79"/>
    </row>
    <row r="11354" spans="1:2">
      <c r="A11354" s="79"/>
      <c r="B11354" s="79"/>
    </row>
    <row r="11355" spans="1:2">
      <c r="A11355" s="79"/>
      <c r="B11355" s="79"/>
    </row>
    <row r="11356" spans="1:2">
      <c r="A11356" s="79"/>
      <c r="B11356" s="79"/>
    </row>
    <row r="11357" spans="1:2">
      <c r="A11357" s="79"/>
      <c r="B11357" s="79"/>
    </row>
    <row r="11358" spans="1:2">
      <c r="A11358" s="79"/>
      <c r="B11358" s="79"/>
    </row>
    <row r="11359" spans="1:2">
      <c r="A11359" s="79"/>
      <c r="B11359" s="79"/>
    </row>
    <row r="11360" spans="1:2">
      <c r="A11360" s="79"/>
      <c r="B11360" s="79"/>
    </row>
    <row r="11361" spans="1:2">
      <c r="A11361" s="79"/>
      <c r="B11361" s="79"/>
    </row>
    <row r="11362" spans="1:2">
      <c r="A11362" s="79"/>
      <c r="B11362" s="79"/>
    </row>
    <row r="11363" spans="1:2">
      <c r="A11363" s="79"/>
      <c r="B11363" s="79"/>
    </row>
    <row r="11364" spans="1:2">
      <c r="A11364" s="79"/>
      <c r="B11364" s="79"/>
    </row>
    <row r="11365" spans="1:2">
      <c r="A11365" s="79"/>
      <c r="B11365" s="79"/>
    </row>
    <row r="11366" spans="1:2">
      <c r="A11366" s="79"/>
      <c r="B11366" s="79"/>
    </row>
    <row r="11367" spans="1:2">
      <c r="A11367" s="79"/>
      <c r="B11367" s="79"/>
    </row>
    <row r="11368" spans="1:2">
      <c r="A11368" s="79"/>
      <c r="B11368" s="79"/>
    </row>
    <row r="11369" spans="1:2">
      <c r="A11369" s="79"/>
      <c r="B11369" s="79"/>
    </row>
    <row r="11370" spans="1:2">
      <c r="A11370" s="79"/>
      <c r="B11370" s="79"/>
    </row>
    <row r="11371" spans="1:2">
      <c r="A11371" s="79"/>
      <c r="B11371" s="79"/>
    </row>
    <row r="11372" spans="1:2">
      <c r="A11372" s="79"/>
      <c r="B11372" s="79"/>
    </row>
    <row r="11373" spans="1:2">
      <c r="A11373" s="79"/>
      <c r="B11373" s="79"/>
    </row>
    <row r="11374" spans="1:2">
      <c r="A11374" s="79"/>
      <c r="B11374" s="79"/>
    </row>
    <row r="11375" spans="1:2">
      <c r="A11375" s="79"/>
      <c r="B11375" s="79"/>
    </row>
    <row r="11376" spans="1:2">
      <c r="A11376" s="79"/>
      <c r="B11376" s="79"/>
    </row>
    <row r="11377" spans="1:2">
      <c r="A11377" s="79"/>
      <c r="B11377" s="79"/>
    </row>
    <row r="11378" spans="1:2">
      <c r="A11378" s="79"/>
      <c r="B11378" s="79"/>
    </row>
    <row r="11379" spans="1:2">
      <c r="A11379" s="79"/>
      <c r="B11379" s="79"/>
    </row>
    <row r="11380" spans="1:2">
      <c r="A11380" s="79"/>
      <c r="B11380" s="79"/>
    </row>
    <row r="11381" spans="1:2">
      <c r="A11381" s="79"/>
      <c r="B11381" s="79"/>
    </row>
    <row r="11382" spans="1:2">
      <c r="A11382" s="79"/>
      <c r="B11382" s="79"/>
    </row>
    <row r="11383" spans="1:2">
      <c r="A11383" s="79"/>
      <c r="B11383" s="79"/>
    </row>
    <row r="11384" spans="1:2">
      <c r="A11384" s="79"/>
      <c r="B11384" s="79"/>
    </row>
    <row r="11385" spans="1:2">
      <c r="A11385" s="79"/>
      <c r="B11385" s="79"/>
    </row>
    <row r="11386" spans="1:2">
      <c r="A11386" s="79"/>
      <c r="B11386" s="79"/>
    </row>
    <row r="11387" spans="1:2">
      <c r="A11387" s="79"/>
      <c r="B11387" s="79"/>
    </row>
    <row r="11388" spans="1:2">
      <c r="A11388" s="79"/>
      <c r="B11388" s="79"/>
    </row>
    <row r="11389" spans="1:2">
      <c r="A11389" s="79"/>
      <c r="B11389" s="79"/>
    </row>
    <row r="11390" spans="1:2">
      <c r="A11390" s="79"/>
      <c r="B11390" s="79"/>
    </row>
    <row r="11391" spans="1:2">
      <c r="A11391" s="79"/>
      <c r="B11391" s="79"/>
    </row>
    <row r="11392" spans="1:2">
      <c r="A11392" s="79"/>
      <c r="B11392" s="79"/>
    </row>
    <row r="11393" spans="1:2">
      <c r="A11393" s="79"/>
      <c r="B11393" s="79"/>
    </row>
    <row r="11394" spans="1:2">
      <c r="A11394" s="79"/>
      <c r="B11394" s="79"/>
    </row>
    <row r="11395" spans="1:2">
      <c r="A11395" s="79"/>
      <c r="B11395" s="79"/>
    </row>
    <row r="11396" spans="1:2">
      <c r="A11396" s="79"/>
      <c r="B11396" s="79"/>
    </row>
    <row r="11397" spans="1:2">
      <c r="A11397" s="79"/>
      <c r="B11397" s="79"/>
    </row>
    <row r="11398" spans="1:2">
      <c r="A11398" s="79"/>
      <c r="B11398" s="79"/>
    </row>
    <row r="11399" spans="1:2">
      <c r="A11399" s="79"/>
      <c r="B11399" s="79"/>
    </row>
    <row r="11400" spans="1:2">
      <c r="A11400" s="79"/>
      <c r="B11400" s="79"/>
    </row>
    <row r="11401" spans="1:2">
      <c r="A11401" s="79"/>
      <c r="B11401" s="79"/>
    </row>
    <row r="11402" spans="1:2">
      <c r="A11402" s="79"/>
      <c r="B11402" s="79"/>
    </row>
    <row r="11403" spans="1:2">
      <c r="A11403" s="79"/>
      <c r="B11403" s="79"/>
    </row>
    <row r="11404" spans="1:2">
      <c r="A11404" s="79"/>
      <c r="B11404" s="79"/>
    </row>
    <row r="11405" spans="1:2">
      <c r="A11405" s="79"/>
      <c r="B11405" s="79"/>
    </row>
    <row r="11406" spans="1:2">
      <c r="A11406" s="79"/>
      <c r="B11406" s="79"/>
    </row>
    <row r="11407" spans="1:2">
      <c r="A11407" s="79"/>
      <c r="B11407" s="79"/>
    </row>
    <row r="11408" spans="1:2">
      <c r="A11408" s="79"/>
      <c r="B11408" s="79"/>
    </row>
    <row r="11409" spans="1:2">
      <c r="A11409" s="79"/>
      <c r="B11409" s="79"/>
    </row>
    <row r="11410" spans="1:2">
      <c r="A11410" s="79"/>
      <c r="B11410" s="79"/>
    </row>
    <row r="11411" spans="1:2">
      <c r="A11411" s="79"/>
      <c r="B11411" s="79"/>
    </row>
    <row r="11412" spans="1:2">
      <c r="A11412" s="79"/>
      <c r="B11412" s="79"/>
    </row>
    <row r="11413" spans="1:2">
      <c r="A11413" s="79"/>
      <c r="B11413" s="79"/>
    </row>
    <row r="11414" spans="1:2">
      <c r="A11414" s="79"/>
      <c r="B11414" s="79"/>
    </row>
    <row r="11415" spans="1:2">
      <c r="A11415" s="79"/>
      <c r="B11415" s="79"/>
    </row>
    <row r="11416" spans="1:2">
      <c r="A11416" s="79"/>
      <c r="B11416" s="79"/>
    </row>
    <row r="11417" spans="1:2">
      <c r="A11417" s="79"/>
      <c r="B11417" s="79"/>
    </row>
    <row r="11418" spans="1:2">
      <c r="A11418" s="79"/>
      <c r="B11418" s="79"/>
    </row>
    <row r="11419" spans="1:2">
      <c r="A11419" s="79"/>
      <c r="B11419" s="79"/>
    </row>
    <row r="11420" spans="1:2">
      <c r="A11420" s="79"/>
      <c r="B11420" s="79"/>
    </row>
    <row r="11421" spans="1:2">
      <c r="A11421" s="79"/>
      <c r="B11421" s="79"/>
    </row>
    <row r="11422" spans="1:2">
      <c r="A11422" s="79"/>
      <c r="B11422" s="79"/>
    </row>
    <row r="11423" spans="1:2">
      <c r="A11423" s="79"/>
      <c r="B11423" s="79"/>
    </row>
    <row r="11424" spans="1:2">
      <c r="A11424" s="79"/>
      <c r="B11424" s="79"/>
    </row>
    <row r="11425" spans="1:2">
      <c r="A11425" s="79"/>
      <c r="B11425" s="79"/>
    </row>
    <row r="11426" spans="1:2">
      <c r="A11426" s="79"/>
      <c r="B11426" s="79"/>
    </row>
    <row r="11427" spans="1:2">
      <c r="A11427" s="79"/>
      <c r="B11427" s="79"/>
    </row>
    <row r="11428" spans="1:2">
      <c r="A11428" s="79"/>
      <c r="B11428" s="79"/>
    </row>
    <row r="11429" spans="1:2">
      <c r="A11429" s="79"/>
      <c r="B11429" s="79"/>
    </row>
    <row r="11430" spans="1:2">
      <c r="A11430" s="79"/>
      <c r="B11430" s="79"/>
    </row>
    <row r="11431" spans="1:2">
      <c r="A11431" s="79"/>
      <c r="B11431" s="79"/>
    </row>
    <row r="11432" spans="1:2">
      <c r="A11432" s="79"/>
      <c r="B11432" s="79"/>
    </row>
    <row r="11433" spans="1:2">
      <c r="A11433" s="79"/>
      <c r="B11433" s="79"/>
    </row>
    <row r="11434" spans="1:2">
      <c r="A11434" s="79"/>
      <c r="B11434" s="79"/>
    </row>
    <row r="11435" spans="1:2">
      <c r="A11435" s="79"/>
      <c r="B11435" s="79"/>
    </row>
    <row r="11436" spans="1:2">
      <c r="A11436" s="79"/>
      <c r="B11436" s="79"/>
    </row>
    <row r="11437" spans="1:2">
      <c r="A11437" s="79"/>
      <c r="B11437" s="79"/>
    </row>
    <row r="11438" spans="1:2">
      <c r="A11438" s="79"/>
      <c r="B11438" s="79"/>
    </row>
    <row r="11439" spans="1:2">
      <c r="A11439" s="79"/>
      <c r="B11439" s="79"/>
    </row>
    <row r="11440" spans="1:2">
      <c r="A11440" s="79"/>
      <c r="B11440" s="79"/>
    </row>
    <row r="11441" spans="1:2">
      <c r="A11441" s="79"/>
      <c r="B11441" s="79"/>
    </row>
    <row r="11442" spans="1:2">
      <c r="A11442" s="79"/>
      <c r="B11442" s="79"/>
    </row>
    <row r="11443" spans="1:2">
      <c r="A11443" s="79"/>
      <c r="B11443" s="79"/>
    </row>
    <row r="11444" spans="1:2">
      <c r="A11444" s="79"/>
      <c r="B11444" s="79"/>
    </row>
    <row r="11445" spans="1:2">
      <c r="A11445" s="79"/>
      <c r="B11445" s="79"/>
    </row>
    <row r="11446" spans="1:2">
      <c r="A11446" s="79"/>
      <c r="B11446" s="79"/>
    </row>
    <row r="11447" spans="1:2">
      <c r="A11447" s="79"/>
      <c r="B11447" s="79"/>
    </row>
    <row r="11448" spans="1:2">
      <c r="A11448" s="79"/>
      <c r="B11448" s="79"/>
    </row>
    <row r="11449" spans="1:2">
      <c r="A11449" s="79"/>
      <c r="B11449" s="79"/>
    </row>
    <row r="11450" spans="1:2">
      <c r="A11450" s="79"/>
      <c r="B11450" s="79"/>
    </row>
    <row r="11451" spans="1:2">
      <c r="A11451" s="79"/>
      <c r="B11451" s="79"/>
    </row>
    <row r="11452" spans="1:2">
      <c r="A11452" s="79"/>
      <c r="B11452" s="79"/>
    </row>
    <row r="11453" spans="1:2">
      <c r="A11453" s="79"/>
      <c r="B11453" s="79"/>
    </row>
    <row r="11454" spans="1:2">
      <c r="A11454" s="79"/>
      <c r="B11454" s="79"/>
    </row>
    <row r="11455" spans="1:2">
      <c r="A11455" s="79"/>
      <c r="B11455" s="79"/>
    </row>
    <row r="11456" spans="1:2">
      <c r="A11456" s="79"/>
      <c r="B11456" s="79"/>
    </row>
    <row r="11457" spans="1:2">
      <c r="A11457" s="79"/>
      <c r="B11457" s="79"/>
    </row>
    <row r="11458" spans="1:2">
      <c r="A11458" s="79"/>
      <c r="B11458" s="79"/>
    </row>
    <row r="11459" spans="1:2">
      <c r="A11459" s="79"/>
      <c r="B11459" s="79"/>
    </row>
    <row r="11460" spans="1:2">
      <c r="A11460" s="79"/>
      <c r="B11460" s="79"/>
    </row>
    <row r="11461" spans="1:2">
      <c r="A11461" s="79"/>
      <c r="B11461" s="79"/>
    </row>
    <row r="11462" spans="1:2">
      <c r="A11462" s="79"/>
      <c r="B11462" s="79"/>
    </row>
    <row r="11463" spans="1:2">
      <c r="A11463" s="79"/>
      <c r="B11463" s="79"/>
    </row>
    <row r="11464" spans="1:2">
      <c r="A11464" s="79"/>
      <c r="B11464" s="79"/>
    </row>
    <row r="11465" spans="1:2">
      <c r="A11465" s="79"/>
      <c r="B11465" s="79"/>
    </row>
    <row r="11466" spans="1:2">
      <c r="A11466" s="79"/>
      <c r="B11466" s="79"/>
    </row>
    <row r="11467" spans="1:2">
      <c r="A11467" s="79"/>
      <c r="B11467" s="79"/>
    </row>
    <row r="11468" spans="1:2">
      <c r="A11468" s="79"/>
      <c r="B11468" s="79"/>
    </row>
    <row r="11469" spans="1:2">
      <c r="A11469" s="79"/>
      <c r="B11469" s="79"/>
    </row>
    <row r="11470" spans="1:2">
      <c r="A11470" s="79"/>
      <c r="B11470" s="79"/>
    </row>
    <row r="11471" spans="1:2">
      <c r="A11471" s="79"/>
      <c r="B11471" s="79"/>
    </row>
    <row r="11472" spans="1:2">
      <c r="A11472" s="79"/>
      <c r="B11472" s="79"/>
    </row>
    <row r="11473" spans="1:2">
      <c r="A11473" s="79"/>
      <c r="B11473" s="79"/>
    </row>
    <row r="11474" spans="1:2">
      <c r="A11474" s="79"/>
      <c r="B11474" s="79"/>
    </row>
    <row r="11475" spans="1:2">
      <c r="A11475" s="79"/>
      <c r="B11475" s="79"/>
    </row>
    <row r="11476" spans="1:2">
      <c r="A11476" s="79"/>
      <c r="B11476" s="79"/>
    </row>
    <row r="11477" spans="1:2">
      <c r="A11477" s="79"/>
      <c r="B11477" s="79"/>
    </row>
    <row r="11478" spans="1:2">
      <c r="A11478" s="79"/>
      <c r="B11478" s="79"/>
    </row>
    <row r="11479" spans="1:2">
      <c r="A11479" s="79"/>
      <c r="B11479" s="79"/>
    </row>
    <row r="11480" spans="1:2">
      <c r="A11480" s="79"/>
      <c r="B11480" s="79"/>
    </row>
    <row r="11481" spans="1:2">
      <c r="A11481" s="79"/>
      <c r="B11481" s="79"/>
    </row>
    <row r="11482" spans="1:2">
      <c r="A11482" s="79"/>
      <c r="B11482" s="79"/>
    </row>
    <row r="11483" spans="1:2">
      <c r="A11483" s="79"/>
      <c r="B11483" s="79"/>
    </row>
    <row r="11484" spans="1:2">
      <c r="A11484" s="79"/>
      <c r="B11484" s="79"/>
    </row>
    <row r="11485" spans="1:2">
      <c r="A11485" s="79"/>
      <c r="B11485" s="79"/>
    </row>
    <row r="11486" spans="1:2">
      <c r="A11486" s="79"/>
      <c r="B11486" s="79"/>
    </row>
    <row r="11487" spans="1:2">
      <c r="A11487" s="79"/>
      <c r="B11487" s="79"/>
    </row>
    <row r="11488" spans="1:2">
      <c r="A11488" s="79"/>
      <c r="B11488" s="79"/>
    </row>
    <row r="11489" spans="1:2">
      <c r="A11489" s="79"/>
      <c r="B11489" s="79"/>
    </row>
    <row r="11490" spans="1:2">
      <c r="A11490" s="79"/>
      <c r="B11490" s="79"/>
    </row>
    <row r="11491" spans="1:2">
      <c r="A11491" s="79"/>
      <c r="B11491" s="79"/>
    </row>
    <row r="11492" spans="1:2">
      <c r="A11492" s="79"/>
      <c r="B11492" s="79"/>
    </row>
    <row r="11493" spans="1:2">
      <c r="A11493" s="79"/>
      <c r="B11493" s="79"/>
    </row>
    <row r="11494" spans="1:2">
      <c r="A11494" s="79"/>
      <c r="B11494" s="79"/>
    </row>
    <row r="11495" spans="1:2">
      <c r="A11495" s="79"/>
      <c r="B11495" s="79"/>
    </row>
    <row r="11496" spans="1:2">
      <c r="A11496" s="79"/>
      <c r="B11496" s="79"/>
    </row>
    <row r="11497" spans="1:2">
      <c r="A11497" s="79"/>
      <c r="B11497" s="79"/>
    </row>
    <row r="11498" spans="1:2">
      <c r="A11498" s="79"/>
      <c r="B11498" s="79"/>
    </row>
    <row r="11499" spans="1:2">
      <c r="A11499" s="79"/>
      <c r="B11499" s="79"/>
    </row>
    <row r="11500" spans="1:2">
      <c r="A11500" s="79"/>
      <c r="B11500" s="79"/>
    </row>
    <row r="11501" spans="1:2">
      <c r="A11501" s="79"/>
      <c r="B11501" s="79"/>
    </row>
    <row r="11502" spans="1:2">
      <c r="A11502" s="79"/>
      <c r="B11502" s="79"/>
    </row>
    <row r="11503" spans="1:2">
      <c r="A11503" s="79"/>
      <c r="B11503" s="79"/>
    </row>
    <row r="11504" spans="1:2">
      <c r="A11504" s="79"/>
      <c r="B11504" s="79"/>
    </row>
    <row r="11505" spans="1:2">
      <c r="A11505" s="79"/>
      <c r="B11505" s="79"/>
    </row>
    <row r="11506" spans="1:2">
      <c r="A11506" s="79"/>
      <c r="B11506" s="79"/>
    </row>
    <row r="11507" spans="1:2">
      <c r="A11507" s="79"/>
      <c r="B11507" s="79"/>
    </row>
    <row r="11508" spans="1:2">
      <c r="A11508" s="79"/>
      <c r="B11508" s="79"/>
    </row>
    <row r="11509" spans="1:2">
      <c r="A11509" s="79"/>
      <c r="B11509" s="79"/>
    </row>
    <row r="11510" spans="1:2">
      <c r="A11510" s="79"/>
      <c r="B11510" s="79"/>
    </row>
    <row r="11511" spans="1:2">
      <c r="A11511" s="79"/>
      <c r="B11511" s="79"/>
    </row>
    <row r="11512" spans="1:2">
      <c r="A11512" s="79"/>
      <c r="B11512" s="79"/>
    </row>
    <row r="11513" spans="1:2">
      <c r="A11513" s="79"/>
      <c r="B11513" s="79"/>
    </row>
    <row r="11514" spans="1:2">
      <c r="A11514" s="79"/>
      <c r="B11514" s="79"/>
    </row>
    <row r="11515" spans="1:2">
      <c r="A11515" s="79"/>
      <c r="B11515" s="79"/>
    </row>
    <row r="11516" spans="1:2">
      <c r="A11516" s="79"/>
      <c r="B11516" s="79"/>
    </row>
    <row r="11517" spans="1:2">
      <c r="A11517" s="79"/>
      <c r="B11517" s="79"/>
    </row>
    <row r="11518" spans="1:2">
      <c r="A11518" s="79"/>
      <c r="B11518" s="79"/>
    </row>
    <row r="11519" spans="1:2">
      <c r="A11519" s="79"/>
      <c r="B11519" s="79"/>
    </row>
    <row r="11520" spans="1:2">
      <c r="A11520" s="79"/>
      <c r="B11520" s="79"/>
    </row>
    <row r="11521" spans="1:2">
      <c r="A11521" s="79"/>
      <c r="B11521" s="79"/>
    </row>
    <row r="11522" spans="1:2">
      <c r="A11522" s="79"/>
      <c r="B11522" s="79"/>
    </row>
    <row r="11523" spans="1:2">
      <c r="A11523" s="79"/>
      <c r="B11523" s="79"/>
    </row>
    <row r="11524" spans="1:2">
      <c r="A11524" s="79"/>
      <c r="B11524" s="79"/>
    </row>
    <row r="11525" spans="1:2">
      <c r="A11525" s="79"/>
      <c r="B11525" s="79"/>
    </row>
    <row r="11526" spans="1:2">
      <c r="A11526" s="79"/>
      <c r="B11526" s="79"/>
    </row>
    <row r="11527" spans="1:2">
      <c r="A11527" s="79"/>
      <c r="B11527" s="79"/>
    </row>
    <row r="11528" spans="1:2">
      <c r="A11528" s="79"/>
      <c r="B11528" s="79"/>
    </row>
    <row r="11529" spans="1:2">
      <c r="A11529" s="79"/>
      <c r="B11529" s="79"/>
    </row>
    <row r="11530" spans="1:2">
      <c r="A11530" s="79"/>
      <c r="B11530" s="79"/>
    </row>
    <row r="11531" spans="1:2">
      <c r="A11531" s="79"/>
      <c r="B11531" s="79"/>
    </row>
    <row r="11532" spans="1:2">
      <c r="A11532" s="79"/>
      <c r="B11532" s="79"/>
    </row>
    <row r="11533" spans="1:2">
      <c r="A11533" s="79"/>
      <c r="B11533" s="79"/>
    </row>
    <row r="11534" spans="1:2">
      <c r="A11534" s="79"/>
      <c r="B11534" s="79"/>
    </row>
    <row r="11535" spans="1:2">
      <c r="A11535" s="79"/>
      <c r="B11535" s="79"/>
    </row>
    <row r="11536" spans="1:2">
      <c r="A11536" s="79"/>
      <c r="B11536" s="79"/>
    </row>
    <row r="11537" spans="1:2">
      <c r="A11537" s="79"/>
      <c r="B11537" s="79"/>
    </row>
    <row r="11538" spans="1:2">
      <c r="A11538" s="79"/>
      <c r="B11538" s="79"/>
    </row>
    <row r="11539" spans="1:2">
      <c r="A11539" s="79"/>
      <c r="B11539" s="79"/>
    </row>
    <row r="11540" spans="1:2">
      <c r="A11540" s="79"/>
      <c r="B11540" s="79"/>
    </row>
    <row r="11541" spans="1:2">
      <c r="A11541" s="79"/>
      <c r="B11541" s="79"/>
    </row>
    <row r="11542" spans="1:2">
      <c r="A11542" s="79"/>
      <c r="B11542" s="79"/>
    </row>
    <row r="11543" spans="1:2">
      <c r="A11543" s="79"/>
      <c r="B11543" s="79"/>
    </row>
    <row r="11544" spans="1:2">
      <c r="A11544" s="79"/>
      <c r="B11544" s="79"/>
    </row>
    <row r="11545" spans="1:2">
      <c r="A11545" s="79"/>
      <c r="B11545" s="79"/>
    </row>
    <row r="11546" spans="1:2">
      <c r="A11546" s="79"/>
      <c r="B11546" s="79"/>
    </row>
    <row r="11547" spans="1:2">
      <c r="A11547" s="79"/>
      <c r="B11547" s="79"/>
    </row>
    <row r="11548" spans="1:2">
      <c r="A11548" s="79"/>
      <c r="B11548" s="79"/>
    </row>
    <row r="11549" spans="1:2">
      <c r="A11549" s="79"/>
      <c r="B11549" s="79"/>
    </row>
    <row r="11550" spans="1:2">
      <c r="A11550" s="79"/>
      <c r="B11550" s="79"/>
    </row>
    <row r="11551" spans="1:2">
      <c r="A11551" s="79"/>
      <c r="B11551" s="79"/>
    </row>
    <row r="11552" spans="1:2">
      <c r="A11552" s="79"/>
      <c r="B11552" s="79"/>
    </row>
    <row r="11553" spans="1:2">
      <c r="A11553" s="79"/>
      <c r="B11553" s="79"/>
    </row>
    <row r="11554" spans="1:2">
      <c r="A11554" s="79"/>
      <c r="B11554" s="79"/>
    </row>
    <row r="11555" spans="1:2">
      <c r="A11555" s="79"/>
      <c r="B11555" s="79"/>
    </row>
    <row r="11556" spans="1:2">
      <c r="A11556" s="79"/>
      <c r="B11556" s="79"/>
    </row>
    <row r="11557" spans="1:2">
      <c r="A11557" s="79"/>
      <c r="B11557" s="79"/>
    </row>
    <row r="11558" spans="1:2">
      <c r="A11558" s="79"/>
      <c r="B11558" s="79"/>
    </row>
    <row r="11559" spans="1:2">
      <c r="A11559" s="79"/>
      <c r="B11559" s="79"/>
    </row>
    <row r="11560" spans="1:2">
      <c r="A11560" s="79"/>
      <c r="B11560" s="79"/>
    </row>
    <row r="11561" spans="1:2">
      <c r="A11561" s="79"/>
      <c r="B11561" s="79"/>
    </row>
    <row r="11562" spans="1:2">
      <c r="A11562" s="79"/>
      <c r="B11562" s="79"/>
    </row>
    <row r="11563" spans="1:2">
      <c r="A11563" s="79"/>
      <c r="B11563" s="79"/>
    </row>
    <row r="11564" spans="1:2">
      <c r="A11564" s="79"/>
      <c r="B11564" s="79"/>
    </row>
    <row r="11565" spans="1:2">
      <c r="A11565" s="79"/>
      <c r="B11565" s="79"/>
    </row>
    <row r="11566" spans="1:2">
      <c r="A11566" s="79"/>
      <c r="B11566" s="79"/>
    </row>
    <row r="11567" spans="1:2">
      <c r="A11567" s="79"/>
      <c r="B11567" s="79"/>
    </row>
    <row r="11568" spans="1:2">
      <c r="A11568" s="79"/>
      <c r="B11568" s="79"/>
    </row>
    <row r="11569" spans="1:2">
      <c r="A11569" s="79"/>
      <c r="B11569" s="79"/>
    </row>
    <row r="11570" spans="1:2">
      <c r="A11570" s="79"/>
      <c r="B11570" s="79"/>
    </row>
    <row r="11571" spans="1:2">
      <c r="A11571" s="79"/>
      <c r="B11571" s="79"/>
    </row>
    <row r="11572" spans="1:2">
      <c r="A11572" s="79"/>
      <c r="B11572" s="79"/>
    </row>
    <row r="11573" spans="1:2">
      <c r="A11573" s="79"/>
      <c r="B11573" s="79"/>
    </row>
    <row r="11574" spans="1:2">
      <c r="A11574" s="79"/>
      <c r="B11574" s="79"/>
    </row>
    <row r="11575" spans="1:2">
      <c r="A11575" s="79"/>
      <c r="B11575" s="79"/>
    </row>
    <row r="11576" spans="1:2">
      <c r="A11576" s="79"/>
      <c r="B11576" s="79"/>
    </row>
    <row r="11577" spans="1:2">
      <c r="A11577" s="79"/>
      <c r="B11577" s="79"/>
    </row>
    <row r="11578" spans="1:2">
      <c r="A11578" s="79"/>
      <c r="B11578" s="79"/>
    </row>
    <row r="11579" spans="1:2">
      <c r="A11579" s="79"/>
      <c r="B11579" s="79"/>
    </row>
    <row r="11580" spans="1:2">
      <c r="A11580" s="79"/>
      <c r="B11580" s="79"/>
    </row>
    <row r="11581" spans="1:2">
      <c r="A11581" s="79"/>
      <c r="B11581" s="79"/>
    </row>
    <row r="11582" spans="1:2">
      <c r="A11582" s="79"/>
      <c r="B11582" s="79"/>
    </row>
    <row r="11583" spans="1:2">
      <c r="A11583" s="79"/>
      <c r="B11583" s="79"/>
    </row>
    <row r="11584" spans="1:2">
      <c r="A11584" s="79"/>
      <c r="B11584" s="79"/>
    </row>
    <row r="11585" spans="1:2">
      <c r="A11585" s="79"/>
      <c r="B11585" s="79"/>
    </row>
    <row r="11586" spans="1:2">
      <c r="A11586" s="79"/>
      <c r="B11586" s="79"/>
    </row>
    <row r="11587" spans="1:2">
      <c r="A11587" s="79"/>
      <c r="B11587" s="79"/>
    </row>
    <row r="11588" spans="1:2">
      <c r="A11588" s="79"/>
      <c r="B11588" s="79"/>
    </row>
    <row r="11589" spans="1:2">
      <c r="A11589" s="79"/>
      <c r="B11589" s="79"/>
    </row>
    <row r="11590" spans="1:2">
      <c r="A11590" s="79"/>
      <c r="B11590" s="79"/>
    </row>
    <row r="11591" spans="1:2">
      <c r="A11591" s="79"/>
      <c r="B11591" s="79"/>
    </row>
    <row r="11592" spans="1:2">
      <c r="A11592" s="79"/>
      <c r="B11592" s="79"/>
    </row>
    <row r="11593" spans="1:2">
      <c r="A11593" s="79"/>
      <c r="B11593" s="79"/>
    </row>
    <row r="11594" spans="1:2">
      <c r="A11594" s="79"/>
      <c r="B11594" s="79"/>
    </row>
    <row r="11595" spans="1:2">
      <c r="A11595" s="79"/>
      <c r="B11595" s="79"/>
    </row>
    <row r="11596" spans="1:2">
      <c r="A11596" s="79"/>
      <c r="B11596" s="79"/>
    </row>
    <row r="11597" spans="1:2">
      <c r="A11597" s="79"/>
      <c r="B11597" s="79"/>
    </row>
    <row r="11598" spans="1:2">
      <c r="A11598" s="79"/>
      <c r="B11598" s="79"/>
    </row>
    <row r="11599" spans="1:2">
      <c r="A11599" s="79"/>
      <c r="B11599" s="79"/>
    </row>
    <row r="11600" spans="1:2">
      <c r="A11600" s="79"/>
      <c r="B11600" s="79"/>
    </row>
    <row r="11601" spans="1:2">
      <c r="A11601" s="79"/>
      <c r="B11601" s="79"/>
    </row>
    <row r="11602" spans="1:2">
      <c r="A11602" s="79"/>
      <c r="B11602" s="79"/>
    </row>
    <row r="11603" spans="1:2">
      <c r="A11603" s="79"/>
      <c r="B11603" s="79"/>
    </row>
    <row r="11604" spans="1:2">
      <c r="A11604" s="79"/>
      <c r="B11604" s="79"/>
    </row>
    <row r="11605" spans="1:2">
      <c r="A11605" s="79"/>
      <c r="B11605" s="79"/>
    </row>
    <row r="11606" spans="1:2">
      <c r="A11606" s="79"/>
      <c r="B11606" s="79"/>
    </row>
    <row r="11607" spans="1:2">
      <c r="A11607" s="79"/>
      <c r="B11607" s="79"/>
    </row>
    <row r="11608" spans="1:2">
      <c r="A11608" s="79"/>
      <c r="B11608" s="79"/>
    </row>
    <row r="11609" spans="1:2">
      <c r="A11609" s="79"/>
      <c r="B11609" s="79"/>
    </row>
    <row r="11610" spans="1:2">
      <c r="A11610" s="79"/>
      <c r="B11610" s="79"/>
    </row>
    <row r="11611" spans="1:2">
      <c r="A11611" s="79"/>
      <c r="B11611" s="79"/>
    </row>
    <row r="11612" spans="1:2">
      <c r="A11612" s="79"/>
      <c r="B11612" s="79"/>
    </row>
    <row r="11613" spans="1:2">
      <c r="A11613" s="79"/>
      <c r="B11613" s="79"/>
    </row>
    <row r="11614" spans="1:2">
      <c r="A11614" s="79"/>
      <c r="B11614" s="79"/>
    </row>
    <row r="11615" spans="1:2">
      <c r="A11615" s="79"/>
      <c r="B11615" s="79"/>
    </row>
    <row r="11616" spans="1:2">
      <c r="A11616" s="79"/>
      <c r="B11616" s="79"/>
    </row>
    <row r="11617" spans="1:2">
      <c r="A11617" s="79"/>
      <c r="B11617" s="79"/>
    </row>
    <row r="11618" spans="1:2">
      <c r="A11618" s="79"/>
      <c r="B11618" s="79"/>
    </row>
    <row r="11619" spans="1:2">
      <c r="A11619" s="79"/>
      <c r="B11619" s="79"/>
    </row>
    <row r="11620" spans="1:2">
      <c r="A11620" s="79"/>
      <c r="B11620" s="79"/>
    </row>
    <row r="11621" spans="1:2">
      <c r="A11621" s="79"/>
      <c r="B11621" s="79"/>
    </row>
    <row r="11622" spans="1:2">
      <c r="A11622" s="79"/>
      <c r="B11622" s="79"/>
    </row>
    <row r="11623" spans="1:2">
      <c r="A11623" s="79"/>
      <c r="B11623" s="79"/>
    </row>
    <row r="11624" spans="1:2">
      <c r="A11624" s="79"/>
      <c r="B11624" s="79"/>
    </row>
    <row r="11625" spans="1:2">
      <c r="A11625" s="79"/>
      <c r="B11625" s="79"/>
    </row>
    <row r="11626" spans="1:2">
      <c r="A11626" s="79"/>
      <c r="B11626" s="79"/>
    </row>
    <row r="11627" spans="1:2">
      <c r="A11627" s="79"/>
      <c r="B11627" s="79"/>
    </row>
    <row r="11628" spans="1:2">
      <c r="A11628" s="79"/>
      <c r="B11628" s="79"/>
    </row>
    <row r="11629" spans="1:2">
      <c r="A11629" s="79"/>
      <c r="B11629" s="79"/>
    </row>
    <row r="11630" spans="1:2">
      <c r="A11630" s="79"/>
      <c r="B11630" s="79"/>
    </row>
    <row r="11631" spans="1:2">
      <c r="A11631" s="79"/>
      <c r="B11631" s="79"/>
    </row>
    <row r="11632" spans="1:2">
      <c r="A11632" s="79"/>
      <c r="B11632" s="79"/>
    </row>
    <row r="11633" spans="1:2">
      <c r="A11633" s="79"/>
      <c r="B11633" s="79"/>
    </row>
    <row r="11634" spans="1:2">
      <c r="A11634" s="79"/>
      <c r="B11634" s="79"/>
    </row>
    <row r="11635" spans="1:2">
      <c r="A11635" s="79"/>
      <c r="B11635" s="79"/>
    </row>
    <row r="11636" spans="1:2">
      <c r="A11636" s="79"/>
      <c r="B11636" s="79"/>
    </row>
    <row r="11637" spans="1:2">
      <c r="A11637" s="79"/>
      <c r="B11637" s="79"/>
    </row>
    <row r="11638" spans="1:2">
      <c r="A11638" s="79"/>
      <c r="B11638" s="79"/>
    </row>
    <row r="11639" spans="1:2">
      <c r="A11639" s="79"/>
      <c r="B11639" s="79"/>
    </row>
    <row r="11640" spans="1:2">
      <c r="A11640" s="79"/>
      <c r="B11640" s="79"/>
    </row>
    <row r="11641" spans="1:2">
      <c r="A11641" s="79"/>
      <c r="B11641" s="79"/>
    </row>
    <row r="11642" spans="1:2">
      <c r="A11642" s="79"/>
      <c r="B11642" s="79"/>
    </row>
    <row r="11643" spans="1:2">
      <c r="A11643" s="79"/>
      <c r="B11643" s="79"/>
    </row>
    <row r="11644" spans="1:2">
      <c r="A11644" s="79"/>
      <c r="B11644" s="79"/>
    </row>
    <row r="11645" spans="1:2">
      <c r="A11645" s="79"/>
      <c r="B11645" s="79"/>
    </row>
    <row r="11646" spans="1:2">
      <c r="A11646" s="79"/>
      <c r="B11646" s="79"/>
    </row>
    <row r="11647" spans="1:2">
      <c r="A11647" s="79"/>
      <c r="B11647" s="79"/>
    </row>
    <row r="11648" spans="1:2">
      <c r="A11648" s="79"/>
      <c r="B11648" s="79"/>
    </row>
    <row r="11649" spans="1:2">
      <c r="A11649" s="79"/>
      <c r="B11649" s="79"/>
    </row>
    <row r="11650" spans="1:2">
      <c r="A11650" s="79"/>
      <c r="B11650" s="79"/>
    </row>
    <row r="11651" spans="1:2">
      <c r="A11651" s="79"/>
      <c r="B11651" s="79"/>
    </row>
    <row r="11652" spans="1:2">
      <c r="A11652" s="79"/>
      <c r="B11652" s="79"/>
    </row>
    <row r="11653" spans="1:2">
      <c r="A11653" s="79"/>
      <c r="B11653" s="79"/>
    </row>
    <row r="11654" spans="1:2">
      <c r="A11654" s="79"/>
      <c r="B11654" s="79"/>
    </row>
    <row r="11655" spans="1:2">
      <c r="A11655" s="79"/>
      <c r="B11655" s="79"/>
    </row>
    <row r="11656" spans="1:2">
      <c r="A11656" s="79"/>
      <c r="B11656" s="79"/>
    </row>
    <row r="11657" spans="1:2">
      <c r="A11657" s="79"/>
      <c r="B11657" s="79"/>
    </row>
    <row r="11658" spans="1:2">
      <c r="A11658" s="79"/>
      <c r="B11658" s="79"/>
    </row>
    <row r="11659" spans="1:2">
      <c r="A11659" s="79"/>
      <c r="B11659" s="79"/>
    </row>
    <row r="11660" spans="1:2">
      <c r="A11660" s="79"/>
      <c r="B11660" s="79"/>
    </row>
    <row r="11661" spans="1:2">
      <c r="A11661" s="79"/>
      <c r="B11661" s="79"/>
    </row>
    <row r="11662" spans="1:2">
      <c r="A11662" s="79"/>
      <c r="B11662" s="79"/>
    </row>
    <row r="11663" spans="1:2">
      <c r="A11663" s="79"/>
      <c r="B11663" s="79"/>
    </row>
    <row r="11664" spans="1:2">
      <c r="A11664" s="79"/>
      <c r="B11664" s="79"/>
    </row>
    <row r="11665" spans="1:2">
      <c r="A11665" s="79"/>
      <c r="B11665" s="79"/>
    </row>
    <row r="11666" spans="1:2">
      <c r="A11666" s="79"/>
      <c r="B11666" s="79"/>
    </row>
    <row r="11667" spans="1:2">
      <c r="A11667" s="79"/>
      <c r="B11667" s="79"/>
    </row>
    <row r="11668" spans="1:2">
      <c r="A11668" s="79"/>
      <c r="B11668" s="79"/>
    </row>
    <row r="11669" spans="1:2">
      <c r="A11669" s="79"/>
      <c r="B11669" s="79"/>
    </row>
    <row r="11670" spans="1:2">
      <c r="A11670" s="79"/>
      <c r="B11670" s="79"/>
    </row>
    <row r="11671" spans="1:2">
      <c r="A11671" s="79"/>
      <c r="B11671" s="79"/>
    </row>
    <row r="11672" spans="1:2">
      <c r="A11672" s="79"/>
      <c r="B11672" s="79"/>
    </row>
    <row r="11673" spans="1:2">
      <c r="A11673" s="79"/>
      <c r="B11673" s="79"/>
    </row>
    <row r="11674" spans="1:2">
      <c r="A11674" s="79"/>
      <c r="B11674" s="79"/>
    </row>
    <row r="11675" spans="1:2">
      <c r="A11675" s="79"/>
      <c r="B11675" s="79"/>
    </row>
    <row r="11676" spans="1:2">
      <c r="A11676" s="79"/>
      <c r="B11676" s="79"/>
    </row>
    <row r="11677" spans="1:2">
      <c r="A11677" s="79"/>
      <c r="B11677" s="79"/>
    </row>
    <row r="11678" spans="1:2">
      <c r="A11678" s="79"/>
      <c r="B11678" s="79"/>
    </row>
    <row r="11679" spans="1:2">
      <c r="A11679" s="79"/>
      <c r="B11679" s="79"/>
    </row>
    <row r="11680" spans="1:2">
      <c r="A11680" s="79"/>
      <c r="B11680" s="79"/>
    </row>
    <row r="11681" spans="1:2">
      <c r="A11681" s="79"/>
      <c r="B11681" s="79"/>
    </row>
    <row r="11682" spans="1:2">
      <c r="A11682" s="79"/>
      <c r="B11682" s="79"/>
    </row>
    <row r="11683" spans="1:2">
      <c r="A11683" s="79"/>
      <c r="B11683" s="79"/>
    </row>
    <row r="11684" spans="1:2">
      <c r="A11684" s="79"/>
      <c r="B11684" s="79"/>
    </row>
    <row r="11685" spans="1:2">
      <c r="A11685" s="79"/>
      <c r="B11685" s="79"/>
    </row>
    <row r="11686" spans="1:2">
      <c r="A11686" s="79"/>
      <c r="B11686" s="79"/>
    </row>
    <row r="11687" spans="1:2">
      <c r="A11687" s="79"/>
      <c r="B11687" s="79"/>
    </row>
    <row r="11688" spans="1:2">
      <c r="A11688" s="79"/>
      <c r="B11688" s="79"/>
    </row>
    <row r="11689" spans="1:2">
      <c r="A11689" s="79"/>
      <c r="B11689" s="79"/>
    </row>
    <row r="11690" spans="1:2">
      <c r="A11690" s="79"/>
      <c r="B11690" s="79"/>
    </row>
    <row r="11691" spans="1:2">
      <c r="A11691" s="79"/>
      <c r="B11691" s="79"/>
    </row>
    <row r="11692" spans="1:2">
      <c r="A11692" s="79"/>
      <c r="B11692" s="79"/>
    </row>
    <row r="11693" spans="1:2">
      <c r="A11693" s="79"/>
      <c r="B11693" s="79"/>
    </row>
    <row r="11694" spans="1:2">
      <c r="A11694" s="79"/>
      <c r="B11694" s="79"/>
    </row>
    <row r="11695" spans="1:2">
      <c r="A11695" s="79"/>
      <c r="B11695" s="79"/>
    </row>
    <row r="11696" spans="1:2">
      <c r="A11696" s="79"/>
      <c r="B11696" s="79"/>
    </row>
    <row r="11697" spans="1:2">
      <c r="A11697" s="79"/>
      <c r="B11697" s="79"/>
    </row>
    <row r="11698" spans="1:2">
      <c r="A11698" s="79"/>
      <c r="B11698" s="79"/>
    </row>
    <row r="11699" spans="1:2">
      <c r="A11699" s="79"/>
      <c r="B11699" s="79"/>
    </row>
    <row r="11700" spans="1:2">
      <c r="A11700" s="79"/>
      <c r="B11700" s="79"/>
    </row>
    <row r="11701" spans="1:2">
      <c r="A11701" s="79"/>
      <c r="B11701" s="79"/>
    </row>
    <row r="11702" spans="1:2">
      <c r="A11702" s="79"/>
      <c r="B11702" s="79"/>
    </row>
    <row r="11703" spans="1:2">
      <c r="A11703" s="79"/>
      <c r="B11703" s="79"/>
    </row>
    <row r="11704" spans="1:2">
      <c r="A11704" s="79"/>
      <c r="B11704" s="79"/>
    </row>
    <row r="11705" spans="1:2">
      <c r="A11705" s="79"/>
      <c r="B11705" s="79"/>
    </row>
    <row r="11706" spans="1:2">
      <c r="A11706" s="79"/>
      <c r="B11706" s="79"/>
    </row>
    <row r="11707" spans="1:2">
      <c r="A11707" s="79"/>
      <c r="B11707" s="79"/>
    </row>
    <row r="11708" spans="1:2">
      <c r="A11708" s="79"/>
      <c r="B11708" s="79"/>
    </row>
    <row r="11709" spans="1:2">
      <c r="A11709" s="79"/>
      <c r="B11709" s="79"/>
    </row>
    <row r="11710" spans="1:2">
      <c r="A11710" s="79"/>
      <c r="B11710" s="79"/>
    </row>
    <row r="11711" spans="1:2">
      <c r="A11711" s="79"/>
      <c r="B11711" s="79"/>
    </row>
    <row r="11712" spans="1:2">
      <c r="A11712" s="79"/>
      <c r="B11712" s="79"/>
    </row>
    <row r="11713" spans="1:2">
      <c r="A11713" s="79"/>
      <c r="B11713" s="79"/>
    </row>
    <row r="11714" spans="1:2">
      <c r="A11714" s="79"/>
      <c r="B11714" s="79"/>
    </row>
    <row r="11715" spans="1:2">
      <c r="A11715" s="79"/>
      <c r="B11715" s="79"/>
    </row>
    <row r="11716" spans="1:2">
      <c r="A11716" s="79"/>
      <c r="B11716" s="79"/>
    </row>
    <row r="11717" spans="1:2">
      <c r="A11717" s="79"/>
      <c r="B11717" s="79"/>
    </row>
    <row r="11718" spans="1:2">
      <c r="A11718" s="79"/>
      <c r="B11718" s="79"/>
    </row>
    <row r="11719" spans="1:2">
      <c r="A11719" s="79"/>
      <c r="B11719" s="79"/>
    </row>
    <row r="11720" spans="1:2">
      <c r="A11720" s="79"/>
      <c r="B11720" s="79"/>
    </row>
    <row r="11721" spans="1:2">
      <c r="A11721" s="79"/>
      <c r="B11721" s="79"/>
    </row>
    <row r="11722" spans="1:2">
      <c r="A11722" s="79"/>
      <c r="B11722" s="79"/>
    </row>
    <row r="11723" spans="1:2">
      <c r="A11723" s="79"/>
      <c r="B11723" s="79"/>
    </row>
    <row r="11724" spans="1:2">
      <c r="A11724" s="79"/>
      <c r="B11724" s="79"/>
    </row>
    <row r="11725" spans="1:2">
      <c r="A11725" s="79"/>
      <c r="B11725" s="79"/>
    </row>
    <row r="11726" spans="1:2">
      <c r="A11726" s="79"/>
      <c r="B11726" s="79"/>
    </row>
    <row r="11727" spans="1:2">
      <c r="A11727" s="79"/>
      <c r="B11727" s="79"/>
    </row>
    <row r="11728" spans="1:2">
      <c r="A11728" s="79"/>
      <c r="B11728" s="79"/>
    </row>
    <row r="11729" spans="1:2">
      <c r="A11729" s="79"/>
      <c r="B11729" s="79"/>
    </row>
    <row r="11730" spans="1:2">
      <c r="A11730" s="79"/>
      <c r="B11730" s="79"/>
    </row>
    <row r="11731" spans="1:2">
      <c r="A11731" s="79"/>
      <c r="B11731" s="79"/>
    </row>
    <row r="11732" spans="1:2">
      <c r="A11732" s="79"/>
      <c r="B11732" s="79"/>
    </row>
    <row r="11733" spans="1:2">
      <c r="A11733" s="79"/>
      <c r="B11733" s="79"/>
    </row>
    <row r="11734" spans="1:2">
      <c r="A11734" s="79"/>
      <c r="B11734" s="79"/>
    </row>
    <row r="11735" spans="1:2">
      <c r="A11735" s="79"/>
      <c r="B11735" s="79"/>
    </row>
    <row r="11736" spans="1:2">
      <c r="A11736" s="79"/>
      <c r="B11736" s="79"/>
    </row>
    <row r="11737" spans="1:2">
      <c r="A11737" s="79"/>
      <c r="B11737" s="79"/>
    </row>
    <row r="11738" spans="1:2">
      <c r="A11738" s="79"/>
      <c r="B11738" s="79"/>
    </row>
    <row r="11739" spans="1:2">
      <c r="A11739" s="79"/>
      <c r="B11739" s="79"/>
    </row>
    <row r="11740" spans="1:2">
      <c r="A11740" s="79"/>
      <c r="B11740" s="79"/>
    </row>
    <row r="11741" spans="1:2">
      <c r="A11741" s="79"/>
      <c r="B11741" s="79"/>
    </row>
    <row r="11742" spans="1:2">
      <c r="A11742" s="79"/>
      <c r="B11742" s="79"/>
    </row>
    <row r="11743" spans="1:2">
      <c r="A11743" s="79"/>
      <c r="B11743" s="79"/>
    </row>
    <row r="11744" spans="1:2">
      <c r="A11744" s="79"/>
      <c r="B11744" s="79"/>
    </row>
    <row r="11745" spans="1:2">
      <c r="A11745" s="79"/>
      <c r="B11745" s="79"/>
    </row>
    <row r="11746" spans="1:2">
      <c r="A11746" s="79"/>
      <c r="B11746" s="79"/>
    </row>
    <row r="11747" spans="1:2">
      <c r="A11747" s="79"/>
      <c r="B11747" s="79"/>
    </row>
    <row r="11748" spans="1:2">
      <c r="A11748" s="79"/>
      <c r="B11748" s="79"/>
    </row>
    <row r="11749" spans="1:2">
      <c r="A11749" s="79"/>
      <c r="B11749" s="79"/>
    </row>
    <row r="11750" spans="1:2">
      <c r="A11750" s="79"/>
      <c r="B11750" s="79"/>
    </row>
    <row r="11751" spans="1:2">
      <c r="A11751" s="79"/>
      <c r="B11751" s="79"/>
    </row>
    <row r="11752" spans="1:2">
      <c r="A11752" s="79"/>
      <c r="B11752" s="79"/>
    </row>
    <row r="11753" spans="1:2">
      <c r="A11753" s="79"/>
      <c r="B11753" s="79"/>
    </row>
    <row r="11754" spans="1:2">
      <c r="A11754" s="79"/>
      <c r="B11754" s="79"/>
    </row>
    <row r="11755" spans="1:2">
      <c r="A11755" s="79"/>
      <c r="B11755" s="79"/>
    </row>
    <row r="11756" spans="1:2">
      <c r="A11756" s="79"/>
      <c r="B11756" s="79"/>
    </row>
    <row r="11757" spans="1:2">
      <c r="A11757" s="79"/>
      <c r="B11757" s="79"/>
    </row>
    <row r="11758" spans="1:2">
      <c r="A11758" s="79"/>
      <c r="B11758" s="79"/>
    </row>
    <row r="11759" spans="1:2">
      <c r="A11759" s="79"/>
      <c r="B11759" s="79"/>
    </row>
    <row r="11760" spans="1:2">
      <c r="A11760" s="79"/>
      <c r="B11760" s="79"/>
    </row>
    <row r="11761" spans="1:2">
      <c r="A11761" s="79"/>
      <c r="B11761" s="79"/>
    </row>
    <row r="11762" spans="1:2">
      <c r="A11762" s="79"/>
      <c r="B11762" s="79"/>
    </row>
    <row r="11763" spans="1:2">
      <c r="A11763" s="79"/>
      <c r="B11763" s="79"/>
    </row>
    <row r="11764" spans="1:2">
      <c r="A11764" s="79"/>
      <c r="B11764" s="79"/>
    </row>
    <row r="11765" spans="1:2">
      <c r="A11765" s="79"/>
      <c r="B11765" s="79"/>
    </row>
    <row r="11766" spans="1:2">
      <c r="A11766" s="79"/>
      <c r="B11766" s="79"/>
    </row>
    <row r="11767" spans="1:2">
      <c r="A11767" s="79"/>
      <c r="B11767" s="79"/>
    </row>
    <row r="11768" spans="1:2">
      <c r="A11768" s="79"/>
      <c r="B11768" s="79"/>
    </row>
    <row r="11769" spans="1:2">
      <c r="A11769" s="79"/>
      <c r="B11769" s="79"/>
    </row>
    <row r="11770" spans="1:2">
      <c r="A11770" s="79"/>
      <c r="B11770" s="79"/>
    </row>
    <row r="11771" spans="1:2">
      <c r="A11771" s="79"/>
      <c r="B11771" s="79"/>
    </row>
    <row r="11772" spans="1:2">
      <c r="A11772" s="79"/>
      <c r="B11772" s="79"/>
    </row>
    <row r="11773" spans="1:2">
      <c r="A11773" s="79"/>
      <c r="B11773" s="79"/>
    </row>
    <row r="11774" spans="1:2">
      <c r="A11774" s="79"/>
      <c r="B11774" s="79"/>
    </row>
    <row r="11775" spans="1:2">
      <c r="A11775" s="79"/>
      <c r="B11775" s="79"/>
    </row>
    <row r="11776" spans="1:2">
      <c r="A11776" s="79"/>
      <c r="B11776" s="79"/>
    </row>
    <row r="11777" spans="1:2">
      <c r="A11777" s="79"/>
      <c r="B11777" s="79"/>
    </row>
    <row r="11778" spans="1:2">
      <c r="A11778" s="79"/>
      <c r="B11778" s="79"/>
    </row>
    <row r="11779" spans="1:2">
      <c r="A11779" s="79"/>
      <c r="B11779" s="79"/>
    </row>
    <row r="11780" spans="1:2">
      <c r="A11780" s="79"/>
      <c r="B11780" s="79"/>
    </row>
    <row r="11781" spans="1:2">
      <c r="A11781" s="79"/>
      <c r="B11781" s="79"/>
    </row>
    <row r="11782" spans="1:2">
      <c r="A11782" s="79"/>
      <c r="B11782" s="79"/>
    </row>
    <row r="11783" spans="1:2">
      <c r="A11783" s="79"/>
      <c r="B11783" s="79"/>
    </row>
    <row r="11784" spans="1:2">
      <c r="A11784" s="79"/>
      <c r="B11784" s="79"/>
    </row>
    <row r="11785" spans="1:2">
      <c r="A11785" s="79"/>
      <c r="B11785" s="79"/>
    </row>
    <row r="11786" spans="1:2">
      <c r="A11786" s="79"/>
      <c r="B11786" s="79"/>
    </row>
    <row r="11787" spans="1:2">
      <c r="A11787" s="79"/>
      <c r="B11787" s="79"/>
    </row>
    <row r="11788" spans="1:2">
      <c r="A11788" s="79"/>
      <c r="B11788" s="79"/>
    </row>
    <row r="11789" spans="1:2">
      <c r="A11789" s="79"/>
      <c r="B11789" s="79"/>
    </row>
    <row r="11790" spans="1:2">
      <c r="A11790" s="79"/>
      <c r="B11790" s="79"/>
    </row>
    <row r="11791" spans="1:2">
      <c r="A11791" s="79"/>
      <c r="B11791" s="79"/>
    </row>
    <row r="11792" spans="1:2">
      <c r="A11792" s="79"/>
      <c r="B11792" s="79"/>
    </row>
    <row r="11793" spans="1:2">
      <c r="A11793" s="79"/>
      <c r="B11793" s="79"/>
    </row>
    <row r="11794" spans="1:2">
      <c r="A11794" s="79"/>
      <c r="B11794" s="79"/>
    </row>
    <row r="11795" spans="1:2">
      <c r="A11795" s="79"/>
      <c r="B11795" s="79"/>
    </row>
    <row r="11796" spans="1:2">
      <c r="A11796" s="79"/>
      <c r="B11796" s="79"/>
    </row>
    <row r="11797" spans="1:2">
      <c r="A11797" s="79"/>
      <c r="B11797" s="79"/>
    </row>
    <row r="11798" spans="1:2">
      <c r="A11798" s="79"/>
      <c r="B11798" s="79"/>
    </row>
    <row r="11799" spans="1:2">
      <c r="A11799" s="79"/>
      <c r="B11799" s="79"/>
    </row>
    <row r="11800" spans="1:2">
      <c r="A11800" s="79"/>
      <c r="B11800" s="79"/>
    </row>
    <row r="11801" spans="1:2">
      <c r="A11801" s="79"/>
      <c r="B11801" s="79"/>
    </row>
    <row r="11802" spans="1:2">
      <c r="A11802" s="79"/>
      <c r="B11802" s="79"/>
    </row>
    <row r="11803" spans="1:2">
      <c r="A11803" s="79"/>
      <c r="B11803" s="79"/>
    </row>
    <row r="11804" spans="1:2">
      <c r="A11804" s="79"/>
      <c r="B11804" s="79"/>
    </row>
    <row r="11805" spans="1:2">
      <c r="A11805" s="79"/>
      <c r="B11805" s="79"/>
    </row>
    <row r="11806" spans="1:2">
      <c r="A11806" s="79"/>
      <c r="B11806" s="79"/>
    </row>
    <row r="11807" spans="1:2">
      <c r="A11807" s="79"/>
      <c r="B11807" s="79"/>
    </row>
    <row r="11808" spans="1:2">
      <c r="A11808" s="79"/>
      <c r="B11808" s="79"/>
    </row>
    <row r="11809" spans="1:2">
      <c r="A11809" s="79"/>
      <c r="B11809" s="79"/>
    </row>
    <row r="11810" spans="1:2">
      <c r="A11810" s="79"/>
      <c r="B11810" s="79"/>
    </row>
    <row r="11811" spans="1:2">
      <c r="A11811" s="79"/>
      <c r="B11811" s="79"/>
    </row>
    <row r="11812" spans="1:2">
      <c r="A11812" s="79"/>
      <c r="B11812" s="79"/>
    </row>
    <row r="11813" spans="1:2">
      <c r="A11813" s="79"/>
      <c r="B11813" s="79"/>
    </row>
    <row r="11814" spans="1:2">
      <c r="A11814" s="79"/>
      <c r="B11814" s="79"/>
    </row>
    <row r="11815" spans="1:2">
      <c r="A11815" s="79"/>
      <c r="B11815" s="79"/>
    </row>
    <row r="11816" spans="1:2">
      <c r="A11816" s="79"/>
      <c r="B11816" s="79"/>
    </row>
    <row r="11817" spans="1:2">
      <c r="A11817" s="79"/>
      <c r="B11817" s="79"/>
    </row>
    <row r="11818" spans="1:2">
      <c r="A11818" s="79"/>
      <c r="B11818" s="79"/>
    </row>
    <row r="11819" spans="1:2">
      <c r="A11819" s="79"/>
      <c r="B11819" s="79"/>
    </row>
    <row r="11820" spans="1:2">
      <c r="A11820" s="79"/>
      <c r="B11820" s="79"/>
    </row>
    <row r="11821" spans="1:2">
      <c r="A11821" s="79"/>
      <c r="B11821" s="79"/>
    </row>
    <row r="11822" spans="1:2">
      <c r="A11822" s="79"/>
      <c r="B11822" s="79"/>
    </row>
    <row r="11823" spans="1:2">
      <c r="A11823" s="79"/>
      <c r="B11823" s="79"/>
    </row>
    <row r="11824" spans="1:2">
      <c r="A11824" s="79"/>
      <c r="B11824" s="79"/>
    </row>
    <row r="11825" spans="1:2">
      <c r="A11825" s="79"/>
      <c r="B11825" s="79"/>
    </row>
    <row r="11826" spans="1:2">
      <c r="A11826" s="79"/>
      <c r="B11826" s="79"/>
    </row>
    <row r="11827" spans="1:2">
      <c r="A11827" s="79"/>
      <c r="B11827" s="79"/>
    </row>
    <row r="11828" spans="1:2">
      <c r="A11828" s="79"/>
      <c r="B11828" s="79"/>
    </row>
    <row r="11829" spans="1:2">
      <c r="A11829" s="79"/>
      <c r="B11829" s="79"/>
    </row>
    <row r="11830" spans="1:2">
      <c r="A11830" s="79"/>
      <c r="B11830" s="79"/>
    </row>
    <row r="11831" spans="1:2">
      <c r="A11831" s="79"/>
      <c r="B11831" s="79"/>
    </row>
    <row r="11832" spans="1:2">
      <c r="A11832" s="79"/>
      <c r="B11832" s="79"/>
    </row>
    <row r="11833" spans="1:2">
      <c r="A11833" s="79"/>
      <c r="B11833" s="79"/>
    </row>
    <row r="11834" spans="1:2">
      <c r="A11834" s="79"/>
      <c r="B11834" s="79"/>
    </row>
    <row r="11835" spans="1:2">
      <c r="A11835" s="79"/>
      <c r="B11835" s="79"/>
    </row>
    <row r="11836" spans="1:2">
      <c r="A11836" s="79"/>
      <c r="B11836" s="79"/>
    </row>
    <row r="11837" spans="1:2">
      <c r="A11837" s="79"/>
      <c r="B11837" s="79"/>
    </row>
    <row r="11838" spans="1:2">
      <c r="A11838" s="79"/>
      <c r="B11838" s="79"/>
    </row>
    <row r="11839" spans="1:2">
      <c r="A11839" s="79"/>
      <c r="B11839" s="79"/>
    </row>
    <row r="11840" spans="1:2">
      <c r="A11840" s="79"/>
      <c r="B11840" s="79"/>
    </row>
    <row r="11841" spans="1:2">
      <c r="A11841" s="79"/>
      <c r="B11841" s="79"/>
    </row>
    <row r="11842" spans="1:2">
      <c r="A11842" s="79"/>
      <c r="B11842" s="79"/>
    </row>
    <row r="11843" spans="1:2">
      <c r="A11843" s="79"/>
      <c r="B11843" s="79"/>
    </row>
    <row r="11844" spans="1:2">
      <c r="A11844" s="79"/>
      <c r="B11844" s="79"/>
    </row>
    <row r="11845" spans="1:2">
      <c r="A11845" s="79"/>
      <c r="B11845" s="79"/>
    </row>
    <row r="11846" spans="1:2">
      <c r="A11846" s="79"/>
      <c r="B11846" s="79"/>
    </row>
    <row r="11847" spans="1:2">
      <c r="A11847" s="79"/>
      <c r="B11847" s="79"/>
    </row>
    <row r="11848" spans="1:2">
      <c r="A11848" s="79"/>
      <c r="B11848" s="79"/>
    </row>
    <row r="11849" spans="1:2">
      <c r="A11849" s="79"/>
      <c r="B11849" s="79"/>
    </row>
    <row r="11850" spans="1:2">
      <c r="A11850" s="79"/>
      <c r="B11850" s="79"/>
    </row>
    <row r="11851" spans="1:2">
      <c r="A11851" s="79"/>
      <c r="B11851" s="79"/>
    </row>
    <row r="11852" spans="1:2">
      <c r="A11852" s="79"/>
      <c r="B11852" s="79"/>
    </row>
    <row r="11853" spans="1:2">
      <c r="A11853" s="79"/>
      <c r="B11853" s="79"/>
    </row>
    <row r="11854" spans="1:2">
      <c r="A11854" s="79"/>
      <c r="B11854" s="79"/>
    </row>
    <row r="11855" spans="1:2">
      <c r="A11855" s="79"/>
      <c r="B11855" s="79"/>
    </row>
    <row r="11856" spans="1:2">
      <c r="A11856" s="79"/>
      <c r="B11856" s="79"/>
    </row>
    <row r="11857" spans="1:2">
      <c r="A11857" s="79"/>
      <c r="B11857" s="79"/>
    </row>
    <row r="11858" spans="1:2">
      <c r="A11858" s="79"/>
      <c r="B11858" s="79"/>
    </row>
    <row r="11859" spans="1:2">
      <c r="A11859" s="79"/>
      <c r="B11859" s="79"/>
    </row>
    <row r="11860" spans="1:2">
      <c r="A11860" s="79"/>
      <c r="B11860" s="79"/>
    </row>
    <row r="11861" spans="1:2">
      <c r="A11861" s="79"/>
      <c r="B11861" s="79"/>
    </row>
    <row r="11862" spans="1:2">
      <c r="A11862" s="79"/>
      <c r="B11862" s="79"/>
    </row>
    <row r="11863" spans="1:2">
      <c r="A11863" s="79"/>
      <c r="B11863" s="79"/>
    </row>
    <row r="11864" spans="1:2">
      <c r="A11864" s="79"/>
      <c r="B11864" s="79"/>
    </row>
    <row r="11865" spans="1:2">
      <c r="A11865" s="79"/>
      <c r="B11865" s="79"/>
    </row>
    <row r="11866" spans="1:2">
      <c r="A11866" s="79"/>
      <c r="B11866" s="79"/>
    </row>
    <row r="11867" spans="1:2">
      <c r="A11867" s="79"/>
      <c r="B11867" s="79"/>
    </row>
    <row r="11868" spans="1:2">
      <c r="A11868" s="79"/>
      <c r="B11868" s="79"/>
    </row>
    <row r="11869" spans="1:2">
      <c r="A11869" s="79"/>
      <c r="B11869" s="79"/>
    </row>
    <row r="11870" spans="1:2">
      <c r="A11870" s="79"/>
      <c r="B11870" s="79"/>
    </row>
    <row r="11871" spans="1:2">
      <c r="A11871" s="79"/>
      <c r="B11871" s="79"/>
    </row>
    <row r="11872" spans="1:2">
      <c r="A11872" s="79"/>
      <c r="B11872" s="79"/>
    </row>
    <row r="11873" spans="1:2">
      <c r="A11873" s="79"/>
      <c r="B11873" s="79"/>
    </row>
    <row r="11874" spans="1:2">
      <c r="A11874" s="79"/>
      <c r="B11874" s="79"/>
    </row>
    <row r="11875" spans="1:2">
      <c r="A11875" s="79"/>
      <c r="B11875" s="79"/>
    </row>
    <row r="11876" spans="1:2">
      <c r="A11876" s="79"/>
      <c r="B11876" s="79"/>
    </row>
    <row r="11877" spans="1:2">
      <c r="A11877" s="79"/>
      <c r="B11877" s="79"/>
    </row>
    <row r="11878" spans="1:2">
      <c r="A11878" s="79"/>
      <c r="B11878" s="79"/>
    </row>
    <row r="11879" spans="1:2">
      <c r="A11879" s="79"/>
      <c r="B11879" s="79"/>
    </row>
    <row r="11880" spans="1:2">
      <c r="A11880" s="79"/>
      <c r="B11880" s="79"/>
    </row>
    <row r="11881" spans="1:2">
      <c r="A11881" s="79"/>
      <c r="B11881" s="79"/>
    </row>
    <row r="11882" spans="1:2">
      <c r="A11882" s="79"/>
      <c r="B11882" s="79"/>
    </row>
    <row r="11883" spans="1:2">
      <c r="A11883" s="79"/>
      <c r="B11883" s="79"/>
    </row>
    <row r="11884" spans="1:2">
      <c r="A11884" s="79"/>
      <c r="B11884" s="79"/>
    </row>
    <row r="11885" spans="1:2">
      <c r="A11885" s="79"/>
      <c r="B11885" s="79"/>
    </row>
    <row r="11886" spans="1:2">
      <c r="A11886" s="79"/>
      <c r="B11886" s="79"/>
    </row>
    <row r="11887" spans="1:2">
      <c r="A11887" s="79"/>
      <c r="B11887" s="79"/>
    </row>
    <row r="11888" spans="1:2">
      <c r="A11888" s="79"/>
      <c r="B11888" s="79"/>
    </row>
    <row r="11889" spans="1:2">
      <c r="A11889" s="79"/>
      <c r="B11889" s="79"/>
    </row>
    <row r="11890" spans="1:2">
      <c r="A11890" s="79"/>
      <c r="B11890" s="79"/>
    </row>
    <row r="11891" spans="1:2">
      <c r="A11891" s="79"/>
      <c r="B11891" s="79"/>
    </row>
    <row r="11892" spans="1:2">
      <c r="A11892" s="79"/>
      <c r="B11892" s="79"/>
    </row>
    <row r="11893" spans="1:2">
      <c r="A11893" s="79"/>
      <c r="B11893" s="79"/>
    </row>
    <row r="11894" spans="1:2">
      <c r="A11894" s="79"/>
      <c r="B11894" s="79"/>
    </row>
    <row r="11895" spans="1:2">
      <c r="A11895" s="79"/>
      <c r="B11895" s="79"/>
    </row>
    <row r="11896" spans="1:2">
      <c r="A11896" s="79"/>
      <c r="B11896" s="79"/>
    </row>
    <row r="11897" spans="1:2">
      <c r="A11897" s="79"/>
      <c r="B11897" s="79"/>
    </row>
    <row r="11898" spans="1:2">
      <c r="A11898" s="79"/>
      <c r="B11898" s="79"/>
    </row>
    <row r="11899" spans="1:2">
      <c r="A11899" s="79"/>
      <c r="B11899" s="79"/>
    </row>
    <row r="11900" spans="1:2">
      <c r="A11900" s="79"/>
      <c r="B11900" s="79"/>
    </row>
    <row r="11901" spans="1:2">
      <c r="A11901" s="79"/>
      <c r="B11901" s="79"/>
    </row>
    <row r="11902" spans="1:2">
      <c r="A11902" s="79"/>
      <c r="B11902" s="79"/>
    </row>
    <row r="11903" spans="1:2">
      <c r="A11903" s="79"/>
      <c r="B11903" s="79"/>
    </row>
    <row r="11904" spans="1:2">
      <c r="A11904" s="79"/>
      <c r="B11904" s="79"/>
    </row>
    <row r="11905" spans="1:2">
      <c r="A11905" s="79"/>
      <c r="B11905" s="79"/>
    </row>
    <row r="11906" spans="1:2">
      <c r="A11906" s="79"/>
      <c r="B11906" s="79"/>
    </row>
    <row r="11907" spans="1:2">
      <c r="A11907" s="79"/>
      <c r="B11907" s="79"/>
    </row>
    <row r="11908" spans="1:2">
      <c r="A11908" s="79"/>
      <c r="B11908" s="79"/>
    </row>
    <row r="11909" spans="1:2">
      <c r="A11909" s="79"/>
      <c r="B11909" s="79"/>
    </row>
    <row r="11910" spans="1:2">
      <c r="A11910" s="79"/>
      <c r="B11910" s="79"/>
    </row>
    <row r="11911" spans="1:2">
      <c r="A11911" s="79"/>
      <c r="B11911" s="79"/>
    </row>
    <row r="11912" spans="1:2">
      <c r="A11912" s="79"/>
      <c r="B11912" s="79"/>
    </row>
    <row r="11913" spans="1:2">
      <c r="A11913" s="79"/>
      <c r="B11913" s="79"/>
    </row>
    <row r="11914" spans="1:2">
      <c r="A11914" s="79"/>
      <c r="B11914" s="79"/>
    </row>
    <row r="11915" spans="1:2">
      <c r="A11915" s="79"/>
      <c r="B11915" s="79"/>
    </row>
    <row r="11916" spans="1:2">
      <c r="A11916" s="79"/>
      <c r="B11916" s="79"/>
    </row>
    <row r="11917" spans="1:2">
      <c r="A11917" s="79"/>
      <c r="B11917" s="79"/>
    </row>
    <row r="11918" spans="1:2">
      <c r="A11918" s="79"/>
      <c r="B11918" s="79"/>
    </row>
    <row r="11919" spans="1:2">
      <c r="A11919" s="79"/>
      <c r="B11919" s="79"/>
    </row>
    <row r="11920" spans="1:2">
      <c r="A11920" s="79"/>
      <c r="B11920" s="79"/>
    </row>
    <row r="11921" spans="1:2">
      <c r="A11921" s="79"/>
      <c r="B11921" s="79"/>
    </row>
    <row r="11922" spans="1:2">
      <c r="A11922" s="79"/>
      <c r="B11922" s="79"/>
    </row>
    <row r="11923" spans="1:2">
      <c r="A11923" s="79"/>
      <c r="B11923" s="79"/>
    </row>
    <row r="11924" spans="1:2">
      <c r="A11924" s="79"/>
      <c r="B11924" s="79"/>
    </row>
    <row r="11925" spans="1:2">
      <c r="A11925" s="79"/>
      <c r="B11925" s="79"/>
    </row>
    <row r="11926" spans="1:2">
      <c r="A11926" s="79"/>
      <c r="B11926" s="79"/>
    </row>
    <row r="11927" spans="1:2">
      <c r="A11927" s="79"/>
      <c r="B11927" s="79"/>
    </row>
    <row r="11928" spans="1:2">
      <c r="A11928" s="79"/>
      <c r="B11928" s="79"/>
    </row>
    <row r="11929" spans="1:2">
      <c r="A11929" s="79"/>
      <c r="B11929" s="79"/>
    </row>
    <row r="11930" spans="1:2">
      <c r="A11930" s="79"/>
      <c r="B11930" s="79"/>
    </row>
    <row r="11931" spans="1:2">
      <c r="A11931" s="79"/>
      <c r="B11931" s="79"/>
    </row>
    <row r="11932" spans="1:2">
      <c r="A11932" s="79"/>
      <c r="B11932" s="79"/>
    </row>
    <row r="11933" spans="1:2">
      <c r="A11933" s="79"/>
      <c r="B11933" s="79"/>
    </row>
    <row r="11934" spans="1:2">
      <c r="A11934" s="79"/>
      <c r="B11934" s="79"/>
    </row>
    <row r="11935" spans="1:2">
      <c r="A11935" s="79"/>
      <c r="B11935" s="79"/>
    </row>
    <row r="11936" spans="1:2">
      <c r="A11936" s="79"/>
      <c r="B11936" s="79"/>
    </row>
    <row r="11937" spans="1:2">
      <c r="A11937" s="79"/>
      <c r="B11937" s="79"/>
    </row>
    <row r="11938" spans="1:2">
      <c r="A11938" s="79"/>
      <c r="B11938" s="79"/>
    </row>
    <row r="11939" spans="1:2">
      <c r="A11939" s="79"/>
      <c r="B11939" s="79"/>
    </row>
    <row r="11940" spans="1:2">
      <c r="A11940" s="79"/>
      <c r="B11940" s="79"/>
    </row>
    <row r="11941" spans="1:2">
      <c r="A11941" s="79"/>
      <c r="B11941" s="79"/>
    </row>
    <row r="11942" spans="1:2">
      <c r="A11942" s="79"/>
      <c r="B11942" s="79"/>
    </row>
    <row r="11943" spans="1:2">
      <c r="A11943" s="79"/>
      <c r="B11943" s="79"/>
    </row>
    <row r="11944" spans="1:2">
      <c r="A11944" s="79"/>
      <c r="B11944" s="79"/>
    </row>
    <row r="11945" spans="1:2">
      <c r="A11945" s="79"/>
      <c r="B11945" s="79"/>
    </row>
    <row r="11946" spans="1:2">
      <c r="A11946" s="79"/>
      <c r="B11946" s="79"/>
    </row>
    <row r="11947" spans="1:2">
      <c r="A11947" s="79"/>
      <c r="B11947" s="79"/>
    </row>
    <row r="11948" spans="1:2">
      <c r="A11948" s="79"/>
      <c r="B11948" s="79"/>
    </row>
    <row r="11949" spans="1:2">
      <c r="A11949" s="79"/>
      <c r="B11949" s="79"/>
    </row>
    <row r="11950" spans="1:2">
      <c r="A11950" s="79"/>
      <c r="B11950" s="79"/>
    </row>
    <row r="11951" spans="1:2">
      <c r="A11951" s="79"/>
      <c r="B11951" s="79"/>
    </row>
    <row r="11952" spans="1:2">
      <c r="A11952" s="79"/>
      <c r="B11952" s="79"/>
    </row>
    <row r="11953" spans="1:2">
      <c r="A11953" s="79"/>
      <c r="B11953" s="79"/>
    </row>
    <row r="11954" spans="1:2">
      <c r="A11954" s="79"/>
      <c r="B11954" s="79"/>
    </row>
    <row r="11955" spans="1:2">
      <c r="A11955" s="79"/>
      <c r="B11955" s="79"/>
    </row>
    <row r="11956" spans="1:2">
      <c r="A11956" s="79"/>
      <c r="B11956" s="79"/>
    </row>
    <row r="11957" spans="1:2">
      <c r="A11957" s="79"/>
      <c r="B11957" s="79"/>
    </row>
    <row r="11958" spans="1:2">
      <c r="A11958" s="79"/>
      <c r="B11958" s="79"/>
    </row>
    <row r="11959" spans="1:2">
      <c r="A11959" s="79"/>
      <c r="B11959" s="79"/>
    </row>
    <row r="11960" spans="1:2">
      <c r="A11960" s="79"/>
      <c r="B11960" s="79"/>
    </row>
    <row r="11961" spans="1:2">
      <c r="A11961" s="79"/>
      <c r="B11961" s="79"/>
    </row>
    <row r="11962" spans="1:2">
      <c r="A11962" s="79"/>
      <c r="B11962" s="79"/>
    </row>
    <row r="11963" spans="1:2">
      <c r="A11963" s="79"/>
      <c r="B11963" s="79"/>
    </row>
    <row r="11964" spans="1:2">
      <c r="A11964" s="79"/>
      <c r="B11964" s="79"/>
    </row>
    <row r="11965" spans="1:2">
      <c r="A11965" s="79"/>
      <c r="B11965" s="79"/>
    </row>
    <row r="11966" spans="1:2">
      <c r="A11966" s="79"/>
      <c r="B11966" s="79"/>
    </row>
    <row r="11967" spans="1:2">
      <c r="A11967" s="79"/>
      <c r="B11967" s="79"/>
    </row>
    <row r="11968" spans="1:2">
      <c r="A11968" s="79"/>
      <c r="B11968" s="79"/>
    </row>
    <row r="11969" spans="1:2">
      <c r="A11969" s="79"/>
      <c r="B11969" s="79"/>
    </row>
    <row r="11970" spans="1:2">
      <c r="A11970" s="79"/>
      <c r="B11970" s="79"/>
    </row>
    <row r="11971" spans="1:2">
      <c r="A11971" s="79"/>
      <c r="B11971" s="79"/>
    </row>
    <row r="11972" spans="1:2">
      <c r="A11972" s="79"/>
      <c r="B11972" s="79"/>
    </row>
    <row r="11973" spans="1:2">
      <c r="A11973" s="79"/>
      <c r="B11973" s="79"/>
    </row>
    <row r="11974" spans="1:2">
      <c r="A11974" s="79"/>
      <c r="B11974" s="79"/>
    </row>
    <row r="11975" spans="1:2">
      <c r="A11975" s="79"/>
      <c r="B11975" s="79"/>
    </row>
    <row r="11976" spans="1:2">
      <c r="A11976" s="79"/>
      <c r="B11976" s="79"/>
    </row>
    <row r="11977" spans="1:2">
      <c r="A11977" s="79"/>
      <c r="B11977" s="79"/>
    </row>
    <row r="11978" spans="1:2">
      <c r="A11978" s="79"/>
      <c r="B11978" s="79"/>
    </row>
    <row r="11979" spans="1:2">
      <c r="A11979" s="79"/>
      <c r="B11979" s="79"/>
    </row>
    <row r="11980" spans="1:2">
      <c r="A11980" s="79"/>
      <c r="B11980" s="79"/>
    </row>
    <row r="11981" spans="1:2">
      <c r="A11981" s="79"/>
      <c r="B11981" s="79"/>
    </row>
    <row r="11982" spans="1:2">
      <c r="A11982" s="79"/>
      <c r="B11982" s="79"/>
    </row>
    <row r="11983" spans="1:2">
      <c r="A11983" s="79"/>
      <c r="B11983" s="79"/>
    </row>
    <row r="11984" spans="1:2">
      <c r="A11984" s="79"/>
      <c r="B11984" s="79"/>
    </row>
    <row r="11985" spans="1:2">
      <c r="A11985" s="79"/>
      <c r="B11985" s="79"/>
    </row>
    <row r="11986" spans="1:2">
      <c r="A11986" s="79"/>
      <c r="B11986" s="79"/>
    </row>
    <row r="11987" spans="1:2">
      <c r="A11987" s="79"/>
      <c r="B11987" s="79"/>
    </row>
    <row r="11988" spans="1:2">
      <c r="A11988" s="79"/>
      <c r="B11988" s="79"/>
    </row>
    <row r="11989" spans="1:2">
      <c r="A11989" s="79"/>
      <c r="B11989" s="79"/>
    </row>
    <row r="11990" spans="1:2">
      <c r="A11990" s="79"/>
      <c r="B11990" s="79"/>
    </row>
    <row r="11991" spans="1:2">
      <c r="A11991" s="79"/>
      <c r="B11991" s="79"/>
    </row>
    <row r="11992" spans="1:2">
      <c r="A11992" s="79"/>
      <c r="B11992" s="79"/>
    </row>
    <row r="11993" spans="1:2">
      <c r="A11993" s="79"/>
      <c r="B11993" s="79"/>
    </row>
    <row r="11994" spans="1:2">
      <c r="A11994" s="79"/>
      <c r="B11994" s="79"/>
    </row>
    <row r="11995" spans="1:2">
      <c r="A11995" s="79"/>
      <c r="B11995" s="79"/>
    </row>
    <row r="11996" spans="1:2">
      <c r="A11996" s="79"/>
      <c r="B11996" s="79"/>
    </row>
    <row r="11997" spans="1:2">
      <c r="A11997" s="79"/>
      <c r="B11997" s="79"/>
    </row>
    <row r="11998" spans="1:2">
      <c r="A11998" s="79"/>
      <c r="B11998" s="79"/>
    </row>
    <row r="11999" spans="1:2">
      <c r="A11999" s="79"/>
      <c r="B11999" s="79"/>
    </row>
    <row r="12000" spans="1:2">
      <c r="A12000" s="79"/>
      <c r="B12000" s="79"/>
    </row>
    <row r="12001" spans="1:2">
      <c r="A12001" s="79"/>
      <c r="B12001" s="79"/>
    </row>
    <row r="12002" spans="1:2">
      <c r="A12002" s="79"/>
      <c r="B12002" s="79"/>
    </row>
    <row r="12003" spans="1:2">
      <c r="A12003" s="79"/>
      <c r="B12003" s="79"/>
    </row>
    <row r="12004" spans="1:2">
      <c r="A12004" s="79"/>
      <c r="B12004" s="79"/>
    </row>
    <row r="12005" spans="1:2">
      <c r="A12005" s="79"/>
      <c r="B12005" s="79"/>
    </row>
    <row r="12006" spans="1:2">
      <c r="A12006" s="79"/>
      <c r="B12006" s="79"/>
    </row>
    <row r="12007" spans="1:2">
      <c r="A12007" s="79"/>
      <c r="B12007" s="79"/>
    </row>
    <row r="12008" spans="1:2">
      <c r="A12008" s="79"/>
      <c r="B12008" s="79"/>
    </row>
    <row r="12009" spans="1:2">
      <c r="A12009" s="79"/>
      <c r="B12009" s="79"/>
    </row>
    <row r="12010" spans="1:2">
      <c r="A12010" s="79"/>
      <c r="B12010" s="79"/>
    </row>
    <row r="12011" spans="1:2">
      <c r="A12011" s="79"/>
      <c r="B12011" s="79"/>
    </row>
    <row r="12012" spans="1:2">
      <c r="A12012" s="79"/>
      <c r="B12012" s="79"/>
    </row>
    <row r="12013" spans="1:2">
      <c r="A12013" s="79"/>
      <c r="B12013" s="79"/>
    </row>
    <row r="12014" spans="1:2">
      <c r="A12014" s="79"/>
      <c r="B12014" s="79"/>
    </row>
    <row r="12015" spans="1:2">
      <c r="A12015" s="79"/>
      <c r="B12015" s="79"/>
    </row>
    <row r="12016" spans="1:2">
      <c r="A12016" s="79"/>
      <c r="B12016" s="79"/>
    </row>
    <row r="12017" spans="1:2">
      <c r="A12017" s="79"/>
      <c r="B12017" s="79"/>
    </row>
    <row r="12018" spans="1:2">
      <c r="A12018" s="79"/>
      <c r="B12018" s="79"/>
    </row>
    <row r="12019" spans="1:2">
      <c r="A12019" s="79"/>
      <c r="B12019" s="79"/>
    </row>
    <row r="12020" spans="1:2">
      <c r="A12020" s="79"/>
      <c r="B12020" s="79"/>
    </row>
    <row r="12021" spans="1:2">
      <c r="A12021" s="79"/>
      <c r="B12021" s="79"/>
    </row>
    <row r="12022" spans="1:2">
      <c r="A12022" s="79"/>
      <c r="B12022" s="79"/>
    </row>
    <row r="12023" spans="1:2">
      <c r="A12023" s="79"/>
      <c r="B12023" s="79"/>
    </row>
    <row r="12024" spans="1:2">
      <c r="A12024" s="79"/>
      <c r="B12024" s="79"/>
    </row>
    <row r="12025" spans="1:2">
      <c r="A12025" s="79"/>
      <c r="B12025" s="79"/>
    </row>
    <row r="12026" spans="1:2">
      <c r="A12026" s="79"/>
      <c r="B12026" s="79"/>
    </row>
    <row r="12027" spans="1:2">
      <c r="A12027" s="79"/>
      <c r="B12027" s="79"/>
    </row>
    <row r="12028" spans="1:2">
      <c r="A12028" s="79"/>
      <c r="B12028" s="79"/>
    </row>
    <row r="12029" spans="1:2">
      <c r="A12029" s="79"/>
      <c r="B12029" s="79"/>
    </row>
    <row r="12030" spans="1:2">
      <c r="A12030" s="79"/>
      <c r="B12030" s="79"/>
    </row>
    <row r="12031" spans="1:2">
      <c r="A12031" s="79"/>
      <c r="B12031" s="79"/>
    </row>
    <row r="12032" spans="1:2">
      <c r="A12032" s="79"/>
      <c r="B12032" s="79"/>
    </row>
    <row r="12033" spans="1:2">
      <c r="A12033" s="79"/>
      <c r="B12033" s="79"/>
    </row>
    <row r="12034" spans="1:2">
      <c r="A12034" s="79"/>
      <c r="B12034" s="79"/>
    </row>
    <row r="12035" spans="1:2">
      <c r="A12035" s="79"/>
      <c r="B12035" s="79"/>
    </row>
    <row r="12036" spans="1:2">
      <c r="A12036" s="79"/>
      <c r="B12036" s="79"/>
    </row>
    <row r="12037" spans="1:2">
      <c r="A12037" s="79"/>
      <c r="B12037" s="79"/>
    </row>
    <row r="12038" spans="1:2">
      <c r="A12038" s="79"/>
      <c r="B12038" s="79"/>
    </row>
    <row r="12039" spans="1:2">
      <c r="A12039" s="79"/>
      <c r="B12039" s="79"/>
    </row>
    <row r="12040" spans="1:2">
      <c r="A12040" s="79"/>
      <c r="B12040" s="79"/>
    </row>
    <row r="12041" spans="1:2">
      <c r="A12041" s="79"/>
      <c r="B12041" s="79"/>
    </row>
    <row r="12042" spans="1:2">
      <c r="A12042" s="79"/>
      <c r="B12042" s="79"/>
    </row>
    <row r="12043" spans="1:2">
      <c r="A12043" s="79"/>
      <c r="B12043" s="79"/>
    </row>
    <row r="12044" spans="1:2">
      <c r="A12044" s="79"/>
      <c r="B12044" s="79"/>
    </row>
    <row r="12045" spans="1:2">
      <c r="A12045" s="79"/>
      <c r="B12045" s="79"/>
    </row>
    <row r="12046" spans="1:2">
      <c r="A12046" s="79"/>
      <c r="B12046" s="79"/>
    </row>
    <row r="12047" spans="1:2">
      <c r="A12047" s="79"/>
      <c r="B12047" s="79"/>
    </row>
    <row r="12048" spans="1:2">
      <c r="A12048" s="79"/>
      <c r="B12048" s="79"/>
    </row>
    <row r="12049" spans="1:2">
      <c r="A12049" s="79"/>
      <c r="B12049" s="79"/>
    </row>
    <row r="12050" spans="1:2">
      <c r="A12050" s="79"/>
      <c r="B12050" s="79"/>
    </row>
    <row r="12051" spans="1:2">
      <c r="A12051" s="79"/>
      <c r="B12051" s="79"/>
    </row>
    <row r="12052" spans="1:2">
      <c r="A12052" s="79"/>
      <c r="B12052" s="79"/>
    </row>
    <row r="12053" spans="1:2">
      <c r="A12053" s="79"/>
      <c r="B12053" s="79"/>
    </row>
    <row r="12054" spans="1:2">
      <c r="A12054" s="79"/>
      <c r="B12054" s="79"/>
    </row>
    <row r="12055" spans="1:2">
      <c r="A12055" s="79"/>
      <c r="B12055" s="79"/>
    </row>
    <row r="12056" spans="1:2">
      <c r="A12056" s="79"/>
      <c r="B12056" s="79"/>
    </row>
    <row r="12057" spans="1:2">
      <c r="A12057" s="79"/>
      <c r="B12057" s="79"/>
    </row>
    <row r="12058" spans="1:2">
      <c r="A12058" s="79"/>
      <c r="B12058" s="79"/>
    </row>
    <row r="12059" spans="1:2">
      <c r="A12059" s="79"/>
      <c r="B12059" s="79"/>
    </row>
    <row r="12060" spans="1:2">
      <c r="A12060" s="79"/>
      <c r="B12060" s="79"/>
    </row>
    <row r="12061" spans="1:2">
      <c r="A12061" s="79"/>
      <c r="B12061" s="79"/>
    </row>
    <row r="12062" spans="1:2">
      <c r="A12062" s="79"/>
      <c r="B12062" s="79"/>
    </row>
    <row r="12063" spans="1:2">
      <c r="A12063" s="79"/>
      <c r="B12063" s="79"/>
    </row>
    <row r="12064" spans="1:2">
      <c r="A12064" s="79"/>
      <c r="B12064" s="79"/>
    </row>
    <row r="12065" spans="1:2">
      <c r="A12065" s="79"/>
      <c r="B12065" s="79"/>
    </row>
    <row r="12066" spans="1:2">
      <c r="A12066" s="79"/>
      <c r="B12066" s="79"/>
    </row>
    <row r="12067" spans="1:2">
      <c r="A12067" s="79"/>
      <c r="B12067" s="79"/>
    </row>
    <row r="12068" spans="1:2">
      <c r="A12068" s="79"/>
      <c r="B12068" s="79"/>
    </row>
    <row r="12069" spans="1:2">
      <c r="A12069" s="79"/>
      <c r="B12069" s="79"/>
    </row>
    <row r="12070" spans="1:2">
      <c r="A12070" s="79"/>
      <c r="B12070" s="79"/>
    </row>
    <row r="12071" spans="1:2">
      <c r="A12071" s="79"/>
      <c r="B12071" s="79"/>
    </row>
    <row r="12072" spans="1:2">
      <c r="A12072" s="79"/>
      <c r="B12072" s="79"/>
    </row>
    <row r="12073" spans="1:2">
      <c r="A12073" s="79"/>
      <c r="B12073" s="79"/>
    </row>
    <row r="12074" spans="1:2">
      <c r="A12074" s="79"/>
      <c r="B12074" s="79"/>
    </row>
    <row r="12075" spans="1:2">
      <c r="A12075" s="79"/>
      <c r="B12075" s="79"/>
    </row>
    <row r="12076" spans="1:2">
      <c r="A12076" s="79"/>
      <c r="B12076" s="79"/>
    </row>
    <row r="12077" spans="1:2">
      <c r="A12077" s="79"/>
      <c r="B12077" s="79"/>
    </row>
    <row r="12078" spans="1:2">
      <c r="A12078" s="79"/>
      <c r="B12078" s="79"/>
    </row>
    <row r="12079" spans="1:2">
      <c r="A12079" s="79"/>
      <c r="B12079" s="79"/>
    </row>
    <row r="12080" spans="1:2">
      <c r="A12080" s="79"/>
      <c r="B12080" s="79"/>
    </row>
    <row r="12081" spans="1:2">
      <c r="A12081" s="79"/>
      <c r="B12081" s="79"/>
    </row>
    <row r="12082" spans="1:2">
      <c r="A12082" s="79"/>
      <c r="B12082" s="79"/>
    </row>
    <row r="12083" spans="1:2">
      <c r="A12083" s="79"/>
      <c r="B12083" s="79"/>
    </row>
    <row r="12084" spans="1:2">
      <c r="A12084" s="79"/>
      <c r="B12084" s="79"/>
    </row>
    <row r="12085" spans="1:2">
      <c r="A12085" s="79"/>
      <c r="B12085" s="79"/>
    </row>
    <row r="12086" spans="1:2">
      <c r="A12086" s="79"/>
      <c r="B12086" s="79"/>
    </row>
    <row r="12087" spans="1:2">
      <c r="A12087" s="79"/>
      <c r="B12087" s="79"/>
    </row>
    <row r="12088" spans="1:2">
      <c r="A12088" s="79"/>
      <c r="B12088" s="79"/>
    </row>
    <row r="12089" spans="1:2">
      <c r="A12089" s="79"/>
      <c r="B12089" s="79"/>
    </row>
    <row r="12090" spans="1:2">
      <c r="A12090" s="79"/>
      <c r="B12090" s="79"/>
    </row>
    <row r="12091" spans="1:2">
      <c r="A12091" s="79"/>
      <c r="B12091" s="79"/>
    </row>
    <row r="12092" spans="1:2">
      <c r="A12092" s="79"/>
      <c r="B12092" s="79"/>
    </row>
    <row r="12093" spans="1:2">
      <c r="A12093" s="79"/>
      <c r="B12093" s="79"/>
    </row>
    <row r="12094" spans="1:2">
      <c r="A12094" s="79"/>
      <c r="B12094" s="79"/>
    </row>
    <row r="12095" spans="1:2">
      <c r="A12095" s="79"/>
      <c r="B12095" s="79"/>
    </row>
    <row r="12096" spans="1:2">
      <c r="A12096" s="79"/>
      <c r="B12096" s="79"/>
    </row>
    <row r="12097" spans="1:2">
      <c r="A12097" s="79"/>
      <c r="B12097" s="79"/>
    </row>
    <row r="12098" spans="1:2">
      <c r="A12098" s="79"/>
      <c r="B12098" s="79"/>
    </row>
    <row r="12099" spans="1:2">
      <c r="A12099" s="79"/>
      <c r="B12099" s="79"/>
    </row>
    <row r="12100" spans="1:2">
      <c r="A12100" s="79"/>
      <c r="B12100" s="79"/>
    </row>
    <row r="12101" spans="1:2">
      <c r="A12101" s="79"/>
      <c r="B12101" s="79"/>
    </row>
    <row r="12102" spans="1:2">
      <c r="A12102" s="79"/>
      <c r="B12102" s="79"/>
    </row>
    <row r="12103" spans="1:2">
      <c r="A12103" s="79"/>
      <c r="B12103" s="79"/>
    </row>
    <row r="12104" spans="1:2">
      <c r="A12104" s="79"/>
      <c r="B12104" s="79"/>
    </row>
    <row r="12105" spans="1:2">
      <c r="A12105" s="79"/>
      <c r="B12105" s="79"/>
    </row>
    <row r="12106" spans="1:2">
      <c r="A12106" s="79"/>
      <c r="B12106" s="79"/>
    </row>
    <row r="12107" spans="1:2">
      <c r="A12107" s="79"/>
      <c r="B12107" s="79"/>
    </row>
    <row r="12108" spans="1:2">
      <c r="A12108" s="79"/>
      <c r="B12108" s="79"/>
    </row>
    <row r="12109" spans="1:2">
      <c r="A12109" s="79"/>
      <c r="B12109" s="79"/>
    </row>
    <row r="12110" spans="1:2">
      <c r="A12110" s="79"/>
      <c r="B12110" s="79"/>
    </row>
    <row r="12111" spans="1:2">
      <c r="A12111" s="79"/>
      <c r="B12111" s="79"/>
    </row>
    <row r="12112" spans="1:2">
      <c r="A12112" s="79"/>
      <c r="B12112" s="79"/>
    </row>
    <row r="12113" spans="1:2">
      <c r="A12113" s="79"/>
      <c r="B12113" s="79"/>
    </row>
    <row r="12114" spans="1:2">
      <c r="A12114" s="79"/>
      <c r="B12114" s="79"/>
    </row>
    <row r="12115" spans="1:2">
      <c r="A12115" s="79"/>
      <c r="B12115" s="79"/>
    </row>
    <row r="12116" spans="1:2">
      <c r="A12116" s="79"/>
      <c r="B12116" s="79"/>
    </row>
    <row r="12117" spans="1:2">
      <c r="A12117" s="79"/>
      <c r="B12117" s="79"/>
    </row>
    <row r="12118" spans="1:2">
      <c r="A12118" s="79"/>
      <c r="B12118" s="79"/>
    </row>
    <row r="12119" spans="1:2">
      <c r="A12119" s="79"/>
      <c r="B12119" s="79"/>
    </row>
    <row r="12120" spans="1:2">
      <c r="A12120" s="79"/>
      <c r="B12120" s="79"/>
    </row>
    <row r="12121" spans="1:2">
      <c r="A12121" s="79"/>
      <c r="B12121" s="79"/>
    </row>
    <row r="12122" spans="1:2">
      <c r="A12122" s="79"/>
      <c r="B12122" s="79"/>
    </row>
    <row r="12123" spans="1:2">
      <c r="A12123" s="79"/>
      <c r="B12123" s="79"/>
    </row>
    <row r="12124" spans="1:2">
      <c r="A12124" s="79"/>
      <c r="B12124" s="79"/>
    </row>
    <row r="12125" spans="1:2">
      <c r="A12125" s="79"/>
      <c r="B12125" s="79"/>
    </row>
    <row r="12126" spans="1:2">
      <c r="A12126" s="79"/>
      <c r="B12126" s="79"/>
    </row>
    <row r="12127" spans="1:2">
      <c r="A12127" s="79"/>
      <c r="B12127" s="79"/>
    </row>
    <row r="12128" spans="1:2">
      <c r="A12128" s="79"/>
      <c r="B12128" s="79"/>
    </row>
    <row r="12129" spans="1:2">
      <c r="A12129" s="79"/>
      <c r="B12129" s="79"/>
    </row>
    <row r="12130" spans="1:2">
      <c r="A12130" s="79"/>
      <c r="B12130" s="79"/>
    </row>
    <row r="12131" spans="1:2">
      <c r="A12131" s="79"/>
      <c r="B12131" s="79"/>
    </row>
    <row r="12132" spans="1:2">
      <c r="A12132" s="79"/>
      <c r="B12132" s="79"/>
    </row>
    <row r="12133" spans="1:2">
      <c r="A12133" s="79"/>
      <c r="B12133" s="79"/>
    </row>
    <row r="12134" spans="1:2">
      <c r="A12134" s="79"/>
      <c r="B12134" s="79"/>
    </row>
    <row r="12135" spans="1:2">
      <c r="A12135" s="79"/>
      <c r="B12135" s="79"/>
    </row>
    <row r="12136" spans="1:2">
      <c r="A12136" s="79"/>
      <c r="B12136" s="79"/>
    </row>
    <row r="12137" spans="1:2">
      <c r="A12137" s="79"/>
      <c r="B12137" s="79"/>
    </row>
    <row r="12138" spans="1:2">
      <c r="A12138" s="79"/>
      <c r="B12138" s="79"/>
    </row>
    <row r="12139" spans="1:2">
      <c r="A12139" s="79"/>
      <c r="B12139" s="79"/>
    </row>
    <row r="12140" spans="1:2">
      <c r="A12140" s="79"/>
      <c r="B12140" s="79"/>
    </row>
    <row r="12141" spans="1:2">
      <c r="A12141" s="79"/>
      <c r="B12141" s="79"/>
    </row>
    <row r="12142" spans="1:2">
      <c r="A12142" s="79"/>
      <c r="B12142" s="79"/>
    </row>
    <row r="12143" spans="1:2">
      <c r="A12143" s="79"/>
      <c r="B12143" s="79"/>
    </row>
    <row r="12144" spans="1:2">
      <c r="A12144" s="79"/>
      <c r="B12144" s="79"/>
    </row>
    <row r="12145" spans="1:2">
      <c r="A12145" s="79"/>
      <c r="B12145" s="79"/>
    </row>
    <row r="12146" spans="1:2">
      <c r="A12146" s="79"/>
      <c r="B12146" s="79"/>
    </row>
    <row r="12147" spans="1:2">
      <c r="A12147" s="79"/>
      <c r="B12147" s="79"/>
    </row>
    <row r="12148" spans="1:2">
      <c r="A12148" s="79"/>
      <c r="B12148" s="79"/>
    </row>
    <row r="12149" spans="1:2">
      <c r="A12149" s="79"/>
      <c r="B12149" s="79"/>
    </row>
    <row r="12150" spans="1:2">
      <c r="A12150" s="79"/>
      <c r="B12150" s="79"/>
    </row>
    <row r="12151" spans="1:2">
      <c r="A12151" s="79"/>
      <c r="B12151" s="79"/>
    </row>
    <row r="12152" spans="1:2">
      <c r="A12152" s="79"/>
      <c r="B12152" s="79"/>
    </row>
    <row r="12153" spans="1:2">
      <c r="A12153" s="79"/>
      <c r="B12153" s="79"/>
    </row>
    <row r="12154" spans="1:2">
      <c r="A12154" s="79"/>
      <c r="B12154" s="79"/>
    </row>
    <row r="12155" spans="1:2">
      <c r="A12155" s="79"/>
      <c r="B12155" s="79"/>
    </row>
    <row r="12156" spans="1:2">
      <c r="A12156" s="79"/>
      <c r="B12156" s="79"/>
    </row>
    <row r="12157" spans="1:2">
      <c r="A12157" s="79"/>
      <c r="B12157" s="79"/>
    </row>
    <row r="12158" spans="1:2">
      <c r="A12158" s="79"/>
      <c r="B12158" s="79"/>
    </row>
    <row r="12159" spans="1:2">
      <c r="A12159" s="79"/>
      <c r="B12159" s="79"/>
    </row>
    <row r="12160" spans="1:2">
      <c r="A12160" s="79"/>
      <c r="B12160" s="79"/>
    </row>
    <row r="12161" spans="1:2">
      <c r="A12161" s="79"/>
      <c r="B12161" s="79"/>
    </row>
    <row r="12162" spans="1:2">
      <c r="A12162" s="79"/>
      <c r="B12162" s="79"/>
    </row>
    <row r="12163" spans="1:2">
      <c r="A12163" s="79"/>
      <c r="B12163" s="79"/>
    </row>
    <row r="12164" spans="1:2">
      <c r="A12164" s="79"/>
      <c r="B12164" s="79"/>
    </row>
    <row r="12165" spans="1:2">
      <c r="A12165" s="79"/>
      <c r="B12165" s="79"/>
    </row>
    <row r="12166" spans="1:2">
      <c r="A12166" s="79"/>
      <c r="B12166" s="79"/>
    </row>
    <row r="12167" spans="1:2">
      <c r="A12167" s="79"/>
      <c r="B12167" s="79"/>
    </row>
    <row r="12168" spans="1:2">
      <c r="A12168" s="79"/>
      <c r="B12168" s="79"/>
    </row>
    <row r="12169" spans="1:2">
      <c r="A12169" s="79"/>
      <c r="B12169" s="79"/>
    </row>
    <row r="12170" spans="1:2">
      <c r="A12170" s="79"/>
      <c r="B12170" s="79"/>
    </row>
    <row r="12171" spans="1:2">
      <c r="A12171" s="79"/>
      <c r="B12171" s="79"/>
    </row>
    <row r="12172" spans="1:2">
      <c r="A12172" s="79"/>
      <c r="B12172" s="79"/>
    </row>
    <row r="12173" spans="1:2">
      <c r="A12173" s="79"/>
      <c r="B12173" s="79"/>
    </row>
    <row r="12174" spans="1:2">
      <c r="A12174" s="79"/>
      <c r="B12174" s="79"/>
    </row>
    <row r="12175" spans="1:2">
      <c r="A12175" s="79"/>
      <c r="B12175" s="79"/>
    </row>
    <row r="12176" spans="1:2">
      <c r="A12176" s="79"/>
      <c r="B12176" s="79"/>
    </row>
    <row r="12177" spans="1:2">
      <c r="A12177" s="79"/>
      <c r="B12177" s="79"/>
    </row>
    <row r="12178" spans="1:2">
      <c r="A12178" s="79"/>
      <c r="B12178" s="79"/>
    </row>
    <row r="12179" spans="1:2">
      <c r="A12179" s="79"/>
      <c r="B12179" s="79"/>
    </row>
    <row r="12180" spans="1:2">
      <c r="A12180" s="79"/>
      <c r="B12180" s="79"/>
    </row>
    <row r="12181" spans="1:2">
      <c r="A12181" s="79"/>
      <c r="B12181" s="79"/>
    </row>
    <row r="12182" spans="1:2">
      <c r="A12182" s="79"/>
      <c r="B12182" s="79"/>
    </row>
    <row r="12183" spans="1:2">
      <c r="A12183" s="79"/>
      <c r="B12183" s="79"/>
    </row>
    <row r="12184" spans="1:2">
      <c r="A12184" s="79"/>
      <c r="B12184" s="79"/>
    </row>
    <row r="12185" spans="1:2">
      <c r="A12185" s="79"/>
      <c r="B12185" s="79"/>
    </row>
    <row r="12186" spans="1:2">
      <c r="A12186" s="79"/>
      <c r="B12186" s="79"/>
    </row>
    <row r="12187" spans="1:2">
      <c r="A12187" s="79"/>
      <c r="B12187" s="79"/>
    </row>
    <row r="12188" spans="1:2">
      <c r="A12188" s="79"/>
      <c r="B12188" s="79"/>
    </row>
    <row r="12189" spans="1:2">
      <c r="A12189" s="79"/>
      <c r="B12189" s="79"/>
    </row>
    <row r="12190" spans="1:2">
      <c r="A12190" s="79"/>
      <c r="B12190" s="79"/>
    </row>
    <row r="12191" spans="1:2">
      <c r="A12191" s="79"/>
      <c r="B12191" s="79"/>
    </row>
    <row r="12192" spans="1:2">
      <c r="A12192" s="79"/>
      <c r="B12192" s="79"/>
    </row>
    <row r="12193" spans="1:2">
      <c r="A12193" s="79"/>
      <c r="B12193" s="79"/>
    </row>
    <row r="12194" spans="1:2">
      <c r="A12194" s="79"/>
      <c r="B12194" s="79"/>
    </row>
    <row r="12195" spans="1:2">
      <c r="A12195" s="79"/>
      <c r="B12195" s="79"/>
    </row>
    <row r="12196" spans="1:2">
      <c r="A12196" s="79"/>
      <c r="B12196" s="79"/>
    </row>
    <row r="12197" spans="1:2">
      <c r="A12197" s="79"/>
      <c r="B12197" s="79"/>
    </row>
    <row r="12198" spans="1:2">
      <c r="A12198" s="79"/>
      <c r="B12198" s="79"/>
    </row>
    <row r="12199" spans="1:2">
      <c r="A12199" s="79"/>
      <c r="B12199" s="79"/>
    </row>
    <row r="12200" spans="1:2">
      <c r="A12200" s="79"/>
      <c r="B12200" s="79"/>
    </row>
    <row r="12201" spans="1:2">
      <c r="A12201" s="79"/>
      <c r="B12201" s="79"/>
    </row>
    <row r="12202" spans="1:2">
      <c r="A12202" s="79"/>
      <c r="B12202" s="79"/>
    </row>
    <row r="12203" spans="1:2">
      <c r="A12203" s="79"/>
      <c r="B12203" s="79"/>
    </row>
    <row r="12204" spans="1:2">
      <c r="A12204" s="79"/>
      <c r="B12204" s="79"/>
    </row>
    <row r="12205" spans="1:2">
      <c r="A12205" s="79"/>
      <c r="B12205" s="79"/>
    </row>
    <row r="12206" spans="1:2">
      <c r="A12206" s="79"/>
      <c r="B12206" s="79"/>
    </row>
    <row r="12207" spans="1:2">
      <c r="A12207" s="79"/>
      <c r="B12207" s="79"/>
    </row>
    <row r="12208" spans="1:2">
      <c r="A12208" s="79"/>
      <c r="B12208" s="79"/>
    </row>
    <row r="12209" spans="1:2">
      <c r="A12209" s="79"/>
      <c r="B12209" s="79"/>
    </row>
    <row r="12210" spans="1:2">
      <c r="A12210" s="79"/>
      <c r="B12210" s="79"/>
    </row>
    <row r="12211" spans="1:2">
      <c r="A12211" s="79"/>
      <c r="B12211" s="79"/>
    </row>
    <row r="12212" spans="1:2">
      <c r="A12212" s="79"/>
      <c r="B12212" s="79"/>
    </row>
    <row r="12213" spans="1:2">
      <c r="A12213" s="79"/>
      <c r="B12213" s="79"/>
    </row>
    <row r="12214" spans="1:2">
      <c r="A12214" s="79"/>
      <c r="B12214" s="79"/>
    </row>
    <row r="12215" spans="1:2">
      <c r="A12215" s="79"/>
      <c r="B12215" s="79"/>
    </row>
    <row r="12216" spans="1:2">
      <c r="A12216" s="79"/>
      <c r="B12216" s="79"/>
    </row>
    <row r="12217" spans="1:2">
      <c r="A12217" s="79"/>
      <c r="B12217" s="79"/>
    </row>
    <row r="12218" spans="1:2">
      <c r="A12218" s="79"/>
      <c r="B12218" s="79"/>
    </row>
    <row r="12219" spans="1:2">
      <c r="A12219" s="79"/>
      <c r="B12219" s="79"/>
    </row>
    <row r="12220" spans="1:2">
      <c r="A12220" s="79"/>
      <c r="B12220" s="79"/>
    </row>
    <row r="12221" spans="1:2">
      <c r="A12221" s="79"/>
      <c r="B12221" s="79"/>
    </row>
    <row r="12222" spans="1:2">
      <c r="A12222" s="79"/>
      <c r="B12222" s="79"/>
    </row>
    <row r="12223" spans="1:2">
      <c r="A12223" s="79"/>
      <c r="B12223" s="79"/>
    </row>
    <row r="12224" spans="1:2">
      <c r="A12224" s="79"/>
      <c r="B12224" s="79"/>
    </row>
    <row r="12225" spans="1:2">
      <c r="A12225" s="79"/>
      <c r="B12225" s="79"/>
    </row>
    <row r="12226" spans="1:2">
      <c r="A12226" s="79"/>
      <c r="B12226" s="79"/>
    </row>
    <row r="12227" spans="1:2">
      <c r="A12227" s="79"/>
      <c r="B12227" s="79"/>
    </row>
    <row r="12228" spans="1:2">
      <c r="A12228" s="79"/>
      <c r="B12228" s="79"/>
    </row>
    <row r="12229" spans="1:2">
      <c r="A12229" s="79"/>
      <c r="B12229" s="79"/>
    </row>
    <row r="12230" spans="1:2">
      <c r="A12230" s="79"/>
      <c r="B12230" s="79"/>
    </row>
    <row r="12231" spans="1:2">
      <c r="A12231" s="79"/>
      <c r="B12231" s="79"/>
    </row>
    <row r="12232" spans="1:2">
      <c r="A12232" s="79"/>
      <c r="B12232" s="79"/>
    </row>
    <row r="12233" spans="1:2">
      <c r="A12233" s="79"/>
      <c r="B12233" s="79"/>
    </row>
    <row r="12234" spans="1:2">
      <c r="A12234" s="79"/>
      <c r="B12234" s="79"/>
    </row>
    <row r="12235" spans="1:2">
      <c r="A12235" s="79"/>
      <c r="B12235" s="79"/>
    </row>
    <row r="12236" spans="1:2">
      <c r="A12236" s="79"/>
      <c r="B12236" s="79"/>
    </row>
    <row r="12237" spans="1:2">
      <c r="A12237" s="79"/>
      <c r="B12237" s="79"/>
    </row>
    <row r="12238" spans="1:2">
      <c r="A12238" s="79"/>
      <c r="B12238" s="79"/>
    </row>
    <row r="12239" spans="1:2">
      <c r="A12239" s="79"/>
      <c r="B12239" s="79"/>
    </row>
    <row r="12240" spans="1:2">
      <c r="A12240" s="79"/>
      <c r="B12240" s="79"/>
    </row>
    <row r="12241" spans="1:2">
      <c r="A12241" s="79"/>
      <c r="B12241" s="79"/>
    </row>
    <row r="12242" spans="1:2">
      <c r="A12242" s="79"/>
      <c r="B12242" s="79"/>
    </row>
    <row r="12243" spans="1:2">
      <c r="A12243" s="79"/>
      <c r="B12243" s="79"/>
    </row>
    <row r="12244" spans="1:2">
      <c r="A12244" s="79"/>
      <c r="B12244" s="79"/>
    </row>
    <row r="12245" spans="1:2">
      <c r="A12245" s="79"/>
      <c r="B12245" s="79"/>
    </row>
    <row r="12246" spans="1:2">
      <c r="A12246" s="79"/>
      <c r="B12246" s="79"/>
    </row>
    <row r="12247" spans="1:2">
      <c r="A12247" s="79"/>
      <c r="B12247" s="79"/>
    </row>
    <row r="12248" spans="1:2">
      <c r="A12248" s="79"/>
      <c r="B12248" s="79"/>
    </row>
    <row r="12249" spans="1:2">
      <c r="A12249" s="79"/>
      <c r="B12249" s="79"/>
    </row>
    <row r="12250" spans="1:2">
      <c r="A12250" s="79"/>
      <c r="B12250" s="79"/>
    </row>
    <row r="12251" spans="1:2">
      <c r="A12251" s="79"/>
      <c r="B12251" s="79"/>
    </row>
    <row r="12252" spans="1:2">
      <c r="A12252" s="79"/>
      <c r="B12252" s="79"/>
    </row>
    <row r="12253" spans="1:2">
      <c r="A12253" s="79"/>
      <c r="B12253" s="79"/>
    </row>
    <row r="12254" spans="1:2">
      <c r="A12254" s="79"/>
      <c r="B12254" s="79"/>
    </row>
    <row r="12255" spans="1:2">
      <c r="A12255" s="79"/>
      <c r="B12255" s="79"/>
    </row>
    <row r="12256" spans="1:2">
      <c r="A12256" s="79"/>
      <c r="B12256" s="79"/>
    </row>
    <row r="12257" spans="1:2">
      <c r="A12257" s="79"/>
      <c r="B12257" s="79"/>
    </row>
    <row r="12258" spans="1:2">
      <c r="A12258" s="79"/>
      <c r="B12258" s="79"/>
    </row>
    <row r="12259" spans="1:2">
      <c r="A12259" s="79"/>
      <c r="B12259" s="79"/>
    </row>
    <row r="12260" spans="1:2">
      <c r="A12260" s="79"/>
      <c r="B12260" s="79"/>
    </row>
    <row r="12261" spans="1:2">
      <c r="A12261" s="79"/>
      <c r="B12261" s="79"/>
    </row>
    <row r="12262" spans="1:2">
      <c r="A12262" s="79"/>
      <c r="B12262" s="79"/>
    </row>
    <row r="12263" spans="1:2">
      <c r="A12263" s="79"/>
      <c r="B12263" s="79"/>
    </row>
    <row r="12264" spans="1:2">
      <c r="A12264" s="79"/>
      <c r="B12264" s="79"/>
    </row>
    <row r="12265" spans="1:2">
      <c r="A12265" s="79"/>
      <c r="B12265" s="79"/>
    </row>
    <row r="12266" spans="1:2">
      <c r="A12266" s="79"/>
      <c r="B12266" s="79"/>
    </row>
    <row r="12267" spans="1:2">
      <c r="A12267" s="79"/>
      <c r="B12267" s="79"/>
    </row>
    <row r="12268" spans="1:2">
      <c r="A12268" s="79"/>
      <c r="B12268" s="79"/>
    </row>
    <row r="12269" spans="1:2">
      <c r="A12269" s="79"/>
      <c r="B12269" s="79"/>
    </row>
    <row r="12270" spans="1:2">
      <c r="A12270" s="79"/>
      <c r="B12270" s="79"/>
    </row>
    <row r="12271" spans="1:2">
      <c r="A12271" s="79"/>
      <c r="B12271" s="79"/>
    </row>
    <row r="12272" spans="1:2">
      <c r="A12272" s="79"/>
      <c r="B12272" s="79"/>
    </row>
    <row r="12273" spans="1:2">
      <c r="A12273" s="79"/>
      <c r="B12273" s="79"/>
    </row>
    <row r="12274" spans="1:2">
      <c r="A12274" s="79"/>
      <c r="B12274" s="79"/>
    </row>
    <row r="12275" spans="1:2">
      <c r="A12275" s="79"/>
      <c r="B12275" s="79"/>
    </row>
    <row r="12276" spans="1:2">
      <c r="A12276" s="79"/>
      <c r="B12276" s="79"/>
    </row>
    <row r="12277" spans="1:2">
      <c r="A12277" s="79"/>
      <c r="B12277" s="79"/>
    </row>
    <row r="12278" spans="1:2">
      <c r="A12278" s="79"/>
      <c r="B12278" s="79"/>
    </row>
    <row r="12279" spans="1:2">
      <c r="A12279" s="79"/>
      <c r="B12279" s="79"/>
    </row>
    <row r="12280" spans="1:2">
      <c r="A12280" s="79"/>
      <c r="B12280" s="79"/>
    </row>
    <row r="12281" spans="1:2">
      <c r="A12281" s="79"/>
      <c r="B12281" s="79"/>
    </row>
    <row r="12282" spans="1:2">
      <c r="A12282" s="79"/>
      <c r="B12282" s="79"/>
    </row>
    <row r="12283" spans="1:2">
      <c r="A12283" s="79"/>
      <c r="B12283" s="79"/>
    </row>
    <row r="12284" spans="1:2">
      <c r="A12284" s="79"/>
      <c r="B12284" s="79"/>
    </row>
    <row r="12285" spans="1:2">
      <c r="A12285" s="79"/>
      <c r="B12285" s="79"/>
    </row>
    <row r="12286" spans="1:2">
      <c r="A12286" s="79"/>
      <c r="B12286" s="79"/>
    </row>
    <row r="12287" spans="1:2">
      <c r="A12287" s="79"/>
      <c r="B12287" s="79"/>
    </row>
    <row r="12288" spans="1:2">
      <c r="A12288" s="79"/>
      <c r="B12288" s="79"/>
    </row>
    <row r="12289" spans="1:2">
      <c r="A12289" s="79"/>
      <c r="B12289" s="79"/>
    </row>
    <row r="12290" spans="1:2">
      <c r="A12290" s="79"/>
      <c r="B12290" s="79"/>
    </row>
    <row r="12291" spans="1:2">
      <c r="A12291" s="79"/>
      <c r="B12291" s="79"/>
    </row>
    <row r="12292" spans="1:2">
      <c r="A12292" s="79"/>
      <c r="B12292" s="79"/>
    </row>
    <row r="12293" spans="1:2">
      <c r="A12293" s="79"/>
      <c r="B12293" s="79"/>
    </row>
    <row r="12294" spans="1:2">
      <c r="A12294" s="79"/>
      <c r="B12294" s="79"/>
    </row>
    <row r="12295" spans="1:2">
      <c r="A12295" s="79"/>
      <c r="B12295" s="79"/>
    </row>
    <row r="12296" spans="1:2">
      <c r="A12296" s="79"/>
      <c r="B12296" s="79"/>
    </row>
    <row r="12297" spans="1:2">
      <c r="A12297" s="79"/>
      <c r="B12297" s="79"/>
    </row>
    <row r="12298" spans="1:2">
      <c r="A12298" s="79"/>
      <c r="B12298" s="79"/>
    </row>
    <row r="12299" spans="1:2">
      <c r="A12299" s="79"/>
      <c r="B12299" s="79"/>
    </row>
    <row r="12300" spans="1:2">
      <c r="A12300" s="79"/>
      <c r="B12300" s="79"/>
    </row>
    <row r="12301" spans="1:2">
      <c r="A12301" s="79"/>
      <c r="B12301" s="79"/>
    </row>
    <row r="12302" spans="1:2">
      <c r="A12302" s="79"/>
      <c r="B12302" s="79"/>
    </row>
    <row r="12303" spans="1:2">
      <c r="A12303" s="79"/>
      <c r="B12303" s="79"/>
    </row>
    <row r="12304" spans="1:2">
      <c r="A12304" s="79"/>
      <c r="B12304" s="79"/>
    </row>
    <row r="12305" spans="1:2">
      <c r="A12305" s="79"/>
      <c r="B12305" s="79"/>
    </row>
    <row r="12306" spans="1:2">
      <c r="A12306" s="79"/>
      <c r="B12306" s="79"/>
    </row>
    <row r="12307" spans="1:2">
      <c r="A12307" s="79"/>
      <c r="B12307" s="79"/>
    </row>
    <row r="12308" spans="1:2">
      <c r="A12308" s="79"/>
      <c r="B12308" s="79"/>
    </row>
    <row r="12309" spans="1:2">
      <c r="A12309" s="79"/>
      <c r="B12309" s="79"/>
    </row>
    <row r="12310" spans="1:2">
      <c r="A12310" s="79"/>
      <c r="B12310" s="79"/>
    </row>
    <row r="12311" spans="1:2">
      <c r="A12311" s="79"/>
      <c r="B12311" s="79"/>
    </row>
    <row r="12312" spans="1:2">
      <c r="A12312" s="79"/>
      <c r="B12312" s="79"/>
    </row>
    <row r="12313" spans="1:2">
      <c r="A12313" s="79"/>
      <c r="B12313" s="79"/>
    </row>
    <row r="12314" spans="1:2">
      <c r="A12314" s="79"/>
      <c r="B12314" s="79"/>
    </row>
    <row r="12315" spans="1:2">
      <c r="A12315" s="79"/>
      <c r="B12315" s="79"/>
    </row>
    <row r="12316" spans="1:2">
      <c r="A12316" s="79"/>
      <c r="B12316" s="79"/>
    </row>
    <row r="12317" spans="1:2">
      <c r="A12317" s="79"/>
      <c r="B12317" s="79"/>
    </row>
    <row r="12318" spans="1:2">
      <c r="A12318" s="79"/>
      <c r="B12318" s="79"/>
    </row>
    <row r="12319" spans="1:2">
      <c r="A12319" s="79"/>
      <c r="B12319" s="79"/>
    </row>
    <row r="12320" spans="1:2">
      <c r="A12320" s="79"/>
      <c r="B12320" s="79"/>
    </row>
    <row r="12321" spans="1:2">
      <c r="A12321" s="79"/>
      <c r="B12321" s="79"/>
    </row>
    <row r="12322" spans="1:2">
      <c r="A12322" s="79"/>
      <c r="B12322" s="79"/>
    </row>
    <row r="12323" spans="1:2">
      <c r="A12323" s="79"/>
      <c r="B12323" s="79"/>
    </row>
    <row r="12324" spans="1:2">
      <c r="A12324" s="79"/>
      <c r="B12324" s="79"/>
    </row>
    <row r="12325" spans="1:2">
      <c r="A12325" s="79"/>
      <c r="B12325" s="79"/>
    </row>
    <row r="12326" spans="1:2">
      <c r="A12326" s="79"/>
      <c r="B12326" s="79"/>
    </row>
    <row r="12327" spans="1:2">
      <c r="A12327" s="79"/>
      <c r="B12327" s="79"/>
    </row>
    <row r="12328" spans="1:2">
      <c r="A12328" s="79"/>
      <c r="B12328" s="79"/>
    </row>
    <row r="12329" spans="1:2">
      <c r="A12329" s="79"/>
      <c r="B12329" s="79"/>
    </row>
    <row r="12330" spans="1:2">
      <c r="A12330" s="79"/>
      <c r="B12330" s="79"/>
    </row>
    <row r="12331" spans="1:2">
      <c r="A12331" s="79"/>
      <c r="B12331" s="79"/>
    </row>
    <row r="12332" spans="1:2">
      <c r="A12332" s="79"/>
      <c r="B12332" s="79"/>
    </row>
    <row r="12333" spans="1:2">
      <c r="A12333" s="79"/>
      <c r="B12333" s="79"/>
    </row>
    <row r="12334" spans="1:2">
      <c r="A12334" s="79"/>
      <c r="B12334" s="79"/>
    </row>
    <row r="12335" spans="1:2">
      <c r="A12335" s="79"/>
      <c r="B12335" s="79"/>
    </row>
    <row r="12336" spans="1:2">
      <c r="A12336" s="79"/>
      <c r="B12336" s="79"/>
    </row>
    <row r="12337" spans="1:2">
      <c r="A12337" s="79"/>
      <c r="B12337" s="79"/>
    </row>
    <row r="12338" spans="1:2">
      <c r="A12338" s="79"/>
      <c r="B12338" s="79"/>
    </row>
    <row r="12339" spans="1:2">
      <c r="A12339" s="79"/>
      <c r="B12339" s="79"/>
    </row>
    <row r="12340" spans="1:2">
      <c r="A12340" s="79"/>
      <c r="B12340" s="79"/>
    </row>
    <row r="12341" spans="1:2">
      <c r="A12341" s="79"/>
      <c r="B12341" s="79"/>
    </row>
    <row r="12342" spans="1:2">
      <c r="A12342" s="79"/>
      <c r="B12342" s="79"/>
    </row>
    <row r="12343" spans="1:2">
      <c r="A12343" s="79"/>
      <c r="B12343" s="79"/>
    </row>
    <row r="12344" spans="1:2">
      <c r="A12344" s="79"/>
      <c r="B12344" s="79"/>
    </row>
    <row r="12345" spans="1:2">
      <c r="A12345" s="79"/>
      <c r="B12345" s="79"/>
    </row>
    <row r="12346" spans="1:2">
      <c r="A12346" s="79"/>
      <c r="B12346" s="79"/>
    </row>
    <row r="12347" spans="1:2">
      <c r="A12347" s="79"/>
      <c r="B12347" s="79"/>
    </row>
    <row r="12348" spans="1:2">
      <c r="A12348" s="79"/>
      <c r="B12348" s="79"/>
    </row>
    <row r="12349" spans="1:2">
      <c r="A12349" s="79"/>
      <c r="B12349" s="79"/>
    </row>
    <row r="12350" spans="1:2">
      <c r="A12350" s="79"/>
      <c r="B12350" s="79"/>
    </row>
    <row r="12351" spans="1:2">
      <c r="A12351" s="79"/>
      <c r="B12351" s="79"/>
    </row>
    <row r="12352" spans="1:2">
      <c r="A12352" s="79"/>
      <c r="B12352" s="79"/>
    </row>
    <row r="12353" spans="1:2">
      <c r="A12353" s="79"/>
      <c r="B12353" s="79"/>
    </row>
    <row r="12354" spans="1:2">
      <c r="A12354" s="79"/>
      <c r="B12354" s="79"/>
    </row>
    <row r="12355" spans="1:2">
      <c r="A12355" s="79"/>
      <c r="B12355" s="79"/>
    </row>
    <row r="12356" spans="1:2">
      <c r="A12356" s="79"/>
      <c r="B12356" s="79"/>
    </row>
    <row r="12357" spans="1:2">
      <c r="A12357" s="79"/>
      <c r="B12357" s="79"/>
    </row>
    <row r="12358" spans="1:2">
      <c r="A12358" s="79"/>
      <c r="B12358" s="79"/>
    </row>
    <row r="12359" spans="1:2">
      <c r="A12359" s="79"/>
      <c r="B12359" s="79"/>
    </row>
    <row r="12360" spans="1:2">
      <c r="A12360" s="79"/>
      <c r="B12360" s="79"/>
    </row>
    <row r="12361" spans="1:2">
      <c r="A12361" s="79"/>
      <c r="B12361" s="79"/>
    </row>
    <row r="12362" spans="1:2">
      <c r="A12362" s="79"/>
      <c r="B12362" s="79"/>
    </row>
    <row r="12363" spans="1:2">
      <c r="A12363" s="79"/>
      <c r="B12363" s="79"/>
    </row>
    <row r="12364" spans="1:2">
      <c r="A12364" s="79"/>
      <c r="B12364" s="79"/>
    </row>
    <row r="12365" spans="1:2">
      <c r="A12365" s="79"/>
      <c r="B12365" s="79"/>
    </row>
    <row r="12366" spans="1:2">
      <c r="A12366" s="79"/>
      <c r="B12366" s="79"/>
    </row>
    <row r="12367" spans="1:2">
      <c r="A12367" s="79"/>
      <c r="B12367" s="79"/>
    </row>
    <row r="12368" spans="1:2">
      <c r="A12368" s="79"/>
      <c r="B12368" s="79"/>
    </row>
    <row r="12369" spans="1:2">
      <c r="A12369" s="79"/>
      <c r="B12369" s="79"/>
    </row>
    <row r="12370" spans="1:2">
      <c r="A12370" s="79"/>
      <c r="B12370" s="79"/>
    </row>
    <row r="12371" spans="1:2">
      <c r="A12371" s="79"/>
      <c r="B12371" s="79"/>
    </row>
    <row r="12372" spans="1:2">
      <c r="A12372" s="79"/>
      <c r="B12372" s="79"/>
    </row>
    <row r="12373" spans="1:2">
      <c r="A12373" s="79"/>
      <c r="B12373" s="79"/>
    </row>
    <row r="12374" spans="1:2">
      <c r="A12374" s="79"/>
      <c r="B12374" s="79"/>
    </row>
    <row r="12375" spans="1:2">
      <c r="A12375" s="79"/>
      <c r="B12375" s="79"/>
    </row>
    <row r="12376" spans="1:2">
      <c r="A12376" s="79"/>
      <c r="B12376" s="79"/>
    </row>
    <row r="12377" spans="1:2">
      <c r="A12377" s="79"/>
      <c r="B12377" s="79"/>
    </row>
    <row r="12378" spans="1:2">
      <c r="A12378" s="79"/>
      <c r="B12378" s="79"/>
    </row>
    <row r="12379" spans="1:2">
      <c r="A12379" s="79"/>
      <c r="B12379" s="79"/>
    </row>
    <row r="12380" spans="1:2">
      <c r="A12380" s="79"/>
      <c r="B12380" s="79"/>
    </row>
    <row r="12381" spans="1:2">
      <c r="A12381" s="79"/>
      <c r="B12381" s="79"/>
    </row>
    <row r="12382" spans="1:2">
      <c r="A12382" s="79"/>
      <c r="B12382" s="79"/>
    </row>
    <row r="12383" spans="1:2">
      <c r="A12383" s="79"/>
      <c r="B12383" s="79"/>
    </row>
    <row r="12384" spans="1:2">
      <c r="A12384" s="79"/>
      <c r="B12384" s="79"/>
    </row>
    <row r="12385" spans="1:2">
      <c r="A12385" s="79"/>
      <c r="B12385" s="79"/>
    </row>
    <row r="12386" spans="1:2">
      <c r="A12386" s="79"/>
      <c r="B12386" s="79"/>
    </row>
    <row r="12387" spans="1:2">
      <c r="A12387" s="79"/>
      <c r="B12387" s="79"/>
    </row>
    <row r="12388" spans="1:2">
      <c r="A12388" s="79"/>
      <c r="B12388" s="79"/>
    </row>
    <row r="12389" spans="1:2">
      <c r="A12389" s="79"/>
      <c r="B12389" s="79"/>
    </row>
    <row r="12390" spans="1:2">
      <c r="A12390" s="79"/>
      <c r="B12390" s="79"/>
    </row>
    <row r="12391" spans="1:2">
      <c r="A12391" s="79"/>
      <c r="B12391" s="79"/>
    </row>
    <row r="12392" spans="1:2">
      <c r="A12392" s="79"/>
      <c r="B12392" s="79"/>
    </row>
    <row r="12393" spans="1:2">
      <c r="A12393" s="79"/>
      <c r="B12393" s="79"/>
    </row>
    <row r="12394" spans="1:2">
      <c r="A12394" s="79"/>
      <c r="B12394" s="79"/>
    </row>
    <row r="12395" spans="1:2">
      <c r="A12395" s="79"/>
      <c r="B12395" s="79"/>
    </row>
    <row r="12396" spans="1:2">
      <c r="A12396" s="79"/>
      <c r="B12396" s="79"/>
    </row>
    <row r="12397" spans="1:2">
      <c r="A12397" s="79"/>
      <c r="B12397" s="79"/>
    </row>
    <row r="12398" spans="1:2">
      <c r="A12398" s="79"/>
      <c r="B12398" s="79"/>
    </row>
    <row r="12399" spans="1:2">
      <c r="A12399" s="79"/>
      <c r="B12399" s="79"/>
    </row>
    <row r="12400" spans="1:2">
      <c r="A12400" s="79"/>
      <c r="B12400" s="79"/>
    </row>
    <row r="12401" spans="1:2">
      <c r="A12401" s="79"/>
      <c r="B12401" s="79"/>
    </row>
    <row r="12402" spans="1:2">
      <c r="A12402" s="79"/>
      <c r="B12402" s="79"/>
    </row>
    <row r="12403" spans="1:2">
      <c r="A12403" s="79"/>
      <c r="B12403" s="79"/>
    </row>
    <row r="12404" spans="1:2">
      <c r="A12404" s="79"/>
      <c r="B12404" s="79"/>
    </row>
    <row r="12405" spans="1:2">
      <c r="A12405" s="79"/>
      <c r="B12405" s="79"/>
    </row>
    <row r="12406" spans="1:2">
      <c r="A12406" s="79"/>
      <c r="B12406" s="79"/>
    </row>
    <row r="12407" spans="1:2">
      <c r="A12407" s="79"/>
      <c r="B12407" s="79"/>
    </row>
    <row r="12408" spans="1:2">
      <c r="A12408" s="79"/>
      <c r="B12408" s="79"/>
    </row>
    <row r="12409" spans="1:2">
      <c r="A12409" s="79"/>
      <c r="B12409" s="79"/>
    </row>
    <row r="12410" spans="1:2">
      <c r="A12410" s="79"/>
      <c r="B12410" s="79"/>
    </row>
    <row r="12411" spans="1:2">
      <c r="A12411" s="79"/>
      <c r="B12411" s="79"/>
    </row>
    <row r="12412" spans="1:2">
      <c r="A12412" s="79"/>
      <c r="B12412" s="79"/>
    </row>
    <row r="12413" spans="1:2">
      <c r="A12413" s="79"/>
      <c r="B12413" s="79"/>
    </row>
    <row r="12414" spans="1:2">
      <c r="A12414" s="79"/>
      <c r="B12414" s="79"/>
    </row>
    <row r="12415" spans="1:2">
      <c r="A12415" s="79"/>
      <c r="B12415" s="79"/>
    </row>
    <row r="12416" spans="1:2">
      <c r="A12416" s="79"/>
      <c r="B12416" s="79"/>
    </row>
    <row r="12417" spans="1:2">
      <c r="A12417" s="79"/>
      <c r="B12417" s="79"/>
    </row>
    <row r="12418" spans="1:2">
      <c r="A12418" s="79"/>
      <c r="B12418" s="79"/>
    </row>
    <row r="12419" spans="1:2">
      <c r="A12419" s="79"/>
      <c r="B12419" s="79"/>
    </row>
    <row r="12420" spans="1:2">
      <c r="A12420" s="79"/>
      <c r="B12420" s="79"/>
    </row>
    <row r="12421" spans="1:2">
      <c r="A12421" s="79"/>
      <c r="B12421" s="79"/>
    </row>
    <row r="12422" spans="1:2">
      <c r="A12422" s="79"/>
      <c r="B12422" s="79"/>
    </row>
    <row r="12423" spans="1:2">
      <c r="A12423" s="79"/>
      <c r="B12423" s="79"/>
    </row>
    <row r="12424" spans="1:2">
      <c r="A12424" s="79"/>
      <c r="B12424" s="79"/>
    </row>
    <row r="12425" spans="1:2">
      <c r="A12425" s="79"/>
      <c r="B12425" s="79"/>
    </row>
    <row r="12426" spans="1:2">
      <c r="A12426" s="79"/>
      <c r="B12426" s="79"/>
    </row>
    <row r="12427" spans="1:2">
      <c r="A12427" s="79"/>
      <c r="B12427" s="79"/>
    </row>
    <row r="12428" spans="1:2">
      <c r="A12428" s="79"/>
      <c r="B12428" s="79"/>
    </row>
    <row r="12429" spans="1:2">
      <c r="A12429" s="79"/>
      <c r="B12429" s="79"/>
    </row>
    <row r="12430" spans="1:2">
      <c r="A12430" s="79"/>
      <c r="B12430" s="79"/>
    </row>
    <row r="12431" spans="1:2">
      <c r="A12431" s="79"/>
      <c r="B12431" s="79"/>
    </row>
    <row r="12432" spans="1:2">
      <c r="A12432" s="79"/>
      <c r="B12432" s="79"/>
    </row>
    <row r="12433" spans="1:2">
      <c r="A12433" s="79"/>
      <c r="B12433" s="79"/>
    </row>
    <row r="12434" spans="1:2">
      <c r="A12434" s="79"/>
      <c r="B12434" s="79"/>
    </row>
    <row r="12435" spans="1:2">
      <c r="A12435" s="79"/>
      <c r="B12435" s="79"/>
    </row>
    <row r="12436" spans="1:2">
      <c r="A12436" s="79"/>
      <c r="B12436" s="79"/>
    </row>
    <row r="12437" spans="1:2">
      <c r="A12437" s="79"/>
      <c r="B12437" s="79"/>
    </row>
    <row r="12438" spans="1:2">
      <c r="A12438" s="79"/>
      <c r="B12438" s="79"/>
    </row>
    <row r="12439" spans="1:2">
      <c r="A12439" s="79"/>
      <c r="B12439" s="79"/>
    </row>
    <row r="12440" spans="1:2">
      <c r="A12440" s="79"/>
      <c r="B12440" s="79"/>
    </row>
    <row r="12441" spans="1:2">
      <c r="A12441" s="79"/>
      <c r="B12441" s="79"/>
    </row>
    <row r="12442" spans="1:2">
      <c r="A12442" s="79"/>
      <c r="B12442" s="79"/>
    </row>
    <row r="12443" spans="1:2">
      <c r="A12443" s="79"/>
      <c r="B12443" s="79"/>
    </row>
    <row r="12444" spans="1:2">
      <c r="A12444" s="79"/>
      <c r="B12444" s="79"/>
    </row>
    <row r="12445" spans="1:2">
      <c r="A12445" s="79"/>
      <c r="B12445" s="79"/>
    </row>
    <row r="12446" spans="1:2">
      <c r="A12446" s="79"/>
      <c r="B12446" s="79"/>
    </row>
    <row r="12447" spans="1:2">
      <c r="A12447" s="79"/>
      <c r="B12447" s="79"/>
    </row>
    <row r="12448" spans="1:2">
      <c r="A12448" s="79"/>
      <c r="B12448" s="79"/>
    </row>
    <row r="12449" spans="1:2">
      <c r="A12449" s="79"/>
      <c r="B12449" s="79"/>
    </row>
    <row r="12450" spans="1:2">
      <c r="A12450" s="79"/>
      <c r="B12450" s="79"/>
    </row>
    <row r="12451" spans="1:2">
      <c r="A12451" s="79"/>
      <c r="B12451" s="79"/>
    </row>
    <row r="12452" spans="1:2">
      <c r="A12452" s="79"/>
      <c r="B12452" s="79"/>
    </row>
    <row r="12453" spans="1:2">
      <c r="A12453" s="79"/>
      <c r="B12453" s="79"/>
    </row>
    <row r="12454" spans="1:2">
      <c r="A12454" s="79"/>
      <c r="B12454" s="79"/>
    </row>
    <row r="12455" spans="1:2">
      <c r="A12455" s="79"/>
      <c r="B12455" s="79"/>
    </row>
    <row r="12456" spans="1:2">
      <c r="A12456" s="79"/>
      <c r="B12456" s="79"/>
    </row>
    <row r="12457" spans="1:2">
      <c r="A12457" s="79"/>
      <c r="B12457" s="79"/>
    </row>
    <row r="12458" spans="1:2">
      <c r="A12458" s="79"/>
      <c r="B12458" s="79"/>
    </row>
    <row r="12459" spans="1:2">
      <c r="A12459" s="79"/>
      <c r="B12459" s="79"/>
    </row>
    <row r="12460" spans="1:2">
      <c r="A12460" s="79"/>
      <c r="B12460" s="79"/>
    </row>
    <row r="12461" spans="1:2">
      <c r="A12461" s="79"/>
      <c r="B12461" s="79"/>
    </row>
    <row r="12462" spans="1:2">
      <c r="A12462" s="79"/>
      <c r="B12462" s="79"/>
    </row>
    <row r="12463" spans="1:2">
      <c r="A12463" s="79"/>
      <c r="B12463" s="79"/>
    </row>
    <row r="12464" spans="1:2">
      <c r="A12464" s="79"/>
      <c r="B12464" s="79"/>
    </row>
    <row r="12465" spans="1:2">
      <c r="A12465" s="79"/>
      <c r="B12465" s="79"/>
    </row>
    <row r="12466" spans="1:2">
      <c r="A12466" s="79"/>
      <c r="B12466" s="79"/>
    </row>
    <row r="12467" spans="1:2">
      <c r="A12467" s="79"/>
      <c r="B12467" s="79"/>
    </row>
    <row r="12468" spans="1:2">
      <c r="A12468" s="79"/>
      <c r="B12468" s="79"/>
    </row>
    <row r="12469" spans="1:2">
      <c r="A12469" s="79"/>
      <c r="B12469" s="79"/>
    </row>
    <row r="12470" spans="1:2">
      <c r="A12470" s="79"/>
      <c r="B12470" s="79"/>
    </row>
    <row r="12471" spans="1:2">
      <c r="A12471" s="79"/>
      <c r="B12471" s="79"/>
    </row>
    <row r="12472" spans="1:2">
      <c r="A12472" s="79"/>
      <c r="B12472" s="79"/>
    </row>
    <row r="12473" spans="1:2">
      <c r="A12473" s="79"/>
      <c r="B12473" s="79"/>
    </row>
    <row r="12474" spans="1:2">
      <c r="A12474" s="79"/>
      <c r="B12474" s="79"/>
    </row>
    <row r="12475" spans="1:2">
      <c r="A12475" s="79"/>
      <c r="B12475" s="79"/>
    </row>
    <row r="12476" spans="1:2">
      <c r="A12476" s="79"/>
      <c r="B12476" s="79"/>
    </row>
    <row r="12477" spans="1:2">
      <c r="A12477" s="79"/>
      <c r="B12477" s="79"/>
    </row>
    <row r="12478" spans="1:2">
      <c r="A12478" s="79"/>
      <c r="B12478" s="79"/>
    </row>
    <row r="12479" spans="1:2">
      <c r="A12479" s="79"/>
      <c r="B12479" s="79"/>
    </row>
    <row r="12480" spans="1:2">
      <c r="A12480" s="79"/>
      <c r="B12480" s="79"/>
    </row>
    <row r="12481" spans="1:2">
      <c r="A12481" s="79"/>
      <c r="B12481" s="79"/>
    </row>
    <row r="12482" spans="1:2">
      <c r="A12482" s="79"/>
      <c r="B12482" s="79"/>
    </row>
    <row r="12483" spans="1:2">
      <c r="A12483" s="79"/>
      <c r="B12483" s="79"/>
    </row>
    <row r="12484" spans="1:2">
      <c r="A12484" s="79"/>
      <c r="B12484" s="79"/>
    </row>
    <row r="12485" spans="1:2">
      <c r="A12485" s="79"/>
      <c r="B12485" s="79"/>
    </row>
    <row r="12486" spans="1:2">
      <c r="A12486" s="79"/>
      <c r="B12486" s="79"/>
    </row>
    <row r="12487" spans="1:2">
      <c r="A12487" s="79"/>
      <c r="B12487" s="79"/>
    </row>
    <row r="12488" spans="1:2">
      <c r="A12488" s="79"/>
      <c r="B12488" s="79"/>
    </row>
    <row r="12489" spans="1:2">
      <c r="A12489" s="79"/>
      <c r="B12489" s="79"/>
    </row>
    <row r="12490" spans="1:2">
      <c r="A12490" s="79"/>
      <c r="B12490" s="79"/>
    </row>
    <row r="12491" spans="1:2">
      <c r="A12491" s="79"/>
      <c r="B12491" s="79"/>
    </row>
    <row r="12492" spans="1:2">
      <c r="A12492" s="79"/>
      <c r="B12492" s="79"/>
    </row>
    <row r="12493" spans="1:2">
      <c r="A12493" s="79"/>
      <c r="B12493" s="79"/>
    </row>
    <row r="12494" spans="1:2">
      <c r="A12494" s="79"/>
      <c r="B12494" s="79"/>
    </row>
    <row r="12495" spans="1:2">
      <c r="A12495" s="79"/>
      <c r="B12495" s="79"/>
    </row>
    <row r="12496" spans="1:2">
      <c r="A12496" s="79"/>
      <c r="B12496" s="79"/>
    </row>
    <row r="12497" spans="1:2">
      <c r="A12497" s="79"/>
      <c r="B12497" s="79"/>
    </row>
    <row r="12498" spans="1:2">
      <c r="A12498" s="79"/>
      <c r="B12498" s="79"/>
    </row>
    <row r="12499" spans="1:2">
      <c r="A12499" s="79"/>
      <c r="B12499" s="79"/>
    </row>
    <row r="12500" spans="1:2">
      <c r="A12500" s="79"/>
      <c r="B12500" s="79"/>
    </row>
    <row r="12501" spans="1:2">
      <c r="A12501" s="79"/>
      <c r="B12501" s="79"/>
    </row>
    <row r="12502" spans="1:2">
      <c r="A12502" s="79"/>
      <c r="B12502" s="79"/>
    </row>
    <row r="12503" spans="1:2">
      <c r="A12503" s="79"/>
      <c r="B12503" s="79"/>
    </row>
    <row r="12504" spans="1:2">
      <c r="A12504" s="79"/>
      <c r="B12504" s="79"/>
    </row>
    <row r="12505" spans="1:2">
      <c r="A12505" s="79"/>
      <c r="B12505" s="79"/>
    </row>
    <row r="12506" spans="1:2">
      <c r="A12506" s="79"/>
      <c r="B12506" s="79"/>
    </row>
    <row r="12507" spans="1:2">
      <c r="A12507" s="79"/>
      <c r="B12507" s="79"/>
    </row>
    <row r="12508" spans="1:2">
      <c r="A12508" s="79"/>
      <c r="B12508" s="79"/>
    </row>
    <row r="12509" spans="1:2">
      <c r="A12509" s="79"/>
      <c r="B12509" s="79"/>
    </row>
    <row r="12510" spans="1:2">
      <c r="A12510" s="79"/>
      <c r="B12510" s="79"/>
    </row>
    <row r="12511" spans="1:2">
      <c r="A12511" s="79"/>
      <c r="B12511" s="79"/>
    </row>
    <row r="12512" spans="1:2">
      <c r="A12512" s="79"/>
      <c r="B12512" s="79"/>
    </row>
    <row r="12513" spans="1:2">
      <c r="A12513" s="79"/>
      <c r="B12513" s="79"/>
    </row>
    <row r="12514" spans="1:2">
      <c r="A12514" s="79"/>
      <c r="B12514" s="79"/>
    </row>
    <row r="12515" spans="1:2">
      <c r="A12515" s="79"/>
      <c r="B12515" s="79"/>
    </row>
    <row r="12516" spans="1:2">
      <c r="A12516" s="79"/>
      <c r="B12516" s="79"/>
    </row>
    <row r="12517" spans="1:2">
      <c r="A12517" s="79"/>
      <c r="B12517" s="79"/>
    </row>
    <row r="12518" spans="1:2">
      <c r="A12518" s="79"/>
      <c r="B12518" s="79"/>
    </row>
    <row r="12519" spans="1:2">
      <c r="A12519" s="79"/>
      <c r="B12519" s="79"/>
    </row>
    <row r="12520" spans="1:2">
      <c r="A12520" s="79"/>
      <c r="B12520" s="79"/>
    </row>
    <row r="12521" spans="1:2">
      <c r="A12521" s="79"/>
      <c r="B12521" s="79"/>
    </row>
    <row r="12522" spans="1:2">
      <c r="A12522" s="79"/>
      <c r="B12522" s="79"/>
    </row>
    <row r="12523" spans="1:2">
      <c r="A12523" s="79"/>
      <c r="B12523" s="79"/>
    </row>
    <row r="12524" spans="1:2">
      <c r="A12524" s="79"/>
      <c r="B12524" s="79"/>
    </row>
    <row r="12525" spans="1:2">
      <c r="A12525" s="79"/>
      <c r="B12525" s="79"/>
    </row>
    <row r="12526" spans="1:2">
      <c r="A12526" s="79"/>
      <c r="B12526" s="79"/>
    </row>
    <row r="12527" spans="1:2">
      <c r="A12527" s="79"/>
      <c r="B12527" s="79"/>
    </row>
    <row r="12528" spans="1:2">
      <c r="A12528" s="79"/>
      <c r="B12528" s="79"/>
    </row>
    <row r="12529" spans="1:2">
      <c r="A12529" s="79"/>
      <c r="B12529" s="79"/>
    </row>
    <row r="12530" spans="1:2">
      <c r="A12530" s="79"/>
      <c r="B12530" s="79"/>
    </row>
    <row r="12531" spans="1:2">
      <c r="A12531" s="79"/>
      <c r="B12531" s="79"/>
    </row>
    <row r="12532" spans="1:2">
      <c r="A12532" s="79"/>
      <c r="B12532" s="79"/>
    </row>
    <row r="12533" spans="1:2">
      <c r="A12533" s="79"/>
      <c r="B12533" s="79"/>
    </row>
    <row r="12534" spans="1:2">
      <c r="A12534" s="79"/>
      <c r="B12534" s="79"/>
    </row>
    <row r="12535" spans="1:2">
      <c r="A12535" s="79"/>
      <c r="B12535" s="79"/>
    </row>
    <row r="12536" spans="1:2">
      <c r="A12536" s="79"/>
      <c r="B12536" s="79"/>
    </row>
    <row r="12537" spans="1:2">
      <c r="A12537" s="79"/>
      <c r="B12537" s="79"/>
    </row>
    <row r="12538" spans="1:2">
      <c r="A12538" s="79"/>
      <c r="B12538" s="79"/>
    </row>
    <row r="12539" spans="1:2">
      <c r="A12539" s="79"/>
      <c r="B12539" s="79"/>
    </row>
    <row r="12540" spans="1:2">
      <c r="A12540" s="79"/>
      <c r="B12540" s="79"/>
    </row>
    <row r="12541" spans="1:2">
      <c r="A12541" s="79"/>
      <c r="B12541" s="79"/>
    </row>
    <row r="12542" spans="1:2">
      <c r="A12542" s="79"/>
      <c r="B12542" s="79"/>
    </row>
    <row r="12543" spans="1:2">
      <c r="A12543" s="79"/>
      <c r="B12543" s="79"/>
    </row>
    <row r="12544" spans="1:2">
      <c r="A12544" s="79"/>
      <c r="B12544" s="79"/>
    </row>
    <row r="12545" spans="1:2">
      <c r="A12545" s="79"/>
      <c r="B12545" s="79"/>
    </row>
    <row r="12546" spans="1:2">
      <c r="A12546" s="79"/>
      <c r="B12546" s="79"/>
    </row>
    <row r="12547" spans="1:2">
      <c r="A12547" s="79"/>
      <c r="B12547" s="79"/>
    </row>
    <row r="12548" spans="1:2">
      <c r="A12548" s="79"/>
      <c r="B12548" s="79"/>
    </row>
    <row r="12549" spans="1:2">
      <c r="A12549" s="79"/>
      <c r="B12549" s="79"/>
    </row>
    <row r="12550" spans="1:2">
      <c r="A12550" s="79"/>
      <c r="B12550" s="79"/>
    </row>
    <row r="12551" spans="1:2">
      <c r="A12551" s="79"/>
      <c r="B12551" s="79"/>
    </row>
    <row r="12552" spans="1:2">
      <c r="A12552" s="79"/>
      <c r="B12552" s="79"/>
    </row>
    <row r="12553" spans="1:2">
      <c r="A12553" s="79"/>
      <c r="B12553" s="79"/>
    </row>
    <row r="12554" spans="1:2">
      <c r="A12554" s="79"/>
      <c r="B12554" s="79"/>
    </row>
    <row r="12555" spans="1:2">
      <c r="A12555" s="79"/>
      <c r="B12555" s="79"/>
    </row>
    <row r="12556" spans="1:2">
      <c r="A12556" s="79"/>
      <c r="B12556" s="79"/>
    </row>
    <row r="12557" spans="1:2">
      <c r="A12557" s="79"/>
      <c r="B12557" s="79"/>
    </row>
    <row r="12558" spans="1:2">
      <c r="A12558" s="79"/>
      <c r="B12558" s="79"/>
    </row>
    <row r="12559" spans="1:2">
      <c r="A12559" s="79"/>
      <c r="B12559" s="79"/>
    </row>
    <row r="12560" spans="1:2">
      <c r="A12560" s="79"/>
      <c r="B12560" s="79"/>
    </row>
    <row r="12561" spans="1:2">
      <c r="A12561" s="79"/>
      <c r="B12561" s="79"/>
    </row>
    <row r="12562" spans="1:2">
      <c r="A12562" s="79"/>
      <c r="B12562" s="79"/>
    </row>
    <row r="12563" spans="1:2">
      <c r="A12563" s="79"/>
      <c r="B12563" s="79"/>
    </row>
    <row r="12564" spans="1:2">
      <c r="A12564" s="79"/>
      <c r="B12564" s="79"/>
    </row>
    <row r="12565" spans="1:2">
      <c r="A12565" s="79"/>
      <c r="B12565" s="79"/>
    </row>
    <row r="12566" spans="1:2">
      <c r="A12566" s="79"/>
      <c r="B12566" s="79"/>
    </row>
    <row r="12567" spans="1:2">
      <c r="A12567" s="79"/>
      <c r="B12567" s="79"/>
    </row>
    <row r="12568" spans="1:2">
      <c r="A12568" s="79"/>
      <c r="B12568" s="79"/>
    </row>
    <row r="12569" spans="1:2">
      <c r="A12569" s="79"/>
      <c r="B12569" s="79"/>
    </row>
    <row r="12570" spans="1:2">
      <c r="A12570" s="79"/>
      <c r="B12570" s="79"/>
    </row>
    <row r="12571" spans="1:2">
      <c r="A12571" s="79"/>
      <c r="B12571" s="79"/>
    </row>
    <row r="12572" spans="1:2">
      <c r="A12572" s="79"/>
      <c r="B12572" s="79"/>
    </row>
    <row r="12573" spans="1:2">
      <c r="A12573" s="79"/>
      <c r="B12573" s="79"/>
    </row>
    <row r="12574" spans="1:2">
      <c r="A12574" s="79"/>
      <c r="B12574" s="79"/>
    </row>
    <row r="12575" spans="1:2">
      <c r="A12575" s="79"/>
      <c r="B12575" s="79"/>
    </row>
    <row r="12576" spans="1:2">
      <c r="A12576" s="79"/>
      <c r="B12576" s="79"/>
    </row>
    <row r="12577" spans="1:2">
      <c r="A12577" s="79"/>
      <c r="B12577" s="79"/>
    </row>
    <row r="12578" spans="1:2">
      <c r="A12578" s="79"/>
      <c r="B12578" s="79"/>
    </row>
    <row r="12579" spans="1:2">
      <c r="A12579" s="79"/>
      <c r="B12579" s="79"/>
    </row>
    <row r="12580" spans="1:2">
      <c r="A12580" s="79"/>
      <c r="B12580" s="79"/>
    </row>
    <row r="12581" spans="1:2">
      <c r="A12581" s="79"/>
      <c r="B12581" s="79"/>
    </row>
    <row r="12582" spans="1:2">
      <c r="A12582" s="79"/>
      <c r="B12582" s="79"/>
    </row>
    <row r="12583" spans="1:2">
      <c r="A12583" s="79"/>
      <c r="B12583" s="79"/>
    </row>
    <row r="12584" spans="1:2">
      <c r="A12584" s="79"/>
      <c r="B12584" s="79"/>
    </row>
    <row r="12585" spans="1:2">
      <c r="A12585" s="79"/>
      <c r="B12585" s="79"/>
    </row>
    <row r="12586" spans="1:2">
      <c r="A12586" s="79"/>
      <c r="B12586" s="79"/>
    </row>
    <row r="12587" spans="1:2">
      <c r="A12587" s="79"/>
      <c r="B12587" s="79"/>
    </row>
    <row r="12588" spans="1:2">
      <c r="A12588" s="79"/>
      <c r="B12588" s="79"/>
    </row>
    <row r="12589" spans="1:2">
      <c r="A12589" s="79"/>
      <c r="B12589" s="79"/>
    </row>
    <row r="12590" spans="1:2">
      <c r="A12590" s="79"/>
      <c r="B12590" s="79"/>
    </row>
    <row r="12591" spans="1:2">
      <c r="A12591" s="79"/>
      <c r="B12591" s="79"/>
    </row>
    <row r="12592" spans="1:2">
      <c r="A12592" s="79"/>
      <c r="B12592" s="79"/>
    </row>
    <row r="12593" spans="1:2">
      <c r="A12593" s="79"/>
      <c r="B12593" s="79"/>
    </row>
    <row r="12594" spans="1:2">
      <c r="A12594" s="79"/>
      <c r="B12594" s="79"/>
    </row>
    <row r="12595" spans="1:2">
      <c r="A12595" s="79"/>
      <c r="B12595" s="79"/>
    </row>
    <row r="12596" spans="1:2">
      <c r="A12596" s="79"/>
      <c r="B12596" s="79"/>
    </row>
    <row r="12597" spans="1:2">
      <c r="A12597" s="79"/>
      <c r="B12597" s="79"/>
    </row>
    <row r="12598" spans="1:2">
      <c r="A12598" s="79"/>
      <c r="B12598" s="79"/>
    </row>
    <row r="12599" spans="1:2">
      <c r="A12599" s="79"/>
      <c r="B12599" s="79"/>
    </row>
    <row r="12600" spans="1:2">
      <c r="A12600" s="79"/>
      <c r="B12600" s="79"/>
    </row>
    <row r="12601" spans="1:2">
      <c r="A12601" s="79"/>
      <c r="B12601" s="79"/>
    </row>
    <row r="12602" spans="1:2">
      <c r="A12602" s="79"/>
      <c r="B12602" s="79"/>
    </row>
    <row r="12603" spans="1:2">
      <c r="A12603" s="79"/>
      <c r="B12603" s="79"/>
    </row>
    <row r="12604" spans="1:2">
      <c r="A12604" s="79"/>
      <c r="B12604" s="79"/>
    </row>
    <row r="12605" spans="1:2">
      <c r="A12605" s="79"/>
      <c r="B12605" s="79"/>
    </row>
    <row r="12606" spans="1:2">
      <c r="A12606" s="79"/>
      <c r="B12606" s="79"/>
    </row>
    <row r="12607" spans="1:2">
      <c r="A12607" s="79"/>
      <c r="B12607" s="79"/>
    </row>
    <row r="12608" spans="1:2">
      <c r="A12608" s="79"/>
      <c r="B12608" s="79"/>
    </row>
    <row r="12609" spans="1:2">
      <c r="A12609" s="79"/>
      <c r="B12609" s="79"/>
    </row>
    <row r="12610" spans="1:2">
      <c r="A12610" s="79"/>
      <c r="B12610" s="79"/>
    </row>
    <row r="12611" spans="1:2">
      <c r="A12611" s="79"/>
      <c r="B12611" s="79"/>
    </row>
    <row r="12612" spans="1:2">
      <c r="A12612" s="79"/>
      <c r="B12612" s="79"/>
    </row>
    <row r="12613" spans="1:2">
      <c r="A12613" s="79"/>
      <c r="B12613" s="79"/>
    </row>
    <row r="12614" spans="1:2">
      <c r="A12614" s="79"/>
      <c r="B12614" s="79"/>
    </row>
    <row r="12615" spans="1:2">
      <c r="A12615" s="79"/>
      <c r="B12615" s="79"/>
    </row>
    <row r="12616" spans="1:2">
      <c r="A12616" s="79"/>
      <c r="B12616" s="79"/>
    </row>
    <row r="12617" spans="1:2">
      <c r="A12617" s="79"/>
      <c r="B12617" s="79"/>
    </row>
    <row r="12618" spans="1:2">
      <c r="A12618" s="79"/>
      <c r="B12618" s="79"/>
    </row>
    <row r="12619" spans="1:2">
      <c r="A12619" s="79"/>
      <c r="B12619" s="79"/>
    </row>
    <row r="12620" spans="1:2">
      <c r="A12620" s="79"/>
      <c r="B12620" s="79"/>
    </row>
    <row r="12621" spans="1:2">
      <c r="A12621" s="79"/>
      <c r="B12621" s="79"/>
    </row>
    <row r="12622" spans="1:2">
      <c r="A12622" s="79"/>
      <c r="B12622" s="79"/>
    </row>
    <row r="12623" spans="1:2">
      <c r="A12623" s="79"/>
      <c r="B12623" s="79"/>
    </row>
    <row r="12624" spans="1:2">
      <c r="A12624" s="79"/>
      <c r="B12624" s="79"/>
    </row>
    <row r="12625" spans="1:2">
      <c r="A12625" s="79"/>
      <c r="B12625" s="79"/>
    </row>
    <row r="12626" spans="1:2">
      <c r="A12626" s="79"/>
      <c r="B12626" s="79"/>
    </row>
    <row r="12627" spans="1:2">
      <c r="A12627" s="79"/>
      <c r="B12627" s="79"/>
    </row>
    <row r="12628" spans="1:2">
      <c r="A12628" s="79"/>
      <c r="B12628" s="79"/>
    </row>
    <row r="12629" spans="1:2">
      <c r="A12629" s="79"/>
      <c r="B12629" s="79"/>
    </row>
    <row r="12630" spans="1:2">
      <c r="A12630" s="79"/>
      <c r="B12630" s="79"/>
    </row>
    <row r="12631" spans="1:2">
      <c r="A12631" s="79"/>
      <c r="B12631" s="79"/>
    </row>
    <row r="12632" spans="1:2">
      <c r="A12632" s="79"/>
      <c r="B12632" s="79"/>
    </row>
    <row r="12633" spans="1:2">
      <c r="A12633" s="79"/>
      <c r="B12633" s="79"/>
    </row>
    <row r="12634" spans="1:2">
      <c r="A12634" s="79"/>
      <c r="B12634" s="79"/>
    </row>
    <row r="12635" spans="1:2">
      <c r="A12635" s="79"/>
      <c r="B12635" s="79"/>
    </row>
    <row r="12636" spans="1:2">
      <c r="A12636" s="79"/>
      <c r="B12636" s="79"/>
    </row>
    <row r="12637" spans="1:2">
      <c r="A12637" s="79"/>
      <c r="B12637" s="79"/>
    </row>
    <row r="12638" spans="1:2">
      <c r="A12638" s="79"/>
      <c r="B12638" s="79"/>
    </row>
    <row r="12639" spans="1:2">
      <c r="A12639" s="79"/>
      <c r="B12639" s="79"/>
    </row>
    <row r="12640" spans="1:2">
      <c r="A12640" s="79"/>
      <c r="B12640" s="79"/>
    </row>
    <row r="12641" spans="1:2">
      <c r="A12641" s="79"/>
      <c r="B12641" s="79"/>
    </row>
    <row r="12642" spans="1:2">
      <c r="A12642" s="79"/>
      <c r="B12642" s="79"/>
    </row>
    <row r="12643" spans="1:2">
      <c r="A12643" s="79"/>
      <c r="B12643" s="79"/>
    </row>
    <row r="12644" spans="1:2">
      <c r="A12644" s="79"/>
      <c r="B12644" s="79"/>
    </row>
    <row r="12645" spans="1:2">
      <c r="A12645" s="79"/>
      <c r="B12645" s="79"/>
    </row>
    <row r="12646" spans="1:2">
      <c r="A12646" s="79"/>
      <c r="B12646" s="79"/>
    </row>
    <row r="12647" spans="1:2">
      <c r="A12647" s="79"/>
      <c r="B12647" s="79"/>
    </row>
    <row r="12648" spans="1:2">
      <c r="A12648" s="79"/>
      <c r="B12648" s="79"/>
    </row>
    <row r="12649" spans="1:2">
      <c r="A12649" s="79"/>
      <c r="B12649" s="79"/>
    </row>
    <row r="12650" spans="1:2">
      <c r="A12650" s="79"/>
      <c r="B12650" s="79"/>
    </row>
    <row r="12651" spans="1:2">
      <c r="A12651" s="79"/>
      <c r="B12651" s="79"/>
    </row>
    <row r="12652" spans="1:2">
      <c r="A12652" s="79"/>
      <c r="B12652" s="79"/>
    </row>
    <row r="12653" spans="1:2">
      <c r="A12653" s="79"/>
      <c r="B12653" s="79"/>
    </row>
    <row r="12654" spans="1:2">
      <c r="A12654" s="79"/>
      <c r="B12654" s="79"/>
    </row>
    <row r="12655" spans="1:2">
      <c r="A12655" s="79"/>
      <c r="B12655" s="79"/>
    </row>
    <row r="12656" spans="1:2">
      <c r="A12656" s="79"/>
      <c r="B12656" s="79"/>
    </row>
    <row r="12657" spans="1:2">
      <c r="A12657" s="79"/>
      <c r="B12657" s="79"/>
    </row>
    <row r="12658" spans="1:2">
      <c r="A12658" s="79"/>
      <c r="B12658" s="79"/>
    </row>
    <row r="12659" spans="1:2">
      <c r="A12659" s="79"/>
      <c r="B12659" s="79"/>
    </row>
    <row r="12660" spans="1:2">
      <c r="A12660" s="79"/>
      <c r="B12660" s="79"/>
    </row>
    <row r="12661" spans="1:2">
      <c r="A12661" s="79"/>
      <c r="B12661" s="79"/>
    </row>
    <row r="12662" spans="1:2">
      <c r="A12662" s="79"/>
      <c r="B12662" s="79"/>
    </row>
    <row r="12663" spans="1:2">
      <c r="A12663" s="79"/>
      <c r="B12663" s="79"/>
    </row>
    <row r="12664" spans="1:2">
      <c r="A12664" s="79"/>
      <c r="B12664" s="79"/>
    </row>
    <row r="12665" spans="1:2">
      <c r="A12665" s="79"/>
      <c r="B12665" s="79"/>
    </row>
    <row r="12666" spans="1:2">
      <c r="A12666" s="79"/>
      <c r="B12666" s="79"/>
    </row>
    <row r="12667" spans="1:2">
      <c r="A12667" s="79"/>
      <c r="B12667" s="79"/>
    </row>
    <row r="12668" spans="1:2">
      <c r="A12668" s="79"/>
      <c r="B12668" s="79"/>
    </row>
    <row r="12669" spans="1:2">
      <c r="A12669" s="79"/>
      <c r="B12669" s="79"/>
    </row>
    <row r="12670" spans="1:2">
      <c r="A12670" s="79"/>
      <c r="B12670" s="79"/>
    </row>
    <row r="12671" spans="1:2">
      <c r="A12671" s="79"/>
      <c r="B12671" s="79"/>
    </row>
    <row r="12672" spans="1:2">
      <c r="A12672" s="79"/>
      <c r="B12672" s="79"/>
    </row>
    <row r="12673" spans="1:2">
      <c r="A12673" s="79"/>
      <c r="B12673" s="79"/>
    </row>
    <row r="12674" spans="1:2">
      <c r="A12674" s="79"/>
      <c r="B12674" s="79"/>
    </row>
    <row r="12675" spans="1:2">
      <c r="A12675" s="79"/>
      <c r="B12675" s="79"/>
    </row>
    <row r="12676" spans="1:2">
      <c r="A12676" s="79"/>
      <c r="B12676" s="79"/>
    </row>
    <row r="12677" spans="1:2">
      <c r="A12677" s="79"/>
      <c r="B12677" s="79"/>
    </row>
    <row r="12678" spans="1:2">
      <c r="A12678" s="79"/>
      <c r="B12678" s="79"/>
    </row>
    <row r="12679" spans="1:2">
      <c r="A12679" s="79"/>
      <c r="B12679" s="79"/>
    </row>
    <row r="12680" spans="1:2">
      <c r="A12680" s="79"/>
      <c r="B12680" s="79"/>
    </row>
    <row r="12681" spans="1:2">
      <c r="A12681" s="79"/>
      <c r="B12681" s="79"/>
    </row>
    <row r="12682" spans="1:2">
      <c r="A12682" s="79"/>
      <c r="B12682" s="79"/>
    </row>
    <row r="12683" spans="1:2">
      <c r="A12683" s="79"/>
      <c r="B12683" s="79"/>
    </row>
    <row r="12684" spans="1:2">
      <c r="A12684" s="79"/>
      <c r="B12684" s="79"/>
    </row>
    <row r="12685" spans="1:2">
      <c r="A12685" s="79"/>
      <c r="B12685" s="79"/>
    </row>
    <row r="12686" spans="1:2">
      <c r="A12686" s="79"/>
      <c r="B12686" s="79"/>
    </row>
    <row r="12687" spans="1:2">
      <c r="A12687" s="79"/>
      <c r="B12687" s="79"/>
    </row>
    <row r="12688" spans="1:2">
      <c r="A12688" s="79"/>
      <c r="B12688" s="79"/>
    </row>
    <row r="12689" spans="1:2">
      <c r="A12689" s="79"/>
      <c r="B12689" s="79"/>
    </row>
    <row r="12690" spans="1:2">
      <c r="A12690" s="79"/>
      <c r="B12690" s="79"/>
    </row>
    <row r="12691" spans="1:2">
      <c r="A12691" s="79"/>
      <c r="B12691" s="79"/>
    </row>
    <row r="12692" spans="1:2">
      <c r="A12692" s="79"/>
      <c r="B12692" s="79"/>
    </row>
    <row r="12693" spans="1:2">
      <c r="A12693" s="79"/>
      <c r="B12693" s="79"/>
    </row>
    <row r="12694" spans="1:2">
      <c r="A12694" s="79"/>
      <c r="B12694" s="79"/>
    </row>
    <row r="12695" spans="1:2">
      <c r="A12695" s="79"/>
      <c r="B12695" s="79"/>
    </row>
    <row r="12696" spans="1:2">
      <c r="A12696" s="79"/>
      <c r="B12696" s="79"/>
    </row>
    <row r="12697" spans="1:2">
      <c r="A12697" s="79"/>
      <c r="B12697" s="79"/>
    </row>
    <row r="12698" spans="1:2">
      <c r="A12698" s="79"/>
      <c r="B12698" s="79"/>
    </row>
    <row r="12699" spans="1:2">
      <c r="A12699" s="79"/>
      <c r="B12699" s="79"/>
    </row>
    <row r="12700" spans="1:2">
      <c r="A12700" s="79"/>
      <c r="B12700" s="79"/>
    </row>
    <row r="12701" spans="1:2">
      <c r="A12701" s="79"/>
      <c r="B12701" s="79"/>
    </row>
    <row r="12702" spans="1:2">
      <c r="A12702" s="79"/>
      <c r="B12702" s="79"/>
    </row>
    <row r="12703" spans="1:2">
      <c r="A12703" s="79"/>
      <c r="B12703" s="79"/>
    </row>
    <row r="12704" spans="1:2">
      <c r="A12704" s="79"/>
      <c r="B12704" s="79"/>
    </row>
    <row r="12705" spans="1:2">
      <c r="A12705" s="79"/>
      <c r="B12705" s="79"/>
    </row>
    <row r="12706" spans="1:2">
      <c r="A12706" s="79"/>
      <c r="B12706" s="79"/>
    </row>
    <row r="12707" spans="1:2">
      <c r="A12707" s="79"/>
      <c r="B12707" s="79"/>
    </row>
    <row r="12708" spans="1:2">
      <c r="A12708" s="79"/>
      <c r="B12708" s="79"/>
    </row>
    <row r="12709" spans="1:2">
      <c r="A12709" s="79"/>
      <c r="B12709" s="79"/>
    </row>
    <row r="12710" spans="1:2">
      <c r="A12710" s="79"/>
      <c r="B12710" s="79"/>
    </row>
    <row r="12711" spans="1:2">
      <c r="A12711" s="79"/>
      <c r="B12711" s="79"/>
    </row>
    <row r="12712" spans="1:2">
      <c r="A12712" s="79"/>
      <c r="B12712" s="79"/>
    </row>
    <row r="12713" spans="1:2">
      <c r="A12713" s="79"/>
      <c r="B12713" s="79"/>
    </row>
    <row r="12714" spans="1:2">
      <c r="A12714" s="79"/>
      <c r="B12714" s="79"/>
    </row>
    <row r="12715" spans="1:2">
      <c r="A12715" s="79"/>
      <c r="B12715" s="79"/>
    </row>
    <row r="12716" spans="1:2">
      <c r="A12716" s="79"/>
      <c r="B12716" s="79"/>
    </row>
    <row r="12717" spans="1:2">
      <c r="A12717" s="79"/>
      <c r="B12717" s="79"/>
    </row>
    <row r="12718" spans="1:2">
      <c r="A12718" s="79"/>
      <c r="B12718" s="79"/>
    </row>
    <row r="12719" spans="1:2">
      <c r="A12719" s="79"/>
      <c r="B12719" s="79"/>
    </row>
    <row r="12720" spans="1:2">
      <c r="A12720" s="79"/>
      <c r="B12720" s="79"/>
    </row>
    <row r="12721" spans="1:2">
      <c r="A12721" s="79"/>
      <c r="B12721" s="79"/>
    </row>
    <row r="12722" spans="1:2">
      <c r="A12722" s="79"/>
      <c r="B12722" s="79"/>
    </row>
    <row r="12723" spans="1:2">
      <c r="A12723" s="79"/>
      <c r="B12723" s="79"/>
    </row>
    <row r="12724" spans="1:2">
      <c r="A12724" s="79"/>
      <c r="B12724" s="79"/>
    </row>
    <row r="12725" spans="1:2">
      <c r="A12725" s="79"/>
      <c r="B12725" s="79"/>
    </row>
    <row r="12726" spans="1:2">
      <c r="A12726" s="79"/>
      <c r="B12726" s="79"/>
    </row>
    <row r="12727" spans="1:2">
      <c r="A12727" s="79"/>
      <c r="B12727" s="79"/>
    </row>
    <row r="12728" spans="1:2">
      <c r="A12728" s="79"/>
      <c r="B12728" s="79"/>
    </row>
    <row r="12729" spans="1:2">
      <c r="A12729" s="79"/>
      <c r="B12729" s="79"/>
    </row>
    <row r="12730" spans="1:2">
      <c r="A12730" s="79"/>
      <c r="B12730" s="79"/>
    </row>
    <row r="12731" spans="1:2">
      <c r="A12731" s="79"/>
      <c r="B12731" s="79"/>
    </row>
    <row r="12732" spans="1:2">
      <c r="A12732" s="79"/>
      <c r="B12732" s="79"/>
    </row>
    <row r="12733" spans="1:2">
      <c r="A12733" s="79"/>
      <c r="B12733" s="79"/>
    </row>
    <row r="12734" spans="1:2">
      <c r="A12734" s="79"/>
      <c r="B12734" s="79"/>
    </row>
    <row r="12735" spans="1:2">
      <c r="A12735" s="79"/>
      <c r="B12735" s="79"/>
    </row>
    <row r="12736" spans="1:2">
      <c r="A12736" s="79"/>
      <c r="B12736" s="79"/>
    </row>
    <row r="12737" spans="1:2">
      <c r="A12737" s="79"/>
      <c r="B12737" s="79"/>
    </row>
    <row r="12738" spans="1:2">
      <c r="A12738" s="79"/>
      <c r="B12738" s="79"/>
    </row>
    <row r="12739" spans="1:2">
      <c r="A12739" s="79"/>
      <c r="B12739" s="79"/>
    </row>
    <row r="12740" spans="1:2">
      <c r="A12740" s="79"/>
      <c r="B12740" s="79"/>
    </row>
    <row r="12741" spans="1:2">
      <c r="A12741" s="79"/>
      <c r="B12741" s="79"/>
    </row>
    <row r="12742" spans="1:2">
      <c r="A12742" s="79"/>
      <c r="B12742" s="79"/>
    </row>
    <row r="12743" spans="1:2">
      <c r="A12743" s="79"/>
      <c r="B12743" s="79"/>
    </row>
    <row r="12744" spans="1:2">
      <c r="A12744" s="79"/>
      <c r="B12744" s="79"/>
    </row>
    <row r="12745" spans="1:2">
      <c r="A12745" s="79"/>
      <c r="B12745" s="79"/>
    </row>
    <row r="12746" spans="1:2">
      <c r="A12746" s="79"/>
      <c r="B12746" s="79"/>
    </row>
    <row r="12747" spans="1:2">
      <c r="A12747" s="79"/>
      <c r="B12747" s="79"/>
    </row>
    <row r="12748" spans="1:2">
      <c r="A12748" s="79"/>
      <c r="B12748" s="79"/>
    </row>
    <row r="12749" spans="1:2">
      <c r="A12749" s="79"/>
      <c r="B12749" s="79"/>
    </row>
    <row r="12750" spans="1:2">
      <c r="A12750" s="79"/>
      <c r="B12750" s="79"/>
    </row>
    <row r="12751" spans="1:2">
      <c r="A12751" s="79"/>
      <c r="B12751" s="79"/>
    </row>
    <row r="12752" spans="1:2">
      <c r="A12752" s="79"/>
      <c r="B12752" s="79"/>
    </row>
    <row r="12753" spans="1:2">
      <c r="A12753" s="79"/>
      <c r="B12753" s="79"/>
    </row>
    <row r="12754" spans="1:2">
      <c r="A12754" s="79"/>
      <c r="B12754" s="79"/>
    </row>
    <row r="12755" spans="1:2">
      <c r="A12755" s="79"/>
      <c r="B12755" s="79"/>
    </row>
    <row r="12756" spans="1:2">
      <c r="A12756" s="79"/>
      <c r="B12756" s="79"/>
    </row>
    <row r="12757" spans="1:2">
      <c r="A12757" s="79"/>
      <c r="B12757" s="79"/>
    </row>
    <row r="12758" spans="1:2">
      <c r="A12758" s="79"/>
      <c r="B12758" s="79"/>
    </row>
    <row r="12759" spans="1:2">
      <c r="A12759" s="79"/>
      <c r="B12759" s="79"/>
    </row>
    <row r="12760" spans="1:2">
      <c r="A12760" s="79"/>
      <c r="B12760" s="79"/>
    </row>
    <row r="12761" spans="1:2">
      <c r="A12761" s="79"/>
      <c r="B12761" s="79"/>
    </row>
    <row r="12762" spans="1:2">
      <c r="A12762" s="79"/>
      <c r="B12762" s="79"/>
    </row>
    <row r="12763" spans="1:2">
      <c r="A12763" s="79"/>
      <c r="B12763" s="79"/>
    </row>
    <row r="12764" spans="1:2">
      <c r="A12764" s="79"/>
      <c r="B12764" s="79"/>
    </row>
    <row r="12765" spans="1:2">
      <c r="A12765" s="79"/>
      <c r="B12765" s="79"/>
    </row>
    <row r="12766" spans="1:2">
      <c r="A12766" s="79"/>
      <c r="B12766" s="79"/>
    </row>
    <row r="12767" spans="1:2">
      <c r="A12767" s="79"/>
      <c r="B12767" s="79"/>
    </row>
    <row r="12768" spans="1:2">
      <c r="A12768" s="79"/>
      <c r="B12768" s="79"/>
    </row>
    <row r="12769" spans="1:2">
      <c r="A12769" s="79"/>
      <c r="B12769" s="79"/>
    </row>
    <row r="12770" spans="1:2">
      <c r="A12770" s="79"/>
      <c r="B12770" s="79"/>
    </row>
    <row r="12771" spans="1:2">
      <c r="A12771" s="79"/>
      <c r="B12771" s="79"/>
    </row>
    <row r="12772" spans="1:2">
      <c r="A12772" s="79"/>
      <c r="B12772" s="79"/>
    </row>
    <row r="12773" spans="1:2">
      <c r="A12773" s="79"/>
      <c r="B12773" s="79"/>
    </row>
    <row r="12774" spans="1:2">
      <c r="A12774" s="79"/>
      <c r="B12774" s="79"/>
    </row>
    <row r="12775" spans="1:2">
      <c r="A12775" s="79"/>
      <c r="B12775" s="79"/>
    </row>
    <row r="12776" spans="1:2">
      <c r="A12776" s="79"/>
      <c r="B12776" s="79"/>
    </row>
    <row r="12777" spans="1:2">
      <c r="A12777" s="79"/>
      <c r="B12777" s="79"/>
    </row>
    <row r="12778" spans="1:2">
      <c r="A12778" s="79"/>
      <c r="B12778" s="79"/>
    </row>
    <row r="12779" spans="1:2">
      <c r="A12779" s="79"/>
      <c r="B12779" s="79"/>
    </row>
    <row r="12780" spans="1:2">
      <c r="A12780" s="79"/>
      <c r="B12780" s="79"/>
    </row>
    <row r="12781" spans="1:2">
      <c r="A12781" s="79"/>
      <c r="B12781" s="79"/>
    </row>
    <row r="12782" spans="1:2">
      <c r="A12782" s="79"/>
      <c r="B12782" s="79"/>
    </row>
    <row r="12783" spans="1:2">
      <c r="A12783" s="79"/>
      <c r="B12783" s="79"/>
    </row>
    <row r="12784" spans="1:2">
      <c r="A12784" s="79"/>
      <c r="B12784" s="79"/>
    </row>
    <row r="12785" spans="1:2">
      <c r="A12785" s="79"/>
      <c r="B12785" s="79"/>
    </row>
    <row r="12786" spans="1:2">
      <c r="A12786" s="79"/>
      <c r="B12786" s="79"/>
    </row>
    <row r="12787" spans="1:2">
      <c r="A12787" s="79"/>
      <c r="B12787" s="79"/>
    </row>
    <row r="12788" spans="1:2">
      <c r="A12788" s="79"/>
      <c r="B12788" s="79"/>
    </row>
    <row r="12789" spans="1:2">
      <c r="A12789" s="79"/>
      <c r="B12789" s="79"/>
    </row>
    <row r="12790" spans="1:2">
      <c r="A12790" s="79"/>
      <c r="B12790" s="79"/>
    </row>
    <row r="12791" spans="1:2">
      <c r="A12791" s="79"/>
      <c r="B12791" s="79"/>
    </row>
    <row r="12792" spans="1:2">
      <c r="A12792" s="79"/>
      <c r="B12792" s="79"/>
    </row>
    <row r="12793" spans="1:2">
      <c r="A12793" s="79"/>
      <c r="B12793" s="79"/>
    </row>
    <row r="12794" spans="1:2">
      <c r="A12794" s="79"/>
      <c r="B12794" s="79"/>
    </row>
    <row r="12795" spans="1:2">
      <c r="A12795" s="79"/>
      <c r="B12795" s="79"/>
    </row>
    <row r="12796" spans="1:2">
      <c r="A12796" s="79"/>
      <c r="B12796" s="79"/>
    </row>
    <row r="12797" spans="1:2">
      <c r="A12797" s="79"/>
      <c r="B12797" s="79"/>
    </row>
    <row r="12798" spans="1:2">
      <c r="A12798" s="79"/>
      <c r="B12798" s="79"/>
    </row>
    <row r="12799" spans="1:2">
      <c r="A12799" s="79"/>
      <c r="B12799" s="79"/>
    </row>
    <row r="12800" spans="1:2">
      <c r="A12800" s="79"/>
      <c r="B12800" s="79"/>
    </row>
    <row r="12801" spans="1:2">
      <c r="A12801" s="79"/>
      <c r="B12801" s="79"/>
    </row>
    <row r="12802" spans="1:2">
      <c r="A12802" s="79"/>
      <c r="B12802" s="79"/>
    </row>
    <row r="12803" spans="1:2">
      <c r="A12803" s="79"/>
      <c r="B12803" s="79"/>
    </row>
    <row r="12804" spans="1:2">
      <c r="A12804" s="79"/>
      <c r="B12804" s="79"/>
    </row>
    <row r="12805" spans="1:2">
      <c r="A12805" s="79"/>
      <c r="B12805" s="79"/>
    </row>
    <row r="12806" spans="1:2">
      <c r="A12806" s="79"/>
      <c r="B12806" s="79"/>
    </row>
    <row r="12807" spans="1:2">
      <c r="A12807" s="79"/>
      <c r="B12807" s="79"/>
    </row>
    <row r="12808" spans="1:2">
      <c r="A12808" s="79"/>
      <c r="B12808" s="79"/>
    </row>
    <row r="12809" spans="1:2">
      <c r="A12809" s="79"/>
      <c r="B12809" s="79"/>
    </row>
    <row r="12810" spans="1:2">
      <c r="A12810" s="79"/>
      <c r="B12810" s="79"/>
    </row>
    <row r="12811" spans="1:2">
      <c r="A12811" s="79"/>
      <c r="B12811" s="79"/>
    </row>
    <row r="12812" spans="1:2">
      <c r="A12812" s="79"/>
      <c r="B12812" s="79"/>
    </row>
    <row r="12813" spans="1:2">
      <c r="A12813" s="79"/>
      <c r="B12813" s="79"/>
    </row>
    <row r="12814" spans="1:2">
      <c r="A12814" s="79"/>
      <c r="B12814" s="79"/>
    </row>
    <row r="12815" spans="1:2">
      <c r="A12815" s="79"/>
      <c r="B12815" s="79"/>
    </row>
    <row r="12816" spans="1:2">
      <c r="A12816" s="79"/>
      <c r="B12816" s="79"/>
    </row>
    <row r="12817" spans="1:2">
      <c r="A12817" s="79"/>
      <c r="B12817" s="79"/>
    </row>
    <row r="12818" spans="1:2">
      <c r="A12818" s="79"/>
      <c r="B12818" s="79"/>
    </row>
    <row r="12819" spans="1:2">
      <c r="A12819" s="79"/>
      <c r="B12819" s="79"/>
    </row>
    <row r="12820" spans="1:2">
      <c r="A12820" s="79"/>
      <c r="B12820" s="79"/>
    </row>
    <row r="12821" spans="1:2">
      <c r="A12821" s="79"/>
      <c r="B12821" s="79"/>
    </row>
    <row r="12822" spans="1:2">
      <c r="A12822" s="79"/>
      <c r="B12822" s="79"/>
    </row>
    <row r="12823" spans="1:2">
      <c r="A12823" s="79"/>
      <c r="B12823" s="79"/>
    </row>
    <row r="12824" spans="1:2">
      <c r="A12824" s="79"/>
      <c r="B12824" s="79"/>
    </row>
    <row r="12825" spans="1:2">
      <c r="A12825" s="79"/>
      <c r="B12825" s="79"/>
    </row>
    <row r="12826" spans="1:2">
      <c r="A12826" s="79"/>
      <c r="B12826" s="79"/>
    </row>
    <row r="12827" spans="1:2">
      <c r="A12827" s="79"/>
      <c r="B12827" s="79"/>
    </row>
    <row r="12828" spans="1:2">
      <c r="A12828" s="79"/>
      <c r="B12828" s="79"/>
    </row>
    <row r="12829" spans="1:2">
      <c r="A12829" s="79"/>
      <c r="B12829" s="79"/>
    </row>
    <row r="12830" spans="1:2">
      <c r="A12830" s="79"/>
      <c r="B12830" s="79"/>
    </row>
    <row r="12831" spans="1:2">
      <c r="A12831" s="79"/>
      <c r="B12831" s="79"/>
    </row>
    <row r="12832" spans="1:2">
      <c r="A12832" s="79"/>
      <c r="B12832" s="79"/>
    </row>
    <row r="12833" spans="1:2">
      <c r="A12833" s="79"/>
      <c r="B12833" s="79"/>
    </row>
    <row r="12834" spans="1:2">
      <c r="A12834" s="79"/>
      <c r="B12834" s="79"/>
    </row>
    <row r="12835" spans="1:2">
      <c r="A12835" s="79"/>
      <c r="B12835" s="79"/>
    </row>
    <row r="12836" spans="1:2">
      <c r="A12836" s="79"/>
      <c r="B12836" s="79"/>
    </row>
    <row r="12837" spans="1:2">
      <c r="A12837" s="79"/>
      <c r="B12837" s="79"/>
    </row>
    <row r="12838" spans="1:2">
      <c r="A12838" s="79"/>
      <c r="B12838" s="79"/>
    </row>
    <row r="12839" spans="1:2">
      <c r="A12839" s="79"/>
      <c r="B12839" s="79"/>
    </row>
    <row r="12840" spans="1:2">
      <c r="A12840" s="79"/>
      <c r="B12840" s="79"/>
    </row>
    <row r="12841" spans="1:2">
      <c r="A12841" s="79"/>
      <c r="B12841" s="79"/>
    </row>
    <row r="12842" spans="1:2">
      <c r="A12842" s="79"/>
      <c r="B12842" s="79"/>
    </row>
    <row r="12843" spans="1:2">
      <c r="A12843" s="79"/>
      <c r="B12843" s="79"/>
    </row>
    <row r="12844" spans="1:2">
      <c r="A12844" s="79"/>
      <c r="B12844" s="79"/>
    </row>
    <row r="12845" spans="1:2">
      <c r="A12845" s="79"/>
      <c r="B12845" s="79"/>
    </row>
    <row r="12846" spans="1:2">
      <c r="A12846" s="79"/>
      <c r="B12846" s="79"/>
    </row>
    <row r="12847" spans="1:2">
      <c r="A12847" s="79"/>
      <c r="B12847" s="79"/>
    </row>
    <row r="12848" spans="1:2">
      <c r="A12848" s="79"/>
      <c r="B12848" s="79"/>
    </row>
    <row r="12849" spans="1:2">
      <c r="A12849" s="79"/>
      <c r="B12849" s="79"/>
    </row>
    <row r="12850" spans="1:2">
      <c r="A12850" s="79"/>
      <c r="B12850" s="79"/>
    </row>
    <row r="12851" spans="1:2">
      <c r="A12851" s="79"/>
      <c r="B12851" s="79"/>
    </row>
    <row r="12852" spans="1:2">
      <c r="A12852" s="79"/>
      <c r="B12852" s="79"/>
    </row>
    <row r="12853" spans="1:2">
      <c r="A12853" s="79"/>
      <c r="B12853" s="79"/>
    </row>
    <row r="12854" spans="1:2">
      <c r="A12854" s="79"/>
      <c r="B12854" s="79"/>
    </row>
    <row r="12855" spans="1:2">
      <c r="A12855" s="79"/>
      <c r="B12855" s="79"/>
    </row>
    <row r="12856" spans="1:2">
      <c r="A12856" s="79"/>
      <c r="B12856" s="79"/>
    </row>
    <row r="12857" spans="1:2">
      <c r="A12857" s="79"/>
      <c r="B12857" s="79"/>
    </row>
    <row r="12858" spans="1:2">
      <c r="A12858" s="79"/>
      <c r="B12858" s="79"/>
    </row>
    <row r="12859" spans="1:2">
      <c r="A12859" s="79"/>
      <c r="B12859" s="79"/>
    </row>
    <row r="12860" spans="1:2">
      <c r="A12860" s="79"/>
      <c r="B12860" s="79"/>
    </row>
    <row r="12861" spans="1:2">
      <c r="A12861" s="79"/>
      <c r="B12861" s="79"/>
    </row>
    <row r="12862" spans="1:2">
      <c r="A12862" s="79"/>
      <c r="B12862" s="79"/>
    </row>
    <row r="12863" spans="1:2">
      <c r="A12863" s="79"/>
      <c r="B12863" s="79"/>
    </row>
    <row r="12864" spans="1:2">
      <c r="A12864" s="79"/>
      <c r="B12864" s="79"/>
    </row>
    <row r="12865" spans="1:2">
      <c r="A12865" s="79"/>
      <c r="B12865" s="79"/>
    </row>
    <row r="12866" spans="1:2">
      <c r="A12866" s="79"/>
      <c r="B12866" s="79"/>
    </row>
    <row r="12867" spans="1:2">
      <c r="A12867" s="79"/>
      <c r="B12867" s="79"/>
    </row>
    <row r="12868" spans="1:2">
      <c r="A12868" s="79"/>
      <c r="B12868" s="79"/>
    </row>
    <row r="12869" spans="1:2">
      <c r="A12869" s="79"/>
      <c r="B12869" s="79"/>
    </row>
    <row r="12870" spans="1:2">
      <c r="A12870" s="79"/>
      <c r="B12870" s="79"/>
    </row>
    <row r="12871" spans="1:2">
      <c r="A12871" s="79"/>
      <c r="B12871" s="79"/>
    </row>
    <row r="12872" spans="1:2">
      <c r="A12872" s="79"/>
      <c r="B12872" s="79"/>
    </row>
    <row r="12873" spans="1:2">
      <c r="A12873" s="79"/>
      <c r="B12873" s="79"/>
    </row>
    <row r="12874" spans="1:2">
      <c r="A12874" s="79"/>
      <c r="B12874" s="79"/>
    </row>
    <row r="12875" spans="1:2">
      <c r="A12875" s="79"/>
      <c r="B12875" s="79"/>
    </row>
    <row r="12876" spans="1:2">
      <c r="A12876" s="79"/>
      <c r="B12876" s="79"/>
    </row>
    <row r="12877" spans="1:2">
      <c r="A12877" s="79"/>
      <c r="B12877" s="79"/>
    </row>
    <row r="12878" spans="1:2">
      <c r="A12878" s="79"/>
      <c r="B12878" s="79"/>
    </row>
    <row r="12879" spans="1:2">
      <c r="A12879" s="79"/>
      <c r="B12879" s="79"/>
    </row>
    <row r="12880" spans="1:2">
      <c r="A12880" s="79"/>
      <c r="B12880" s="79"/>
    </row>
    <row r="12881" spans="1:2">
      <c r="A12881" s="79"/>
      <c r="B12881" s="79"/>
    </row>
    <row r="12882" spans="1:2">
      <c r="A12882" s="79"/>
      <c r="B12882" s="79"/>
    </row>
    <row r="12883" spans="1:2">
      <c r="A12883" s="79"/>
      <c r="B12883" s="79"/>
    </row>
    <row r="12884" spans="1:2">
      <c r="A12884" s="79"/>
      <c r="B12884" s="79"/>
    </row>
    <row r="12885" spans="1:2">
      <c r="A12885" s="79"/>
      <c r="B12885" s="79"/>
    </row>
    <row r="12886" spans="1:2">
      <c r="A12886" s="79"/>
      <c r="B12886" s="79"/>
    </row>
    <row r="12887" spans="1:2">
      <c r="A12887" s="79"/>
      <c r="B12887" s="79"/>
    </row>
    <row r="12888" spans="1:2">
      <c r="A12888" s="79"/>
      <c r="B12888" s="79"/>
    </row>
    <row r="12889" spans="1:2">
      <c r="A12889" s="79"/>
      <c r="B12889" s="79"/>
    </row>
    <row r="12890" spans="1:2">
      <c r="A12890" s="79"/>
      <c r="B12890" s="79"/>
    </row>
    <row r="12891" spans="1:2">
      <c r="A12891" s="79"/>
      <c r="B12891" s="79"/>
    </row>
    <row r="12892" spans="1:2">
      <c r="A12892" s="79"/>
      <c r="B12892" s="79"/>
    </row>
    <row r="12893" spans="1:2">
      <c r="A12893" s="79"/>
      <c r="B12893" s="79"/>
    </row>
    <row r="12894" spans="1:2">
      <c r="A12894" s="79"/>
      <c r="B12894" s="79"/>
    </row>
    <row r="12895" spans="1:2">
      <c r="A12895" s="79"/>
      <c r="B12895" s="79"/>
    </row>
    <row r="12896" spans="1:2">
      <c r="A12896" s="79"/>
      <c r="B12896" s="79"/>
    </row>
    <row r="12897" spans="1:2">
      <c r="A12897" s="79"/>
      <c r="B12897" s="79"/>
    </row>
    <row r="12898" spans="1:2">
      <c r="A12898" s="79"/>
      <c r="B12898" s="79"/>
    </row>
    <row r="12899" spans="1:2">
      <c r="A12899" s="79"/>
      <c r="B12899" s="79"/>
    </row>
    <row r="12900" spans="1:2">
      <c r="A12900" s="79"/>
      <c r="B12900" s="79"/>
    </row>
    <row r="12901" spans="1:2">
      <c r="A12901" s="79"/>
      <c r="B12901" s="79"/>
    </row>
    <row r="12902" spans="1:2">
      <c r="A12902" s="79"/>
      <c r="B12902" s="79"/>
    </row>
    <row r="12903" spans="1:2">
      <c r="A12903" s="79"/>
      <c r="B12903" s="79"/>
    </row>
    <row r="12904" spans="1:2">
      <c r="A12904" s="79"/>
      <c r="B12904" s="79"/>
    </row>
    <row r="12905" spans="1:2">
      <c r="A12905" s="79"/>
      <c r="B12905" s="79"/>
    </row>
    <row r="12906" spans="1:2">
      <c r="A12906" s="79"/>
      <c r="B12906" s="79"/>
    </row>
    <row r="12907" spans="1:2">
      <c r="A12907" s="79"/>
      <c r="B12907" s="79"/>
    </row>
    <row r="12908" spans="1:2">
      <c r="A12908" s="79"/>
      <c r="B12908" s="79"/>
    </row>
    <row r="12909" spans="1:2">
      <c r="A12909" s="79"/>
      <c r="B12909" s="79"/>
    </row>
    <row r="12910" spans="1:2">
      <c r="A12910" s="79"/>
      <c r="B12910" s="79"/>
    </row>
    <row r="12911" spans="1:2">
      <c r="A12911" s="79"/>
      <c r="B12911" s="79"/>
    </row>
    <row r="12912" spans="1:2">
      <c r="A12912" s="79"/>
      <c r="B12912" s="79"/>
    </row>
    <row r="12913" spans="1:2">
      <c r="A12913" s="79"/>
      <c r="B12913" s="79"/>
    </row>
    <row r="12914" spans="1:2">
      <c r="A12914" s="79"/>
      <c r="B12914" s="79"/>
    </row>
    <row r="12915" spans="1:2">
      <c r="A12915" s="79"/>
      <c r="B12915" s="79"/>
    </row>
    <row r="12916" spans="1:2">
      <c r="A12916" s="79"/>
      <c r="B12916" s="79"/>
    </row>
    <row r="12917" spans="1:2">
      <c r="A12917" s="79"/>
      <c r="B12917" s="79"/>
    </row>
    <row r="12918" spans="1:2">
      <c r="A12918" s="79"/>
      <c r="B12918" s="79"/>
    </row>
    <row r="12919" spans="1:2">
      <c r="A12919" s="79"/>
      <c r="B12919" s="79"/>
    </row>
    <row r="12920" spans="1:2">
      <c r="A12920" s="79"/>
      <c r="B12920" s="79"/>
    </row>
    <row r="12921" spans="1:2">
      <c r="A12921" s="79"/>
      <c r="B12921" s="79"/>
    </row>
    <row r="12922" spans="1:2">
      <c r="A12922" s="79"/>
      <c r="B12922" s="79"/>
    </row>
    <row r="12923" spans="1:2">
      <c r="A12923" s="79"/>
      <c r="B12923" s="79"/>
    </row>
    <row r="12924" spans="1:2">
      <c r="A12924" s="79"/>
      <c r="B12924" s="79"/>
    </row>
    <row r="12925" spans="1:2">
      <c r="A12925" s="79"/>
      <c r="B12925" s="79"/>
    </row>
    <row r="12926" spans="1:2">
      <c r="A12926" s="79"/>
      <c r="B12926" s="79"/>
    </row>
    <row r="12927" spans="1:2">
      <c r="A12927" s="79"/>
      <c r="B12927" s="79"/>
    </row>
    <row r="12928" spans="1:2">
      <c r="A12928" s="79"/>
      <c r="B12928" s="79"/>
    </row>
    <row r="12929" spans="1:2">
      <c r="A12929" s="79"/>
      <c r="B12929" s="79"/>
    </row>
    <row r="12930" spans="1:2">
      <c r="A12930" s="79"/>
      <c r="B12930" s="79"/>
    </row>
    <row r="12931" spans="1:2">
      <c r="A12931" s="79"/>
      <c r="B12931" s="79"/>
    </row>
    <row r="12932" spans="1:2">
      <c r="A12932" s="79"/>
      <c r="B12932" s="79"/>
    </row>
    <row r="12933" spans="1:2">
      <c r="A12933" s="79"/>
      <c r="B12933" s="79"/>
    </row>
    <row r="12934" spans="1:2">
      <c r="A12934" s="79"/>
      <c r="B12934" s="79"/>
    </row>
    <row r="12935" spans="1:2">
      <c r="A12935" s="79"/>
      <c r="B12935" s="79"/>
    </row>
    <row r="12936" spans="1:2">
      <c r="A12936" s="79"/>
      <c r="B12936" s="79"/>
    </row>
    <row r="12937" spans="1:2">
      <c r="A12937" s="79"/>
      <c r="B12937" s="79"/>
    </row>
    <row r="12938" spans="1:2">
      <c r="A12938" s="79"/>
      <c r="B12938" s="79"/>
    </row>
    <row r="12939" spans="1:2">
      <c r="A12939" s="79"/>
      <c r="B12939" s="79"/>
    </row>
    <row r="12940" spans="1:2">
      <c r="A12940" s="79"/>
      <c r="B12940" s="79"/>
    </row>
    <row r="12941" spans="1:2">
      <c r="A12941" s="79"/>
      <c r="B12941" s="79"/>
    </row>
    <row r="12942" spans="1:2">
      <c r="A12942" s="79"/>
      <c r="B12942" s="79"/>
    </row>
    <row r="12943" spans="1:2">
      <c r="A12943" s="79"/>
      <c r="B12943" s="79"/>
    </row>
    <row r="12944" spans="1:2">
      <c r="A12944" s="79"/>
      <c r="B12944" s="79"/>
    </row>
    <row r="12945" spans="1:2">
      <c r="A12945" s="79"/>
      <c r="B12945" s="79"/>
    </row>
    <row r="12946" spans="1:2">
      <c r="A12946" s="79"/>
      <c r="B12946" s="79"/>
    </row>
    <row r="12947" spans="1:2">
      <c r="A12947" s="79"/>
      <c r="B12947" s="79"/>
    </row>
    <row r="12948" spans="1:2">
      <c r="A12948" s="79"/>
      <c r="B12948" s="79"/>
    </row>
    <row r="12949" spans="1:2">
      <c r="A12949" s="79"/>
      <c r="B12949" s="79"/>
    </row>
    <row r="12950" spans="1:2">
      <c r="A12950" s="79"/>
      <c r="B12950" s="79"/>
    </row>
    <row r="12951" spans="1:2">
      <c r="A12951" s="79"/>
      <c r="B12951" s="79"/>
    </row>
    <row r="12952" spans="1:2">
      <c r="A12952" s="79"/>
      <c r="B12952" s="79"/>
    </row>
    <row r="12953" spans="1:2">
      <c r="A12953" s="79"/>
      <c r="B12953" s="79"/>
    </row>
    <row r="12954" spans="1:2">
      <c r="A12954" s="79"/>
      <c r="B12954" s="79"/>
    </row>
    <row r="12955" spans="1:2">
      <c r="A12955" s="79"/>
      <c r="B12955" s="79"/>
    </row>
    <row r="12956" spans="1:2">
      <c r="A12956" s="79"/>
      <c r="B12956" s="79"/>
    </row>
    <row r="12957" spans="1:2">
      <c r="A12957" s="79"/>
      <c r="B12957" s="79"/>
    </row>
    <row r="12958" spans="1:2">
      <c r="A12958" s="79"/>
      <c r="B12958" s="79"/>
    </row>
    <row r="12959" spans="1:2">
      <c r="A12959" s="79"/>
      <c r="B12959" s="79"/>
    </row>
    <row r="12960" spans="1:2">
      <c r="A12960" s="79"/>
      <c r="B12960" s="79"/>
    </row>
    <row r="12961" spans="1:2">
      <c r="A12961" s="79"/>
      <c r="B12961" s="79"/>
    </row>
    <row r="12962" spans="1:2">
      <c r="A12962" s="79"/>
      <c r="B12962" s="79"/>
    </row>
    <row r="12963" spans="1:2">
      <c r="A12963" s="79"/>
      <c r="B12963" s="79"/>
    </row>
    <row r="12964" spans="1:2">
      <c r="A12964" s="79"/>
      <c r="B12964" s="79"/>
    </row>
    <row r="12965" spans="1:2">
      <c r="A12965" s="79"/>
      <c r="B12965" s="79"/>
    </row>
    <row r="12966" spans="1:2">
      <c r="A12966" s="79"/>
      <c r="B12966" s="79"/>
    </row>
    <row r="12967" spans="1:2">
      <c r="A12967" s="79"/>
      <c r="B12967" s="79"/>
    </row>
    <row r="12968" spans="1:2">
      <c r="A12968" s="79"/>
      <c r="B12968" s="79"/>
    </row>
    <row r="12969" spans="1:2">
      <c r="A12969" s="79"/>
      <c r="B12969" s="79"/>
    </row>
    <row r="12970" spans="1:2">
      <c r="A12970" s="79"/>
      <c r="B12970" s="79"/>
    </row>
    <row r="12971" spans="1:2">
      <c r="A12971" s="79"/>
      <c r="B12971" s="79"/>
    </row>
    <row r="12972" spans="1:2">
      <c r="A12972" s="79"/>
      <c r="B12972" s="79"/>
    </row>
    <row r="12973" spans="1:2">
      <c r="A12973" s="79"/>
      <c r="B12973" s="79"/>
    </row>
    <row r="12974" spans="1:2">
      <c r="A12974" s="79"/>
      <c r="B12974" s="79"/>
    </row>
    <row r="12975" spans="1:2">
      <c r="A12975" s="79"/>
      <c r="B12975" s="79"/>
    </row>
    <row r="12976" spans="1:2">
      <c r="A12976" s="79"/>
      <c r="B12976" s="79"/>
    </row>
    <row r="12977" spans="1:2">
      <c r="A12977" s="79"/>
      <c r="B12977" s="79"/>
    </row>
    <row r="12978" spans="1:2">
      <c r="A12978" s="79"/>
      <c r="B12978" s="79"/>
    </row>
    <row r="12979" spans="1:2">
      <c r="A12979" s="79"/>
      <c r="B12979" s="79"/>
    </row>
    <row r="12980" spans="1:2">
      <c r="A12980" s="79"/>
      <c r="B12980" s="79"/>
    </row>
    <row r="12981" spans="1:2">
      <c r="A12981" s="79"/>
      <c r="B12981" s="79"/>
    </row>
    <row r="12982" spans="1:2">
      <c r="A12982" s="79"/>
      <c r="B12982" s="79"/>
    </row>
    <row r="12983" spans="1:2">
      <c r="A12983" s="79"/>
      <c r="B12983" s="79"/>
    </row>
    <row r="12984" spans="1:2">
      <c r="A12984" s="79"/>
      <c r="B12984" s="79"/>
    </row>
    <row r="12985" spans="1:2">
      <c r="A12985" s="79"/>
      <c r="B12985" s="79"/>
    </row>
    <row r="12986" spans="1:2">
      <c r="A12986" s="79"/>
      <c r="B12986" s="79"/>
    </row>
    <row r="12987" spans="1:2">
      <c r="A12987" s="79"/>
      <c r="B12987" s="79"/>
    </row>
    <row r="12988" spans="1:2">
      <c r="A12988" s="79"/>
      <c r="B12988" s="79"/>
    </row>
    <row r="12989" spans="1:2">
      <c r="A12989" s="79"/>
      <c r="B12989" s="79"/>
    </row>
    <row r="12990" spans="1:2">
      <c r="A12990" s="79"/>
      <c r="B12990" s="79"/>
    </row>
    <row r="12991" spans="1:2">
      <c r="A12991" s="79"/>
      <c r="B12991" s="79"/>
    </row>
    <row r="12992" spans="1:2">
      <c r="A12992" s="79"/>
      <c r="B12992" s="79"/>
    </row>
    <row r="12993" spans="1:2">
      <c r="A12993" s="79"/>
      <c r="B12993" s="79"/>
    </row>
    <row r="12994" spans="1:2">
      <c r="A12994" s="79"/>
      <c r="B12994" s="79"/>
    </row>
    <row r="12995" spans="1:2">
      <c r="A12995" s="79"/>
      <c r="B12995" s="79"/>
    </row>
    <row r="12996" spans="1:2">
      <c r="A12996" s="79"/>
      <c r="B12996" s="79"/>
    </row>
    <row r="12997" spans="1:2">
      <c r="A12997" s="79"/>
      <c r="B12997" s="79"/>
    </row>
    <row r="12998" spans="1:2">
      <c r="A12998" s="79"/>
      <c r="B12998" s="79"/>
    </row>
    <row r="12999" spans="1:2">
      <c r="A12999" s="79"/>
      <c r="B12999" s="79"/>
    </row>
    <row r="13000" spans="1:2">
      <c r="A13000" s="79"/>
      <c r="B13000" s="79"/>
    </row>
    <row r="13001" spans="1:2">
      <c r="A13001" s="79"/>
      <c r="B13001" s="79"/>
    </row>
    <row r="13002" spans="1:2">
      <c r="A13002" s="79"/>
      <c r="B13002" s="79"/>
    </row>
    <row r="13003" spans="1:2">
      <c r="A13003" s="79"/>
      <c r="B13003" s="79"/>
    </row>
    <row r="13004" spans="1:2">
      <c r="A13004" s="79"/>
      <c r="B13004" s="79"/>
    </row>
    <row r="13005" spans="1:2">
      <c r="A13005" s="79"/>
      <c r="B13005" s="79"/>
    </row>
    <row r="13006" spans="1:2">
      <c r="A13006" s="79"/>
      <c r="B13006" s="79"/>
    </row>
    <row r="13007" spans="1:2">
      <c r="A13007" s="79"/>
      <c r="B13007" s="79"/>
    </row>
    <row r="13008" spans="1:2">
      <c r="A13008" s="79"/>
      <c r="B13008" s="79"/>
    </row>
    <row r="13009" spans="1:2">
      <c r="A13009" s="79"/>
      <c r="B13009" s="79"/>
    </row>
    <row r="13010" spans="1:2">
      <c r="A13010" s="79"/>
      <c r="B13010" s="79"/>
    </row>
    <row r="13011" spans="1:2">
      <c r="A13011" s="79"/>
      <c r="B13011" s="79"/>
    </row>
    <row r="13012" spans="1:2">
      <c r="A13012" s="79"/>
      <c r="B13012" s="79"/>
    </row>
    <row r="13013" spans="1:2">
      <c r="A13013" s="79"/>
      <c r="B13013" s="79"/>
    </row>
    <row r="13014" spans="1:2">
      <c r="A13014" s="79"/>
      <c r="B13014" s="79"/>
    </row>
    <row r="13015" spans="1:2">
      <c r="A13015" s="79"/>
      <c r="B13015" s="79"/>
    </row>
    <row r="13016" spans="1:2">
      <c r="A13016" s="79"/>
      <c r="B13016" s="79"/>
    </row>
    <row r="13017" spans="1:2">
      <c r="A13017" s="79"/>
      <c r="B13017" s="79"/>
    </row>
    <row r="13018" spans="1:2">
      <c r="A13018" s="79"/>
      <c r="B13018" s="79"/>
    </row>
    <row r="13019" spans="1:2">
      <c r="A13019" s="79"/>
      <c r="B13019" s="79"/>
    </row>
    <row r="13020" spans="1:2">
      <c r="A13020" s="79"/>
      <c r="B13020" s="79"/>
    </row>
    <row r="13021" spans="1:2">
      <c r="A13021" s="79"/>
      <c r="B13021" s="79"/>
    </row>
    <row r="13022" spans="1:2">
      <c r="A13022" s="79"/>
      <c r="B13022" s="79"/>
    </row>
    <row r="13023" spans="1:2">
      <c r="A13023" s="79"/>
      <c r="B13023" s="79"/>
    </row>
    <row r="13024" spans="1:2">
      <c r="A13024" s="79"/>
      <c r="B13024" s="79"/>
    </row>
    <row r="13025" spans="1:2">
      <c r="A13025" s="79"/>
      <c r="B13025" s="79"/>
    </row>
    <row r="13026" spans="1:2">
      <c r="A13026" s="79"/>
      <c r="B13026" s="79"/>
    </row>
    <row r="13027" spans="1:2">
      <c r="A13027" s="79"/>
      <c r="B13027" s="79"/>
    </row>
    <row r="13028" spans="1:2">
      <c r="A13028" s="79"/>
      <c r="B13028" s="79"/>
    </row>
    <row r="13029" spans="1:2">
      <c r="A13029" s="79"/>
      <c r="B13029" s="79"/>
    </row>
    <row r="13030" spans="1:2">
      <c r="A13030" s="79"/>
      <c r="B13030" s="79"/>
    </row>
    <row r="13031" spans="1:2">
      <c r="A13031" s="79"/>
      <c r="B13031" s="79"/>
    </row>
    <row r="13032" spans="1:2">
      <c r="A13032" s="79"/>
      <c r="B13032" s="79"/>
    </row>
    <row r="13033" spans="1:2">
      <c r="A13033" s="79"/>
      <c r="B13033" s="79"/>
    </row>
    <row r="13034" spans="1:2">
      <c r="A13034" s="79"/>
      <c r="B13034" s="79"/>
    </row>
    <row r="13035" spans="1:2">
      <c r="A13035" s="79"/>
      <c r="B13035" s="79"/>
    </row>
    <row r="13036" spans="1:2">
      <c r="A13036" s="79"/>
      <c r="B13036" s="79"/>
    </row>
    <row r="13037" spans="1:2">
      <c r="A13037" s="79"/>
      <c r="B13037" s="79"/>
    </row>
    <row r="13038" spans="1:2">
      <c r="A13038" s="79"/>
      <c r="B13038" s="79"/>
    </row>
    <row r="13039" spans="1:2">
      <c r="A13039" s="79"/>
      <c r="B13039" s="79"/>
    </row>
    <row r="13040" spans="1:2">
      <c r="A13040" s="79"/>
      <c r="B13040" s="79"/>
    </row>
    <row r="13041" spans="1:2">
      <c r="A13041" s="79"/>
      <c r="B13041" s="79"/>
    </row>
    <row r="13042" spans="1:2">
      <c r="A13042" s="79"/>
      <c r="B13042" s="79"/>
    </row>
    <row r="13043" spans="1:2">
      <c r="A13043" s="79"/>
      <c r="B13043" s="79"/>
    </row>
    <row r="13044" spans="1:2">
      <c r="A13044" s="79"/>
      <c r="B13044" s="79"/>
    </row>
    <row r="13045" spans="1:2">
      <c r="A13045" s="79"/>
      <c r="B13045" s="79"/>
    </row>
    <row r="13046" spans="1:2">
      <c r="A13046" s="79"/>
      <c r="B13046" s="79"/>
    </row>
    <row r="13047" spans="1:2">
      <c r="A13047" s="79"/>
      <c r="B13047" s="79"/>
    </row>
    <row r="13048" spans="1:2">
      <c r="A13048" s="79"/>
      <c r="B13048" s="79"/>
    </row>
    <row r="13049" spans="1:2">
      <c r="A13049" s="79"/>
      <c r="B13049" s="79"/>
    </row>
    <row r="13050" spans="1:2">
      <c r="A13050" s="79"/>
      <c r="B13050" s="79"/>
    </row>
    <row r="13051" spans="1:2">
      <c r="A13051" s="79"/>
      <c r="B13051" s="79"/>
    </row>
    <row r="13052" spans="1:2">
      <c r="A13052" s="79"/>
      <c r="B13052" s="79"/>
    </row>
    <row r="13053" spans="1:2">
      <c r="A13053" s="79"/>
      <c r="B13053" s="79"/>
    </row>
    <row r="13054" spans="1:2">
      <c r="A13054" s="79"/>
      <c r="B13054" s="79"/>
    </row>
    <row r="13055" spans="1:2">
      <c r="A13055" s="79"/>
      <c r="B13055" s="79"/>
    </row>
    <row r="13056" spans="1:2">
      <c r="A13056" s="79"/>
      <c r="B13056" s="79"/>
    </row>
    <row r="13057" spans="1:2">
      <c r="A13057" s="79"/>
      <c r="B13057" s="79"/>
    </row>
    <row r="13058" spans="1:2">
      <c r="A13058" s="79"/>
      <c r="B13058" s="79"/>
    </row>
    <row r="13059" spans="1:2">
      <c r="A13059" s="79"/>
      <c r="B13059" s="79"/>
    </row>
    <row r="13060" spans="1:2">
      <c r="A13060" s="79"/>
      <c r="B13060" s="79"/>
    </row>
    <row r="13061" spans="1:2">
      <c r="A13061" s="79"/>
      <c r="B13061" s="79"/>
    </row>
    <row r="13062" spans="1:2">
      <c r="A13062" s="79"/>
      <c r="B13062" s="79"/>
    </row>
    <row r="13063" spans="1:2">
      <c r="A13063" s="79"/>
      <c r="B13063" s="79"/>
    </row>
    <row r="13064" spans="1:2">
      <c r="A13064" s="79"/>
      <c r="B13064" s="79"/>
    </row>
    <row r="13065" spans="1:2">
      <c r="A13065" s="79"/>
      <c r="B13065" s="79"/>
    </row>
    <row r="13066" spans="1:2">
      <c r="A13066" s="79"/>
      <c r="B13066" s="79"/>
    </row>
    <row r="13067" spans="1:2">
      <c r="A13067" s="79"/>
      <c r="B13067" s="79"/>
    </row>
    <row r="13068" spans="1:2">
      <c r="A13068" s="79"/>
      <c r="B13068" s="79"/>
    </row>
    <row r="13069" spans="1:2">
      <c r="A13069" s="79"/>
      <c r="B13069" s="79"/>
    </row>
    <row r="13070" spans="1:2">
      <c r="A13070" s="79"/>
      <c r="B13070" s="79"/>
    </row>
    <row r="13071" spans="1:2">
      <c r="A13071" s="79"/>
      <c r="B13071" s="79"/>
    </row>
    <row r="13072" spans="1:2">
      <c r="A13072" s="79"/>
      <c r="B13072" s="79"/>
    </row>
    <row r="13073" spans="1:2">
      <c r="A13073" s="79"/>
      <c r="B13073" s="79"/>
    </row>
    <row r="13074" spans="1:2">
      <c r="A13074" s="79"/>
      <c r="B13074" s="79"/>
    </row>
    <row r="13075" spans="1:2">
      <c r="A13075" s="79"/>
      <c r="B13075" s="79"/>
    </row>
    <row r="13076" spans="1:2">
      <c r="A13076" s="79"/>
      <c r="B13076" s="79"/>
    </row>
    <row r="13077" spans="1:2">
      <c r="A13077" s="79"/>
      <c r="B13077" s="79"/>
    </row>
    <row r="13078" spans="1:2">
      <c r="A13078" s="79"/>
      <c r="B13078" s="79"/>
    </row>
    <row r="13079" spans="1:2">
      <c r="A13079" s="79"/>
      <c r="B13079" s="79"/>
    </row>
    <row r="13080" spans="1:2">
      <c r="A13080" s="79"/>
      <c r="B13080" s="79"/>
    </row>
    <row r="13081" spans="1:2">
      <c r="A13081" s="79"/>
      <c r="B13081" s="79"/>
    </row>
    <row r="13082" spans="1:2">
      <c r="A13082" s="79"/>
      <c r="B13082" s="79"/>
    </row>
    <row r="13083" spans="1:2">
      <c r="A13083" s="79"/>
      <c r="B13083" s="79"/>
    </row>
    <row r="13084" spans="1:2">
      <c r="A13084" s="79"/>
      <c r="B13084" s="79"/>
    </row>
    <row r="13085" spans="1:2">
      <c r="A13085" s="79"/>
      <c r="B13085" s="79"/>
    </row>
    <row r="13086" spans="1:2">
      <c r="A13086" s="79"/>
      <c r="B13086" s="79"/>
    </row>
    <row r="13087" spans="1:2">
      <c r="A13087" s="79"/>
      <c r="B13087" s="79"/>
    </row>
    <row r="13088" spans="1:2">
      <c r="A13088" s="79"/>
      <c r="B13088" s="79"/>
    </row>
    <row r="13089" spans="1:2">
      <c r="A13089" s="79"/>
      <c r="B13089" s="79"/>
    </row>
    <row r="13090" spans="1:2">
      <c r="A13090" s="79"/>
      <c r="B13090" s="79"/>
    </row>
    <row r="13091" spans="1:2">
      <c r="A13091" s="79"/>
      <c r="B13091" s="79"/>
    </row>
    <row r="13092" spans="1:2">
      <c r="A13092" s="79"/>
      <c r="B13092" s="79"/>
    </row>
    <row r="13093" spans="1:2">
      <c r="A13093" s="79"/>
      <c r="B13093" s="79"/>
    </row>
    <row r="13094" spans="1:2">
      <c r="A13094" s="79"/>
      <c r="B13094" s="79"/>
    </row>
    <row r="13095" spans="1:2">
      <c r="A13095" s="79"/>
      <c r="B13095" s="79"/>
    </row>
    <row r="13096" spans="1:2">
      <c r="A13096" s="79"/>
      <c r="B13096" s="79"/>
    </row>
    <row r="13097" spans="1:2">
      <c r="A13097" s="79"/>
      <c r="B13097" s="79"/>
    </row>
    <row r="13098" spans="1:2">
      <c r="A13098" s="79"/>
      <c r="B13098" s="79"/>
    </row>
    <row r="13099" spans="1:2">
      <c r="A13099" s="79"/>
      <c r="B13099" s="79"/>
    </row>
    <row r="13100" spans="1:2">
      <c r="A13100" s="79"/>
      <c r="B13100" s="79"/>
    </row>
    <row r="13101" spans="1:2">
      <c r="A13101" s="79"/>
      <c r="B13101" s="79"/>
    </row>
    <row r="13102" spans="1:2">
      <c r="A13102" s="79"/>
      <c r="B13102" s="79"/>
    </row>
    <row r="13103" spans="1:2">
      <c r="A13103" s="79"/>
      <c r="B13103" s="79"/>
    </row>
    <row r="13104" spans="1:2">
      <c r="A13104" s="79"/>
      <c r="B13104" s="79"/>
    </row>
    <row r="13105" spans="1:2">
      <c r="A13105" s="79"/>
      <c r="B13105" s="79"/>
    </row>
    <row r="13106" spans="1:2">
      <c r="A13106" s="79"/>
      <c r="B13106" s="79"/>
    </row>
    <row r="13107" spans="1:2">
      <c r="A13107" s="79"/>
      <c r="B13107" s="79"/>
    </row>
    <row r="13108" spans="1:2">
      <c r="A13108" s="79"/>
      <c r="B13108" s="79"/>
    </row>
    <row r="13109" spans="1:2">
      <c r="A13109" s="79"/>
      <c r="B13109" s="79"/>
    </row>
    <row r="13110" spans="1:2">
      <c r="A13110" s="79"/>
      <c r="B13110" s="79"/>
    </row>
    <row r="13111" spans="1:2">
      <c r="A13111" s="79"/>
      <c r="B13111" s="79"/>
    </row>
    <row r="13112" spans="1:2">
      <c r="A13112" s="79"/>
      <c r="B13112" s="79"/>
    </row>
    <row r="13113" spans="1:2">
      <c r="A13113" s="79"/>
      <c r="B13113" s="79"/>
    </row>
    <row r="13114" spans="1:2">
      <c r="A13114" s="79"/>
      <c r="B13114" s="79"/>
    </row>
    <row r="13115" spans="1:2">
      <c r="A13115" s="79"/>
      <c r="B13115" s="79"/>
    </row>
    <row r="13116" spans="1:2">
      <c r="A13116" s="79"/>
      <c r="B13116" s="79"/>
    </row>
    <row r="13117" spans="1:2">
      <c r="A13117" s="79"/>
      <c r="B13117" s="79"/>
    </row>
    <row r="13118" spans="1:2">
      <c r="A13118" s="79"/>
      <c r="B13118" s="79"/>
    </row>
    <row r="13119" spans="1:2">
      <c r="A13119" s="79"/>
      <c r="B13119" s="79"/>
    </row>
    <row r="13120" spans="1:2">
      <c r="A13120" s="79"/>
      <c r="B13120" s="79"/>
    </row>
    <row r="13121" spans="1:2">
      <c r="A13121" s="79"/>
      <c r="B13121" s="79"/>
    </row>
    <row r="13122" spans="1:2">
      <c r="A13122" s="79"/>
      <c r="B13122" s="79"/>
    </row>
    <row r="13123" spans="1:2">
      <c r="A13123" s="79"/>
      <c r="B13123" s="79"/>
    </row>
    <row r="13124" spans="1:2">
      <c r="A13124" s="79"/>
      <c r="B13124" s="79"/>
    </row>
    <row r="13125" spans="1:2">
      <c r="A13125" s="79"/>
      <c r="B13125" s="79"/>
    </row>
    <row r="13126" spans="1:2">
      <c r="A13126" s="79"/>
      <c r="B13126" s="79"/>
    </row>
    <row r="13127" spans="1:2">
      <c r="A13127" s="79"/>
      <c r="B13127" s="79"/>
    </row>
    <row r="13128" spans="1:2">
      <c r="A13128" s="79"/>
      <c r="B13128" s="79"/>
    </row>
    <row r="13129" spans="1:2">
      <c r="A13129" s="79"/>
      <c r="B13129" s="79"/>
    </row>
    <row r="13130" spans="1:2">
      <c r="A13130" s="79"/>
      <c r="B13130" s="79"/>
    </row>
    <row r="13131" spans="1:2">
      <c r="A13131" s="79"/>
      <c r="B13131" s="79"/>
    </row>
    <row r="13132" spans="1:2">
      <c r="A13132" s="79"/>
      <c r="B13132" s="79"/>
    </row>
    <row r="13133" spans="1:2">
      <c r="A13133" s="79"/>
      <c r="B13133" s="79"/>
    </row>
    <row r="13134" spans="1:2">
      <c r="A13134" s="79"/>
      <c r="B13134" s="79"/>
    </row>
    <row r="13135" spans="1:2">
      <c r="A13135" s="79"/>
      <c r="B13135" s="79"/>
    </row>
    <row r="13136" spans="1:2">
      <c r="A13136" s="79"/>
      <c r="B13136" s="79"/>
    </row>
    <row r="13137" spans="1:2">
      <c r="A13137" s="79"/>
      <c r="B13137" s="79"/>
    </row>
    <row r="13138" spans="1:2">
      <c r="A13138" s="79"/>
      <c r="B13138" s="79"/>
    </row>
    <row r="13139" spans="1:2">
      <c r="A13139" s="79"/>
      <c r="B13139" s="79"/>
    </row>
    <row r="13140" spans="1:2">
      <c r="A13140" s="79"/>
      <c r="B13140" s="79"/>
    </row>
    <row r="13141" spans="1:2">
      <c r="A13141" s="79"/>
      <c r="B13141" s="79"/>
    </row>
    <row r="13142" spans="1:2">
      <c r="A13142" s="79"/>
      <c r="B13142" s="79"/>
    </row>
    <row r="13143" spans="1:2">
      <c r="A13143" s="79"/>
      <c r="B13143" s="79"/>
    </row>
    <row r="13144" spans="1:2">
      <c r="A13144" s="79"/>
      <c r="B13144" s="79"/>
    </row>
    <row r="13145" spans="1:2">
      <c r="A13145" s="79"/>
      <c r="B13145" s="79"/>
    </row>
    <row r="13146" spans="1:2">
      <c r="A13146" s="79"/>
      <c r="B13146" s="79"/>
    </row>
    <row r="13147" spans="1:2">
      <c r="A13147" s="79"/>
      <c r="B13147" s="79"/>
    </row>
    <row r="13148" spans="1:2">
      <c r="A13148" s="79"/>
      <c r="B13148" s="79"/>
    </row>
    <row r="13149" spans="1:2">
      <c r="A13149" s="79"/>
      <c r="B13149" s="79"/>
    </row>
    <row r="13150" spans="1:2">
      <c r="A13150" s="79"/>
      <c r="B13150" s="79"/>
    </row>
    <row r="13151" spans="1:2">
      <c r="A13151" s="79"/>
      <c r="B13151" s="79"/>
    </row>
    <row r="13152" spans="1:2">
      <c r="A13152" s="79"/>
      <c r="B13152" s="79"/>
    </row>
    <row r="13153" spans="1:2">
      <c r="A13153" s="79"/>
      <c r="B13153" s="79"/>
    </row>
    <row r="13154" spans="1:2">
      <c r="A13154" s="79"/>
      <c r="B13154" s="79"/>
    </row>
    <row r="13155" spans="1:2">
      <c r="A13155" s="79"/>
      <c r="B13155" s="79"/>
    </row>
    <row r="13156" spans="1:2">
      <c r="A13156" s="79"/>
      <c r="B13156" s="79"/>
    </row>
    <row r="13157" spans="1:2">
      <c r="A13157" s="79"/>
      <c r="B13157" s="79"/>
    </row>
    <row r="13158" spans="1:2">
      <c r="A13158" s="79"/>
      <c r="B13158" s="79"/>
    </row>
    <row r="13159" spans="1:2">
      <c r="A13159" s="79"/>
      <c r="B13159" s="79"/>
    </row>
    <row r="13160" spans="1:2">
      <c r="A13160" s="79"/>
      <c r="B13160" s="79"/>
    </row>
    <row r="13161" spans="1:2">
      <c r="A13161" s="79"/>
      <c r="B13161" s="79"/>
    </row>
    <row r="13162" spans="1:2">
      <c r="A13162" s="79"/>
      <c r="B13162" s="79"/>
    </row>
    <row r="13163" spans="1:2">
      <c r="A13163" s="79"/>
      <c r="B13163" s="79"/>
    </row>
    <row r="13164" spans="1:2">
      <c r="A13164" s="79"/>
      <c r="B13164" s="79"/>
    </row>
    <row r="13165" spans="1:2">
      <c r="A13165" s="79"/>
      <c r="B13165" s="79"/>
    </row>
    <row r="13166" spans="1:2">
      <c r="A13166" s="79"/>
      <c r="B13166" s="79"/>
    </row>
    <row r="13167" spans="1:2">
      <c r="A13167" s="79"/>
      <c r="B13167" s="79"/>
    </row>
    <row r="13168" spans="1:2">
      <c r="A13168" s="79"/>
      <c r="B13168" s="79"/>
    </row>
    <row r="13169" spans="1:2">
      <c r="A13169" s="79"/>
      <c r="B13169" s="79"/>
    </row>
    <row r="13170" spans="1:2">
      <c r="A13170" s="79"/>
      <c r="B13170" s="79"/>
    </row>
    <row r="13171" spans="1:2">
      <c r="A13171" s="79"/>
      <c r="B13171" s="79"/>
    </row>
    <row r="13172" spans="1:2">
      <c r="A13172" s="79"/>
      <c r="B13172" s="79"/>
    </row>
    <row r="13173" spans="1:2">
      <c r="A13173" s="79"/>
      <c r="B13173" s="79"/>
    </row>
    <row r="13174" spans="1:2">
      <c r="A13174" s="79"/>
      <c r="B13174" s="79"/>
    </row>
    <row r="13175" spans="1:2">
      <c r="A13175" s="79"/>
      <c r="B13175" s="79"/>
    </row>
    <row r="13176" spans="1:2">
      <c r="A13176" s="79"/>
      <c r="B13176" s="79"/>
    </row>
    <row r="13177" spans="1:2">
      <c r="A13177" s="79"/>
      <c r="B13177" s="79"/>
    </row>
    <row r="13178" spans="1:2">
      <c r="A13178" s="79"/>
      <c r="B13178" s="79"/>
    </row>
    <row r="13179" spans="1:2">
      <c r="A13179" s="79"/>
      <c r="B13179" s="79"/>
    </row>
    <row r="13180" spans="1:2">
      <c r="A13180" s="79"/>
      <c r="B13180" s="79"/>
    </row>
    <row r="13181" spans="1:2">
      <c r="A13181" s="79"/>
      <c r="B13181" s="79"/>
    </row>
    <row r="13182" spans="1:2">
      <c r="A13182" s="79"/>
      <c r="B13182" s="79"/>
    </row>
    <row r="13183" spans="1:2">
      <c r="A13183" s="79"/>
      <c r="B13183" s="79"/>
    </row>
    <row r="13184" spans="1:2">
      <c r="A13184" s="79"/>
      <c r="B13184" s="79"/>
    </row>
    <row r="13185" spans="1:2">
      <c r="A13185" s="79"/>
      <c r="B13185" s="79"/>
    </row>
    <row r="13186" spans="1:2">
      <c r="A13186" s="79"/>
      <c r="B13186" s="79"/>
    </row>
    <row r="13187" spans="1:2">
      <c r="A13187" s="79"/>
      <c r="B13187" s="79"/>
    </row>
    <row r="13188" spans="1:2">
      <c r="A13188" s="79"/>
      <c r="B13188" s="79"/>
    </row>
    <row r="13189" spans="1:2">
      <c r="A13189" s="79"/>
      <c r="B13189" s="79"/>
    </row>
    <row r="13190" spans="1:2">
      <c r="A13190" s="79"/>
      <c r="B13190" s="79"/>
    </row>
    <row r="13191" spans="1:2">
      <c r="A13191" s="79"/>
      <c r="B13191" s="79"/>
    </row>
    <row r="13192" spans="1:2">
      <c r="A13192" s="79"/>
      <c r="B13192" s="79"/>
    </row>
    <row r="13193" spans="1:2">
      <c r="A13193" s="79"/>
      <c r="B13193" s="79"/>
    </row>
    <row r="13194" spans="1:2">
      <c r="A13194" s="79"/>
      <c r="B13194" s="79"/>
    </row>
    <row r="13195" spans="1:2">
      <c r="A13195" s="79"/>
      <c r="B13195" s="79"/>
    </row>
    <row r="13196" spans="1:2">
      <c r="A13196" s="79"/>
      <c r="B13196" s="79"/>
    </row>
    <row r="13197" spans="1:2">
      <c r="A13197" s="79"/>
      <c r="B13197" s="79"/>
    </row>
    <row r="13198" spans="1:2">
      <c r="A13198" s="79"/>
      <c r="B13198" s="79"/>
    </row>
    <row r="13199" spans="1:2">
      <c r="A13199" s="79"/>
      <c r="B13199" s="79"/>
    </row>
    <row r="13200" spans="1:2">
      <c r="A13200" s="79"/>
      <c r="B13200" s="79"/>
    </row>
    <row r="13201" spans="1:2">
      <c r="A13201" s="79"/>
      <c r="B13201" s="79"/>
    </row>
    <row r="13202" spans="1:2">
      <c r="A13202" s="79"/>
      <c r="B13202" s="79"/>
    </row>
    <row r="13203" spans="1:2">
      <c r="A13203" s="79"/>
      <c r="B13203" s="79"/>
    </row>
    <row r="13204" spans="1:2">
      <c r="A13204" s="79"/>
      <c r="B13204" s="79"/>
    </row>
    <row r="13205" spans="1:2">
      <c r="A13205" s="79"/>
      <c r="B13205" s="79"/>
    </row>
    <row r="13206" spans="1:2">
      <c r="A13206" s="79"/>
      <c r="B13206" s="79"/>
    </row>
    <row r="13207" spans="1:2">
      <c r="A13207" s="79"/>
      <c r="B13207" s="79"/>
    </row>
    <row r="13208" spans="1:2">
      <c r="A13208" s="79"/>
      <c r="B13208" s="79"/>
    </row>
    <row r="13209" spans="1:2">
      <c r="A13209" s="79"/>
      <c r="B13209" s="79"/>
    </row>
    <row r="13210" spans="1:2">
      <c r="A13210" s="79"/>
      <c r="B13210" s="79"/>
    </row>
    <row r="13211" spans="1:2">
      <c r="A13211" s="79"/>
      <c r="B13211" s="79"/>
    </row>
    <row r="13212" spans="1:2">
      <c r="A13212" s="79"/>
      <c r="B13212" s="79"/>
    </row>
    <row r="13213" spans="1:2">
      <c r="A13213" s="79"/>
      <c r="B13213" s="79"/>
    </row>
    <row r="13214" spans="1:2">
      <c r="A13214" s="79"/>
      <c r="B13214" s="79"/>
    </row>
    <row r="13215" spans="1:2">
      <c r="A13215" s="79"/>
      <c r="B13215" s="79"/>
    </row>
    <row r="13216" spans="1:2">
      <c r="A13216" s="79"/>
      <c r="B13216" s="79"/>
    </row>
    <row r="13217" spans="1:2">
      <c r="A13217" s="79"/>
      <c r="B13217" s="79"/>
    </row>
    <row r="13218" spans="1:2">
      <c r="A13218" s="79"/>
      <c r="B13218" s="79"/>
    </row>
    <row r="13219" spans="1:2">
      <c r="A13219" s="79"/>
      <c r="B13219" s="79"/>
    </row>
    <row r="13220" spans="1:2">
      <c r="A13220" s="79"/>
      <c r="B13220" s="79"/>
    </row>
    <row r="13221" spans="1:2">
      <c r="A13221" s="79"/>
      <c r="B13221" s="79"/>
    </row>
    <row r="13222" spans="1:2">
      <c r="A13222" s="79"/>
      <c r="B13222" s="79"/>
    </row>
    <row r="13223" spans="1:2">
      <c r="A13223" s="79"/>
      <c r="B13223" s="79"/>
    </row>
    <row r="13224" spans="1:2">
      <c r="A13224" s="79"/>
      <c r="B13224" s="79"/>
    </row>
    <row r="13225" spans="1:2">
      <c r="A13225" s="79"/>
      <c r="B13225" s="79"/>
    </row>
    <row r="13226" spans="1:2">
      <c r="A13226" s="79"/>
      <c r="B13226" s="79"/>
    </row>
    <row r="13227" spans="1:2">
      <c r="A13227" s="79"/>
      <c r="B13227" s="79"/>
    </row>
    <row r="13228" spans="1:2">
      <c r="A13228" s="79"/>
      <c r="B13228" s="79"/>
    </row>
    <row r="13229" spans="1:2">
      <c r="A13229" s="79"/>
      <c r="B13229" s="79"/>
    </row>
    <row r="13230" spans="1:2">
      <c r="A13230" s="79"/>
      <c r="B13230" s="79"/>
    </row>
    <row r="13231" spans="1:2">
      <c r="A13231" s="79"/>
      <c r="B13231" s="79"/>
    </row>
    <row r="13232" spans="1:2">
      <c r="A13232" s="79"/>
      <c r="B13232" s="79"/>
    </row>
    <row r="13233" spans="1:2">
      <c r="A13233" s="79"/>
      <c r="B13233" s="79"/>
    </row>
    <row r="13234" spans="1:2">
      <c r="A13234" s="79"/>
      <c r="B13234" s="79"/>
    </row>
    <row r="13235" spans="1:2">
      <c r="A13235" s="79"/>
      <c r="B13235" s="79"/>
    </row>
    <row r="13236" spans="1:2">
      <c r="A13236" s="79"/>
      <c r="B13236" s="79"/>
    </row>
    <row r="13237" spans="1:2">
      <c r="A13237" s="79"/>
      <c r="B13237" s="79"/>
    </row>
    <row r="13238" spans="1:2">
      <c r="A13238" s="79"/>
      <c r="B13238" s="79"/>
    </row>
    <row r="13239" spans="1:2">
      <c r="A13239" s="79"/>
      <c r="B13239" s="79"/>
    </row>
    <row r="13240" spans="1:2">
      <c r="A13240" s="79"/>
      <c r="B13240" s="79"/>
    </row>
    <row r="13241" spans="1:2">
      <c r="A13241" s="79"/>
      <c r="B13241" s="79"/>
    </row>
    <row r="13242" spans="1:2">
      <c r="A13242" s="79"/>
      <c r="B13242" s="79"/>
    </row>
    <row r="13243" spans="1:2">
      <c r="A13243" s="79"/>
      <c r="B13243" s="79"/>
    </row>
    <row r="13244" spans="1:2">
      <c r="A13244" s="79"/>
      <c r="B13244" s="79"/>
    </row>
    <row r="13245" spans="1:2">
      <c r="A13245" s="79"/>
      <c r="B13245" s="79"/>
    </row>
    <row r="13246" spans="1:2">
      <c r="A13246" s="79"/>
      <c r="B13246" s="79"/>
    </row>
    <row r="13247" spans="1:2">
      <c r="A13247" s="79"/>
      <c r="B13247" s="79"/>
    </row>
    <row r="13248" spans="1:2">
      <c r="A13248" s="79"/>
      <c r="B13248" s="79"/>
    </row>
    <row r="13249" spans="1:2">
      <c r="A13249" s="79"/>
      <c r="B13249" s="79"/>
    </row>
    <row r="13250" spans="1:2">
      <c r="A13250" s="79"/>
      <c r="B13250" s="79"/>
    </row>
    <row r="13251" spans="1:2">
      <c r="A13251" s="79"/>
      <c r="B13251" s="79"/>
    </row>
    <row r="13252" spans="1:2">
      <c r="A13252" s="79"/>
      <c r="B13252" s="79"/>
    </row>
    <row r="13253" spans="1:2">
      <c r="A13253" s="79"/>
      <c r="B13253" s="79"/>
    </row>
    <row r="13254" spans="1:2">
      <c r="A13254" s="79"/>
      <c r="B13254" s="79"/>
    </row>
    <row r="13255" spans="1:2">
      <c r="A13255" s="79"/>
      <c r="B13255" s="79"/>
    </row>
    <row r="13256" spans="1:2">
      <c r="A13256" s="79"/>
      <c r="B13256" s="79"/>
    </row>
    <row r="13257" spans="1:2">
      <c r="A13257" s="79"/>
      <c r="B13257" s="79"/>
    </row>
    <row r="13258" spans="1:2">
      <c r="A13258" s="79"/>
      <c r="B13258" s="79"/>
    </row>
    <row r="13259" spans="1:2">
      <c r="A13259" s="79"/>
      <c r="B13259" s="79"/>
    </row>
    <row r="13260" spans="1:2">
      <c r="A13260" s="79"/>
      <c r="B13260" s="79"/>
    </row>
    <row r="13261" spans="1:2">
      <c r="A13261" s="79"/>
      <c r="B13261" s="79"/>
    </row>
    <row r="13262" spans="1:2">
      <c r="A13262" s="79"/>
      <c r="B13262" s="79"/>
    </row>
    <row r="13263" spans="1:2">
      <c r="A13263" s="79"/>
      <c r="B13263" s="79"/>
    </row>
    <row r="13264" spans="1:2">
      <c r="A13264" s="79"/>
      <c r="B13264" s="79"/>
    </row>
    <row r="13265" spans="1:2">
      <c r="A13265" s="79"/>
      <c r="B13265" s="79"/>
    </row>
    <row r="13266" spans="1:2">
      <c r="A13266" s="79"/>
      <c r="B13266" s="79"/>
    </row>
    <row r="13267" spans="1:2">
      <c r="A13267" s="79"/>
      <c r="B13267" s="79"/>
    </row>
    <row r="13268" spans="1:2">
      <c r="A13268" s="79"/>
      <c r="B13268" s="79"/>
    </row>
    <row r="13269" spans="1:2">
      <c r="A13269" s="79"/>
      <c r="B13269" s="79"/>
    </row>
    <row r="13270" spans="1:2">
      <c r="A13270" s="79"/>
      <c r="B13270" s="79"/>
    </row>
    <row r="13271" spans="1:2">
      <c r="A13271" s="79"/>
      <c r="B13271" s="79"/>
    </row>
    <row r="13272" spans="1:2">
      <c r="A13272" s="79"/>
      <c r="B13272" s="79"/>
    </row>
    <row r="13273" spans="1:2">
      <c r="A13273" s="79"/>
      <c r="B13273" s="79"/>
    </row>
    <row r="13274" spans="1:2">
      <c r="A13274" s="79"/>
      <c r="B13274" s="79"/>
    </row>
    <row r="13275" spans="1:2">
      <c r="A13275" s="79"/>
      <c r="B13275" s="79"/>
    </row>
    <row r="13276" spans="1:2">
      <c r="A13276" s="79"/>
      <c r="B13276" s="79"/>
    </row>
    <row r="13277" spans="1:2">
      <c r="A13277" s="79"/>
      <c r="B13277" s="79"/>
    </row>
    <row r="13278" spans="1:2">
      <c r="A13278" s="79"/>
      <c r="B13278" s="79"/>
    </row>
    <row r="13279" spans="1:2">
      <c r="A13279" s="79"/>
      <c r="B13279" s="79"/>
    </row>
    <row r="13280" spans="1:2">
      <c r="A13280" s="79"/>
      <c r="B13280" s="79"/>
    </row>
    <row r="13281" spans="1:2">
      <c r="A13281" s="79"/>
      <c r="B13281" s="79"/>
    </row>
    <row r="13282" spans="1:2">
      <c r="A13282" s="79"/>
      <c r="B13282" s="79"/>
    </row>
    <row r="13283" spans="1:2">
      <c r="A13283" s="79"/>
      <c r="B13283" s="79"/>
    </row>
    <row r="13284" spans="1:2">
      <c r="A13284" s="79"/>
      <c r="B13284" s="79"/>
    </row>
    <row r="13285" spans="1:2">
      <c r="A13285" s="79"/>
      <c r="B13285" s="79"/>
    </row>
    <row r="13286" spans="1:2">
      <c r="A13286" s="79"/>
      <c r="B13286" s="79"/>
    </row>
    <row r="13287" spans="1:2">
      <c r="A13287" s="79"/>
      <c r="B13287" s="79"/>
    </row>
    <row r="13288" spans="1:2">
      <c r="A13288" s="79"/>
      <c r="B13288" s="79"/>
    </row>
    <row r="13289" spans="1:2">
      <c r="A13289" s="79"/>
      <c r="B13289" s="79"/>
    </row>
    <row r="13290" spans="1:2">
      <c r="A13290" s="79"/>
      <c r="B13290" s="79"/>
    </row>
    <row r="13291" spans="1:2">
      <c r="A13291" s="79"/>
      <c r="B13291" s="79"/>
    </row>
    <row r="13292" spans="1:2">
      <c r="A13292" s="79"/>
      <c r="B13292" s="79"/>
    </row>
    <row r="13293" spans="1:2">
      <c r="A13293" s="79"/>
      <c r="B13293" s="79"/>
    </row>
    <row r="13294" spans="1:2">
      <c r="A13294" s="79"/>
      <c r="B13294" s="79"/>
    </row>
    <row r="13295" spans="1:2">
      <c r="A13295" s="79"/>
      <c r="B13295" s="79"/>
    </row>
    <row r="13296" spans="1:2">
      <c r="A13296" s="79"/>
      <c r="B13296" s="79"/>
    </row>
    <row r="13297" spans="1:2">
      <c r="A13297" s="79"/>
      <c r="B13297" s="79"/>
    </row>
    <row r="13298" spans="1:2">
      <c r="A13298" s="79"/>
      <c r="B13298" s="79"/>
    </row>
    <row r="13299" spans="1:2">
      <c r="A13299" s="79"/>
      <c r="B13299" s="79"/>
    </row>
    <row r="13300" spans="1:2">
      <c r="A13300" s="79"/>
      <c r="B13300" s="79"/>
    </row>
    <row r="13301" spans="1:2">
      <c r="A13301" s="79"/>
      <c r="B13301" s="79"/>
    </row>
    <row r="13302" spans="1:2">
      <c r="A13302" s="79"/>
      <c r="B13302" s="79"/>
    </row>
    <row r="13303" spans="1:2">
      <c r="A13303" s="79"/>
      <c r="B13303" s="79"/>
    </row>
    <row r="13304" spans="1:2">
      <c r="A13304" s="79"/>
      <c r="B13304" s="79"/>
    </row>
    <row r="13305" spans="1:2">
      <c r="A13305" s="79"/>
      <c r="B13305" s="79"/>
    </row>
    <row r="13306" spans="1:2">
      <c r="A13306" s="79"/>
      <c r="B13306" s="79"/>
    </row>
    <row r="13307" spans="1:2">
      <c r="A13307" s="79"/>
      <c r="B13307" s="79"/>
    </row>
    <row r="13308" spans="1:2">
      <c r="A13308" s="79"/>
      <c r="B13308" s="79"/>
    </row>
    <row r="13309" spans="1:2">
      <c r="A13309" s="79"/>
      <c r="B13309" s="79"/>
    </row>
    <row r="13310" spans="1:2">
      <c r="A13310" s="79"/>
      <c r="B13310" s="79"/>
    </row>
    <row r="13311" spans="1:2">
      <c r="A13311" s="79"/>
      <c r="B13311" s="79"/>
    </row>
    <row r="13312" spans="1:2">
      <c r="A13312" s="79"/>
      <c r="B13312" s="79"/>
    </row>
    <row r="13313" spans="1:2">
      <c r="A13313" s="79"/>
      <c r="B13313" s="79"/>
    </row>
    <row r="13314" spans="1:2">
      <c r="A13314" s="79"/>
      <c r="B13314" s="79"/>
    </row>
    <row r="13315" spans="1:2">
      <c r="A13315" s="79"/>
      <c r="B13315" s="79"/>
    </row>
    <row r="13316" spans="1:2">
      <c r="A13316" s="79"/>
      <c r="B13316" s="79"/>
    </row>
    <row r="13317" spans="1:2">
      <c r="A13317" s="79"/>
      <c r="B13317" s="79"/>
    </row>
    <row r="13318" spans="1:2">
      <c r="A13318" s="79"/>
      <c r="B13318" s="79"/>
    </row>
    <row r="13319" spans="1:2">
      <c r="A13319" s="79"/>
      <c r="B13319" s="79"/>
    </row>
    <row r="13320" spans="1:2">
      <c r="A13320" s="79"/>
      <c r="B13320" s="79"/>
    </row>
    <row r="13321" spans="1:2">
      <c r="A13321" s="79"/>
      <c r="B13321" s="79"/>
    </row>
    <row r="13322" spans="1:2">
      <c r="A13322" s="79"/>
      <c r="B13322" s="79"/>
    </row>
    <row r="13323" spans="1:2">
      <c r="A13323" s="79"/>
      <c r="B13323" s="79"/>
    </row>
    <row r="13324" spans="1:2">
      <c r="A13324" s="79"/>
      <c r="B13324" s="79"/>
    </row>
    <row r="13325" spans="1:2">
      <c r="A13325" s="79"/>
      <c r="B13325" s="79"/>
    </row>
    <row r="13326" spans="1:2">
      <c r="A13326" s="79"/>
      <c r="B13326" s="79"/>
    </row>
    <row r="13327" spans="1:2">
      <c r="A13327" s="79"/>
      <c r="B13327" s="79"/>
    </row>
    <row r="13328" spans="1:2">
      <c r="A13328" s="79"/>
      <c r="B13328" s="79"/>
    </row>
    <row r="13329" spans="1:2">
      <c r="A13329" s="79"/>
      <c r="B13329" s="79"/>
    </row>
    <row r="13330" spans="1:2">
      <c r="A13330" s="79"/>
      <c r="B13330" s="79"/>
    </row>
    <row r="13331" spans="1:2">
      <c r="A13331" s="79"/>
      <c r="B13331" s="79"/>
    </row>
    <row r="13332" spans="1:2">
      <c r="A13332" s="79"/>
      <c r="B13332" s="79"/>
    </row>
    <row r="13333" spans="1:2">
      <c r="A13333" s="79"/>
      <c r="B13333" s="79"/>
    </row>
    <row r="13334" spans="1:2">
      <c r="A13334" s="79"/>
      <c r="B13334" s="79"/>
    </row>
    <row r="13335" spans="1:2">
      <c r="A13335" s="79"/>
      <c r="B13335" s="79"/>
    </row>
    <row r="13336" spans="1:2">
      <c r="A13336" s="79"/>
      <c r="B13336" s="79"/>
    </row>
    <row r="13337" spans="1:2">
      <c r="A13337" s="79"/>
      <c r="B13337" s="79"/>
    </row>
    <row r="13338" spans="1:2">
      <c r="A13338" s="79"/>
      <c r="B13338" s="79"/>
    </row>
    <row r="13339" spans="1:2">
      <c r="A13339" s="79"/>
      <c r="B13339" s="79"/>
    </row>
    <row r="13340" spans="1:2">
      <c r="A13340" s="79"/>
      <c r="B13340" s="79"/>
    </row>
    <row r="13341" spans="1:2">
      <c r="A13341" s="79"/>
      <c r="B13341" s="79"/>
    </row>
    <row r="13342" spans="1:2">
      <c r="A13342" s="79"/>
      <c r="B13342" s="79"/>
    </row>
    <row r="13343" spans="1:2">
      <c r="A13343" s="79"/>
      <c r="B13343" s="79"/>
    </row>
    <row r="13344" spans="1:2">
      <c r="A13344" s="79"/>
      <c r="B13344" s="79"/>
    </row>
    <row r="13345" spans="1:2">
      <c r="A13345" s="79"/>
      <c r="B13345" s="79"/>
    </row>
    <row r="13346" spans="1:2">
      <c r="A13346" s="79"/>
      <c r="B13346" s="79"/>
    </row>
    <row r="13347" spans="1:2">
      <c r="A13347" s="79"/>
      <c r="B13347" s="79"/>
    </row>
    <row r="13348" spans="1:2">
      <c r="A13348" s="79"/>
      <c r="B13348" s="79"/>
    </row>
    <row r="13349" spans="1:2">
      <c r="A13349" s="79"/>
      <c r="B13349" s="79"/>
    </row>
    <row r="13350" spans="1:2">
      <c r="A13350" s="79"/>
      <c r="B13350" s="79"/>
    </row>
    <row r="13351" spans="1:2">
      <c r="A13351" s="79"/>
      <c r="B13351" s="79"/>
    </row>
    <row r="13352" spans="1:2">
      <c r="A13352" s="79"/>
      <c r="B13352" s="79"/>
    </row>
    <row r="13353" spans="1:2">
      <c r="A13353" s="79"/>
      <c r="B13353" s="79"/>
    </row>
    <row r="13354" spans="1:2">
      <c r="A13354" s="79"/>
      <c r="B13354" s="79"/>
    </row>
    <row r="13355" spans="1:2">
      <c r="A13355" s="79"/>
      <c r="B13355" s="79"/>
    </row>
    <row r="13356" spans="1:2">
      <c r="A13356" s="79"/>
      <c r="B13356" s="79"/>
    </row>
    <row r="13357" spans="1:2">
      <c r="A13357" s="79"/>
      <c r="B13357" s="79"/>
    </row>
    <row r="13358" spans="1:2">
      <c r="A13358" s="79"/>
      <c r="B13358" s="79"/>
    </row>
    <row r="13359" spans="1:2">
      <c r="A13359" s="79"/>
      <c r="B13359" s="79"/>
    </row>
    <row r="13360" spans="1:2">
      <c r="A13360" s="79"/>
      <c r="B13360" s="79"/>
    </row>
    <row r="13361" spans="1:2">
      <c r="A13361" s="79"/>
      <c r="B13361" s="79"/>
    </row>
    <row r="13362" spans="1:2">
      <c r="A13362" s="79"/>
      <c r="B13362" s="79"/>
    </row>
    <row r="13363" spans="1:2">
      <c r="A13363" s="79"/>
      <c r="B13363" s="79"/>
    </row>
    <row r="13364" spans="1:2">
      <c r="A13364" s="79"/>
      <c r="B13364" s="79"/>
    </row>
    <row r="13365" spans="1:2">
      <c r="A13365" s="79"/>
      <c r="B13365" s="79"/>
    </row>
    <row r="13366" spans="1:2">
      <c r="A13366" s="79"/>
      <c r="B13366" s="79"/>
    </row>
    <row r="13367" spans="1:2">
      <c r="A13367" s="79"/>
      <c r="B13367" s="79"/>
    </row>
    <row r="13368" spans="1:2">
      <c r="A13368" s="79"/>
      <c r="B13368" s="79"/>
    </row>
    <row r="13369" spans="1:2">
      <c r="A13369" s="79"/>
      <c r="B13369" s="79"/>
    </row>
    <row r="13370" spans="1:2">
      <c r="A13370" s="79"/>
      <c r="B13370" s="79"/>
    </row>
    <row r="13371" spans="1:2">
      <c r="A13371" s="79"/>
      <c r="B13371" s="79"/>
    </row>
    <row r="13372" spans="1:2">
      <c r="A13372" s="79"/>
      <c r="B13372" s="79"/>
    </row>
    <row r="13373" spans="1:2">
      <c r="A13373" s="79"/>
      <c r="B13373" s="79"/>
    </row>
    <row r="13374" spans="1:2">
      <c r="A13374" s="79"/>
      <c r="B13374" s="79"/>
    </row>
    <row r="13375" spans="1:2">
      <c r="A13375" s="79"/>
      <c r="B13375" s="79"/>
    </row>
    <row r="13376" spans="1:2">
      <c r="A13376" s="79"/>
      <c r="B13376" s="79"/>
    </row>
    <row r="13377" spans="1:2">
      <c r="A13377" s="79"/>
      <c r="B13377" s="79"/>
    </row>
    <row r="13378" spans="1:2">
      <c r="A13378" s="79"/>
      <c r="B13378" s="79"/>
    </row>
    <row r="13379" spans="1:2">
      <c r="A13379" s="79"/>
      <c r="B13379" s="79"/>
    </row>
    <row r="13380" spans="1:2">
      <c r="A13380" s="79"/>
      <c r="B13380" s="79"/>
    </row>
    <row r="13381" spans="1:2">
      <c r="A13381" s="79"/>
      <c r="B13381" s="79"/>
    </row>
    <row r="13382" spans="1:2">
      <c r="A13382" s="79"/>
      <c r="B13382" s="79"/>
    </row>
    <row r="13383" spans="1:2">
      <c r="A13383" s="79"/>
      <c r="B13383" s="79"/>
    </row>
    <row r="13384" spans="1:2">
      <c r="A13384" s="79"/>
      <c r="B13384" s="79"/>
    </row>
    <row r="13385" spans="1:2">
      <c r="A13385" s="79"/>
      <c r="B13385" s="79"/>
    </row>
    <row r="13386" spans="1:2">
      <c r="A13386" s="79"/>
      <c r="B13386" s="79"/>
    </row>
    <row r="13387" spans="1:2">
      <c r="A13387" s="79"/>
      <c r="B13387" s="79"/>
    </row>
    <row r="13388" spans="1:2">
      <c r="A13388" s="79"/>
      <c r="B13388" s="79"/>
    </row>
    <row r="13389" spans="1:2">
      <c r="A13389" s="79"/>
      <c r="B13389" s="79"/>
    </row>
    <row r="13390" spans="1:2">
      <c r="A13390" s="79"/>
      <c r="B13390" s="79"/>
    </row>
    <row r="13391" spans="1:2">
      <c r="A13391" s="79"/>
      <c r="B13391" s="79"/>
    </row>
    <row r="13392" spans="1:2">
      <c r="A13392" s="79"/>
      <c r="B13392" s="79"/>
    </row>
    <row r="13393" spans="1:2">
      <c r="A13393" s="79"/>
      <c r="B13393" s="79"/>
    </row>
    <row r="13394" spans="1:2">
      <c r="A13394" s="79"/>
      <c r="B13394" s="79"/>
    </row>
    <row r="13395" spans="1:2">
      <c r="A13395" s="79"/>
      <c r="B13395" s="79"/>
    </row>
    <row r="13396" spans="1:2">
      <c r="A13396" s="79"/>
      <c r="B13396" s="79"/>
    </row>
    <row r="13397" spans="1:2">
      <c r="A13397" s="79"/>
      <c r="B13397" s="79"/>
    </row>
    <row r="13398" spans="1:2">
      <c r="A13398" s="79"/>
      <c r="B13398" s="79"/>
    </row>
    <row r="13399" spans="1:2">
      <c r="A13399" s="79"/>
      <c r="B13399" s="79"/>
    </row>
    <row r="13400" spans="1:2">
      <c r="A13400" s="79"/>
      <c r="B13400" s="79"/>
    </row>
    <row r="13401" spans="1:2">
      <c r="A13401" s="79"/>
      <c r="B13401" s="79"/>
    </row>
    <row r="13402" spans="1:2">
      <c r="A13402" s="79"/>
      <c r="B13402" s="79"/>
    </row>
    <row r="13403" spans="1:2">
      <c r="A13403" s="79"/>
      <c r="B13403" s="79"/>
    </row>
    <row r="13404" spans="1:2">
      <c r="A13404" s="79"/>
      <c r="B13404" s="79"/>
    </row>
    <row r="13405" spans="1:2">
      <c r="A13405" s="79"/>
      <c r="B13405" s="79"/>
    </row>
    <row r="13406" spans="1:2">
      <c r="A13406" s="79"/>
      <c r="B13406" s="79"/>
    </row>
    <row r="13407" spans="1:2">
      <c r="A13407" s="79"/>
      <c r="B13407" s="79"/>
    </row>
    <row r="13408" spans="1:2">
      <c r="A13408" s="79"/>
      <c r="B13408" s="79"/>
    </row>
    <row r="13409" spans="1:2">
      <c r="A13409" s="79"/>
      <c r="B13409" s="79"/>
    </row>
    <row r="13410" spans="1:2">
      <c r="A13410" s="79"/>
      <c r="B13410" s="79"/>
    </row>
    <row r="13411" spans="1:2">
      <c r="A13411" s="79"/>
      <c r="B13411" s="79"/>
    </row>
    <row r="13412" spans="1:2">
      <c r="A13412" s="79"/>
      <c r="B13412" s="79"/>
    </row>
    <row r="13413" spans="1:2">
      <c r="A13413" s="79"/>
      <c r="B13413" s="79"/>
    </row>
    <row r="13414" spans="1:2">
      <c r="A13414" s="79"/>
      <c r="B13414" s="79"/>
    </row>
    <row r="13415" spans="1:2">
      <c r="A13415" s="79"/>
      <c r="B13415" s="79"/>
    </row>
    <row r="13416" spans="1:2">
      <c r="A13416" s="79"/>
      <c r="B13416" s="79"/>
    </row>
    <row r="13417" spans="1:2">
      <c r="A13417" s="79"/>
      <c r="B13417" s="79"/>
    </row>
    <row r="13418" spans="1:2">
      <c r="A13418" s="79"/>
      <c r="B13418" s="79"/>
    </row>
    <row r="13419" spans="1:2">
      <c r="A13419" s="79"/>
      <c r="B13419" s="79"/>
    </row>
    <row r="13420" spans="1:2">
      <c r="A13420" s="79"/>
      <c r="B13420" s="79"/>
    </row>
    <row r="13421" spans="1:2">
      <c r="A13421" s="79"/>
      <c r="B13421" s="79"/>
    </row>
    <row r="13422" spans="1:2">
      <c r="A13422" s="79"/>
      <c r="B13422" s="79"/>
    </row>
    <row r="13423" spans="1:2">
      <c r="A13423" s="79"/>
      <c r="B13423" s="79"/>
    </row>
    <row r="13424" spans="1:2">
      <c r="A13424" s="79"/>
      <c r="B13424" s="79"/>
    </row>
    <row r="13425" spans="1:2">
      <c r="A13425" s="79"/>
      <c r="B13425" s="79"/>
    </row>
    <row r="13426" spans="1:2">
      <c r="A13426" s="79"/>
      <c r="B13426" s="79"/>
    </row>
    <row r="13427" spans="1:2">
      <c r="A13427" s="79"/>
      <c r="B13427" s="79"/>
    </row>
    <row r="13428" spans="1:2">
      <c r="A13428" s="79"/>
      <c r="B13428" s="79"/>
    </row>
    <row r="13429" spans="1:2">
      <c r="A13429" s="79"/>
      <c r="B13429" s="79"/>
    </row>
    <row r="13430" spans="1:2">
      <c r="A13430" s="79"/>
      <c r="B13430" s="79"/>
    </row>
    <row r="13431" spans="1:2">
      <c r="A13431" s="79"/>
      <c r="B13431" s="79"/>
    </row>
    <row r="13432" spans="1:2">
      <c r="A13432" s="79"/>
      <c r="B13432" s="79"/>
    </row>
    <row r="13433" spans="1:2">
      <c r="A13433" s="79"/>
      <c r="B13433" s="79"/>
    </row>
    <row r="13434" spans="1:2">
      <c r="A13434" s="79"/>
      <c r="B13434" s="79"/>
    </row>
    <row r="13435" spans="1:2">
      <c r="A13435" s="79"/>
      <c r="B13435" s="79"/>
    </row>
    <row r="13436" spans="1:2">
      <c r="A13436" s="79"/>
      <c r="B13436" s="79"/>
    </row>
    <row r="13437" spans="1:2">
      <c r="A13437" s="79"/>
      <c r="B13437" s="79"/>
    </row>
    <row r="13438" spans="1:2">
      <c r="A13438" s="79"/>
      <c r="B13438" s="79"/>
    </row>
    <row r="13439" spans="1:2">
      <c r="A13439" s="79"/>
      <c r="B13439" s="79"/>
    </row>
    <row r="13440" spans="1:2">
      <c r="A13440" s="79"/>
      <c r="B13440" s="79"/>
    </row>
    <row r="13441" spans="1:2">
      <c r="A13441" s="79"/>
      <c r="B13441" s="79"/>
    </row>
    <row r="13442" spans="1:2">
      <c r="A13442" s="79"/>
      <c r="B13442" s="79"/>
    </row>
    <row r="13443" spans="1:2">
      <c r="A13443" s="79"/>
      <c r="B13443" s="79"/>
    </row>
    <row r="13444" spans="1:2">
      <c r="A13444" s="79"/>
      <c r="B13444" s="79"/>
    </row>
    <row r="13445" spans="1:2">
      <c r="A13445" s="79"/>
      <c r="B13445" s="79"/>
    </row>
    <row r="13446" spans="1:2">
      <c r="A13446" s="79"/>
      <c r="B13446" s="79"/>
    </row>
    <row r="13447" spans="1:2">
      <c r="A13447" s="79"/>
      <c r="B13447" s="79"/>
    </row>
    <row r="13448" spans="1:2">
      <c r="A13448" s="79"/>
      <c r="B13448" s="79"/>
    </row>
    <row r="13449" spans="1:2">
      <c r="A13449" s="79"/>
      <c r="B13449" s="79"/>
    </row>
    <row r="13450" spans="1:2">
      <c r="A13450" s="79"/>
      <c r="B13450" s="79"/>
    </row>
    <row r="13451" spans="1:2">
      <c r="A13451" s="79"/>
      <c r="B13451" s="79"/>
    </row>
    <row r="13452" spans="1:2">
      <c r="A13452" s="79"/>
      <c r="B13452" s="79"/>
    </row>
    <row r="13453" spans="1:2">
      <c r="A13453" s="79"/>
      <c r="B13453" s="79"/>
    </row>
    <row r="13454" spans="1:2">
      <c r="A13454" s="79"/>
      <c r="B13454" s="79"/>
    </row>
    <row r="13455" spans="1:2">
      <c r="A13455" s="79"/>
      <c r="B13455" s="79"/>
    </row>
    <row r="13456" spans="1:2">
      <c r="A13456" s="79"/>
      <c r="B13456" s="79"/>
    </row>
    <row r="13457" spans="1:2">
      <c r="A13457" s="79"/>
      <c r="B13457" s="79"/>
    </row>
    <row r="13458" spans="1:2">
      <c r="A13458" s="79"/>
      <c r="B13458" s="79"/>
    </row>
    <row r="13459" spans="1:2">
      <c r="A13459" s="79"/>
      <c r="B13459" s="79"/>
    </row>
    <row r="13460" spans="1:2">
      <c r="A13460" s="79"/>
      <c r="B13460" s="79"/>
    </row>
    <row r="13461" spans="1:2">
      <c r="A13461" s="79"/>
      <c r="B13461" s="79"/>
    </row>
    <row r="13462" spans="1:2">
      <c r="A13462" s="79"/>
      <c r="B13462" s="79"/>
    </row>
    <row r="13463" spans="1:2">
      <c r="A13463" s="79"/>
      <c r="B13463" s="79"/>
    </row>
    <row r="13464" spans="1:2">
      <c r="A13464" s="79"/>
      <c r="B13464" s="79"/>
    </row>
    <row r="13465" spans="1:2">
      <c r="A13465" s="79"/>
      <c r="B13465" s="79"/>
    </row>
    <row r="13466" spans="1:2">
      <c r="A13466" s="79"/>
      <c r="B13466" s="79"/>
    </row>
    <row r="13467" spans="1:2">
      <c r="A13467" s="79"/>
      <c r="B13467" s="79"/>
    </row>
    <row r="13468" spans="1:2">
      <c r="A13468" s="79"/>
      <c r="B13468" s="79"/>
    </row>
    <row r="13469" spans="1:2">
      <c r="A13469" s="79"/>
      <c r="B13469" s="79"/>
    </row>
    <row r="13470" spans="1:2">
      <c r="A13470" s="79"/>
      <c r="B13470" s="79"/>
    </row>
    <row r="13471" spans="1:2">
      <c r="A13471" s="79"/>
      <c r="B13471" s="79"/>
    </row>
    <row r="13472" spans="1:2">
      <c r="A13472" s="79"/>
      <c r="B13472" s="79"/>
    </row>
    <row r="13473" spans="1:2">
      <c r="A13473" s="79"/>
      <c r="B13473" s="79"/>
    </row>
    <row r="13474" spans="1:2">
      <c r="A13474" s="79"/>
      <c r="B13474" s="79"/>
    </row>
    <row r="13475" spans="1:2">
      <c r="A13475" s="79"/>
      <c r="B13475" s="79"/>
    </row>
    <row r="13476" spans="1:2">
      <c r="A13476" s="79"/>
      <c r="B13476" s="79"/>
    </row>
    <row r="13477" spans="1:2">
      <c r="A13477" s="79"/>
      <c r="B13477" s="79"/>
    </row>
    <row r="13478" spans="1:2">
      <c r="A13478" s="79"/>
      <c r="B13478" s="79"/>
    </row>
    <row r="13479" spans="1:2">
      <c r="A13479" s="79"/>
      <c r="B13479" s="79"/>
    </row>
    <row r="13480" spans="1:2">
      <c r="A13480" s="79"/>
      <c r="B13480" s="79"/>
    </row>
    <row r="13481" spans="1:2">
      <c r="A13481" s="79"/>
      <c r="B13481" s="79"/>
    </row>
    <row r="13482" spans="1:2">
      <c r="A13482" s="79"/>
      <c r="B13482" s="79"/>
    </row>
    <row r="13483" spans="1:2">
      <c r="A13483" s="79"/>
      <c r="B13483" s="79"/>
    </row>
    <row r="13484" spans="1:2">
      <c r="A13484" s="79"/>
      <c r="B13484" s="79"/>
    </row>
    <row r="13485" spans="1:2">
      <c r="A13485" s="79"/>
      <c r="B13485" s="79"/>
    </row>
    <row r="13486" spans="1:2">
      <c r="A13486" s="79"/>
      <c r="B13486" s="79"/>
    </row>
    <row r="13487" spans="1:2">
      <c r="A13487" s="79"/>
      <c r="B13487" s="79"/>
    </row>
    <row r="13488" spans="1:2">
      <c r="A13488" s="79"/>
      <c r="B13488" s="79"/>
    </row>
    <row r="13489" spans="1:2">
      <c r="A13489" s="79"/>
      <c r="B13489" s="79"/>
    </row>
    <row r="13490" spans="1:2">
      <c r="A13490" s="79"/>
      <c r="B13490" s="79"/>
    </row>
    <row r="13491" spans="1:2">
      <c r="A13491" s="79"/>
      <c r="B13491" s="79"/>
    </row>
    <row r="13492" spans="1:2">
      <c r="A13492" s="79"/>
      <c r="B13492" s="79"/>
    </row>
    <row r="13493" spans="1:2">
      <c r="A13493" s="79"/>
      <c r="B13493" s="79"/>
    </row>
    <row r="13494" spans="1:2">
      <c r="A13494" s="79"/>
      <c r="B13494" s="79"/>
    </row>
    <row r="13495" spans="1:2">
      <c r="A13495" s="79"/>
      <c r="B13495" s="79"/>
    </row>
    <row r="13496" spans="1:2">
      <c r="A13496" s="79"/>
      <c r="B13496" s="79"/>
    </row>
    <row r="13497" spans="1:2">
      <c r="A13497" s="79"/>
      <c r="B13497" s="79"/>
    </row>
    <row r="13498" spans="1:2">
      <c r="A13498" s="79"/>
      <c r="B13498" s="79"/>
    </row>
    <row r="13499" spans="1:2">
      <c r="A13499" s="79"/>
      <c r="B13499" s="79"/>
    </row>
    <row r="13500" spans="1:2">
      <c r="A13500" s="79"/>
      <c r="B13500" s="79"/>
    </row>
    <row r="13501" spans="1:2">
      <c r="A13501" s="79"/>
      <c r="B13501" s="79"/>
    </row>
    <row r="13502" spans="1:2">
      <c r="A13502" s="79"/>
      <c r="B13502" s="79"/>
    </row>
    <row r="13503" spans="1:2">
      <c r="A13503" s="79"/>
      <c r="B13503" s="79"/>
    </row>
    <row r="13504" spans="1:2">
      <c r="A13504" s="79"/>
      <c r="B13504" s="79"/>
    </row>
    <row r="13505" spans="1:2">
      <c r="A13505" s="79"/>
      <c r="B13505" s="79"/>
    </row>
    <row r="13506" spans="1:2">
      <c r="A13506" s="79"/>
      <c r="B13506" s="79"/>
    </row>
    <row r="13507" spans="1:2">
      <c r="A13507" s="79"/>
      <c r="B13507" s="79"/>
    </row>
    <row r="13508" spans="1:2">
      <c r="A13508" s="79"/>
      <c r="B13508" s="79"/>
    </row>
    <row r="13509" spans="1:2">
      <c r="A13509" s="79"/>
      <c r="B13509" s="79"/>
    </row>
    <row r="13510" spans="1:2">
      <c r="A13510" s="79"/>
      <c r="B13510" s="79"/>
    </row>
    <row r="13511" spans="1:2">
      <c r="A13511" s="79"/>
      <c r="B13511" s="79"/>
    </row>
    <row r="13512" spans="1:2">
      <c r="A13512" s="79"/>
      <c r="B13512" s="79"/>
    </row>
    <row r="13513" spans="1:2">
      <c r="A13513" s="79"/>
      <c r="B13513" s="79"/>
    </row>
    <row r="13514" spans="1:2">
      <c r="A13514" s="79"/>
      <c r="B13514" s="79"/>
    </row>
    <row r="13515" spans="1:2">
      <c r="A13515" s="79"/>
      <c r="B13515" s="79"/>
    </row>
    <row r="13516" spans="1:2">
      <c r="A13516" s="79"/>
      <c r="B13516" s="79"/>
    </row>
    <row r="13517" spans="1:2">
      <c r="A13517" s="79"/>
      <c r="B13517" s="79"/>
    </row>
    <row r="13518" spans="1:2">
      <c r="A13518" s="79"/>
      <c r="B13518" s="79"/>
    </row>
    <row r="13519" spans="1:2">
      <c r="A13519" s="79"/>
      <c r="B13519" s="79"/>
    </row>
    <row r="13520" spans="1:2">
      <c r="A13520" s="79"/>
      <c r="B13520" s="79"/>
    </row>
    <row r="13521" spans="1:2">
      <c r="A13521" s="79"/>
      <c r="B13521" s="79"/>
    </row>
    <row r="13522" spans="1:2">
      <c r="A13522" s="79"/>
      <c r="B13522" s="79"/>
    </row>
    <row r="13523" spans="1:2">
      <c r="A13523" s="79"/>
      <c r="B13523" s="79"/>
    </row>
    <row r="13524" spans="1:2">
      <c r="A13524" s="79"/>
      <c r="B13524" s="79"/>
    </row>
    <row r="13525" spans="1:2">
      <c r="A13525" s="79"/>
      <c r="B13525" s="79"/>
    </row>
    <row r="13526" spans="1:2">
      <c r="A13526" s="79"/>
      <c r="B13526" s="79"/>
    </row>
    <row r="13527" spans="1:2">
      <c r="A13527" s="79"/>
      <c r="B13527" s="79"/>
    </row>
    <row r="13528" spans="1:2">
      <c r="A13528" s="79"/>
      <c r="B13528" s="79"/>
    </row>
    <row r="13529" spans="1:2">
      <c r="A13529" s="79"/>
      <c r="B13529" s="79"/>
    </row>
    <row r="13530" spans="1:2">
      <c r="A13530" s="79"/>
      <c r="B13530" s="79"/>
    </row>
    <row r="13531" spans="1:2">
      <c r="A13531" s="79"/>
      <c r="B13531" s="79"/>
    </row>
    <row r="13532" spans="1:2">
      <c r="A13532" s="79"/>
      <c r="B13532" s="79"/>
    </row>
    <row r="13533" spans="1:2">
      <c r="A13533" s="79"/>
      <c r="B13533" s="79"/>
    </row>
    <row r="13534" spans="1:2">
      <c r="A13534" s="79"/>
      <c r="B13534" s="79"/>
    </row>
    <row r="13535" spans="1:2">
      <c r="A13535" s="79"/>
      <c r="B13535" s="79"/>
    </row>
    <row r="13536" spans="1:2">
      <c r="A13536" s="79"/>
      <c r="B13536" s="79"/>
    </row>
    <row r="13537" spans="1:2">
      <c r="A13537" s="79"/>
      <c r="B13537" s="79"/>
    </row>
    <row r="13538" spans="1:2">
      <c r="A13538" s="79"/>
      <c r="B13538" s="79"/>
    </row>
    <row r="13539" spans="1:2">
      <c r="A13539" s="79"/>
      <c r="B13539" s="79"/>
    </row>
    <row r="13540" spans="1:2">
      <c r="A13540" s="79"/>
      <c r="B13540" s="79"/>
    </row>
    <row r="13541" spans="1:2">
      <c r="A13541" s="79"/>
      <c r="B13541" s="79"/>
    </row>
    <row r="13542" spans="1:2">
      <c r="A13542" s="79"/>
      <c r="B13542" s="79"/>
    </row>
    <row r="13543" spans="1:2">
      <c r="A13543" s="79"/>
      <c r="B13543" s="79"/>
    </row>
    <row r="13544" spans="1:2">
      <c r="A13544" s="79"/>
      <c r="B13544" s="79"/>
    </row>
    <row r="13545" spans="1:2">
      <c r="A13545" s="79"/>
      <c r="B13545" s="79"/>
    </row>
    <row r="13546" spans="1:2">
      <c r="A13546" s="79"/>
      <c r="B13546" s="79"/>
    </row>
    <row r="13547" spans="1:2">
      <c r="A13547" s="79"/>
      <c r="B13547" s="79"/>
    </row>
    <row r="13548" spans="1:2">
      <c r="A13548" s="79"/>
      <c r="B13548" s="79"/>
    </row>
    <row r="13549" spans="1:2">
      <c r="A13549" s="79"/>
      <c r="B13549" s="79"/>
    </row>
    <row r="13550" spans="1:2">
      <c r="A13550" s="79"/>
      <c r="B13550" s="79"/>
    </row>
    <row r="13551" spans="1:2">
      <c r="A13551" s="79"/>
      <c r="B13551" s="79"/>
    </row>
    <row r="13552" spans="1:2">
      <c r="A13552" s="79"/>
      <c r="B13552" s="79"/>
    </row>
    <row r="13553" spans="1:2">
      <c r="A13553" s="79"/>
      <c r="B13553" s="79"/>
    </row>
    <row r="13554" spans="1:2">
      <c r="A13554" s="79"/>
      <c r="B13554" s="79"/>
    </row>
    <row r="13555" spans="1:2">
      <c r="A13555" s="79"/>
      <c r="B13555" s="79"/>
    </row>
    <row r="13556" spans="1:2">
      <c r="A13556" s="79"/>
      <c r="B13556" s="79"/>
    </row>
    <row r="13557" spans="1:2">
      <c r="A13557" s="79"/>
      <c r="B13557" s="79"/>
    </row>
    <row r="13558" spans="1:2">
      <c r="A13558" s="79"/>
      <c r="B13558" s="79"/>
    </row>
    <row r="13559" spans="1:2">
      <c r="A13559" s="79"/>
      <c r="B13559" s="79"/>
    </row>
    <row r="13560" spans="1:2">
      <c r="A13560" s="79"/>
      <c r="B13560" s="79"/>
    </row>
    <row r="13561" spans="1:2">
      <c r="A13561" s="79"/>
      <c r="B13561" s="79"/>
    </row>
    <row r="13562" spans="1:2">
      <c r="A13562" s="79"/>
      <c r="B13562" s="79"/>
    </row>
    <row r="13563" spans="1:2">
      <c r="A13563" s="79"/>
      <c r="B13563" s="79"/>
    </row>
    <row r="13564" spans="1:2">
      <c r="A13564" s="79"/>
      <c r="B13564" s="79"/>
    </row>
    <row r="13565" spans="1:2">
      <c r="A13565" s="79"/>
      <c r="B13565" s="79"/>
    </row>
    <row r="13566" spans="1:2">
      <c r="A13566" s="79"/>
      <c r="B13566" s="79"/>
    </row>
    <row r="13567" spans="1:2">
      <c r="A13567" s="79"/>
      <c r="B13567" s="79"/>
    </row>
    <row r="13568" spans="1:2">
      <c r="A13568" s="79"/>
      <c r="B13568" s="79"/>
    </row>
    <row r="13569" spans="1:2">
      <c r="A13569" s="79"/>
      <c r="B13569" s="79"/>
    </row>
    <row r="13570" spans="1:2">
      <c r="A13570" s="79"/>
      <c r="B13570" s="79"/>
    </row>
    <row r="13571" spans="1:2">
      <c r="A13571" s="79"/>
      <c r="B13571" s="79"/>
    </row>
    <row r="13572" spans="1:2">
      <c r="A13572" s="79"/>
      <c r="B13572" s="79"/>
    </row>
    <row r="13573" spans="1:2">
      <c r="A13573" s="79"/>
      <c r="B13573" s="79"/>
    </row>
    <row r="13574" spans="1:2">
      <c r="A13574" s="79"/>
      <c r="B13574" s="79"/>
    </row>
    <row r="13575" spans="1:2">
      <c r="A13575" s="79"/>
      <c r="B13575" s="79"/>
    </row>
    <row r="13576" spans="1:2">
      <c r="A13576" s="79"/>
      <c r="B13576" s="79"/>
    </row>
    <row r="13577" spans="1:2">
      <c r="A13577" s="79"/>
      <c r="B13577" s="79"/>
    </row>
    <row r="13578" spans="1:2">
      <c r="A13578" s="79"/>
      <c r="B13578" s="79"/>
    </row>
    <row r="13579" spans="1:2">
      <c r="A13579" s="79"/>
      <c r="B13579" s="79"/>
    </row>
    <row r="13580" spans="1:2">
      <c r="A13580" s="79"/>
      <c r="B13580" s="79"/>
    </row>
    <row r="13581" spans="1:2">
      <c r="A13581" s="79"/>
      <c r="B13581" s="79"/>
    </row>
    <row r="13582" spans="1:2">
      <c r="A13582" s="79"/>
      <c r="B13582" s="79"/>
    </row>
    <row r="13583" spans="1:2">
      <c r="A13583" s="79"/>
      <c r="B13583" s="79"/>
    </row>
    <row r="13584" spans="1:2">
      <c r="A13584" s="79"/>
      <c r="B13584" s="79"/>
    </row>
    <row r="13585" spans="1:2">
      <c r="A13585" s="79"/>
      <c r="B13585" s="79"/>
    </row>
    <row r="13586" spans="1:2">
      <c r="A13586" s="79"/>
      <c r="B13586" s="79"/>
    </row>
    <row r="13587" spans="1:2">
      <c r="A13587" s="79"/>
      <c r="B13587" s="79"/>
    </row>
    <row r="13588" spans="1:2">
      <c r="A13588" s="79"/>
      <c r="B13588" s="79"/>
    </row>
    <row r="13589" spans="1:2">
      <c r="A13589" s="79"/>
      <c r="B13589" s="79"/>
    </row>
    <row r="13590" spans="1:2">
      <c r="A13590" s="79"/>
      <c r="B13590" s="79"/>
    </row>
    <row r="13591" spans="1:2">
      <c r="A13591" s="79"/>
      <c r="B13591" s="79"/>
    </row>
    <row r="13592" spans="1:2">
      <c r="A13592" s="79"/>
      <c r="B13592" s="79"/>
    </row>
    <row r="13593" spans="1:2">
      <c r="A13593" s="79"/>
      <c r="B13593" s="79"/>
    </row>
    <row r="13594" spans="1:2">
      <c r="A13594" s="79"/>
      <c r="B13594" s="79"/>
    </row>
    <row r="13595" spans="1:2">
      <c r="A13595" s="79"/>
      <c r="B13595" s="79"/>
    </row>
    <row r="13596" spans="1:2">
      <c r="A13596" s="79"/>
      <c r="B13596" s="79"/>
    </row>
    <row r="13597" spans="1:2">
      <c r="A13597" s="79"/>
      <c r="B13597" s="79"/>
    </row>
    <row r="13598" spans="1:2">
      <c r="A13598" s="79"/>
      <c r="B13598" s="79"/>
    </row>
    <row r="13599" spans="1:2">
      <c r="A13599" s="79"/>
      <c r="B13599" s="79"/>
    </row>
    <row r="13600" spans="1:2">
      <c r="A13600" s="79"/>
      <c r="B13600" s="79"/>
    </row>
    <row r="13601" spans="1:2">
      <c r="A13601" s="79"/>
      <c r="B13601" s="79"/>
    </row>
    <row r="13602" spans="1:2">
      <c r="A13602" s="79"/>
      <c r="B13602" s="79"/>
    </row>
    <row r="13603" spans="1:2">
      <c r="A13603" s="79"/>
      <c r="B13603" s="79"/>
    </row>
    <row r="13604" spans="1:2">
      <c r="A13604" s="79"/>
      <c r="B13604" s="79"/>
    </row>
    <row r="13605" spans="1:2">
      <c r="A13605" s="79"/>
      <c r="B13605" s="79"/>
    </row>
    <row r="13606" spans="1:2">
      <c r="A13606" s="79"/>
      <c r="B13606" s="79"/>
    </row>
    <row r="13607" spans="1:2">
      <c r="A13607" s="79"/>
      <c r="B13607" s="79"/>
    </row>
    <row r="13608" spans="1:2">
      <c r="A13608" s="79"/>
      <c r="B13608" s="79"/>
    </row>
    <row r="13609" spans="1:2">
      <c r="A13609" s="79"/>
      <c r="B13609" s="79"/>
    </row>
    <row r="13610" spans="1:2">
      <c r="A13610" s="79"/>
      <c r="B13610" s="79"/>
    </row>
    <row r="13611" spans="1:2">
      <c r="A13611" s="79"/>
      <c r="B13611" s="79"/>
    </row>
    <row r="13612" spans="1:2">
      <c r="A13612" s="79"/>
      <c r="B13612" s="79"/>
    </row>
    <row r="13613" spans="1:2">
      <c r="A13613" s="79"/>
      <c r="B13613" s="79"/>
    </row>
    <row r="13614" spans="1:2">
      <c r="A13614" s="79"/>
      <c r="B13614" s="79"/>
    </row>
    <row r="13615" spans="1:2">
      <c r="A13615" s="79"/>
      <c r="B13615" s="79"/>
    </row>
    <row r="13616" spans="1:2">
      <c r="A13616" s="79"/>
      <c r="B13616" s="79"/>
    </row>
    <row r="13617" spans="1:2">
      <c r="A13617" s="79"/>
      <c r="B13617" s="79"/>
    </row>
    <row r="13618" spans="1:2">
      <c r="A13618" s="79"/>
      <c r="B13618" s="79"/>
    </row>
    <row r="13619" spans="1:2">
      <c r="A13619" s="79"/>
      <c r="B13619" s="79"/>
    </row>
    <row r="13620" spans="1:2">
      <c r="A13620" s="79"/>
      <c r="B13620" s="79"/>
    </row>
    <row r="13621" spans="1:2">
      <c r="A13621" s="79"/>
      <c r="B13621" s="79"/>
    </row>
    <row r="13622" spans="1:2">
      <c r="A13622" s="79"/>
      <c r="B13622" s="79"/>
    </row>
    <row r="13623" spans="1:2">
      <c r="A13623" s="79"/>
      <c r="B13623" s="79"/>
    </row>
    <row r="13624" spans="1:2">
      <c r="A13624" s="79"/>
      <c r="B13624" s="79"/>
    </row>
    <row r="13625" spans="1:2">
      <c r="A13625" s="79"/>
      <c r="B13625" s="79"/>
    </row>
    <row r="13626" spans="1:2">
      <c r="A13626" s="79"/>
      <c r="B13626" s="79"/>
    </row>
    <row r="13627" spans="1:2">
      <c r="A13627" s="79"/>
      <c r="B13627" s="79"/>
    </row>
    <row r="13628" spans="1:2">
      <c r="A13628" s="79"/>
      <c r="B13628" s="79"/>
    </row>
    <row r="13629" spans="1:2">
      <c r="A13629" s="79"/>
      <c r="B13629" s="79"/>
    </row>
    <row r="13630" spans="1:2">
      <c r="A13630" s="79"/>
      <c r="B13630" s="79"/>
    </row>
    <row r="13631" spans="1:2">
      <c r="A13631" s="79"/>
      <c r="B13631" s="79"/>
    </row>
    <row r="13632" spans="1:2">
      <c r="A13632" s="79"/>
      <c r="B13632" s="79"/>
    </row>
    <row r="13633" spans="1:2">
      <c r="A13633" s="79"/>
      <c r="B13633" s="79"/>
    </row>
    <row r="13634" spans="1:2">
      <c r="A13634" s="79"/>
      <c r="B13634" s="79"/>
    </row>
    <row r="13635" spans="1:2">
      <c r="A13635" s="79"/>
      <c r="B13635" s="79"/>
    </row>
    <row r="13636" spans="1:2">
      <c r="A13636" s="79"/>
      <c r="B13636" s="79"/>
    </row>
    <row r="13637" spans="1:2">
      <c r="A13637" s="79"/>
      <c r="B13637" s="79"/>
    </row>
    <row r="13638" spans="1:2">
      <c r="A13638" s="79"/>
      <c r="B13638" s="79"/>
    </row>
    <row r="13639" spans="1:2">
      <c r="A13639" s="79"/>
      <c r="B13639" s="79"/>
    </row>
    <row r="13640" spans="1:2">
      <c r="A13640" s="79"/>
      <c r="B13640" s="79"/>
    </row>
    <row r="13641" spans="1:2">
      <c r="A13641" s="79"/>
      <c r="B13641" s="79"/>
    </row>
    <row r="13642" spans="1:2">
      <c r="A13642" s="79"/>
      <c r="B13642" s="79"/>
    </row>
    <row r="13643" spans="1:2">
      <c r="A13643" s="79"/>
      <c r="B13643" s="79"/>
    </row>
    <row r="13644" spans="1:2">
      <c r="A13644" s="79"/>
      <c r="B13644" s="79"/>
    </row>
    <row r="13645" spans="1:2">
      <c r="A13645" s="79"/>
      <c r="B13645" s="79"/>
    </row>
    <row r="13646" spans="1:2">
      <c r="A13646" s="79"/>
      <c r="B13646" s="79"/>
    </row>
    <row r="13647" spans="1:2">
      <c r="A13647" s="79"/>
      <c r="B13647" s="79"/>
    </row>
    <row r="13648" spans="1:2">
      <c r="A13648" s="79"/>
      <c r="B13648" s="79"/>
    </row>
    <row r="13649" spans="1:2">
      <c r="A13649" s="79"/>
      <c r="B13649" s="79"/>
    </row>
    <row r="13650" spans="1:2">
      <c r="A13650" s="79"/>
      <c r="B13650" s="79"/>
    </row>
    <row r="13651" spans="1:2">
      <c r="A13651" s="79"/>
      <c r="B13651" s="79"/>
    </row>
    <row r="13652" spans="1:2">
      <c r="A13652" s="79"/>
      <c r="B13652" s="79"/>
    </row>
    <row r="13653" spans="1:2">
      <c r="A13653" s="79"/>
      <c r="B13653" s="79"/>
    </row>
    <row r="13654" spans="1:2">
      <c r="A13654" s="79"/>
      <c r="B13654" s="79"/>
    </row>
    <row r="13655" spans="1:2">
      <c r="A13655" s="79"/>
      <c r="B13655" s="79"/>
    </row>
    <row r="13656" spans="1:2">
      <c r="A13656" s="79"/>
      <c r="B13656" s="79"/>
    </row>
    <row r="13657" spans="1:2">
      <c r="A13657" s="79"/>
      <c r="B13657" s="79"/>
    </row>
    <row r="13658" spans="1:2">
      <c r="A13658" s="79"/>
      <c r="B13658" s="79"/>
    </row>
    <row r="13659" spans="1:2">
      <c r="A13659" s="79"/>
      <c r="B13659" s="79"/>
    </row>
    <row r="13660" spans="1:2">
      <c r="A13660" s="79"/>
      <c r="B13660" s="79"/>
    </row>
    <row r="13661" spans="1:2">
      <c r="A13661" s="79"/>
      <c r="B13661" s="79"/>
    </row>
    <row r="13662" spans="1:2">
      <c r="A13662" s="79"/>
      <c r="B13662" s="79"/>
    </row>
    <row r="13663" spans="1:2">
      <c r="A13663" s="79"/>
      <c r="B13663" s="79"/>
    </row>
    <row r="13664" spans="1:2">
      <c r="A13664" s="79"/>
      <c r="B13664" s="79"/>
    </row>
    <row r="13665" spans="1:2">
      <c r="A13665" s="79"/>
      <c r="B13665" s="79"/>
    </row>
    <row r="13666" spans="1:2">
      <c r="A13666" s="79"/>
      <c r="B13666" s="79"/>
    </row>
    <row r="13667" spans="1:2">
      <c r="A13667" s="79"/>
      <c r="B13667" s="79"/>
    </row>
    <row r="13668" spans="1:2">
      <c r="A13668" s="79"/>
      <c r="B13668" s="79"/>
    </row>
    <row r="13669" spans="1:2">
      <c r="A13669" s="79"/>
      <c r="B13669" s="79"/>
    </row>
    <row r="13670" spans="1:2">
      <c r="A13670" s="79"/>
      <c r="B13670" s="79"/>
    </row>
    <row r="13671" spans="1:2">
      <c r="A13671" s="79"/>
      <c r="B13671" s="79"/>
    </row>
    <row r="13672" spans="1:2">
      <c r="A13672" s="79"/>
      <c r="B13672" s="79"/>
    </row>
    <row r="13673" spans="1:2">
      <c r="A13673" s="79"/>
      <c r="B13673" s="79"/>
    </row>
    <row r="13674" spans="1:2">
      <c r="A13674" s="79"/>
      <c r="B13674" s="79"/>
    </row>
    <row r="13675" spans="1:2">
      <c r="A13675" s="79"/>
      <c r="B13675" s="79"/>
    </row>
    <row r="13676" spans="1:2">
      <c r="A13676" s="79"/>
      <c r="B13676" s="79"/>
    </row>
    <row r="13677" spans="1:2">
      <c r="A13677" s="79"/>
      <c r="B13677" s="79"/>
    </row>
    <row r="13678" spans="1:2">
      <c r="A13678" s="79"/>
      <c r="B13678" s="79"/>
    </row>
    <row r="13679" spans="1:2">
      <c r="A13679" s="79"/>
      <c r="B13679" s="79"/>
    </row>
    <row r="13680" spans="1:2">
      <c r="A13680" s="79"/>
      <c r="B13680" s="79"/>
    </row>
    <row r="13681" spans="1:2">
      <c r="A13681" s="79"/>
      <c r="B13681" s="79"/>
    </row>
    <row r="13682" spans="1:2">
      <c r="A13682" s="79"/>
      <c r="B13682" s="79"/>
    </row>
    <row r="13683" spans="1:2">
      <c r="A13683" s="79"/>
      <c r="B13683" s="79"/>
    </row>
    <row r="13684" spans="1:2">
      <c r="A13684" s="79"/>
      <c r="B13684" s="79"/>
    </row>
    <row r="13685" spans="1:2">
      <c r="A13685" s="79"/>
      <c r="B13685" s="79"/>
    </row>
    <row r="13686" spans="1:2">
      <c r="A13686" s="79"/>
      <c r="B13686" s="79"/>
    </row>
    <row r="13687" spans="1:2">
      <c r="A13687" s="79"/>
      <c r="B13687" s="79"/>
    </row>
    <row r="13688" spans="1:2">
      <c r="A13688" s="79"/>
      <c r="B13688" s="79"/>
    </row>
    <row r="13689" spans="1:2">
      <c r="A13689" s="79"/>
      <c r="B13689" s="79"/>
    </row>
    <row r="13690" spans="1:2">
      <c r="A13690" s="79"/>
      <c r="B13690" s="79"/>
    </row>
    <row r="13691" spans="1:2">
      <c r="A13691" s="79"/>
      <c r="B13691" s="79"/>
    </row>
    <row r="13692" spans="1:2">
      <c r="A13692" s="79"/>
      <c r="B13692" s="79"/>
    </row>
    <row r="13693" spans="1:2">
      <c r="A13693" s="79"/>
      <c r="B13693" s="79"/>
    </row>
    <row r="13694" spans="1:2">
      <c r="A13694" s="79"/>
      <c r="B13694" s="79"/>
    </row>
    <row r="13695" spans="1:2">
      <c r="A13695" s="79"/>
      <c r="B13695" s="79"/>
    </row>
    <row r="13696" spans="1:2">
      <c r="A13696" s="79"/>
      <c r="B13696" s="79"/>
    </row>
    <row r="13697" spans="1:2">
      <c r="A13697" s="79"/>
      <c r="B13697" s="79"/>
    </row>
    <row r="13698" spans="1:2">
      <c r="A13698" s="79"/>
      <c r="B13698" s="79"/>
    </row>
    <row r="13699" spans="1:2">
      <c r="A13699" s="79"/>
      <c r="B13699" s="79"/>
    </row>
    <row r="13700" spans="1:2">
      <c r="A13700" s="79"/>
      <c r="B13700" s="79"/>
    </row>
    <row r="13701" spans="1:2">
      <c r="A13701" s="79"/>
      <c r="B13701" s="79"/>
    </row>
    <row r="13702" spans="1:2">
      <c r="A13702" s="79"/>
      <c r="B13702" s="79"/>
    </row>
    <row r="13703" spans="1:2">
      <c r="A13703" s="79"/>
      <c r="B13703" s="79"/>
    </row>
    <row r="13704" spans="1:2">
      <c r="A13704" s="79"/>
      <c r="B13704" s="79"/>
    </row>
    <row r="13705" spans="1:2">
      <c r="A13705" s="79"/>
      <c r="B13705" s="79"/>
    </row>
    <row r="13706" spans="1:2">
      <c r="A13706" s="79"/>
      <c r="B13706" s="79"/>
    </row>
    <row r="13707" spans="1:2">
      <c r="A13707" s="79"/>
      <c r="B13707" s="79"/>
    </row>
    <row r="13708" spans="1:2">
      <c r="A13708" s="79"/>
      <c r="B13708" s="79"/>
    </row>
    <row r="13709" spans="1:2">
      <c r="A13709" s="79"/>
      <c r="B13709" s="79"/>
    </row>
    <row r="13710" spans="1:2">
      <c r="A13710" s="79"/>
      <c r="B13710" s="79"/>
    </row>
    <row r="13711" spans="1:2">
      <c r="A13711" s="79"/>
      <c r="B13711" s="79"/>
    </row>
    <row r="13712" spans="1:2">
      <c r="A13712" s="79"/>
      <c r="B13712" s="79"/>
    </row>
    <row r="13713" spans="1:2">
      <c r="A13713" s="79"/>
      <c r="B13713" s="79"/>
    </row>
    <row r="13714" spans="1:2">
      <c r="A13714" s="79"/>
      <c r="B13714" s="79"/>
    </row>
    <row r="13715" spans="1:2">
      <c r="A13715" s="79"/>
      <c r="B13715" s="79"/>
    </row>
    <row r="13716" spans="1:2">
      <c r="A13716" s="79"/>
      <c r="B13716" s="79"/>
    </row>
    <row r="13717" spans="1:2">
      <c r="A13717" s="79"/>
      <c r="B13717" s="79"/>
    </row>
    <row r="13718" spans="1:2">
      <c r="A13718" s="79"/>
      <c r="B13718" s="79"/>
    </row>
    <row r="13719" spans="1:2">
      <c r="A13719" s="79"/>
      <c r="B13719" s="79"/>
    </row>
    <row r="13720" spans="1:2">
      <c r="A13720" s="79"/>
      <c r="B13720" s="79"/>
    </row>
    <row r="13721" spans="1:2">
      <c r="A13721" s="79"/>
      <c r="B13721" s="79"/>
    </row>
    <row r="13722" spans="1:2">
      <c r="A13722" s="79"/>
      <c r="B13722" s="79"/>
    </row>
    <row r="13723" spans="1:2">
      <c r="A13723" s="79"/>
      <c r="B13723" s="79"/>
    </row>
    <row r="13724" spans="1:2">
      <c r="A13724" s="79"/>
      <c r="B13724" s="79"/>
    </row>
    <row r="13725" spans="1:2">
      <c r="A13725" s="79"/>
      <c r="B13725" s="79"/>
    </row>
    <row r="13726" spans="1:2">
      <c r="A13726" s="79"/>
      <c r="B13726" s="79"/>
    </row>
    <row r="13727" spans="1:2">
      <c r="A13727" s="79"/>
      <c r="B13727" s="79"/>
    </row>
    <row r="13728" spans="1:2">
      <c r="A13728" s="79"/>
      <c r="B13728" s="79"/>
    </row>
    <row r="13729" spans="1:2">
      <c r="A13729" s="79"/>
      <c r="B13729" s="79"/>
    </row>
    <row r="13730" spans="1:2">
      <c r="A13730" s="79"/>
      <c r="B13730" s="79"/>
    </row>
    <row r="13731" spans="1:2">
      <c r="A13731" s="79"/>
      <c r="B13731" s="79"/>
    </row>
    <row r="13732" spans="1:2">
      <c r="A13732" s="79"/>
      <c r="B13732" s="79"/>
    </row>
    <row r="13733" spans="1:2">
      <c r="A13733" s="79"/>
      <c r="B13733" s="79"/>
    </row>
    <row r="13734" spans="1:2">
      <c r="A13734" s="79"/>
      <c r="B13734" s="79"/>
    </row>
    <row r="13735" spans="1:2">
      <c r="A13735" s="79"/>
      <c r="B13735" s="79"/>
    </row>
    <row r="13736" spans="1:2">
      <c r="A13736" s="79"/>
      <c r="B13736" s="79"/>
    </row>
    <row r="13737" spans="1:2">
      <c r="A13737" s="79"/>
      <c r="B13737" s="79"/>
    </row>
    <row r="13738" spans="1:2">
      <c r="A13738" s="79"/>
      <c r="B13738" s="79"/>
    </row>
    <row r="13739" spans="1:2">
      <c r="A13739" s="79"/>
      <c r="B13739" s="79"/>
    </row>
    <row r="13740" spans="1:2">
      <c r="A13740" s="79"/>
      <c r="B13740" s="79"/>
    </row>
    <row r="13741" spans="1:2">
      <c r="A13741" s="79"/>
      <c r="B13741" s="79"/>
    </row>
    <row r="13742" spans="1:2">
      <c r="A13742" s="79"/>
      <c r="B13742" s="79"/>
    </row>
    <row r="13743" spans="1:2">
      <c r="A13743" s="79"/>
      <c r="B13743" s="79"/>
    </row>
    <row r="13744" spans="1:2">
      <c r="A13744" s="79"/>
      <c r="B13744" s="79"/>
    </row>
    <row r="13745" spans="1:2">
      <c r="A13745" s="79"/>
      <c r="B13745" s="79"/>
    </row>
    <row r="13746" spans="1:2">
      <c r="A13746" s="79"/>
      <c r="B13746" s="79"/>
    </row>
    <row r="13747" spans="1:2">
      <c r="A13747" s="79"/>
      <c r="B13747" s="79"/>
    </row>
    <row r="13748" spans="1:2">
      <c r="A13748" s="79"/>
      <c r="B13748" s="79"/>
    </row>
    <row r="13749" spans="1:2">
      <c r="A13749" s="79"/>
      <c r="B13749" s="79"/>
    </row>
    <row r="13750" spans="1:2">
      <c r="A13750" s="79"/>
      <c r="B13750" s="79"/>
    </row>
    <row r="13751" spans="1:2">
      <c r="A13751" s="79"/>
      <c r="B13751" s="79"/>
    </row>
    <row r="13752" spans="1:2">
      <c r="A13752" s="79"/>
      <c r="B13752" s="79"/>
    </row>
    <row r="13753" spans="1:2">
      <c r="A13753" s="79"/>
      <c r="B13753" s="79"/>
    </row>
    <row r="13754" spans="1:2">
      <c r="A13754" s="79"/>
      <c r="B13754" s="79"/>
    </row>
    <row r="13755" spans="1:2">
      <c r="A13755" s="79"/>
      <c r="B13755" s="79"/>
    </row>
    <row r="13756" spans="1:2">
      <c r="A13756" s="79"/>
      <c r="B13756" s="79"/>
    </row>
    <row r="13757" spans="1:2">
      <c r="A13757" s="79"/>
      <c r="B13757" s="79"/>
    </row>
    <row r="13758" spans="1:2">
      <c r="A13758" s="79"/>
      <c r="B13758" s="79"/>
    </row>
    <row r="13759" spans="1:2">
      <c r="A13759" s="79"/>
      <c r="B13759" s="79"/>
    </row>
    <row r="13760" spans="1:2">
      <c r="A13760" s="79"/>
      <c r="B13760" s="79"/>
    </row>
    <row r="13761" spans="1:2">
      <c r="A13761" s="79"/>
      <c r="B13761" s="79"/>
    </row>
    <row r="13762" spans="1:2">
      <c r="A13762" s="79"/>
      <c r="B13762" s="79"/>
    </row>
    <row r="13763" spans="1:2">
      <c r="A13763" s="79"/>
      <c r="B13763" s="79"/>
    </row>
    <row r="13764" spans="1:2">
      <c r="A13764" s="79"/>
      <c r="B13764" s="79"/>
    </row>
    <row r="13765" spans="1:2">
      <c r="A13765" s="79"/>
      <c r="B13765" s="79"/>
    </row>
    <row r="13766" spans="1:2">
      <c r="A13766" s="79"/>
      <c r="B13766" s="79"/>
    </row>
    <row r="13767" spans="1:2">
      <c r="A13767" s="79"/>
      <c r="B13767" s="79"/>
    </row>
    <row r="13768" spans="1:2">
      <c r="A13768" s="79"/>
      <c r="B13768" s="79"/>
    </row>
    <row r="13769" spans="1:2">
      <c r="A13769" s="79"/>
      <c r="B13769" s="79"/>
    </row>
    <row r="13770" spans="1:2">
      <c r="A13770" s="79"/>
      <c r="B13770" s="79"/>
    </row>
    <row r="13771" spans="1:2">
      <c r="A13771" s="79"/>
      <c r="B13771" s="79"/>
    </row>
    <row r="13772" spans="1:2">
      <c r="A13772" s="79"/>
      <c r="B13772" s="79"/>
    </row>
    <row r="13773" spans="1:2">
      <c r="A13773" s="79"/>
      <c r="B13773" s="79"/>
    </row>
    <row r="13774" spans="1:2">
      <c r="A13774" s="79"/>
      <c r="B13774" s="79"/>
    </row>
    <row r="13775" spans="1:2">
      <c r="A13775" s="79"/>
      <c r="B13775" s="79"/>
    </row>
    <row r="13776" spans="1:2">
      <c r="A13776" s="79"/>
      <c r="B13776" s="79"/>
    </row>
    <row r="13777" spans="1:2">
      <c r="A13777" s="79"/>
      <c r="B13777" s="79"/>
    </row>
    <row r="13778" spans="1:2">
      <c r="A13778" s="79"/>
      <c r="B13778" s="79"/>
    </row>
    <row r="13779" spans="1:2">
      <c r="A13779" s="79"/>
      <c r="B13779" s="79"/>
    </row>
    <row r="13780" spans="1:2">
      <c r="A13780" s="79"/>
      <c r="B13780" s="79"/>
    </row>
    <row r="13781" spans="1:2">
      <c r="A13781" s="79"/>
      <c r="B13781" s="79"/>
    </row>
    <row r="13782" spans="1:2">
      <c r="A13782" s="79"/>
      <c r="B13782" s="79"/>
    </row>
    <row r="13783" spans="1:2">
      <c r="A13783" s="79"/>
      <c r="B13783" s="79"/>
    </row>
    <row r="13784" spans="1:2">
      <c r="A13784" s="79"/>
      <c r="B13784" s="79"/>
    </row>
    <row r="13785" spans="1:2">
      <c r="A13785" s="79"/>
      <c r="B13785" s="79"/>
    </row>
    <row r="13786" spans="1:2">
      <c r="A13786" s="79"/>
      <c r="B13786" s="79"/>
    </row>
    <row r="13787" spans="1:2">
      <c r="A13787" s="79"/>
      <c r="B13787" s="79"/>
    </row>
    <row r="13788" spans="1:2">
      <c r="A13788" s="79"/>
      <c r="B13788" s="79"/>
    </row>
    <row r="13789" spans="1:2">
      <c r="A13789" s="79"/>
      <c r="B13789" s="79"/>
    </row>
    <row r="13790" spans="1:2">
      <c r="A13790" s="79"/>
      <c r="B13790" s="79"/>
    </row>
    <row r="13791" spans="1:2">
      <c r="A13791" s="79"/>
      <c r="B13791" s="79"/>
    </row>
    <row r="13792" spans="1:2">
      <c r="A13792" s="79"/>
      <c r="B13792" s="79"/>
    </row>
    <row r="13793" spans="1:2">
      <c r="A13793" s="79"/>
      <c r="B13793" s="79"/>
    </row>
    <row r="13794" spans="1:2">
      <c r="A13794" s="79"/>
      <c r="B13794" s="79"/>
    </row>
    <row r="13795" spans="1:2">
      <c r="A13795" s="79"/>
      <c r="B13795" s="79"/>
    </row>
    <row r="13796" spans="1:2">
      <c r="A13796" s="79"/>
      <c r="B13796" s="79"/>
    </row>
    <row r="13797" spans="1:2">
      <c r="A13797" s="79"/>
      <c r="B13797" s="79"/>
    </row>
    <row r="13798" spans="1:2">
      <c r="A13798" s="79"/>
      <c r="B13798" s="79"/>
    </row>
    <row r="13799" spans="1:2">
      <c r="A13799" s="79"/>
      <c r="B13799" s="79"/>
    </row>
    <row r="13800" spans="1:2">
      <c r="A13800" s="79"/>
      <c r="B13800" s="79"/>
    </row>
    <row r="13801" spans="1:2">
      <c r="A13801" s="79"/>
      <c r="B13801" s="79"/>
    </row>
    <row r="13802" spans="1:2">
      <c r="A13802" s="79"/>
      <c r="B13802" s="79"/>
    </row>
    <row r="13803" spans="1:2">
      <c r="A13803" s="79"/>
      <c r="B13803" s="79"/>
    </row>
    <row r="13804" spans="1:2">
      <c r="A13804" s="79"/>
      <c r="B13804" s="79"/>
    </row>
    <row r="13805" spans="1:2">
      <c r="A13805" s="79"/>
      <c r="B13805" s="79"/>
    </row>
    <row r="13806" spans="1:2">
      <c r="A13806" s="79"/>
      <c r="B13806" s="79"/>
    </row>
    <row r="13807" spans="1:2">
      <c r="A13807" s="79"/>
      <c r="B13807" s="79"/>
    </row>
    <row r="13808" spans="1:2">
      <c r="A13808" s="79"/>
      <c r="B13808" s="79"/>
    </row>
    <row r="13809" spans="1:2">
      <c r="A13809" s="79"/>
      <c r="B13809" s="79"/>
    </row>
    <row r="13810" spans="1:2">
      <c r="A13810" s="79"/>
      <c r="B13810" s="79"/>
    </row>
    <row r="13811" spans="1:2">
      <c r="A13811" s="79"/>
      <c r="B13811" s="79"/>
    </row>
    <row r="13812" spans="1:2">
      <c r="A13812" s="79"/>
      <c r="B13812" s="79"/>
    </row>
    <row r="13813" spans="1:2">
      <c r="A13813" s="79"/>
      <c r="B13813" s="79"/>
    </row>
    <row r="13814" spans="1:2">
      <c r="A13814" s="79"/>
      <c r="B13814" s="79"/>
    </row>
    <row r="13815" spans="1:2">
      <c r="A13815" s="79"/>
      <c r="B13815" s="79"/>
    </row>
    <row r="13816" spans="1:2">
      <c r="A13816" s="79"/>
      <c r="B13816" s="79"/>
    </row>
    <row r="13817" spans="1:2">
      <c r="A13817" s="79"/>
      <c r="B13817" s="79"/>
    </row>
    <row r="13818" spans="1:2">
      <c r="A13818" s="79"/>
      <c r="B13818" s="79"/>
    </row>
    <row r="13819" spans="1:2">
      <c r="A13819" s="79"/>
      <c r="B13819" s="79"/>
    </row>
    <row r="13820" spans="1:2">
      <c r="A13820" s="79"/>
      <c r="B13820" s="79"/>
    </row>
    <row r="13821" spans="1:2">
      <c r="A13821" s="79"/>
      <c r="B13821" s="79"/>
    </row>
    <row r="13822" spans="1:2">
      <c r="A13822" s="79"/>
      <c r="B13822" s="79"/>
    </row>
    <row r="13823" spans="1:2">
      <c r="A13823" s="79"/>
      <c r="B13823" s="79"/>
    </row>
    <row r="13824" spans="1:2">
      <c r="A13824" s="79"/>
      <c r="B13824" s="79"/>
    </row>
    <row r="13825" spans="1:2">
      <c r="A13825" s="79"/>
      <c r="B13825" s="79"/>
    </row>
    <row r="13826" spans="1:2">
      <c r="A13826" s="79"/>
      <c r="B13826" s="79"/>
    </row>
    <row r="13827" spans="1:2">
      <c r="A13827" s="79"/>
      <c r="B13827" s="79"/>
    </row>
    <row r="13828" spans="1:2">
      <c r="A13828" s="79"/>
      <c r="B13828" s="79"/>
    </row>
    <row r="13829" spans="1:2">
      <c r="A13829" s="79"/>
      <c r="B13829" s="79"/>
    </row>
    <row r="13830" spans="1:2">
      <c r="A13830" s="79"/>
      <c r="B13830" s="79"/>
    </row>
    <row r="13831" spans="1:2">
      <c r="A13831" s="79"/>
      <c r="B13831" s="79"/>
    </row>
    <row r="13832" spans="1:2">
      <c r="A13832" s="79"/>
      <c r="B13832" s="79"/>
    </row>
    <row r="13833" spans="1:2">
      <c r="A13833" s="79"/>
      <c r="B13833" s="79"/>
    </row>
    <row r="13834" spans="1:2">
      <c r="A13834" s="79"/>
      <c r="B13834" s="79"/>
    </row>
    <row r="13835" spans="1:2">
      <c r="A13835" s="79"/>
      <c r="B13835" s="79"/>
    </row>
    <row r="13836" spans="1:2">
      <c r="A13836" s="79"/>
      <c r="B13836" s="79"/>
    </row>
    <row r="13837" spans="1:2">
      <c r="A13837" s="79"/>
      <c r="B13837" s="79"/>
    </row>
    <row r="13838" spans="1:2">
      <c r="A13838" s="79"/>
      <c r="B13838" s="79"/>
    </row>
    <row r="13839" spans="1:2">
      <c r="A13839" s="79"/>
      <c r="B13839" s="79"/>
    </row>
    <row r="13840" spans="1:2">
      <c r="A13840" s="79"/>
      <c r="B13840" s="79"/>
    </row>
    <row r="13841" spans="1:2">
      <c r="A13841" s="79"/>
      <c r="B13841" s="79"/>
    </row>
    <row r="13842" spans="1:2">
      <c r="A13842" s="79"/>
      <c r="B13842" s="79"/>
    </row>
    <row r="13843" spans="1:2">
      <c r="A13843" s="79"/>
      <c r="B13843" s="79"/>
    </row>
    <row r="13844" spans="1:2">
      <c r="A13844" s="79"/>
      <c r="B13844" s="79"/>
    </row>
    <row r="13845" spans="1:2">
      <c r="A13845" s="79"/>
      <c r="B13845" s="79"/>
    </row>
    <row r="13846" spans="1:2">
      <c r="A13846" s="79"/>
      <c r="B13846" s="79"/>
    </row>
    <row r="13847" spans="1:2">
      <c r="A13847" s="79"/>
      <c r="B13847" s="79"/>
    </row>
    <row r="13848" spans="1:2">
      <c r="A13848" s="79"/>
      <c r="B13848" s="79"/>
    </row>
    <row r="13849" spans="1:2">
      <c r="A13849" s="79"/>
      <c r="B13849" s="79"/>
    </row>
    <row r="13850" spans="1:2">
      <c r="A13850" s="79"/>
      <c r="B13850" s="79"/>
    </row>
    <row r="13851" spans="1:2">
      <c r="A13851" s="79"/>
      <c r="B13851" s="79"/>
    </row>
    <row r="13852" spans="1:2">
      <c r="A13852" s="79"/>
      <c r="B13852" s="79"/>
    </row>
    <row r="13853" spans="1:2">
      <c r="A13853" s="79"/>
      <c r="B13853" s="79"/>
    </row>
    <row r="13854" spans="1:2">
      <c r="A13854" s="79"/>
      <c r="B13854" s="79"/>
    </row>
    <row r="13855" spans="1:2">
      <c r="A13855" s="79"/>
      <c r="B13855" s="79"/>
    </row>
    <row r="13856" spans="1:2">
      <c r="A13856" s="79"/>
      <c r="B13856" s="79"/>
    </row>
    <row r="13857" spans="1:2">
      <c r="A13857" s="79"/>
      <c r="B13857" s="79"/>
    </row>
    <row r="13858" spans="1:2">
      <c r="A13858" s="79"/>
      <c r="B13858" s="79"/>
    </row>
    <row r="13859" spans="1:2">
      <c r="A13859" s="79"/>
      <c r="B13859" s="79"/>
    </row>
    <row r="13860" spans="1:2">
      <c r="A13860" s="79"/>
      <c r="B13860" s="79"/>
    </row>
    <row r="13861" spans="1:2">
      <c r="A13861" s="79"/>
      <c r="B13861" s="79"/>
    </row>
    <row r="13862" spans="1:2">
      <c r="A13862" s="79"/>
      <c r="B13862" s="79"/>
    </row>
    <row r="13863" spans="1:2">
      <c r="A13863" s="79"/>
      <c r="B13863" s="79"/>
    </row>
    <row r="13864" spans="1:2">
      <c r="A13864" s="79"/>
      <c r="B13864" s="79"/>
    </row>
    <row r="13865" spans="1:2">
      <c r="A13865" s="79"/>
      <c r="B13865" s="79"/>
    </row>
    <row r="13866" spans="1:2">
      <c r="A13866" s="79"/>
      <c r="B13866" s="79"/>
    </row>
    <row r="13867" spans="1:2">
      <c r="A13867" s="79"/>
      <c r="B13867" s="79"/>
    </row>
    <row r="13868" spans="1:2">
      <c r="A13868" s="79"/>
      <c r="B13868" s="79"/>
    </row>
    <row r="13869" spans="1:2">
      <c r="A13869" s="79"/>
      <c r="B13869" s="79"/>
    </row>
    <row r="13870" spans="1:2">
      <c r="A13870" s="79"/>
      <c r="B13870" s="79"/>
    </row>
    <row r="13871" spans="1:2">
      <c r="A13871" s="79"/>
      <c r="B13871" s="79"/>
    </row>
    <row r="13872" spans="1:2">
      <c r="A13872" s="79"/>
      <c r="B13872" s="79"/>
    </row>
    <row r="13873" spans="1:2">
      <c r="A13873" s="79"/>
      <c r="B13873" s="79"/>
    </row>
    <row r="13874" spans="1:2">
      <c r="A13874" s="79"/>
      <c r="B13874" s="79"/>
    </row>
    <row r="13875" spans="1:2">
      <c r="A13875" s="79"/>
      <c r="B13875" s="79"/>
    </row>
    <row r="13876" spans="1:2">
      <c r="A13876" s="79"/>
      <c r="B13876" s="79"/>
    </row>
    <row r="13877" spans="1:2">
      <c r="A13877" s="79"/>
      <c r="B13877" s="79"/>
    </row>
    <row r="13878" spans="1:2">
      <c r="A13878" s="79"/>
      <c r="B13878" s="79"/>
    </row>
    <row r="13879" spans="1:2">
      <c r="A13879" s="79"/>
      <c r="B13879" s="79"/>
    </row>
    <row r="13880" spans="1:2">
      <c r="A13880" s="79"/>
      <c r="B13880" s="79"/>
    </row>
    <row r="13881" spans="1:2">
      <c r="A13881" s="79"/>
      <c r="B13881" s="79"/>
    </row>
    <row r="13882" spans="1:2">
      <c r="A13882" s="79"/>
      <c r="B13882" s="79"/>
    </row>
    <row r="13883" spans="1:2">
      <c r="A13883" s="79"/>
      <c r="B13883" s="79"/>
    </row>
    <row r="13884" spans="1:2">
      <c r="A13884" s="79"/>
      <c r="B13884" s="79"/>
    </row>
    <row r="13885" spans="1:2">
      <c r="A13885" s="79"/>
      <c r="B13885" s="79"/>
    </row>
    <row r="13886" spans="1:2">
      <c r="A13886" s="79"/>
      <c r="B13886" s="79"/>
    </row>
    <row r="13887" spans="1:2">
      <c r="A13887" s="79"/>
      <c r="B13887" s="79"/>
    </row>
    <row r="13888" spans="1:2">
      <c r="A13888" s="79"/>
      <c r="B13888" s="79"/>
    </row>
    <row r="13889" spans="1:2">
      <c r="A13889" s="79"/>
      <c r="B13889" s="79"/>
    </row>
    <row r="13890" spans="1:2">
      <c r="A13890" s="79"/>
      <c r="B13890" s="79"/>
    </row>
    <row r="13891" spans="1:2">
      <c r="A13891" s="79"/>
      <c r="B13891" s="79"/>
    </row>
    <row r="13892" spans="1:2">
      <c r="A13892" s="79"/>
      <c r="B13892" s="79"/>
    </row>
    <row r="13893" spans="1:2">
      <c r="A13893" s="79"/>
      <c r="B13893" s="79"/>
    </row>
    <row r="13894" spans="1:2">
      <c r="A13894" s="79"/>
      <c r="B13894" s="79"/>
    </row>
    <row r="13895" spans="1:2">
      <c r="A13895" s="79"/>
      <c r="B13895" s="79"/>
    </row>
    <row r="13896" spans="1:2">
      <c r="A13896" s="79"/>
      <c r="B13896" s="79"/>
    </row>
    <row r="13897" spans="1:2">
      <c r="A13897" s="79"/>
      <c r="B13897" s="79"/>
    </row>
    <row r="13898" spans="1:2">
      <c r="A13898" s="79"/>
      <c r="B13898" s="79"/>
    </row>
    <row r="13899" spans="1:2">
      <c r="A13899" s="79"/>
      <c r="B13899" s="79"/>
    </row>
    <row r="13900" spans="1:2">
      <c r="A13900" s="79"/>
      <c r="B13900" s="79"/>
    </row>
    <row r="13901" spans="1:2">
      <c r="A13901" s="79"/>
      <c r="B13901" s="79"/>
    </row>
    <row r="13902" spans="1:2">
      <c r="A13902" s="79"/>
      <c r="B13902" s="79"/>
    </row>
    <row r="13903" spans="1:2">
      <c r="A13903" s="79"/>
      <c r="B13903" s="79"/>
    </row>
    <row r="13904" spans="1:2">
      <c r="A13904" s="79"/>
      <c r="B13904" s="79"/>
    </row>
    <row r="13905" spans="1:2">
      <c r="A13905" s="79"/>
      <c r="B13905" s="79"/>
    </row>
    <row r="13906" spans="1:2">
      <c r="A13906" s="79"/>
      <c r="B13906" s="79"/>
    </row>
    <row r="13907" spans="1:2">
      <c r="A13907" s="79"/>
      <c r="B13907" s="79"/>
    </row>
    <row r="13908" spans="1:2">
      <c r="A13908" s="79"/>
      <c r="B13908" s="79"/>
    </row>
    <row r="13909" spans="1:2">
      <c r="A13909" s="79"/>
      <c r="B13909" s="79"/>
    </row>
    <row r="13910" spans="1:2">
      <c r="A13910" s="79"/>
      <c r="B13910" s="79"/>
    </row>
    <row r="13911" spans="1:2">
      <c r="A13911" s="79"/>
      <c r="B13911" s="79"/>
    </row>
    <row r="13912" spans="1:2">
      <c r="A13912" s="79"/>
      <c r="B13912" s="79"/>
    </row>
    <row r="13913" spans="1:2">
      <c r="A13913" s="79"/>
      <c r="B13913" s="79"/>
    </row>
    <row r="13914" spans="1:2">
      <c r="A13914" s="79"/>
      <c r="B13914" s="79"/>
    </row>
    <row r="13915" spans="1:2">
      <c r="A13915" s="79"/>
      <c r="B13915" s="79"/>
    </row>
    <row r="13916" spans="1:2">
      <c r="A13916" s="79"/>
      <c r="B13916" s="79"/>
    </row>
    <row r="13917" spans="1:2">
      <c r="A13917" s="79"/>
      <c r="B13917" s="79"/>
    </row>
    <row r="13918" spans="1:2">
      <c r="A13918" s="79"/>
      <c r="B13918" s="79"/>
    </row>
    <row r="13919" spans="1:2">
      <c r="A13919" s="79"/>
      <c r="B13919" s="79"/>
    </row>
    <row r="13920" spans="1:2">
      <c r="A13920" s="79"/>
      <c r="B13920" s="79"/>
    </row>
    <row r="13921" spans="1:2">
      <c r="A13921" s="79"/>
      <c r="B13921" s="79"/>
    </row>
    <row r="13922" spans="1:2">
      <c r="A13922" s="79"/>
      <c r="B13922" s="79"/>
    </row>
    <row r="13923" spans="1:2">
      <c r="A13923" s="79"/>
      <c r="B13923" s="79"/>
    </row>
    <row r="13924" spans="1:2">
      <c r="A13924" s="79"/>
      <c r="B13924" s="79"/>
    </row>
    <row r="13925" spans="1:2">
      <c r="A13925" s="79"/>
      <c r="B13925" s="79"/>
    </row>
    <row r="13926" spans="1:2">
      <c r="A13926" s="79"/>
      <c r="B13926" s="79"/>
    </row>
    <row r="13927" spans="1:2">
      <c r="A13927" s="79"/>
      <c r="B13927" s="79"/>
    </row>
    <row r="13928" spans="1:2">
      <c r="A13928" s="79"/>
      <c r="B13928" s="79"/>
    </row>
    <row r="13929" spans="1:2">
      <c r="A13929" s="79"/>
      <c r="B13929" s="79"/>
    </row>
    <row r="13930" spans="1:2">
      <c r="A13930" s="79"/>
      <c r="B13930" s="79"/>
    </row>
    <row r="13931" spans="1:2">
      <c r="A13931" s="79"/>
      <c r="B13931" s="79"/>
    </row>
    <row r="13932" spans="1:2">
      <c r="A13932" s="79"/>
      <c r="B13932" s="79"/>
    </row>
    <row r="13933" spans="1:2">
      <c r="A13933" s="79"/>
      <c r="B13933" s="79"/>
    </row>
    <row r="13934" spans="1:2">
      <c r="A13934" s="79"/>
      <c r="B13934" s="79"/>
    </row>
    <row r="13935" spans="1:2">
      <c r="A13935" s="79"/>
      <c r="B13935" s="79"/>
    </row>
    <row r="13936" spans="1:2">
      <c r="A13936" s="79"/>
      <c r="B13936" s="79"/>
    </row>
    <row r="13937" spans="1:2">
      <c r="A13937" s="79"/>
      <c r="B13937" s="79"/>
    </row>
    <row r="13938" spans="1:2">
      <c r="A13938" s="79"/>
      <c r="B13938" s="79"/>
    </row>
    <row r="13939" spans="1:2">
      <c r="A13939" s="79"/>
      <c r="B13939" s="79"/>
    </row>
    <row r="13940" spans="1:2">
      <c r="A13940" s="79"/>
      <c r="B13940" s="79"/>
    </row>
    <row r="13941" spans="1:2">
      <c r="A13941" s="79"/>
      <c r="B13941" s="79"/>
    </row>
    <row r="13942" spans="1:2">
      <c r="A13942" s="79"/>
      <c r="B13942" s="79"/>
    </row>
    <row r="13943" spans="1:2">
      <c r="A13943" s="79"/>
      <c r="B13943" s="79"/>
    </row>
    <row r="13944" spans="1:2">
      <c r="A13944" s="79"/>
      <c r="B13944" s="79"/>
    </row>
    <row r="13945" spans="1:2">
      <c r="A13945" s="79"/>
      <c r="B13945" s="79"/>
    </row>
    <row r="13946" spans="1:2">
      <c r="A13946" s="79"/>
      <c r="B13946" s="79"/>
    </row>
    <row r="13947" spans="1:2">
      <c r="A13947" s="79"/>
      <c r="B13947" s="79"/>
    </row>
    <row r="13948" spans="1:2">
      <c r="A13948" s="79"/>
      <c r="B13948" s="79"/>
    </row>
    <row r="13949" spans="1:2">
      <c r="A13949" s="79"/>
      <c r="B13949" s="79"/>
    </row>
    <row r="13950" spans="1:2">
      <c r="A13950" s="79"/>
      <c r="B13950" s="79"/>
    </row>
    <row r="13951" spans="1:2">
      <c r="A13951" s="79"/>
      <c r="B13951" s="79"/>
    </row>
    <row r="13952" spans="1:2">
      <c r="A13952" s="79"/>
      <c r="B13952" s="79"/>
    </row>
    <row r="13953" spans="1:2">
      <c r="A13953" s="79"/>
      <c r="B13953" s="79"/>
    </row>
    <row r="13954" spans="1:2">
      <c r="A13954" s="79"/>
      <c r="B13954" s="79"/>
    </row>
    <row r="13955" spans="1:2">
      <c r="A13955" s="79"/>
      <c r="B13955" s="79"/>
    </row>
    <row r="13956" spans="1:2">
      <c r="A13956" s="79"/>
      <c r="B13956" s="79"/>
    </row>
    <row r="13957" spans="1:2">
      <c r="A13957" s="79"/>
      <c r="B13957" s="79"/>
    </row>
    <row r="13958" spans="1:2">
      <c r="A13958" s="79"/>
      <c r="B13958" s="79"/>
    </row>
    <row r="13959" spans="1:2">
      <c r="A13959" s="79"/>
      <c r="B13959" s="79"/>
    </row>
    <row r="13960" spans="1:2">
      <c r="A13960" s="79"/>
      <c r="B13960" s="79"/>
    </row>
    <row r="13961" spans="1:2">
      <c r="A13961" s="79"/>
      <c r="B13961" s="79"/>
    </row>
    <row r="13962" spans="1:2">
      <c r="A13962" s="79"/>
      <c r="B13962" s="79"/>
    </row>
    <row r="13963" spans="1:2">
      <c r="A13963" s="79"/>
      <c r="B13963" s="79"/>
    </row>
    <row r="13964" spans="1:2">
      <c r="A13964" s="79"/>
      <c r="B13964" s="79"/>
    </row>
    <row r="13965" spans="1:2">
      <c r="A13965" s="79"/>
      <c r="B13965" s="79"/>
    </row>
    <row r="13966" spans="1:2">
      <c r="A13966" s="79"/>
      <c r="B13966" s="79"/>
    </row>
    <row r="13967" spans="1:2">
      <c r="A13967" s="79"/>
      <c r="B13967" s="79"/>
    </row>
    <row r="13968" spans="1:2">
      <c r="A13968" s="79"/>
      <c r="B13968" s="79"/>
    </row>
    <row r="13969" spans="1:2">
      <c r="A13969" s="79"/>
      <c r="B13969" s="79"/>
    </row>
    <row r="13970" spans="1:2">
      <c r="A13970" s="79"/>
      <c r="B13970" s="79"/>
    </row>
    <row r="13971" spans="1:2">
      <c r="A13971" s="79"/>
      <c r="B13971" s="79"/>
    </row>
    <row r="13972" spans="1:2">
      <c r="A13972" s="79"/>
      <c r="B13972" s="79"/>
    </row>
    <row r="13973" spans="1:2">
      <c r="A13973" s="79"/>
      <c r="B13973" s="79"/>
    </row>
    <row r="13974" spans="1:2">
      <c r="A13974" s="79"/>
      <c r="B13974" s="79"/>
    </row>
    <row r="13975" spans="1:2">
      <c r="A13975" s="79"/>
      <c r="B13975" s="79"/>
    </row>
    <row r="13976" spans="1:2">
      <c r="A13976" s="79"/>
      <c r="B13976" s="79"/>
    </row>
    <row r="13977" spans="1:2">
      <c r="A13977" s="79"/>
      <c r="B13977" s="79"/>
    </row>
    <row r="13978" spans="1:2">
      <c r="A13978" s="79"/>
      <c r="B13978" s="79"/>
    </row>
    <row r="13979" spans="1:2">
      <c r="A13979" s="79"/>
      <c r="B13979" s="79"/>
    </row>
    <row r="13980" spans="1:2">
      <c r="A13980" s="79"/>
      <c r="B13980" s="79"/>
    </row>
    <row r="13981" spans="1:2">
      <c r="A13981" s="79"/>
      <c r="B13981" s="79"/>
    </row>
    <row r="13982" spans="1:2">
      <c r="A13982" s="79"/>
      <c r="B13982" s="79"/>
    </row>
    <row r="13983" spans="1:2">
      <c r="A13983" s="79"/>
      <c r="B13983" s="79"/>
    </row>
    <row r="13984" spans="1:2">
      <c r="A13984" s="79"/>
      <c r="B13984" s="79"/>
    </row>
    <row r="13985" spans="1:2">
      <c r="A13985" s="79"/>
      <c r="B13985" s="79"/>
    </row>
    <row r="13986" spans="1:2">
      <c r="A13986" s="79"/>
      <c r="B13986" s="79"/>
    </row>
    <row r="13987" spans="1:2">
      <c r="A13987" s="79"/>
      <c r="B13987" s="79"/>
    </row>
    <row r="13988" spans="1:2">
      <c r="A13988" s="79"/>
      <c r="B13988" s="79"/>
    </row>
    <row r="13989" spans="1:2">
      <c r="A13989" s="79"/>
      <c r="B13989" s="79"/>
    </row>
    <row r="13990" spans="1:2">
      <c r="A13990" s="79"/>
      <c r="B13990" s="79"/>
    </row>
    <row r="13991" spans="1:2">
      <c r="A13991" s="79"/>
      <c r="B13991" s="79"/>
    </row>
    <row r="13992" spans="1:2">
      <c r="A13992" s="79"/>
      <c r="B13992" s="79"/>
    </row>
    <row r="13993" spans="1:2">
      <c r="A13993" s="79"/>
      <c r="B13993" s="79"/>
    </row>
    <row r="13994" spans="1:2">
      <c r="A13994" s="79"/>
      <c r="B13994" s="79"/>
    </row>
    <row r="13995" spans="1:2">
      <c r="A13995" s="79"/>
      <c r="B13995" s="79"/>
    </row>
    <row r="13996" spans="1:2">
      <c r="A13996" s="79"/>
      <c r="B13996" s="79"/>
    </row>
    <row r="13997" spans="1:2">
      <c r="A13997" s="79"/>
      <c r="B13997" s="79"/>
    </row>
    <row r="13998" spans="1:2">
      <c r="A13998" s="79"/>
      <c r="B13998" s="79"/>
    </row>
    <row r="13999" spans="1:2">
      <c r="A13999" s="79"/>
      <c r="B13999" s="79"/>
    </row>
    <row r="14000" spans="1:2">
      <c r="A14000" s="79"/>
      <c r="B14000" s="79"/>
    </row>
    <row r="14001" spans="1:2">
      <c r="A14001" s="79"/>
      <c r="B14001" s="79"/>
    </row>
    <row r="14002" spans="1:2">
      <c r="A14002" s="79"/>
      <c r="B14002" s="79"/>
    </row>
    <row r="14003" spans="1:2">
      <c r="A14003" s="79"/>
      <c r="B14003" s="79"/>
    </row>
    <row r="14004" spans="1:2">
      <c r="A14004" s="79"/>
      <c r="B14004" s="79"/>
    </row>
    <row r="14005" spans="1:2">
      <c r="A14005" s="79"/>
      <c r="B14005" s="79"/>
    </row>
    <row r="14006" spans="1:2">
      <c r="A14006" s="79"/>
      <c r="B14006" s="79"/>
    </row>
    <row r="14007" spans="1:2">
      <c r="A14007" s="79"/>
      <c r="B14007" s="79"/>
    </row>
    <row r="14008" spans="1:2">
      <c r="A14008" s="79"/>
      <c r="B14008" s="79"/>
    </row>
    <row r="14009" spans="1:2">
      <c r="A14009" s="79"/>
      <c r="B14009" s="79"/>
    </row>
    <row r="14010" spans="1:2">
      <c r="A14010" s="79"/>
      <c r="B14010" s="79"/>
    </row>
    <row r="14011" spans="1:2">
      <c r="A14011" s="79"/>
      <c r="B14011" s="79"/>
    </row>
    <row r="14012" spans="1:2">
      <c r="A14012" s="79"/>
      <c r="B14012" s="79"/>
    </row>
    <row r="14013" spans="1:2">
      <c r="A14013" s="79"/>
      <c r="B14013" s="79"/>
    </row>
    <row r="14014" spans="1:2">
      <c r="A14014" s="79"/>
      <c r="B14014" s="79"/>
    </row>
    <row r="14015" spans="1:2">
      <c r="A14015" s="79"/>
      <c r="B14015" s="79"/>
    </row>
    <row r="14016" spans="1:2">
      <c r="A14016" s="79"/>
      <c r="B14016" s="79"/>
    </row>
    <row r="14017" spans="1:2">
      <c r="A14017" s="79"/>
      <c r="B14017" s="79"/>
    </row>
    <row r="14018" spans="1:2">
      <c r="A14018" s="79"/>
      <c r="B14018" s="79"/>
    </row>
    <row r="14019" spans="1:2">
      <c r="A14019" s="79"/>
      <c r="B14019" s="79"/>
    </row>
    <row r="14020" spans="1:2">
      <c r="A14020" s="79"/>
      <c r="B14020" s="79"/>
    </row>
    <row r="14021" spans="1:2">
      <c r="A14021" s="79"/>
      <c r="B14021" s="79"/>
    </row>
    <row r="14022" spans="1:2">
      <c r="A14022" s="79"/>
      <c r="B14022" s="79"/>
    </row>
    <row r="14023" spans="1:2">
      <c r="A14023" s="79"/>
      <c r="B14023" s="79"/>
    </row>
    <row r="14024" spans="1:2">
      <c r="A14024" s="79"/>
      <c r="B14024" s="79"/>
    </row>
    <row r="14025" spans="1:2">
      <c r="A14025" s="79"/>
      <c r="B14025" s="79"/>
    </row>
    <row r="14026" spans="1:2">
      <c r="A14026" s="79"/>
      <c r="B14026" s="79"/>
    </row>
    <row r="14027" spans="1:2">
      <c r="A14027" s="79"/>
      <c r="B14027" s="79"/>
    </row>
    <row r="14028" spans="1:2">
      <c r="A14028" s="79"/>
      <c r="B14028" s="79"/>
    </row>
    <row r="14029" spans="1:2">
      <c r="A14029" s="79"/>
      <c r="B14029" s="79"/>
    </row>
    <row r="14030" spans="1:2">
      <c r="A14030" s="79"/>
      <c r="B14030" s="79"/>
    </row>
    <row r="14031" spans="1:2">
      <c r="A14031" s="79"/>
      <c r="B14031" s="79"/>
    </row>
    <row r="14032" spans="1:2">
      <c r="A14032" s="79"/>
      <c r="B14032" s="79"/>
    </row>
    <row r="14033" spans="1:2">
      <c r="A14033" s="79"/>
      <c r="B14033" s="79"/>
    </row>
    <row r="14034" spans="1:2">
      <c r="A14034" s="79"/>
      <c r="B14034" s="79"/>
    </row>
    <row r="14035" spans="1:2">
      <c r="A14035" s="79"/>
      <c r="B14035" s="79"/>
    </row>
    <row r="14036" spans="1:2">
      <c r="A14036" s="79"/>
      <c r="B14036" s="79"/>
    </row>
    <row r="14037" spans="1:2">
      <c r="A14037" s="79"/>
      <c r="B14037" s="79"/>
    </row>
    <row r="14038" spans="1:2">
      <c r="A14038" s="79"/>
      <c r="B14038" s="79"/>
    </row>
    <row r="14039" spans="1:2">
      <c r="A14039" s="79"/>
      <c r="B14039" s="79"/>
    </row>
    <row r="14040" spans="1:2">
      <c r="A14040" s="79"/>
      <c r="B14040" s="79"/>
    </row>
    <row r="14041" spans="1:2">
      <c r="A14041" s="79"/>
      <c r="B14041" s="79"/>
    </row>
    <row r="14042" spans="1:2">
      <c r="A14042" s="79"/>
      <c r="B14042" s="79"/>
    </row>
    <row r="14043" spans="1:2">
      <c r="A14043" s="79"/>
      <c r="B14043" s="79"/>
    </row>
    <row r="14044" spans="1:2">
      <c r="A14044" s="79"/>
      <c r="B14044" s="79"/>
    </row>
    <row r="14045" spans="1:2">
      <c r="A14045" s="79"/>
      <c r="B14045" s="79"/>
    </row>
    <row r="14046" spans="1:2">
      <c r="A14046" s="79"/>
      <c r="B14046" s="79"/>
    </row>
    <row r="14047" spans="1:2">
      <c r="A14047" s="79"/>
      <c r="B14047" s="79"/>
    </row>
    <row r="14048" spans="1:2">
      <c r="A14048" s="79"/>
      <c r="B14048" s="79"/>
    </row>
    <row r="14049" spans="1:2">
      <c r="A14049" s="79"/>
      <c r="B14049" s="79"/>
    </row>
    <row r="14050" spans="1:2">
      <c r="A14050" s="79"/>
      <c r="B14050" s="79"/>
    </row>
    <row r="14051" spans="1:2">
      <c r="A14051" s="79"/>
      <c r="B14051" s="79"/>
    </row>
    <row r="14052" spans="1:2">
      <c r="A14052" s="79"/>
      <c r="B14052" s="79"/>
    </row>
    <row r="14053" spans="1:2">
      <c r="A14053" s="79"/>
      <c r="B14053" s="79"/>
    </row>
    <row r="14054" spans="1:2">
      <c r="A14054" s="79"/>
      <c r="B14054" s="79"/>
    </row>
    <row r="14055" spans="1:2">
      <c r="A14055" s="79"/>
      <c r="B14055" s="79"/>
    </row>
    <row r="14056" spans="1:2">
      <c r="A14056" s="79"/>
      <c r="B14056" s="79"/>
    </row>
    <row r="14057" spans="1:2">
      <c r="A14057" s="79"/>
      <c r="B14057" s="79"/>
    </row>
    <row r="14058" spans="1:2">
      <c r="A14058" s="79"/>
      <c r="B14058" s="79"/>
    </row>
    <row r="14059" spans="1:2">
      <c r="A14059" s="79"/>
      <c r="B14059" s="79"/>
    </row>
    <row r="14060" spans="1:2">
      <c r="A14060" s="79"/>
      <c r="B14060" s="79"/>
    </row>
    <row r="14061" spans="1:2">
      <c r="A14061" s="79"/>
      <c r="B14061" s="79"/>
    </row>
    <row r="14062" spans="1:2">
      <c r="A14062" s="79"/>
      <c r="B14062" s="79"/>
    </row>
    <row r="14063" spans="1:2">
      <c r="A14063" s="79"/>
      <c r="B14063" s="79"/>
    </row>
    <row r="14064" spans="1:2">
      <c r="A14064" s="79"/>
      <c r="B14064" s="79"/>
    </row>
    <row r="14065" spans="1:2">
      <c r="A14065" s="79"/>
      <c r="B14065" s="79"/>
    </row>
    <row r="14066" spans="1:2">
      <c r="A14066" s="79"/>
      <c r="B14066" s="79"/>
    </row>
    <row r="14067" spans="1:2">
      <c r="A14067" s="79"/>
      <c r="B14067" s="79"/>
    </row>
    <row r="14068" spans="1:2">
      <c r="A14068" s="79"/>
      <c r="B14068" s="79"/>
    </row>
    <row r="14069" spans="1:2">
      <c r="A14069" s="79"/>
      <c r="B14069" s="79"/>
    </row>
    <row r="14070" spans="1:2">
      <c r="A14070" s="79"/>
      <c r="B14070" s="79"/>
    </row>
    <row r="14071" spans="1:2">
      <c r="A14071" s="79"/>
      <c r="B14071" s="79"/>
    </row>
    <row r="14072" spans="1:2">
      <c r="A14072" s="79"/>
      <c r="B14072" s="79"/>
    </row>
    <row r="14073" spans="1:2">
      <c r="A14073" s="79"/>
      <c r="B14073" s="79"/>
    </row>
    <row r="14074" spans="1:2">
      <c r="A14074" s="79"/>
      <c r="B14074" s="79"/>
    </row>
    <row r="14075" spans="1:2">
      <c r="A14075" s="79"/>
      <c r="B14075" s="79"/>
    </row>
    <row r="14076" spans="1:2">
      <c r="A14076" s="79"/>
      <c r="B14076" s="79"/>
    </row>
    <row r="14077" spans="1:2">
      <c r="A14077" s="79"/>
      <c r="B14077" s="79"/>
    </row>
    <row r="14078" spans="1:2">
      <c r="A14078" s="79"/>
      <c r="B14078" s="79"/>
    </row>
    <row r="14079" spans="1:2">
      <c r="A14079" s="79"/>
      <c r="B14079" s="79"/>
    </row>
    <row r="14080" spans="1:2">
      <c r="A14080" s="79"/>
      <c r="B14080" s="79"/>
    </row>
    <row r="14081" spans="1:2">
      <c r="A14081" s="79"/>
      <c r="B14081" s="79"/>
    </row>
    <row r="14082" spans="1:2">
      <c r="A14082" s="79"/>
      <c r="B14082" s="79"/>
    </row>
    <row r="14083" spans="1:2">
      <c r="A14083" s="79"/>
      <c r="B14083" s="79"/>
    </row>
    <row r="14084" spans="1:2">
      <c r="A14084" s="79"/>
      <c r="B14084" s="79"/>
    </row>
    <row r="14085" spans="1:2">
      <c r="A14085" s="79"/>
      <c r="B14085" s="79"/>
    </row>
    <row r="14086" spans="1:2">
      <c r="A14086" s="79"/>
      <c r="B14086" s="79"/>
    </row>
    <row r="14087" spans="1:2">
      <c r="A14087" s="79"/>
      <c r="B14087" s="79"/>
    </row>
    <row r="14088" spans="1:2">
      <c r="A14088" s="79"/>
      <c r="B14088" s="79"/>
    </row>
    <row r="14089" spans="1:2">
      <c r="A14089" s="79"/>
      <c r="B14089" s="79"/>
    </row>
    <row r="14090" spans="1:2">
      <c r="A14090" s="79"/>
      <c r="B14090" s="79"/>
    </row>
    <row r="14091" spans="1:2">
      <c r="A14091" s="79"/>
      <c r="B14091" s="79"/>
    </row>
    <row r="14092" spans="1:2">
      <c r="A14092" s="79"/>
      <c r="B14092" s="79"/>
    </row>
    <row r="14093" spans="1:2">
      <c r="A14093" s="79"/>
      <c r="B14093" s="79"/>
    </row>
    <row r="14094" spans="1:2">
      <c r="A14094" s="79"/>
      <c r="B14094" s="79"/>
    </row>
    <row r="14095" spans="1:2">
      <c r="A14095" s="79"/>
      <c r="B14095" s="79"/>
    </row>
    <row r="14096" spans="1:2">
      <c r="A14096" s="79"/>
      <c r="B14096" s="79"/>
    </row>
    <row r="14097" spans="1:2">
      <c r="A14097" s="79"/>
      <c r="B14097" s="79"/>
    </row>
    <row r="14098" spans="1:2">
      <c r="A14098" s="79"/>
      <c r="B14098" s="79"/>
    </row>
    <row r="14099" spans="1:2">
      <c r="A14099" s="79"/>
      <c r="B14099" s="79"/>
    </row>
    <row r="14100" spans="1:2">
      <c r="A14100" s="79"/>
      <c r="B14100" s="79"/>
    </row>
    <row r="14101" spans="1:2">
      <c r="A14101" s="79"/>
      <c r="B14101" s="79"/>
    </row>
    <row r="14102" spans="1:2">
      <c r="A14102" s="79"/>
      <c r="B14102" s="79"/>
    </row>
    <row r="14103" spans="1:2">
      <c r="A14103" s="79"/>
      <c r="B14103" s="79"/>
    </row>
    <row r="14104" spans="1:2">
      <c r="A14104" s="79"/>
      <c r="B14104" s="79"/>
    </row>
    <row r="14105" spans="1:2">
      <c r="A14105" s="79"/>
      <c r="B14105" s="79"/>
    </row>
    <row r="14106" spans="1:2">
      <c r="A14106" s="79"/>
      <c r="B14106" s="79"/>
    </row>
    <row r="14107" spans="1:2">
      <c r="A14107" s="79"/>
      <c r="B14107" s="79"/>
    </row>
    <row r="14108" spans="1:2">
      <c r="A14108" s="79"/>
      <c r="B14108" s="79"/>
    </row>
    <row r="14109" spans="1:2">
      <c r="A14109" s="79"/>
      <c r="B14109" s="79"/>
    </row>
    <row r="14110" spans="1:2">
      <c r="A14110" s="79"/>
      <c r="B14110" s="79"/>
    </row>
    <row r="14111" spans="1:2">
      <c r="A14111" s="79"/>
      <c r="B14111" s="79"/>
    </row>
    <row r="14112" spans="1:2">
      <c r="A14112" s="79"/>
      <c r="B14112" s="79"/>
    </row>
    <row r="14113" spans="1:2">
      <c r="A14113" s="79"/>
      <c r="B14113" s="79"/>
    </row>
    <row r="14114" spans="1:2">
      <c r="A14114" s="79"/>
      <c r="B14114" s="79"/>
    </row>
    <row r="14115" spans="1:2">
      <c r="A14115" s="79"/>
      <c r="B14115" s="79"/>
    </row>
    <row r="14116" spans="1:2">
      <c r="A14116" s="79"/>
      <c r="B14116" s="79"/>
    </row>
    <row r="14117" spans="1:2">
      <c r="A14117" s="79"/>
      <c r="B14117" s="79"/>
    </row>
    <row r="14118" spans="1:2">
      <c r="A14118" s="79"/>
      <c r="B14118" s="79"/>
    </row>
    <row r="14119" spans="1:2">
      <c r="A14119" s="79"/>
      <c r="B14119" s="79"/>
    </row>
    <row r="14120" spans="1:2">
      <c r="A14120" s="79"/>
      <c r="B14120" s="79"/>
    </row>
    <row r="14121" spans="1:2">
      <c r="A14121" s="79"/>
      <c r="B14121" s="79"/>
    </row>
    <row r="14122" spans="1:2">
      <c r="A14122" s="79"/>
      <c r="B14122" s="79"/>
    </row>
    <row r="14123" spans="1:2">
      <c r="A14123" s="79"/>
      <c r="B14123" s="79"/>
    </row>
    <row r="14124" spans="1:2">
      <c r="A14124" s="79"/>
      <c r="B14124" s="79"/>
    </row>
    <row r="14125" spans="1:2">
      <c r="A14125" s="79"/>
      <c r="B14125" s="79"/>
    </row>
    <row r="14126" spans="1:2">
      <c r="A14126" s="79"/>
      <c r="B14126" s="79"/>
    </row>
    <row r="14127" spans="1:2">
      <c r="A14127" s="79"/>
      <c r="B14127" s="79"/>
    </row>
    <row r="14128" spans="1:2">
      <c r="A14128" s="79"/>
      <c r="B14128" s="79"/>
    </row>
    <row r="14129" spans="1:2">
      <c r="A14129" s="79"/>
      <c r="B14129" s="79"/>
    </row>
    <row r="14130" spans="1:2">
      <c r="A14130" s="79"/>
      <c r="B14130" s="79"/>
    </row>
    <row r="14131" spans="1:2">
      <c r="A14131" s="79"/>
      <c r="B14131" s="79"/>
    </row>
    <row r="14132" spans="1:2">
      <c r="A14132" s="79"/>
      <c r="B14132" s="79"/>
    </row>
    <row r="14133" spans="1:2">
      <c r="A14133" s="79"/>
      <c r="B14133" s="79"/>
    </row>
    <row r="14134" spans="1:2">
      <c r="A14134" s="79"/>
      <c r="B14134" s="79"/>
    </row>
    <row r="14135" spans="1:2">
      <c r="A14135" s="79"/>
      <c r="B14135" s="79"/>
    </row>
    <row r="14136" spans="1:2">
      <c r="A14136" s="79"/>
      <c r="B14136" s="79"/>
    </row>
    <row r="14137" spans="1:2">
      <c r="A14137" s="79"/>
      <c r="B14137" s="79"/>
    </row>
    <row r="14138" spans="1:2">
      <c r="A14138" s="79"/>
      <c r="B14138" s="79"/>
    </row>
    <row r="14139" spans="1:2">
      <c r="A14139" s="79"/>
      <c r="B14139" s="79"/>
    </row>
    <row r="14140" spans="1:2">
      <c r="A14140" s="79"/>
      <c r="B14140" s="79"/>
    </row>
    <row r="14141" spans="1:2">
      <c r="A14141" s="79"/>
      <c r="B14141" s="79"/>
    </row>
    <row r="14142" spans="1:2">
      <c r="A14142" s="79"/>
      <c r="B14142" s="79"/>
    </row>
    <row r="14143" spans="1:2">
      <c r="A14143" s="79"/>
      <c r="B14143" s="79"/>
    </row>
    <row r="14144" spans="1:2">
      <c r="A14144" s="79"/>
      <c r="B14144" s="79"/>
    </row>
    <row r="14145" spans="1:2">
      <c r="A14145" s="79"/>
      <c r="B14145" s="79"/>
    </row>
    <row r="14146" spans="1:2">
      <c r="A14146" s="79"/>
      <c r="B14146" s="79"/>
    </row>
    <row r="14147" spans="1:2">
      <c r="A14147" s="79"/>
      <c r="B14147" s="79"/>
    </row>
    <row r="14148" spans="1:2">
      <c r="A14148" s="79"/>
      <c r="B14148" s="79"/>
    </row>
    <row r="14149" spans="1:2">
      <c r="A14149" s="79"/>
      <c r="B14149" s="79"/>
    </row>
    <row r="14150" spans="1:2">
      <c r="A14150" s="79"/>
      <c r="B14150" s="79"/>
    </row>
    <row r="14151" spans="1:2">
      <c r="A14151" s="79"/>
      <c r="B14151" s="79"/>
    </row>
    <row r="14152" spans="1:2">
      <c r="A14152" s="79"/>
      <c r="B14152" s="79"/>
    </row>
    <row r="14153" spans="1:2">
      <c r="A14153" s="79"/>
      <c r="B14153" s="79"/>
    </row>
    <row r="14154" spans="1:2">
      <c r="A14154" s="79"/>
      <c r="B14154" s="79"/>
    </row>
    <row r="14155" spans="1:2">
      <c r="A14155" s="79"/>
      <c r="B14155" s="79"/>
    </row>
    <row r="14156" spans="1:2">
      <c r="A14156" s="79"/>
      <c r="B14156" s="79"/>
    </row>
    <row r="14157" spans="1:2">
      <c r="A14157" s="79"/>
      <c r="B14157" s="79"/>
    </row>
    <row r="14158" spans="1:2">
      <c r="A14158" s="79"/>
      <c r="B14158" s="79"/>
    </row>
    <row r="14159" spans="1:2">
      <c r="A14159" s="79"/>
      <c r="B14159" s="79"/>
    </row>
    <row r="14160" spans="1:2">
      <c r="A14160" s="79"/>
      <c r="B14160" s="79"/>
    </row>
    <row r="14161" spans="1:2">
      <c r="A14161" s="79"/>
      <c r="B14161" s="79"/>
    </row>
    <row r="14162" spans="1:2">
      <c r="A14162" s="79"/>
      <c r="B14162" s="79"/>
    </row>
    <row r="14163" spans="1:2">
      <c r="A14163" s="79"/>
      <c r="B14163" s="79"/>
    </row>
    <row r="14164" spans="1:2">
      <c r="A14164" s="79"/>
      <c r="B14164" s="79"/>
    </row>
    <row r="14165" spans="1:2">
      <c r="A14165" s="79"/>
      <c r="B14165" s="79"/>
    </row>
    <row r="14166" spans="1:2">
      <c r="A14166" s="79"/>
      <c r="B14166" s="79"/>
    </row>
    <row r="14167" spans="1:2">
      <c r="A14167" s="79"/>
      <c r="B14167" s="79"/>
    </row>
    <row r="14168" spans="1:2">
      <c r="A14168" s="79"/>
      <c r="B14168" s="79"/>
    </row>
    <row r="14169" spans="1:2">
      <c r="A14169" s="79"/>
      <c r="B14169" s="79"/>
    </row>
    <row r="14170" spans="1:2">
      <c r="A14170" s="79"/>
      <c r="B14170" s="79"/>
    </row>
    <row r="14171" spans="1:2">
      <c r="A14171" s="79"/>
      <c r="B14171" s="79"/>
    </row>
    <row r="14172" spans="1:2">
      <c r="A14172" s="79"/>
      <c r="B14172" s="79"/>
    </row>
    <row r="14173" spans="1:2">
      <c r="A14173" s="79"/>
      <c r="B14173" s="79"/>
    </row>
    <row r="14174" spans="1:2">
      <c r="A14174" s="79"/>
      <c r="B14174" s="79"/>
    </row>
    <row r="14175" spans="1:2">
      <c r="A14175" s="79"/>
      <c r="B14175" s="79"/>
    </row>
    <row r="14176" spans="1:2">
      <c r="A14176" s="79"/>
      <c r="B14176" s="79"/>
    </row>
    <row r="14177" spans="1:2">
      <c r="A14177" s="79"/>
      <c r="B14177" s="79"/>
    </row>
    <row r="14178" spans="1:2">
      <c r="A14178" s="79"/>
      <c r="B14178" s="79"/>
    </row>
    <row r="14179" spans="1:2">
      <c r="A14179" s="79"/>
      <c r="B14179" s="79"/>
    </row>
    <row r="14180" spans="1:2">
      <c r="A14180" s="79"/>
      <c r="B14180" s="79"/>
    </row>
    <row r="14181" spans="1:2">
      <c r="A14181" s="79"/>
      <c r="B14181" s="79"/>
    </row>
    <row r="14182" spans="1:2">
      <c r="A14182" s="79"/>
      <c r="B14182" s="79"/>
    </row>
    <row r="14183" spans="1:2">
      <c r="A14183" s="79"/>
      <c r="B14183" s="79"/>
    </row>
    <row r="14184" spans="1:2">
      <c r="A14184" s="79"/>
      <c r="B14184" s="79"/>
    </row>
    <row r="14185" spans="1:2">
      <c r="A14185" s="79"/>
      <c r="B14185" s="79"/>
    </row>
    <row r="14186" spans="1:2">
      <c r="A14186" s="79"/>
      <c r="B14186" s="79"/>
    </row>
    <row r="14187" spans="1:2">
      <c r="A14187" s="79"/>
      <c r="B14187" s="79"/>
    </row>
    <row r="14188" spans="1:2">
      <c r="A14188" s="79"/>
      <c r="B14188" s="79"/>
    </row>
    <row r="14189" spans="1:2">
      <c r="A14189" s="79"/>
      <c r="B14189" s="79"/>
    </row>
    <row r="14190" spans="1:2">
      <c r="A14190" s="79"/>
      <c r="B14190" s="79"/>
    </row>
    <row r="14191" spans="1:2">
      <c r="A14191" s="79"/>
      <c r="B14191" s="79"/>
    </row>
    <row r="14192" spans="1:2">
      <c r="A14192" s="79"/>
      <c r="B14192" s="79"/>
    </row>
    <row r="14193" spans="1:2">
      <c r="A14193" s="79"/>
      <c r="B14193" s="79"/>
    </row>
    <row r="14194" spans="1:2">
      <c r="A14194" s="79"/>
      <c r="B14194" s="79"/>
    </row>
    <row r="14195" spans="1:2">
      <c r="A14195" s="79"/>
      <c r="B14195" s="79"/>
    </row>
    <row r="14196" spans="1:2">
      <c r="A14196" s="79"/>
      <c r="B14196" s="79"/>
    </row>
    <row r="14197" spans="1:2">
      <c r="A14197" s="79"/>
      <c r="B14197" s="79"/>
    </row>
    <row r="14198" spans="1:2">
      <c r="A14198" s="79"/>
      <c r="B14198" s="79"/>
    </row>
    <row r="14199" spans="1:2">
      <c r="A14199" s="79"/>
      <c r="B14199" s="79"/>
    </row>
    <row r="14200" spans="1:2">
      <c r="A14200" s="79"/>
      <c r="B14200" s="79"/>
    </row>
    <row r="14201" spans="1:2">
      <c r="A14201" s="79"/>
      <c r="B14201" s="79"/>
    </row>
    <row r="14202" spans="1:2">
      <c r="A14202" s="79"/>
      <c r="B14202" s="79"/>
    </row>
    <row r="14203" spans="1:2">
      <c r="A14203" s="79"/>
      <c r="B14203" s="79"/>
    </row>
    <row r="14204" spans="1:2">
      <c r="A14204" s="79"/>
      <c r="B14204" s="79"/>
    </row>
    <row r="14205" spans="1:2">
      <c r="A14205" s="79"/>
      <c r="B14205" s="79"/>
    </row>
    <row r="14206" spans="1:2">
      <c r="A14206" s="79"/>
      <c r="B14206" s="79"/>
    </row>
    <row r="14207" spans="1:2">
      <c r="A14207" s="79"/>
      <c r="B14207" s="79"/>
    </row>
    <row r="14208" spans="1:2">
      <c r="A14208" s="79"/>
      <c r="B14208" s="79"/>
    </row>
    <row r="14209" spans="1:2">
      <c r="A14209" s="79"/>
      <c r="B14209" s="79"/>
    </row>
    <row r="14210" spans="1:2">
      <c r="A14210" s="79"/>
      <c r="B14210" s="79"/>
    </row>
    <row r="14211" spans="1:2">
      <c r="A14211" s="79"/>
      <c r="B14211" s="79"/>
    </row>
    <row r="14212" spans="1:2">
      <c r="A14212" s="79"/>
      <c r="B14212" s="79"/>
    </row>
    <row r="14213" spans="1:2">
      <c r="A14213" s="79"/>
      <c r="B14213" s="79"/>
    </row>
    <row r="14214" spans="1:2">
      <c r="A14214" s="79"/>
      <c r="B14214" s="79"/>
    </row>
    <row r="14215" spans="1:2">
      <c r="A14215" s="79"/>
      <c r="B14215" s="79"/>
    </row>
    <row r="14216" spans="1:2">
      <c r="A14216" s="79"/>
      <c r="B14216" s="79"/>
    </row>
    <row r="14217" spans="1:2">
      <c r="A14217" s="79"/>
      <c r="B14217" s="79"/>
    </row>
    <row r="14218" spans="1:2">
      <c r="A14218" s="79"/>
      <c r="B14218" s="79"/>
    </row>
    <row r="14219" spans="1:2">
      <c r="A14219" s="79"/>
      <c r="B14219" s="79"/>
    </row>
    <row r="14220" spans="1:2">
      <c r="A14220" s="79"/>
      <c r="B14220" s="79"/>
    </row>
    <row r="14221" spans="1:2">
      <c r="A14221" s="79"/>
      <c r="B14221" s="79"/>
    </row>
    <row r="14222" spans="1:2">
      <c r="A14222" s="79"/>
      <c r="B14222" s="79"/>
    </row>
    <row r="14223" spans="1:2">
      <c r="A14223" s="79"/>
      <c r="B14223" s="79"/>
    </row>
    <row r="14224" spans="1:2">
      <c r="A14224" s="79"/>
      <c r="B14224" s="79"/>
    </row>
    <row r="14225" spans="1:2">
      <c r="A14225" s="79"/>
      <c r="B14225" s="79"/>
    </row>
    <row r="14226" spans="1:2">
      <c r="A14226" s="79"/>
      <c r="B14226" s="79"/>
    </row>
    <row r="14227" spans="1:2">
      <c r="A14227" s="79"/>
      <c r="B14227" s="79"/>
    </row>
    <row r="14228" spans="1:2">
      <c r="A14228" s="79"/>
      <c r="B14228" s="79"/>
    </row>
    <row r="14229" spans="1:2">
      <c r="A14229" s="79"/>
      <c r="B14229" s="79"/>
    </row>
    <row r="14230" spans="1:2">
      <c r="A14230" s="79"/>
      <c r="B14230" s="79"/>
    </row>
    <row r="14231" spans="1:2">
      <c r="A14231" s="79"/>
      <c r="B14231" s="79"/>
    </row>
    <row r="14232" spans="1:2">
      <c r="A14232" s="79"/>
      <c r="B14232" s="79"/>
    </row>
    <row r="14233" spans="1:2">
      <c r="A14233" s="79"/>
      <c r="B14233" s="79"/>
    </row>
    <row r="14234" spans="1:2">
      <c r="A14234" s="79"/>
      <c r="B14234" s="79"/>
    </row>
    <row r="14235" spans="1:2">
      <c r="A14235" s="79"/>
      <c r="B14235" s="79"/>
    </row>
    <row r="14236" spans="1:2">
      <c r="A14236" s="79"/>
      <c r="B14236" s="79"/>
    </row>
    <row r="14237" spans="1:2">
      <c r="A14237" s="79"/>
      <c r="B14237" s="79"/>
    </row>
    <row r="14238" spans="1:2">
      <c r="A14238" s="79"/>
      <c r="B14238" s="79"/>
    </row>
    <row r="14239" spans="1:2">
      <c r="A14239" s="79"/>
      <c r="B14239" s="79"/>
    </row>
    <row r="14240" spans="1:2">
      <c r="A14240" s="79"/>
      <c r="B14240" s="79"/>
    </row>
    <row r="14241" spans="1:2">
      <c r="A14241" s="79"/>
      <c r="B14241" s="79"/>
    </row>
    <row r="14242" spans="1:2">
      <c r="A14242" s="79"/>
      <c r="B14242" s="79"/>
    </row>
    <row r="14243" spans="1:2">
      <c r="A14243" s="79"/>
      <c r="B14243" s="79"/>
    </row>
    <row r="14244" spans="1:2">
      <c r="A14244" s="79"/>
      <c r="B14244" s="79"/>
    </row>
    <row r="14245" spans="1:2">
      <c r="A14245" s="79"/>
      <c r="B14245" s="79"/>
    </row>
    <row r="14246" spans="1:2">
      <c r="A14246" s="79"/>
      <c r="B14246" s="79"/>
    </row>
    <row r="14247" spans="1:2">
      <c r="A14247" s="79"/>
      <c r="B14247" s="79"/>
    </row>
    <row r="14248" spans="1:2">
      <c r="A14248" s="79"/>
      <c r="B14248" s="79"/>
    </row>
    <row r="14249" spans="1:2">
      <c r="A14249" s="79"/>
      <c r="B14249" s="79"/>
    </row>
    <row r="14250" spans="1:2">
      <c r="A14250" s="79"/>
      <c r="B14250" s="79"/>
    </row>
    <row r="14251" spans="1:2">
      <c r="A14251" s="79"/>
      <c r="B14251" s="79"/>
    </row>
    <row r="14252" spans="1:2">
      <c r="A14252" s="79"/>
      <c r="B14252" s="79"/>
    </row>
    <row r="14253" spans="1:2">
      <c r="A14253" s="79"/>
      <c r="B14253" s="79"/>
    </row>
    <row r="14254" spans="1:2">
      <c r="A14254" s="79"/>
      <c r="B14254" s="79"/>
    </row>
    <row r="14255" spans="1:2">
      <c r="A14255" s="79"/>
      <c r="B14255" s="79"/>
    </row>
    <row r="14256" spans="1:2">
      <c r="A14256" s="79"/>
      <c r="B14256" s="79"/>
    </row>
    <row r="14257" spans="1:2">
      <c r="A14257" s="79"/>
      <c r="B14257" s="79"/>
    </row>
    <row r="14258" spans="1:2">
      <c r="A14258" s="79"/>
      <c r="B14258" s="79"/>
    </row>
    <row r="14259" spans="1:2">
      <c r="A14259" s="79"/>
      <c r="B14259" s="79"/>
    </row>
    <row r="14260" spans="1:2">
      <c r="A14260" s="79"/>
      <c r="B14260" s="79"/>
    </row>
    <row r="14261" spans="1:2">
      <c r="A14261" s="79"/>
      <c r="B14261" s="79"/>
    </row>
    <row r="14262" spans="1:2">
      <c r="A14262" s="79"/>
      <c r="B14262" s="79"/>
    </row>
    <row r="14263" spans="1:2">
      <c r="A14263" s="79"/>
      <c r="B14263" s="79"/>
    </row>
    <row r="14264" spans="1:2">
      <c r="A14264" s="79"/>
      <c r="B14264" s="79"/>
    </row>
    <row r="14265" spans="1:2">
      <c r="A14265" s="79"/>
      <c r="B14265" s="79"/>
    </row>
    <row r="14266" spans="1:2">
      <c r="A14266" s="79"/>
      <c r="B14266" s="79"/>
    </row>
    <row r="14267" spans="1:2">
      <c r="A14267" s="79"/>
      <c r="B14267" s="79"/>
    </row>
    <row r="14268" spans="1:2">
      <c r="A14268" s="79"/>
      <c r="B14268" s="79"/>
    </row>
    <row r="14269" spans="1:2">
      <c r="A14269" s="79"/>
      <c r="B14269" s="79"/>
    </row>
    <row r="14270" spans="1:2">
      <c r="A14270" s="79"/>
      <c r="B14270" s="79"/>
    </row>
    <row r="14271" spans="1:2">
      <c r="A14271" s="79"/>
      <c r="B14271" s="79"/>
    </row>
    <row r="14272" spans="1:2">
      <c r="A14272" s="79"/>
      <c r="B14272" s="79"/>
    </row>
    <row r="14273" spans="1:2">
      <c r="A14273" s="79"/>
      <c r="B14273" s="79"/>
    </row>
    <row r="14274" spans="1:2">
      <c r="A14274" s="79"/>
      <c r="B14274" s="79"/>
    </row>
    <row r="14275" spans="1:2">
      <c r="A14275" s="79"/>
      <c r="B14275" s="79"/>
    </row>
    <row r="14276" spans="1:2">
      <c r="A14276" s="79"/>
      <c r="B14276" s="79"/>
    </row>
    <row r="14277" spans="1:2">
      <c r="A14277" s="79"/>
      <c r="B14277" s="79"/>
    </row>
    <row r="14278" spans="1:2">
      <c r="A14278" s="79"/>
      <c r="B14278" s="79"/>
    </row>
    <row r="14279" spans="1:2">
      <c r="A14279" s="79"/>
      <c r="B14279" s="79"/>
    </row>
    <row r="14280" spans="1:2">
      <c r="A14280" s="79"/>
      <c r="B14280" s="79"/>
    </row>
    <row r="14281" spans="1:2">
      <c r="A14281" s="79"/>
      <c r="B14281" s="79"/>
    </row>
    <row r="14282" spans="1:2">
      <c r="A14282" s="79"/>
      <c r="B14282" s="79"/>
    </row>
    <row r="14283" spans="1:2">
      <c r="A14283" s="79"/>
      <c r="B14283" s="79"/>
    </row>
    <row r="14284" spans="1:2">
      <c r="A14284" s="79"/>
      <c r="B14284" s="79"/>
    </row>
    <row r="14285" spans="1:2">
      <c r="A14285" s="79"/>
      <c r="B14285" s="79"/>
    </row>
    <row r="14286" spans="1:2">
      <c r="A14286" s="79"/>
      <c r="B14286" s="79"/>
    </row>
    <row r="14287" spans="1:2">
      <c r="A14287" s="79"/>
      <c r="B14287" s="79"/>
    </row>
    <row r="14288" spans="1:2">
      <c r="A14288" s="79"/>
      <c r="B14288" s="79"/>
    </row>
    <row r="14289" spans="1:2">
      <c r="A14289" s="79"/>
      <c r="B14289" s="79"/>
    </row>
    <row r="14290" spans="1:2">
      <c r="A14290" s="79"/>
      <c r="B14290" s="79"/>
    </row>
    <row r="14291" spans="1:2">
      <c r="A14291" s="79"/>
      <c r="B14291" s="79"/>
    </row>
    <row r="14292" spans="1:2">
      <c r="A14292" s="79"/>
      <c r="B14292" s="79"/>
    </row>
    <row r="14293" spans="1:2">
      <c r="A14293" s="79"/>
      <c r="B14293" s="79"/>
    </row>
    <row r="14294" spans="1:2">
      <c r="A14294" s="79"/>
      <c r="B14294" s="79"/>
    </row>
    <row r="14295" spans="1:2">
      <c r="A14295" s="79"/>
      <c r="B14295" s="79"/>
    </row>
    <row r="14296" spans="1:2">
      <c r="A14296" s="79"/>
      <c r="B14296" s="79"/>
    </row>
    <row r="14297" spans="1:2">
      <c r="A14297" s="79"/>
      <c r="B14297" s="79"/>
    </row>
    <row r="14298" spans="1:2">
      <c r="A14298" s="79"/>
      <c r="B14298" s="79"/>
    </row>
    <row r="14299" spans="1:2">
      <c r="A14299" s="79"/>
      <c r="B14299" s="79"/>
    </row>
    <row r="14300" spans="1:2">
      <c r="A14300" s="79"/>
      <c r="B14300" s="79"/>
    </row>
    <row r="14301" spans="1:2">
      <c r="A14301" s="79"/>
      <c r="B14301" s="79"/>
    </row>
    <row r="14302" spans="1:2">
      <c r="A14302" s="79"/>
      <c r="B14302" s="79"/>
    </row>
    <row r="14303" spans="1:2">
      <c r="A14303" s="79"/>
      <c r="B14303" s="79"/>
    </row>
    <row r="14304" spans="1:2">
      <c r="A14304" s="79"/>
      <c r="B14304" s="79"/>
    </row>
    <row r="14305" spans="1:2">
      <c r="A14305" s="79"/>
      <c r="B14305" s="79"/>
    </row>
    <row r="14306" spans="1:2">
      <c r="A14306" s="79"/>
      <c r="B14306" s="79"/>
    </row>
    <row r="14307" spans="1:2">
      <c r="A14307" s="79"/>
      <c r="B14307" s="79"/>
    </row>
    <row r="14308" spans="1:2">
      <c r="A14308" s="79"/>
      <c r="B14308" s="79"/>
    </row>
    <row r="14309" spans="1:2">
      <c r="A14309" s="79"/>
      <c r="B14309" s="79"/>
    </row>
    <row r="14310" spans="1:2">
      <c r="A14310" s="79"/>
      <c r="B14310" s="79"/>
    </row>
    <row r="14311" spans="1:2">
      <c r="A14311" s="79"/>
      <c r="B14311" s="79"/>
    </row>
    <row r="14312" spans="1:2">
      <c r="A14312" s="79"/>
      <c r="B14312" s="79"/>
    </row>
    <row r="14313" spans="1:2">
      <c r="A14313" s="79"/>
      <c r="B14313" s="79"/>
    </row>
    <row r="14314" spans="1:2">
      <c r="A14314" s="79"/>
      <c r="B14314" s="79"/>
    </row>
    <row r="14315" spans="1:2">
      <c r="A14315" s="79"/>
      <c r="B14315" s="79"/>
    </row>
    <row r="14316" spans="1:2">
      <c r="A14316" s="79"/>
      <c r="B14316" s="79"/>
    </row>
    <row r="14317" spans="1:2">
      <c r="A14317" s="79"/>
      <c r="B14317" s="79"/>
    </row>
    <row r="14318" spans="1:2">
      <c r="A14318" s="79"/>
      <c r="B14318" s="79"/>
    </row>
    <row r="14319" spans="1:2">
      <c r="A14319" s="79"/>
      <c r="B14319" s="79"/>
    </row>
    <row r="14320" spans="1:2">
      <c r="A14320" s="79"/>
      <c r="B14320" s="79"/>
    </row>
    <row r="14321" spans="1:2">
      <c r="A14321" s="79"/>
      <c r="B14321" s="79"/>
    </row>
    <row r="14322" spans="1:2">
      <c r="A14322" s="79"/>
      <c r="B14322" s="79"/>
    </row>
    <row r="14323" spans="1:2">
      <c r="A14323" s="79"/>
      <c r="B14323" s="79"/>
    </row>
    <row r="14324" spans="1:2">
      <c r="A14324" s="79"/>
      <c r="B14324" s="79"/>
    </row>
    <row r="14325" spans="1:2">
      <c r="A14325" s="79"/>
      <c r="B14325" s="79"/>
    </row>
    <row r="14326" spans="1:2">
      <c r="A14326" s="79"/>
      <c r="B14326" s="79"/>
    </row>
    <row r="14327" spans="1:2">
      <c r="A14327" s="79"/>
      <c r="B14327" s="79"/>
    </row>
    <row r="14328" spans="1:2">
      <c r="A14328" s="79"/>
      <c r="B14328" s="79"/>
    </row>
    <row r="14329" spans="1:2">
      <c r="A14329" s="79"/>
      <c r="B14329" s="79"/>
    </row>
    <row r="14330" spans="1:2">
      <c r="A14330" s="79"/>
      <c r="B14330" s="79"/>
    </row>
    <row r="14331" spans="1:2">
      <c r="A14331" s="79"/>
      <c r="B14331" s="79"/>
    </row>
    <row r="14332" spans="1:2">
      <c r="A14332" s="79"/>
      <c r="B14332" s="79"/>
    </row>
    <row r="14333" spans="1:2">
      <c r="A14333" s="79"/>
      <c r="B14333" s="79"/>
    </row>
    <row r="14334" spans="1:2">
      <c r="A14334" s="79"/>
      <c r="B14334" s="79"/>
    </row>
    <row r="14335" spans="1:2">
      <c r="A14335" s="79"/>
      <c r="B14335" s="79"/>
    </row>
    <row r="14336" spans="1:2">
      <c r="A14336" s="79"/>
      <c r="B14336" s="79"/>
    </row>
    <row r="14337" spans="1:2">
      <c r="A14337" s="79"/>
      <c r="B14337" s="79"/>
    </row>
    <row r="14338" spans="1:2">
      <c r="A14338" s="79"/>
      <c r="B14338" s="79"/>
    </row>
    <row r="14339" spans="1:2">
      <c r="A14339" s="79"/>
      <c r="B14339" s="79"/>
    </row>
    <row r="14340" spans="1:2">
      <c r="A14340" s="79"/>
      <c r="B14340" s="79"/>
    </row>
    <row r="14341" spans="1:2">
      <c r="A14341" s="79"/>
      <c r="B14341" s="79"/>
    </row>
    <row r="14342" spans="1:2">
      <c r="A14342" s="79"/>
      <c r="B14342" s="79"/>
    </row>
    <row r="14343" spans="1:2">
      <c r="A14343" s="79"/>
      <c r="B14343" s="79"/>
    </row>
    <row r="14344" spans="1:2">
      <c r="A14344" s="79"/>
      <c r="B14344" s="79"/>
    </row>
    <row r="14345" spans="1:2">
      <c r="A14345" s="79"/>
      <c r="B14345" s="79"/>
    </row>
    <row r="14346" spans="1:2">
      <c r="A14346" s="79"/>
      <c r="B14346" s="79"/>
    </row>
    <row r="14347" spans="1:2">
      <c r="A14347" s="79"/>
      <c r="B14347" s="79"/>
    </row>
    <row r="14348" spans="1:2">
      <c r="A14348" s="79"/>
      <c r="B14348" s="79"/>
    </row>
    <row r="14349" spans="1:2">
      <c r="A14349" s="79"/>
      <c r="B14349" s="79"/>
    </row>
    <row r="14350" spans="1:2">
      <c r="A14350" s="79"/>
      <c r="B14350" s="79"/>
    </row>
    <row r="14351" spans="1:2">
      <c r="A14351" s="79"/>
      <c r="B14351" s="79"/>
    </row>
    <row r="14352" spans="1:2">
      <c r="A14352" s="79"/>
      <c r="B14352" s="79"/>
    </row>
    <row r="14353" spans="1:2">
      <c r="A14353" s="79"/>
      <c r="B14353" s="79"/>
    </row>
    <row r="14354" spans="1:2">
      <c r="A14354" s="79"/>
      <c r="B14354" s="79"/>
    </row>
    <row r="14355" spans="1:2">
      <c r="A14355" s="79"/>
      <c r="B14355" s="79"/>
    </row>
    <row r="14356" spans="1:2">
      <c r="A14356" s="79"/>
      <c r="B14356" s="79"/>
    </row>
    <row r="14357" spans="1:2">
      <c r="A14357" s="79"/>
      <c r="B14357" s="79"/>
    </row>
    <row r="14358" spans="1:2">
      <c r="A14358" s="79"/>
      <c r="B14358" s="79"/>
    </row>
    <row r="14359" spans="1:2">
      <c r="A14359" s="79"/>
      <c r="B14359" s="79"/>
    </row>
    <row r="14360" spans="1:2">
      <c r="A14360" s="79"/>
      <c r="B14360" s="79"/>
    </row>
    <row r="14361" spans="1:2">
      <c r="A14361" s="79"/>
      <c r="B14361" s="79"/>
    </row>
    <row r="14362" spans="1:2">
      <c r="A14362" s="79"/>
      <c r="B14362" s="79"/>
    </row>
    <row r="14363" spans="1:2">
      <c r="A14363" s="79"/>
      <c r="B14363" s="79"/>
    </row>
    <row r="14364" spans="1:2">
      <c r="A14364" s="79"/>
      <c r="B14364" s="79"/>
    </row>
    <row r="14365" spans="1:2">
      <c r="A14365" s="79"/>
      <c r="B14365" s="79"/>
    </row>
    <row r="14366" spans="1:2">
      <c r="A14366" s="79"/>
      <c r="B14366" s="79"/>
    </row>
    <row r="14367" spans="1:2">
      <c r="A14367" s="79"/>
      <c r="B14367" s="79"/>
    </row>
    <row r="14368" spans="1:2">
      <c r="A14368" s="79"/>
      <c r="B14368" s="79"/>
    </row>
    <row r="14369" spans="1:2">
      <c r="A14369" s="79"/>
      <c r="B14369" s="79"/>
    </row>
    <row r="14370" spans="1:2">
      <c r="A14370" s="79"/>
      <c r="B14370" s="79"/>
    </row>
    <row r="14371" spans="1:2">
      <c r="A14371" s="79"/>
      <c r="B14371" s="79"/>
    </row>
    <row r="14372" spans="1:2">
      <c r="A14372" s="79"/>
      <c r="B14372" s="79"/>
    </row>
    <row r="14373" spans="1:2">
      <c r="A14373" s="79"/>
      <c r="B14373" s="79"/>
    </row>
    <row r="14374" spans="1:2">
      <c r="A14374" s="79"/>
      <c r="B14374" s="79"/>
    </row>
    <row r="14375" spans="1:2">
      <c r="A14375" s="79"/>
      <c r="B14375" s="79"/>
    </row>
    <row r="14376" spans="1:2">
      <c r="A14376" s="79"/>
      <c r="B14376" s="79"/>
    </row>
    <row r="14377" spans="1:2">
      <c r="A14377" s="79"/>
      <c r="B14377" s="79"/>
    </row>
    <row r="14378" spans="1:2">
      <c r="A14378" s="79"/>
      <c r="B14378" s="79"/>
    </row>
    <row r="14379" spans="1:2">
      <c r="A14379" s="79"/>
      <c r="B14379" s="79"/>
    </row>
    <row r="14380" spans="1:2">
      <c r="A14380" s="79"/>
      <c r="B14380" s="79"/>
    </row>
    <row r="14381" spans="1:2">
      <c r="A14381" s="79"/>
      <c r="B14381" s="79"/>
    </row>
    <row r="14382" spans="1:2">
      <c r="A14382" s="79"/>
      <c r="B14382" s="79"/>
    </row>
    <row r="14383" spans="1:2">
      <c r="A14383" s="79"/>
      <c r="B14383" s="79"/>
    </row>
    <row r="14384" spans="1:2">
      <c r="A14384" s="79"/>
      <c r="B14384" s="79"/>
    </row>
    <row r="14385" spans="1:2">
      <c r="A14385" s="79"/>
      <c r="B14385" s="79"/>
    </row>
    <row r="14386" spans="1:2">
      <c r="A14386" s="79"/>
      <c r="B14386" s="79"/>
    </row>
    <row r="14387" spans="1:2">
      <c r="A14387" s="79"/>
      <c r="B14387" s="79"/>
    </row>
    <row r="14388" spans="1:2">
      <c r="A14388" s="79"/>
      <c r="B14388" s="79"/>
    </row>
    <row r="14389" spans="1:2">
      <c r="A14389" s="79"/>
      <c r="B14389" s="79"/>
    </row>
    <row r="14390" spans="1:2">
      <c r="A14390" s="79"/>
      <c r="B14390" s="79"/>
    </row>
    <row r="14391" spans="1:2">
      <c r="A14391" s="79"/>
      <c r="B14391" s="79"/>
    </row>
    <row r="14392" spans="1:2">
      <c r="A14392" s="79"/>
      <c r="B14392" s="79"/>
    </row>
    <row r="14393" spans="1:2">
      <c r="A14393" s="79"/>
      <c r="B14393" s="79"/>
    </row>
    <row r="14394" spans="1:2">
      <c r="A14394" s="79"/>
      <c r="B14394" s="79"/>
    </row>
    <row r="14395" spans="1:2">
      <c r="A14395" s="79"/>
      <c r="B14395" s="79"/>
    </row>
    <row r="14396" spans="1:2">
      <c r="A14396" s="79"/>
      <c r="B14396" s="79"/>
    </row>
    <row r="14397" spans="1:2">
      <c r="A14397" s="79"/>
      <c r="B14397" s="79"/>
    </row>
    <row r="14398" spans="1:2">
      <c r="A14398" s="79"/>
      <c r="B14398" s="79"/>
    </row>
    <row r="14399" spans="1:2">
      <c r="A14399" s="79"/>
      <c r="B14399" s="79"/>
    </row>
    <row r="14400" spans="1:2">
      <c r="A14400" s="79"/>
      <c r="B14400" s="79"/>
    </row>
    <row r="14401" spans="1:2">
      <c r="A14401" s="79"/>
      <c r="B14401" s="79"/>
    </row>
    <row r="14402" spans="1:2">
      <c r="A14402" s="79"/>
      <c r="B14402" s="79"/>
    </row>
    <row r="14403" spans="1:2">
      <c r="A14403" s="79"/>
      <c r="B14403" s="79"/>
    </row>
    <row r="14404" spans="1:2">
      <c r="A14404" s="79"/>
      <c r="B14404" s="79"/>
    </row>
    <row r="14405" spans="1:2">
      <c r="A14405" s="79"/>
      <c r="B14405" s="79"/>
    </row>
    <row r="14406" spans="1:2">
      <c r="A14406" s="79"/>
      <c r="B14406" s="79"/>
    </row>
    <row r="14407" spans="1:2">
      <c r="A14407" s="79"/>
      <c r="B14407" s="79"/>
    </row>
    <row r="14408" spans="1:2">
      <c r="A14408" s="79"/>
      <c r="B14408" s="79"/>
    </row>
    <row r="14409" spans="1:2">
      <c r="A14409" s="79"/>
      <c r="B14409" s="79"/>
    </row>
    <row r="14410" spans="1:2">
      <c r="A14410" s="79"/>
      <c r="B14410" s="79"/>
    </row>
    <row r="14411" spans="1:2">
      <c r="A14411" s="79"/>
      <c r="B14411" s="79"/>
    </row>
    <row r="14412" spans="1:2">
      <c r="A14412" s="79"/>
      <c r="B14412" s="79"/>
    </row>
    <row r="14413" spans="1:2">
      <c r="A14413" s="79"/>
      <c r="B14413" s="79"/>
    </row>
    <row r="14414" spans="1:2">
      <c r="A14414" s="79"/>
      <c r="B14414" s="79"/>
    </row>
    <row r="14415" spans="1:2">
      <c r="A14415" s="79"/>
      <c r="B14415" s="79"/>
    </row>
    <row r="14416" spans="1:2">
      <c r="A14416" s="79"/>
      <c r="B14416" s="79"/>
    </row>
    <row r="14417" spans="1:2">
      <c r="A14417" s="79"/>
      <c r="B14417" s="79"/>
    </row>
    <row r="14418" spans="1:2">
      <c r="A14418" s="79"/>
      <c r="B14418" s="79"/>
    </row>
    <row r="14419" spans="1:2">
      <c r="A14419" s="79"/>
      <c r="B14419" s="79"/>
    </row>
    <row r="14420" spans="1:2">
      <c r="A14420" s="79"/>
      <c r="B14420" s="79"/>
    </row>
    <row r="14421" spans="1:2">
      <c r="A14421" s="79"/>
      <c r="B14421" s="79"/>
    </row>
    <row r="14422" spans="1:2">
      <c r="A14422" s="79"/>
      <c r="B14422" s="79"/>
    </row>
    <row r="14423" spans="1:2">
      <c r="A14423" s="79"/>
      <c r="B14423" s="79"/>
    </row>
    <row r="14424" spans="1:2">
      <c r="A14424" s="79"/>
      <c r="B14424" s="79"/>
    </row>
    <row r="14425" spans="1:2">
      <c r="A14425" s="79"/>
      <c r="B14425" s="79"/>
    </row>
    <row r="14426" spans="1:2">
      <c r="A14426" s="79"/>
      <c r="B14426" s="79"/>
    </row>
    <row r="14427" spans="1:2">
      <c r="A14427" s="79"/>
      <c r="B14427" s="79"/>
    </row>
    <row r="14428" spans="1:2">
      <c r="A14428" s="79"/>
      <c r="B14428" s="79"/>
    </row>
    <row r="14429" spans="1:2">
      <c r="A14429" s="79"/>
      <c r="B14429" s="79"/>
    </row>
    <row r="14430" spans="1:2">
      <c r="A14430" s="79"/>
      <c r="B14430" s="79"/>
    </row>
    <row r="14431" spans="1:2">
      <c r="A14431" s="79"/>
      <c r="B14431" s="79"/>
    </row>
    <row r="14432" spans="1:2">
      <c r="A14432" s="79"/>
      <c r="B14432" s="79"/>
    </row>
    <row r="14433" spans="1:2">
      <c r="A14433" s="79"/>
      <c r="B14433" s="79"/>
    </row>
    <row r="14434" spans="1:2">
      <c r="A14434" s="79"/>
      <c r="B14434" s="79"/>
    </row>
    <row r="14435" spans="1:2">
      <c r="A14435" s="79"/>
      <c r="B14435" s="79"/>
    </row>
    <row r="14436" spans="1:2">
      <c r="A14436" s="79"/>
      <c r="B14436" s="79"/>
    </row>
    <row r="14437" spans="1:2">
      <c r="A14437" s="79"/>
      <c r="B14437" s="79"/>
    </row>
    <row r="14438" spans="1:2">
      <c r="A14438" s="79"/>
      <c r="B14438" s="79"/>
    </row>
    <row r="14439" spans="1:2">
      <c r="A14439" s="79"/>
      <c r="B14439" s="79"/>
    </row>
    <row r="14440" spans="1:2">
      <c r="A14440" s="79"/>
      <c r="B14440" s="79"/>
    </row>
    <row r="14441" spans="1:2">
      <c r="A14441" s="79"/>
      <c r="B14441" s="79"/>
    </row>
    <row r="14442" spans="1:2">
      <c r="A14442" s="79"/>
      <c r="B14442" s="79"/>
    </row>
    <row r="14443" spans="1:2">
      <c r="A14443" s="79"/>
      <c r="B14443" s="79"/>
    </row>
    <row r="14444" spans="1:2">
      <c r="A14444" s="79"/>
      <c r="B14444" s="79"/>
    </row>
    <row r="14445" spans="1:2">
      <c r="A14445" s="79"/>
      <c r="B14445" s="79"/>
    </row>
    <row r="14446" spans="1:2">
      <c r="A14446" s="79"/>
      <c r="B14446" s="79"/>
    </row>
    <row r="14447" spans="1:2">
      <c r="A14447" s="79"/>
      <c r="B14447" s="79"/>
    </row>
    <row r="14448" spans="1:2">
      <c r="A14448" s="79"/>
      <c r="B14448" s="79"/>
    </row>
    <row r="14449" spans="1:2">
      <c r="A14449" s="79"/>
      <c r="B14449" s="79"/>
    </row>
    <row r="14450" spans="1:2">
      <c r="A14450" s="79"/>
      <c r="B14450" s="79"/>
    </row>
    <row r="14451" spans="1:2">
      <c r="A14451" s="79"/>
      <c r="B14451" s="79"/>
    </row>
    <row r="14452" spans="1:2">
      <c r="A14452" s="79"/>
      <c r="B14452" s="79"/>
    </row>
    <row r="14453" spans="1:2">
      <c r="A14453" s="79"/>
      <c r="B14453" s="79"/>
    </row>
    <row r="14454" spans="1:2">
      <c r="A14454" s="79"/>
      <c r="B14454" s="79"/>
    </row>
    <row r="14455" spans="1:2">
      <c r="A14455" s="79"/>
      <c r="B14455" s="79"/>
    </row>
    <row r="14456" spans="1:2">
      <c r="A14456" s="79"/>
      <c r="B14456" s="79"/>
    </row>
    <row r="14457" spans="1:2">
      <c r="A14457" s="79"/>
      <c r="B14457" s="79"/>
    </row>
    <row r="14458" spans="1:2">
      <c r="A14458" s="79"/>
      <c r="B14458" s="79"/>
    </row>
    <row r="14459" spans="1:2">
      <c r="A14459" s="79"/>
      <c r="B14459" s="79"/>
    </row>
    <row r="14460" spans="1:2">
      <c r="A14460" s="79"/>
      <c r="B14460" s="79"/>
    </row>
    <row r="14461" spans="1:2">
      <c r="A14461" s="79"/>
      <c r="B14461" s="79"/>
    </row>
    <row r="14462" spans="1:2">
      <c r="A14462" s="79"/>
      <c r="B14462" s="79"/>
    </row>
    <row r="14463" spans="1:2">
      <c r="A14463" s="79"/>
      <c r="B14463" s="79"/>
    </row>
    <row r="14464" spans="1:2">
      <c r="A14464" s="79"/>
      <c r="B14464" s="79"/>
    </row>
    <row r="14465" spans="1:2">
      <c r="A14465" s="79"/>
      <c r="B14465" s="79"/>
    </row>
    <row r="14466" spans="1:2">
      <c r="A14466" s="79"/>
      <c r="B14466" s="79"/>
    </row>
    <row r="14467" spans="1:2">
      <c r="A14467" s="79"/>
      <c r="B14467" s="79"/>
    </row>
    <row r="14468" spans="1:2">
      <c r="A14468" s="79"/>
      <c r="B14468" s="79"/>
    </row>
    <row r="14469" spans="1:2">
      <c r="A14469" s="79"/>
      <c r="B14469" s="79"/>
    </row>
    <row r="14470" spans="1:2">
      <c r="A14470" s="79"/>
      <c r="B14470" s="79"/>
    </row>
    <row r="14471" spans="1:2">
      <c r="A14471" s="79"/>
      <c r="B14471" s="79"/>
    </row>
    <row r="14472" spans="1:2">
      <c r="A14472" s="79"/>
      <c r="B14472" s="79"/>
    </row>
    <row r="14473" spans="1:2">
      <c r="A14473" s="79"/>
      <c r="B14473" s="79"/>
    </row>
    <row r="14474" spans="1:2">
      <c r="A14474" s="79"/>
      <c r="B14474" s="79"/>
    </row>
    <row r="14475" spans="1:2">
      <c r="A14475" s="79"/>
      <c r="B14475" s="79"/>
    </row>
    <row r="14476" spans="1:2">
      <c r="A14476" s="79"/>
      <c r="B14476" s="79"/>
    </row>
    <row r="14477" spans="1:2">
      <c r="A14477" s="79"/>
      <c r="B14477" s="79"/>
    </row>
    <row r="14478" spans="1:2">
      <c r="A14478" s="79"/>
      <c r="B14478" s="79"/>
    </row>
    <row r="14479" spans="1:2">
      <c r="A14479" s="79"/>
      <c r="B14479" s="79"/>
    </row>
    <row r="14480" spans="1:2">
      <c r="A14480" s="79"/>
      <c r="B14480" s="79"/>
    </row>
    <row r="14481" spans="1:2">
      <c r="A14481" s="79"/>
      <c r="B14481" s="79"/>
    </row>
    <row r="14482" spans="1:2">
      <c r="A14482" s="79"/>
      <c r="B14482" s="79"/>
    </row>
    <row r="14483" spans="1:2">
      <c r="A14483" s="79"/>
      <c r="B14483" s="79"/>
    </row>
    <row r="14484" spans="1:2">
      <c r="A14484" s="79"/>
      <c r="B14484" s="79"/>
    </row>
    <row r="14485" spans="1:2">
      <c r="A14485" s="79"/>
      <c r="B14485" s="79"/>
    </row>
    <row r="14486" spans="1:2">
      <c r="A14486" s="79"/>
      <c r="B14486" s="79"/>
    </row>
    <row r="14487" spans="1:2">
      <c r="A14487" s="79"/>
      <c r="B14487" s="79"/>
    </row>
    <row r="14488" spans="1:2">
      <c r="A14488" s="79"/>
      <c r="B14488" s="79"/>
    </row>
    <row r="14489" spans="1:2">
      <c r="A14489" s="79"/>
      <c r="B14489" s="79"/>
    </row>
    <row r="14490" spans="1:2">
      <c r="A14490" s="79"/>
      <c r="B14490" s="79"/>
    </row>
    <row r="14491" spans="1:2">
      <c r="A14491" s="79"/>
      <c r="B14491" s="79"/>
    </row>
    <row r="14492" spans="1:2">
      <c r="A14492" s="79"/>
      <c r="B14492" s="79"/>
    </row>
    <row r="14493" spans="1:2">
      <c r="A14493" s="79"/>
      <c r="B14493" s="79"/>
    </row>
    <row r="14494" spans="1:2">
      <c r="A14494" s="79"/>
      <c r="B14494" s="79"/>
    </row>
    <row r="14495" spans="1:2">
      <c r="A14495" s="79"/>
      <c r="B14495" s="79"/>
    </row>
    <row r="14496" spans="1:2">
      <c r="A14496" s="79"/>
      <c r="B14496" s="79"/>
    </row>
    <row r="14497" spans="1:2">
      <c r="A14497" s="79"/>
      <c r="B14497" s="79"/>
    </row>
    <row r="14498" spans="1:2">
      <c r="A14498" s="79"/>
      <c r="B14498" s="79"/>
    </row>
    <row r="14499" spans="1:2">
      <c r="A14499" s="79"/>
      <c r="B14499" s="79"/>
    </row>
    <row r="14500" spans="1:2">
      <c r="A14500" s="79"/>
      <c r="B14500" s="79"/>
    </row>
    <row r="14501" spans="1:2">
      <c r="A14501" s="79"/>
      <c r="B14501" s="79"/>
    </row>
    <row r="14502" spans="1:2">
      <c r="A14502" s="79"/>
      <c r="B14502" s="79"/>
    </row>
    <row r="14503" spans="1:2">
      <c r="A14503" s="79"/>
      <c r="B14503" s="79"/>
    </row>
    <row r="14504" spans="1:2">
      <c r="A14504" s="79"/>
      <c r="B14504" s="79"/>
    </row>
    <row r="14505" spans="1:2">
      <c r="A14505" s="79"/>
      <c r="B14505" s="79"/>
    </row>
    <row r="14506" spans="1:2">
      <c r="A14506" s="79"/>
      <c r="B14506" s="79"/>
    </row>
    <row r="14507" spans="1:2">
      <c r="A14507" s="79"/>
      <c r="B14507" s="79"/>
    </row>
    <row r="14508" spans="1:2">
      <c r="A14508" s="79"/>
      <c r="B14508" s="79"/>
    </row>
    <row r="14509" spans="1:2">
      <c r="A14509" s="79"/>
      <c r="B14509" s="79"/>
    </row>
    <row r="14510" spans="1:2">
      <c r="A14510" s="79"/>
      <c r="B14510" s="79"/>
    </row>
    <row r="14511" spans="1:2">
      <c r="A14511" s="79"/>
      <c r="B14511" s="79"/>
    </row>
    <row r="14512" spans="1:2">
      <c r="A14512" s="79"/>
      <c r="B14512" s="79"/>
    </row>
    <row r="14513" spans="1:2">
      <c r="A14513" s="79"/>
      <c r="B14513" s="79"/>
    </row>
    <row r="14514" spans="1:2">
      <c r="A14514" s="79"/>
      <c r="B14514" s="79"/>
    </row>
    <row r="14515" spans="1:2">
      <c r="A14515" s="79"/>
      <c r="B14515" s="79"/>
    </row>
    <row r="14516" spans="1:2">
      <c r="A14516" s="79"/>
      <c r="B14516" s="79"/>
    </row>
    <row r="14517" spans="1:2">
      <c r="A14517" s="79"/>
      <c r="B14517" s="79"/>
    </row>
    <row r="14518" spans="1:2">
      <c r="A14518" s="79"/>
      <c r="B14518" s="79"/>
    </row>
    <row r="14519" spans="1:2">
      <c r="A14519" s="79"/>
      <c r="B14519" s="79"/>
    </row>
    <row r="14520" spans="1:2">
      <c r="A14520" s="79"/>
      <c r="B14520" s="79"/>
    </row>
    <row r="14521" spans="1:2">
      <c r="A14521" s="79"/>
      <c r="B14521" s="79"/>
    </row>
    <row r="14522" spans="1:2">
      <c r="A14522" s="79"/>
      <c r="B14522" s="79"/>
    </row>
    <row r="14523" spans="1:2">
      <c r="A14523" s="79"/>
      <c r="B14523" s="79"/>
    </row>
    <row r="14524" spans="1:2">
      <c r="A14524" s="79"/>
      <c r="B14524" s="79"/>
    </row>
    <row r="14525" spans="1:2">
      <c r="A14525" s="79"/>
      <c r="B14525" s="79"/>
    </row>
    <row r="14526" spans="1:2">
      <c r="A14526" s="79"/>
      <c r="B14526" s="79"/>
    </row>
    <row r="14527" spans="1:2">
      <c r="A14527" s="79"/>
      <c r="B14527" s="79"/>
    </row>
    <row r="14528" spans="1:2">
      <c r="A14528" s="79"/>
      <c r="B14528" s="79"/>
    </row>
    <row r="14529" spans="1:2">
      <c r="A14529" s="79"/>
      <c r="B14529" s="79"/>
    </row>
    <row r="14530" spans="1:2">
      <c r="A14530" s="79"/>
      <c r="B14530" s="79"/>
    </row>
    <row r="14531" spans="1:2">
      <c r="A14531" s="79"/>
      <c r="B14531" s="79"/>
    </row>
    <row r="14532" spans="1:2">
      <c r="A14532" s="79"/>
      <c r="B14532" s="79"/>
    </row>
    <row r="14533" spans="1:2">
      <c r="A14533" s="79"/>
      <c r="B14533" s="79"/>
    </row>
    <row r="14534" spans="1:2">
      <c r="A14534" s="79"/>
      <c r="B14534" s="79"/>
    </row>
    <row r="14535" spans="1:2">
      <c r="A14535" s="79"/>
      <c r="B14535" s="79"/>
    </row>
    <row r="14536" spans="1:2">
      <c r="A14536" s="79"/>
      <c r="B14536" s="79"/>
    </row>
    <row r="14537" spans="1:2">
      <c r="A14537" s="79"/>
      <c r="B14537" s="79"/>
    </row>
    <row r="14538" spans="1:2">
      <c r="A14538" s="79"/>
      <c r="B14538" s="79"/>
    </row>
    <row r="14539" spans="1:2">
      <c r="A14539" s="79"/>
      <c r="B14539" s="79"/>
    </row>
    <row r="14540" spans="1:2">
      <c r="A14540" s="79"/>
      <c r="B14540" s="79"/>
    </row>
    <row r="14541" spans="1:2">
      <c r="A14541" s="79"/>
      <c r="B14541" s="79"/>
    </row>
    <row r="14542" spans="1:2">
      <c r="A14542" s="79"/>
      <c r="B14542" s="79"/>
    </row>
    <row r="14543" spans="1:2">
      <c r="A14543" s="79"/>
      <c r="B14543" s="79"/>
    </row>
    <row r="14544" spans="1:2">
      <c r="A14544" s="79"/>
      <c r="B14544" s="79"/>
    </row>
    <row r="14545" spans="1:2">
      <c r="A14545" s="79"/>
      <c r="B14545" s="79"/>
    </row>
    <row r="14546" spans="1:2">
      <c r="A14546" s="79"/>
      <c r="B14546" s="79"/>
    </row>
    <row r="14547" spans="1:2">
      <c r="A14547" s="79"/>
      <c r="B14547" s="79"/>
    </row>
    <row r="14548" spans="1:2">
      <c r="A14548" s="79"/>
      <c r="B14548" s="79"/>
    </row>
    <row r="14549" spans="1:2">
      <c r="A14549" s="79"/>
      <c r="B14549" s="79"/>
    </row>
    <row r="14550" spans="1:2">
      <c r="A14550" s="79"/>
      <c r="B14550" s="79"/>
    </row>
    <row r="14551" spans="1:2">
      <c r="A14551" s="79"/>
      <c r="B14551" s="79"/>
    </row>
    <row r="14552" spans="1:2">
      <c r="A14552" s="79"/>
      <c r="B14552" s="79"/>
    </row>
    <row r="14553" spans="1:2">
      <c r="A14553" s="79"/>
      <c r="B14553" s="79"/>
    </row>
    <row r="14554" spans="1:2">
      <c r="A14554" s="79"/>
      <c r="B14554" s="79"/>
    </row>
    <row r="14555" spans="1:2">
      <c r="A14555" s="79"/>
      <c r="B14555" s="79"/>
    </row>
    <row r="14556" spans="1:2">
      <c r="A14556" s="79"/>
      <c r="B14556" s="79"/>
    </row>
    <row r="14557" spans="1:2">
      <c r="A14557" s="79"/>
      <c r="B14557" s="79"/>
    </row>
    <row r="14558" spans="1:2">
      <c r="A14558" s="79"/>
      <c r="B14558" s="79"/>
    </row>
    <row r="14559" spans="1:2">
      <c r="A14559" s="79"/>
      <c r="B14559" s="79"/>
    </row>
    <row r="14560" spans="1:2">
      <c r="A14560" s="79"/>
      <c r="B14560" s="79"/>
    </row>
    <row r="14561" spans="1:2">
      <c r="A14561" s="79"/>
      <c r="B14561" s="79"/>
    </row>
    <row r="14562" spans="1:2">
      <c r="A14562" s="79"/>
      <c r="B14562" s="79"/>
    </row>
    <row r="14563" spans="1:2">
      <c r="A14563" s="79"/>
      <c r="B14563" s="79"/>
    </row>
    <row r="14564" spans="1:2">
      <c r="A14564" s="79"/>
      <c r="B14564" s="79"/>
    </row>
    <row r="14565" spans="1:2">
      <c r="A14565" s="79"/>
      <c r="B14565" s="79"/>
    </row>
    <row r="14566" spans="1:2">
      <c r="A14566" s="79"/>
      <c r="B14566" s="79"/>
    </row>
    <row r="14567" spans="1:2">
      <c r="A14567" s="79"/>
      <c r="B14567" s="79"/>
    </row>
    <row r="14568" spans="1:2">
      <c r="A14568" s="79"/>
      <c r="B14568" s="79"/>
    </row>
    <row r="14569" spans="1:2">
      <c r="A14569" s="79"/>
      <c r="B14569" s="79"/>
    </row>
    <row r="14570" spans="1:2">
      <c r="A14570" s="79"/>
      <c r="B14570" s="79"/>
    </row>
    <row r="14571" spans="1:2">
      <c r="A14571" s="79"/>
      <c r="B14571" s="79"/>
    </row>
    <row r="14572" spans="1:2">
      <c r="A14572" s="79"/>
      <c r="B14572" s="79"/>
    </row>
    <row r="14573" spans="1:2">
      <c r="A14573" s="79"/>
      <c r="B14573" s="79"/>
    </row>
    <row r="14574" spans="1:2">
      <c r="A14574" s="79"/>
      <c r="B14574" s="79"/>
    </row>
    <row r="14575" spans="1:2">
      <c r="A14575" s="79"/>
      <c r="B14575" s="79"/>
    </row>
    <row r="14576" spans="1:2">
      <c r="A14576" s="79"/>
      <c r="B14576" s="79"/>
    </row>
    <row r="14577" spans="1:2">
      <c r="A14577" s="79"/>
      <c r="B14577" s="79"/>
    </row>
    <row r="14578" spans="1:2">
      <c r="A14578" s="79"/>
      <c r="B14578" s="79"/>
    </row>
    <row r="14579" spans="1:2">
      <c r="A14579" s="79"/>
      <c r="B14579" s="79"/>
    </row>
    <row r="14580" spans="1:2">
      <c r="A14580" s="79"/>
      <c r="B14580" s="79"/>
    </row>
    <row r="14581" spans="1:2">
      <c r="A14581" s="79"/>
      <c r="B14581" s="79"/>
    </row>
    <row r="14582" spans="1:2">
      <c r="A14582" s="79"/>
      <c r="B14582" s="79"/>
    </row>
    <row r="14583" spans="1:2">
      <c r="A14583" s="79"/>
      <c r="B14583" s="79"/>
    </row>
    <row r="14584" spans="1:2">
      <c r="A14584" s="79"/>
      <c r="B14584" s="79"/>
    </row>
    <row r="14585" spans="1:2">
      <c r="A14585" s="79"/>
      <c r="B14585" s="79"/>
    </row>
    <row r="14586" spans="1:2">
      <c r="A14586" s="79"/>
      <c r="B14586" s="79"/>
    </row>
    <row r="14587" spans="1:2">
      <c r="A14587" s="79"/>
      <c r="B14587" s="79"/>
    </row>
    <row r="14588" spans="1:2">
      <c r="A14588" s="79"/>
      <c r="B14588" s="79"/>
    </row>
    <row r="14589" spans="1:2">
      <c r="A14589" s="79"/>
      <c r="B14589" s="79"/>
    </row>
    <row r="14590" spans="1:2">
      <c r="A14590" s="79"/>
      <c r="B14590" s="79"/>
    </row>
    <row r="14591" spans="1:2">
      <c r="A14591" s="79"/>
      <c r="B14591" s="79"/>
    </row>
    <row r="14592" spans="1:2">
      <c r="A14592" s="79"/>
      <c r="B14592" s="79"/>
    </row>
    <row r="14593" spans="1:2">
      <c r="A14593" s="79"/>
      <c r="B14593" s="79"/>
    </row>
    <row r="14594" spans="1:2">
      <c r="A14594" s="79"/>
      <c r="B14594" s="79"/>
    </row>
    <row r="14595" spans="1:2">
      <c r="A14595" s="79"/>
      <c r="B14595" s="79"/>
    </row>
    <row r="14596" spans="1:2">
      <c r="A14596" s="79"/>
      <c r="B14596" s="79"/>
    </row>
    <row r="14597" spans="1:2">
      <c r="A14597" s="79"/>
      <c r="B14597" s="79"/>
    </row>
    <row r="14598" spans="1:2">
      <c r="A14598" s="79"/>
      <c r="B14598" s="79"/>
    </row>
    <row r="14599" spans="1:2">
      <c r="A14599" s="79"/>
      <c r="B14599" s="79"/>
    </row>
    <row r="14600" spans="1:2">
      <c r="A14600" s="79"/>
      <c r="B14600" s="79"/>
    </row>
    <row r="14601" spans="1:2">
      <c r="A14601" s="79"/>
      <c r="B14601" s="79"/>
    </row>
    <row r="14602" spans="1:2">
      <c r="A14602" s="79"/>
      <c r="B14602" s="79"/>
    </row>
    <row r="14603" spans="1:2">
      <c r="A14603" s="79"/>
      <c r="B14603" s="79"/>
    </row>
    <row r="14604" spans="1:2">
      <c r="A14604" s="79"/>
      <c r="B14604" s="79"/>
    </row>
    <row r="14605" spans="1:2">
      <c r="A14605" s="79"/>
      <c r="B14605" s="79"/>
    </row>
    <row r="14606" spans="1:2">
      <c r="A14606" s="79"/>
      <c r="B14606" s="79"/>
    </row>
    <row r="14607" spans="1:2">
      <c r="A14607" s="79"/>
      <c r="B14607" s="79"/>
    </row>
    <row r="14608" spans="1:2">
      <c r="A14608" s="79"/>
      <c r="B14608" s="79"/>
    </row>
    <row r="14609" spans="1:2">
      <c r="A14609" s="79"/>
      <c r="B14609" s="79"/>
    </row>
    <row r="14610" spans="1:2">
      <c r="A14610" s="79"/>
      <c r="B14610" s="79"/>
    </row>
    <row r="14611" spans="1:2">
      <c r="A14611" s="79"/>
      <c r="B14611" s="79"/>
    </row>
    <row r="14612" spans="1:2">
      <c r="A14612" s="79"/>
      <c r="B14612" s="79"/>
    </row>
    <row r="14613" spans="1:2">
      <c r="A14613" s="79"/>
      <c r="B14613" s="79"/>
    </row>
    <row r="14614" spans="1:2">
      <c r="A14614" s="79"/>
      <c r="B14614" s="79"/>
    </row>
    <row r="14615" spans="1:2">
      <c r="A14615" s="79"/>
      <c r="B14615" s="79"/>
    </row>
    <row r="14616" spans="1:2">
      <c r="A14616" s="79"/>
      <c r="B14616" s="79"/>
    </row>
    <row r="14617" spans="1:2">
      <c r="A14617" s="79"/>
      <c r="B14617" s="79"/>
    </row>
    <row r="14618" spans="1:2">
      <c r="A14618" s="79"/>
      <c r="B14618" s="79"/>
    </row>
    <row r="14619" spans="1:2">
      <c r="A14619" s="79"/>
      <c r="B14619" s="79"/>
    </row>
    <row r="14620" spans="1:2">
      <c r="A14620" s="79"/>
      <c r="B14620" s="79"/>
    </row>
    <row r="14621" spans="1:2">
      <c r="A14621" s="79"/>
      <c r="B14621" s="79"/>
    </row>
    <row r="14622" spans="1:2">
      <c r="A14622" s="79"/>
      <c r="B14622" s="79"/>
    </row>
    <row r="14623" spans="1:2">
      <c r="A14623" s="79"/>
      <c r="B14623" s="79"/>
    </row>
    <row r="14624" spans="1:2">
      <c r="A14624" s="79"/>
      <c r="B14624" s="79"/>
    </row>
    <row r="14625" spans="1:2">
      <c r="A14625" s="79"/>
      <c r="B14625" s="79"/>
    </row>
    <row r="14626" spans="1:2">
      <c r="A14626" s="79"/>
      <c r="B14626" s="79"/>
    </row>
    <row r="14627" spans="1:2">
      <c r="A14627" s="79"/>
      <c r="B14627" s="79"/>
    </row>
    <row r="14628" spans="1:2">
      <c r="A14628" s="79"/>
      <c r="B14628" s="79"/>
    </row>
    <row r="14629" spans="1:2">
      <c r="A14629" s="79"/>
      <c r="B14629" s="79"/>
    </row>
    <row r="14630" spans="1:2">
      <c r="A14630" s="79"/>
      <c r="B14630" s="79"/>
    </row>
    <row r="14631" spans="1:2">
      <c r="A14631" s="79"/>
      <c r="B14631" s="79"/>
    </row>
    <row r="14632" spans="1:2">
      <c r="A14632" s="79"/>
      <c r="B14632" s="79"/>
    </row>
    <row r="14633" spans="1:2">
      <c r="A14633" s="79"/>
      <c r="B14633" s="79"/>
    </row>
    <row r="14634" spans="1:2">
      <c r="A14634" s="79"/>
      <c r="B14634" s="79"/>
    </row>
    <row r="14635" spans="1:2">
      <c r="A14635" s="79"/>
      <c r="B14635" s="79"/>
    </row>
    <row r="14636" spans="1:2">
      <c r="A14636" s="79"/>
      <c r="B14636" s="79"/>
    </row>
    <row r="14637" spans="1:2">
      <c r="A14637" s="79"/>
      <c r="B14637" s="79"/>
    </row>
    <row r="14638" spans="1:2">
      <c r="A14638" s="79"/>
      <c r="B14638" s="79"/>
    </row>
    <row r="14639" spans="1:2">
      <c r="A14639" s="79"/>
      <c r="B14639" s="79"/>
    </row>
    <row r="14640" spans="1:2">
      <c r="A14640" s="79"/>
      <c r="B14640" s="79"/>
    </row>
    <row r="14641" spans="1:2">
      <c r="A14641" s="79"/>
      <c r="B14641" s="79"/>
    </row>
    <row r="14642" spans="1:2">
      <c r="A14642" s="79"/>
      <c r="B14642" s="79"/>
    </row>
    <row r="14643" spans="1:2">
      <c r="A14643" s="79"/>
      <c r="B14643" s="79"/>
    </row>
    <row r="14644" spans="1:2">
      <c r="A14644" s="79"/>
      <c r="B14644" s="79"/>
    </row>
    <row r="14645" spans="1:2">
      <c r="A14645" s="79"/>
      <c r="B14645" s="79"/>
    </row>
    <row r="14646" spans="1:2">
      <c r="A14646" s="79"/>
      <c r="B14646" s="79"/>
    </row>
    <row r="14647" spans="1:2">
      <c r="A14647" s="79"/>
      <c r="B14647" s="79"/>
    </row>
    <row r="14648" spans="1:2">
      <c r="A14648" s="79"/>
      <c r="B14648" s="79"/>
    </row>
    <row r="14649" spans="1:2">
      <c r="A14649" s="79"/>
      <c r="B14649" s="79"/>
    </row>
    <row r="14650" spans="1:2">
      <c r="A14650" s="79"/>
      <c r="B14650" s="79"/>
    </row>
    <row r="14651" spans="1:2">
      <c r="A14651" s="79"/>
      <c r="B14651" s="79"/>
    </row>
    <row r="14652" spans="1:2">
      <c r="A14652" s="79"/>
      <c r="B14652" s="79"/>
    </row>
    <row r="14653" spans="1:2">
      <c r="A14653" s="79"/>
      <c r="B14653" s="79"/>
    </row>
    <row r="14654" spans="1:2">
      <c r="A14654" s="79"/>
      <c r="B14654" s="79"/>
    </row>
    <row r="14655" spans="1:2">
      <c r="A14655" s="79"/>
      <c r="B14655" s="79"/>
    </row>
    <row r="14656" spans="1:2">
      <c r="A14656" s="79"/>
      <c r="B14656" s="79"/>
    </row>
    <row r="14657" spans="1:2">
      <c r="A14657" s="79"/>
      <c r="B14657" s="79"/>
    </row>
    <row r="14658" spans="1:2">
      <c r="A14658" s="79"/>
      <c r="B14658" s="79"/>
    </row>
    <row r="14659" spans="1:2">
      <c r="A14659" s="79"/>
      <c r="B14659" s="79"/>
    </row>
    <row r="14660" spans="1:2">
      <c r="A14660" s="79"/>
      <c r="B14660" s="79"/>
    </row>
    <row r="14661" spans="1:2">
      <c r="A14661" s="79"/>
      <c r="B14661" s="79"/>
    </row>
    <row r="14662" spans="1:2">
      <c r="A14662" s="79"/>
      <c r="B14662" s="79"/>
    </row>
    <row r="14663" spans="1:2">
      <c r="A14663" s="79"/>
      <c r="B14663" s="79"/>
    </row>
    <row r="14664" spans="1:2">
      <c r="A14664" s="79"/>
      <c r="B14664" s="79"/>
    </row>
    <row r="14665" spans="1:2">
      <c r="A14665" s="79"/>
      <c r="B14665" s="79"/>
    </row>
    <row r="14666" spans="1:2">
      <c r="A14666" s="79"/>
      <c r="B14666" s="79"/>
    </row>
    <row r="14667" spans="1:2">
      <c r="A14667" s="79"/>
      <c r="B14667" s="79"/>
    </row>
    <row r="14668" spans="1:2">
      <c r="A14668" s="79"/>
      <c r="B14668" s="79"/>
    </row>
    <row r="14669" spans="1:2">
      <c r="A14669" s="79"/>
      <c r="B14669" s="79"/>
    </row>
    <row r="14670" spans="1:2">
      <c r="A14670" s="79"/>
      <c r="B14670" s="79"/>
    </row>
    <row r="14671" spans="1:2">
      <c r="A14671" s="79"/>
      <c r="B14671" s="79"/>
    </row>
    <row r="14672" spans="1:2">
      <c r="A14672" s="79"/>
      <c r="B14672" s="79"/>
    </row>
    <row r="14673" spans="1:2">
      <c r="A14673" s="79"/>
      <c r="B14673" s="79"/>
    </row>
    <row r="14674" spans="1:2">
      <c r="A14674" s="79"/>
      <c r="B14674" s="79"/>
    </row>
    <row r="14675" spans="1:2">
      <c r="A14675" s="79"/>
      <c r="B14675" s="79"/>
    </row>
    <row r="14676" spans="1:2">
      <c r="A14676" s="79"/>
      <c r="B14676" s="79"/>
    </row>
    <row r="14677" spans="1:2">
      <c r="A14677" s="79"/>
      <c r="B14677" s="79"/>
    </row>
    <row r="14678" spans="1:2">
      <c r="A14678" s="79"/>
      <c r="B14678" s="79"/>
    </row>
    <row r="14679" spans="1:2">
      <c r="A14679" s="79"/>
      <c r="B14679" s="79"/>
    </row>
    <row r="14680" spans="1:2">
      <c r="A14680" s="79"/>
      <c r="B14680" s="79"/>
    </row>
    <row r="14681" spans="1:2">
      <c r="A14681" s="79"/>
      <c r="B14681" s="79"/>
    </row>
    <row r="14682" spans="1:2">
      <c r="A14682" s="79"/>
      <c r="B14682" s="79"/>
    </row>
    <row r="14683" spans="1:2">
      <c r="A14683" s="79"/>
      <c r="B14683" s="79"/>
    </row>
    <row r="14684" spans="1:2">
      <c r="A14684" s="79"/>
      <c r="B14684" s="79"/>
    </row>
    <row r="14685" spans="1:2">
      <c r="A14685" s="79"/>
      <c r="B14685" s="79"/>
    </row>
    <row r="14686" spans="1:2">
      <c r="A14686" s="79"/>
      <c r="B14686" s="79"/>
    </row>
    <row r="14687" spans="1:2">
      <c r="A14687" s="79"/>
      <c r="B14687" s="79"/>
    </row>
    <row r="14688" spans="1:2">
      <c r="A14688" s="79"/>
      <c r="B14688" s="79"/>
    </row>
    <row r="14689" spans="1:2">
      <c r="A14689" s="79"/>
      <c r="B14689" s="79"/>
    </row>
    <row r="14690" spans="1:2">
      <c r="A14690" s="79"/>
      <c r="B14690" s="79"/>
    </row>
    <row r="14691" spans="1:2">
      <c r="A14691" s="79"/>
      <c r="B14691" s="79"/>
    </row>
    <row r="14692" spans="1:2">
      <c r="A14692" s="79"/>
      <c r="B14692" s="79"/>
    </row>
    <row r="14693" spans="1:2">
      <c r="A14693" s="79"/>
      <c r="B14693" s="79"/>
    </row>
    <row r="14694" spans="1:2">
      <c r="A14694" s="79"/>
      <c r="B14694" s="79"/>
    </row>
    <row r="14695" spans="1:2">
      <c r="A14695" s="79"/>
      <c r="B14695" s="79"/>
    </row>
    <row r="14696" spans="1:2">
      <c r="A14696" s="79"/>
      <c r="B14696" s="79"/>
    </row>
    <row r="14697" spans="1:2">
      <c r="A14697" s="79"/>
      <c r="B14697" s="79"/>
    </row>
    <row r="14698" spans="1:2">
      <c r="A14698" s="79"/>
      <c r="B14698" s="79"/>
    </row>
    <row r="14699" spans="1:2">
      <c r="A14699" s="79"/>
      <c r="B14699" s="79"/>
    </row>
    <row r="14700" spans="1:2">
      <c r="A14700" s="79"/>
      <c r="B14700" s="79"/>
    </row>
    <row r="14701" spans="1:2">
      <c r="A14701" s="79"/>
      <c r="B14701" s="79"/>
    </row>
    <row r="14702" spans="1:2">
      <c r="A14702" s="79"/>
      <c r="B14702" s="79"/>
    </row>
    <row r="14703" spans="1:2">
      <c r="A14703" s="79"/>
      <c r="B14703" s="79"/>
    </row>
    <row r="14704" spans="1:2">
      <c r="A14704" s="79"/>
      <c r="B14704" s="79"/>
    </row>
    <row r="14705" spans="1:2">
      <c r="A14705" s="79"/>
      <c r="B14705" s="79"/>
    </row>
    <row r="14706" spans="1:2">
      <c r="A14706" s="79"/>
      <c r="B14706" s="79"/>
    </row>
    <row r="14707" spans="1:2">
      <c r="A14707" s="79"/>
      <c r="B14707" s="79"/>
    </row>
    <row r="14708" spans="1:2">
      <c r="A14708" s="79"/>
      <c r="B14708" s="79"/>
    </row>
    <row r="14709" spans="1:2">
      <c r="A14709" s="79"/>
      <c r="B14709" s="79"/>
    </row>
    <row r="14710" spans="1:2">
      <c r="A14710" s="79"/>
      <c r="B14710" s="79"/>
    </row>
    <row r="14711" spans="1:2">
      <c r="A14711" s="79"/>
      <c r="B14711" s="79"/>
    </row>
    <row r="14712" spans="1:2">
      <c r="A14712" s="79"/>
      <c r="B14712" s="79"/>
    </row>
    <row r="14713" spans="1:2">
      <c r="A14713" s="79"/>
      <c r="B14713" s="79"/>
    </row>
    <row r="14714" spans="1:2">
      <c r="A14714" s="79"/>
      <c r="B14714" s="79"/>
    </row>
    <row r="14715" spans="1:2">
      <c r="A14715" s="79"/>
      <c r="B14715" s="79"/>
    </row>
    <row r="14716" spans="1:2">
      <c r="A14716" s="79"/>
      <c r="B14716" s="79"/>
    </row>
    <row r="14717" spans="1:2">
      <c r="A14717" s="79"/>
      <c r="B14717" s="79"/>
    </row>
    <row r="14718" spans="1:2">
      <c r="A14718" s="79"/>
      <c r="B14718" s="79"/>
    </row>
    <row r="14719" spans="1:2">
      <c r="A14719" s="79"/>
      <c r="B14719" s="79"/>
    </row>
    <row r="14720" spans="1:2">
      <c r="A14720" s="79"/>
      <c r="B14720" s="79"/>
    </row>
    <row r="14721" spans="1:2">
      <c r="A14721" s="79"/>
      <c r="B14721" s="79"/>
    </row>
    <row r="14722" spans="1:2">
      <c r="A14722" s="79"/>
      <c r="B14722" s="79"/>
    </row>
    <row r="14723" spans="1:2">
      <c r="A14723" s="79"/>
      <c r="B14723" s="79"/>
    </row>
    <row r="14724" spans="1:2">
      <c r="A14724" s="79"/>
      <c r="B14724" s="79"/>
    </row>
    <row r="14725" spans="1:2">
      <c r="A14725" s="79"/>
      <c r="B14725" s="79"/>
    </row>
    <row r="14726" spans="1:2">
      <c r="A14726" s="79"/>
      <c r="B14726" s="79"/>
    </row>
    <row r="14727" spans="1:2">
      <c r="A14727" s="79"/>
      <c r="B14727" s="79"/>
    </row>
    <row r="14728" spans="1:2">
      <c r="A14728" s="79"/>
      <c r="B14728" s="79"/>
    </row>
    <row r="14729" spans="1:2">
      <c r="A14729" s="79"/>
      <c r="B14729" s="79"/>
    </row>
    <row r="14730" spans="1:2">
      <c r="A14730" s="79"/>
      <c r="B14730" s="79"/>
    </row>
    <row r="14731" spans="1:2">
      <c r="A14731" s="79"/>
      <c r="B14731" s="79"/>
    </row>
    <row r="14732" spans="1:2">
      <c r="A14732" s="79"/>
      <c r="B14732" s="79"/>
    </row>
    <row r="14733" spans="1:2">
      <c r="A14733" s="79"/>
      <c r="B14733" s="79"/>
    </row>
    <row r="14734" spans="1:2">
      <c r="A14734" s="79"/>
      <c r="B14734" s="79"/>
    </row>
    <row r="14735" spans="1:2">
      <c r="A14735" s="79"/>
      <c r="B14735" s="79"/>
    </row>
    <row r="14736" spans="1:2">
      <c r="A14736" s="79"/>
      <c r="B14736" s="79"/>
    </row>
    <row r="14737" spans="1:2">
      <c r="A14737" s="79"/>
      <c r="B14737" s="79"/>
    </row>
    <row r="14738" spans="1:2">
      <c r="A14738" s="79"/>
      <c r="B14738" s="79"/>
    </row>
    <row r="14739" spans="1:2">
      <c r="A14739" s="79"/>
      <c r="B14739" s="79"/>
    </row>
    <row r="14740" spans="1:2">
      <c r="A14740" s="79"/>
      <c r="B14740" s="79"/>
    </row>
    <row r="14741" spans="1:2">
      <c r="A14741" s="79"/>
      <c r="B14741" s="79"/>
    </row>
    <row r="14742" spans="1:2">
      <c r="A14742" s="79"/>
      <c r="B14742" s="79"/>
    </row>
    <row r="14743" spans="1:2">
      <c r="A14743" s="79"/>
      <c r="B14743" s="79"/>
    </row>
    <row r="14744" spans="1:2">
      <c r="A14744" s="79"/>
      <c r="B14744" s="79"/>
    </row>
    <row r="14745" spans="1:2">
      <c r="A14745" s="79"/>
      <c r="B14745" s="79"/>
    </row>
    <row r="14746" spans="1:2">
      <c r="A14746" s="79"/>
      <c r="B14746" s="79"/>
    </row>
    <row r="14747" spans="1:2">
      <c r="A14747" s="79"/>
      <c r="B14747" s="79"/>
    </row>
    <row r="14748" spans="1:2">
      <c r="A14748" s="79"/>
      <c r="B14748" s="79"/>
    </row>
    <row r="14749" spans="1:2">
      <c r="A14749" s="79"/>
      <c r="B14749" s="79"/>
    </row>
    <row r="14750" spans="1:2">
      <c r="A14750" s="79"/>
      <c r="B14750" s="79"/>
    </row>
    <row r="14751" spans="1:2">
      <c r="A14751" s="79"/>
      <c r="B14751" s="79"/>
    </row>
    <row r="14752" spans="1:2">
      <c r="A14752" s="79"/>
      <c r="B14752" s="79"/>
    </row>
    <row r="14753" spans="1:2">
      <c r="A14753" s="79"/>
      <c r="B14753" s="79"/>
    </row>
    <row r="14754" spans="1:2">
      <c r="A14754" s="79"/>
      <c r="B14754" s="79"/>
    </row>
    <row r="14755" spans="1:2">
      <c r="A14755" s="79"/>
      <c r="B14755" s="79"/>
    </row>
    <row r="14756" spans="1:2">
      <c r="A14756" s="79"/>
      <c r="B14756" s="79"/>
    </row>
    <row r="14757" spans="1:2">
      <c r="A14757" s="79"/>
      <c r="B14757" s="79"/>
    </row>
    <row r="14758" spans="1:2">
      <c r="A14758" s="79"/>
      <c r="B14758" s="79"/>
    </row>
    <row r="14759" spans="1:2">
      <c r="A14759" s="79"/>
      <c r="B14759" s="79"/>
    </row>
    <row r="14760" spans="1:2">
      <c r="A14760" s="79"/>
      <c r="B14760" s="79"/>
    </row>
    <row r="14761" spans="1:2">
      <c r="A14761" s="79"/>
      <c r="B14761" s="79"/>
    </row>
    <row r="14762" spans="1:2">
      <c r="A14762" s="79"/>
      <c r="B14762" s="79"/>
    </row>
    <row r="14763" spans="1:2">
      <c r="A14763" s="79"/>
      <c r="B14763" s="79"/>
    </row>
    <row r="14764" spans="1:2">
      <c r="A14764" s="79"/>
      <c r="B14764" s="79"/>
    </row>
    <row r="14765" spans="1:2">
      <c r="A14765" s="79"/>
      <c r="B14765" s="79"/>
    </row>
    <row r="14766" spans="1:2">
      <c r="A14766" s="79"/>
      <c r="B14766" s="79"/>
    </row>
    <row r="14767" spans="1:2">
      <c r="A14767" s="79"/>
      <c r="B14767" s="79"/>
    </row>
    <row r="14768" spans="1:2">
      <c r="A14768" s="79"/>
      <c r="B14768" s="79"/>
    </row>
    <row r="14769" spans="1:2">
      <c r="A14769" s="79"/>
      <c r="B14769" s="79"/>
    </row>
    <row r="14770" spans="1:2">
      <c r="A14770" s="79"/>
      <c r="B14770" s="79"/>
    </row>
    <row r="14771" spans="1:2">
      <c r="A14771" s="79"/>
      <c r="B14771" s="79"/>
    </row>
    <row r="14772" spans="1:2">
      <c r="A14772" s="79"/>
      <c r="B14772" s="79"/>
    </row>
    <row r="14773" spans="1:2">
      <c r="A14773" s="79"/>
      <c r="B14773" s="79"/>
    </row>
    <row r="14774" spans="1:2">
      <c r="A14774" s="79"/>
      <c r="B14774" s="79"/>
    </row>
    <row r="14775" spans="1:2">
      <c r="A14775" s="79"/>
      <c r="B14775" s="79"/>
    </row>
    <row r="14776" spans="1:2">
      <c r="A14776" s="79"/>
      <c r="B14776" s="79"/>
    </row>
    <row r="14777" spans="1:2">
      <c r="A14777" s="79"/>
      <c r="B14777" s="79"/>
    </row>
    <row r="14778" spans="1:2">
      <c r="A14778" s="79"/>
      <c r="B14778" s="79"/>
    </row>
    <row r="14779" spans="1:2">
      <c r="A14779" s="79"/>
      <c r="B14779" s="79"/>
    </row>
    <row r="14780" spans="1:2">
      <c r="A14780" s="79"/>
      <c r="B14780" s="79"/>
    </row>
    <row r="14781" spans="1:2">
      <c r="A14781" s="79"/>
      <c r="B14781" s="79"/>
    </row>
    <row r="14782" spans="1:2">
      <c r="A14782" s="79"/>
      <c r="B14782" s="79"/>
    </row>
    <row r="14783" spans="1:2">
      <c r="A14783" s="79"/>
      <c r="B14783" s="79"/>
    </row>
    <row r="14784" spans="1:2">
      <c r="A14784" s="79"/>
      <c r="B14784" s="79"/>
    </row>
    <row r="14785" spans="1:2">
      <c r="A14785" s="79"/>
      <c r="B14785" s="79"/>
    </row>
    <row r="14786" spans="1:2">
      <c r="A14786" s="79"/>
      <c r="B14786" s="79"/>
    </row>
    <row r="14787" spans="1:2">
      <c r="A14787" s="79"/>
      <c r="B14787" s="79"/>
    </row>
    <row r="14788" spans="1:2">
      <c r="A14788" s="79"/>
      <c r="B14788" s="79"/>
    </row>
    <row r="14789" spans="1:2">
      <c r="A14789" s="79"/>
      <c r="B14789" s="79"/>
    </row>
    <row r="14790" spans="1:2">
      <c r="A14790" s="79"/>
      <c r="B14790" s="79"/>
    </row>
    <row r="14791" spans="1:2">
      <c r="A14791" s="79"/>
      <c r="B14791" s="79"/>
    </row>
    <row r="14792" spans="1:2">
      <c r="A14792" s="79"/>
      <c r="B14792" s="79"/>
    </row>
    <row r="14793" spans="1:2">
      <c r="A14793" s="79"/>
      <c r="B14793" s="79"/>
    </row>
    <row r="14794" spans="1:2">
      <c r="A14794" s="79"/>
      <c r="B14794" s="79"/>
    </row>
    <row r="14795" spans="1:2">
      <c r="A14795" s="79"/>
      <c r="B14795" s="79"/>
    </row>
    <row r="14796" spans="1:2">
      <c r="A14796" s="79"/>
      <c r="B14796" s="79"/>
    </row>
    <row r="14797" spans="1:2">
      <c r="A14797" s="79"/>
      <c r="B14797" s="79"/>
    </row>
    <row r="14798" spans="1:2">
      <c r="A14798" s="79"/>
      <c r="B14798" s="79"/>
    </row>
    <row r="14799" spans="1:2">
      <c r="A14799" s="79"/>
      <c r="B14799" s="79"/>
    </row>
    <row r="14800" spans="1:2">
      <c r="A14800" s="79"/>
      <c r="B14800" s="79"/>
    </row>
    <row r="14801" spans="1:2">
      <c r="A14801" s="79"/>
      <c r="B14801" s="79"/>
    </row>
    <row r="14802" spans="1:2">
      <c r="A14802" s="79"/>
      <c r="B14802" s="79"/>
    </row>
    <row r="14803" spans="1:2">
      <c r="A14803" s="79"/>
      <c r="B14803" s="79"/>
    </row>
    <row r="14804" spans="1:2">
      <c r="A14804" s="79"/>
      <c r="B14804" s="79"/>
    </row>
    <row r="14805" spans="1:2">
      <c r="A14805" s="79"/>
      <c r="B14805" s="79"/>
    </row>
    <row r="14806" spans="1:2">
      <c r="A14806" s="79"/>
      <c r="B14806" s="79"/>
    </row>
    <row r="14807" spans="1:2">
      <c r="A14807" s="79"/>
      <c r="B14807" s="79"/>
    </row>
    <row r="14808" spans="1:2">
      <c r="A14808" s="79"/>
      <c r="B14808" s="79"/>
    </row>
    <row r="14809" spans="1:2">
      <c r="A14809" s="79"/>
      <c r="B14809" s="79"/>
    </row>
    <row r="14810" spans="1:2">
      <c r="A14810" s="79"/>
      <c r="B14810" s="79"/>
    </row>
    <row r="14811" spans="1:2">
      <c r="A14811" s="79"/>
      <c r="B14811" s="79"/>
    </row>
    <row r="14812" spans="1:2">
      <c r="A14812" s="79"/>
      <c r="B14812" s="79"/>
    </row>
    <row r="14813" spans="1:2">
      <c r="A14813" s="79"/>
      <c r="B14813" s="79"/>
    </row>
    <row r="14814" spans="1:2">
      <c r="A14814" s="79"/>
      <c r="B14814" s="79"/>
    </row>
    <row r="14815" spans="1:2">
      <c r="A14815" s="79"/>
      <c r="B14815" s="79"/>
    </row>
    <row r="14816" spans="1:2">
      <c r="A14816" s="79"/>
      <c r="B14816" s="79"/>
    </row>
    <row r="14817" spans="1:2">
      <c r="A14817" s="79"/>
      <c r="B14817" s="79"/>
    </row>
    <row r="14818" spans="1:2">
      <c r="A14818" s="79"/>
      <c r="B14818" s="79"/>
    </row>
    <row r="14819" spans="1:2">
      <c r="A14819" s="79"/>
      <c r="B14819" s="79"/>
    </row>
    <row r="14820" spans="1:2">
      <c r="A14820" s="79"/>
      <c r="B14820" s="79"/>
    </row>
    <row r="14821" spans="1:2">
      <c r="A14821" s="79"/>
      <c r="B14821" s="79"/>
    </row>
    <row r="14822" spans="1:2">
      <c r="A14822" s="79"/>
      <c r="B14822" s="79"/>
    </row>
    <row r="14823" spans="1:2">
      <c r="A14823" s="79"/>
      <c r="B14823" s="79"/>
    </row>
    <row r="14824" spans="1:2">
      <c r="A14824" s="79"/>
      <c r="B14824" s="79"/>
    </row>
    <row r="14825" spans="1:2">
      <c r="A14825" s="79"/>
      <c r="B14825" s="79"/>
    </row>
    <row r="14826" spans="1:2">
      <c r="A14826" s="79"/>
      <c r="B14826" s="79"/>
    </row>
    <row r="14827" spans="1:2">
      <c r="A14827" s="79"/>
      <c r="B14827" s="79"/>
    </row>
    <row r="14828" spans="1:2">
      <c r="A14828" s="79"/>
      <c r="B14828" s="79"/>
    </row>
    <row r="14829" spans="1:2">
      <c r="A14829" s="79"/>
      <c r="B14829" s="79"/>
    </row>
    <row r="14830" spans="1:2">
      <c r="A14830" s="79"/>
      <c r="B14830" s="79"/>
    </row>
    <row r="14831" spans="1:2">
      <c r="A14831" s="79"/>
      <c r="B14831" s="79"/>
    </row>
    <row r="14832" spans="1:2">
      <c r="A14832" s="79"/>
      <c r="B14832" s="79"/>
    </row>
    <row r="14833" spans="1:2">
      <c r="A14833" s="79"/>
      <c r="B14833" s="79"/>
    </row>
    <row r="14834" spans="1:2">
      <c r="A14834" s="79"/>
      <c r="B14834" s="79"/>
    </row>
    <row r="14835" spans="1:2">
      <c r="A14835" s="79"/>
      <c r="B14835" s="79"/>
    </row>
    <row r="14836" spans="1:2">
      <c r="A14836" s="79"/>
      <c r="B14836" s="79"/>
    </row>
    <row r="14837" spans="1:2">
      <c r="A14837" s="79"/>
      <c r="B14837" s="79"/>
    </row>
    <row r="14838" spans="1:2">
      <c r="A14838" s="79"/>
      <c r="B14838" s="79"/>
    </row>
    <row r="14839" spans="1:2">
      <c r="A14839" s="79"/>
      <c r="B14839" s="79"/>
    </row>
    <row r="14840" spans="1:2">
      <c r="A14840" s="79"/>
      <c r="B14840" s="79"/>
    </row>
    <row r="14841" spans="1:2">
      <c r="A14841" s="79"/>
      <c r="B14841" s="79"/>
    </row>
    <row r="14842" spans="1:2">
      <c r="A14842" s="79"/>
      <c r="B14842" s="79"/>
    </row>
    <row r="14843" spans="1:2">
      <c r="A14843" s="79"/>
      <c r="B14843" s="79"/>
    </row>
    <row r="14844" spans="1:2">
      <c r="A14844" s="79"/>
      <c r="B14844" s="79"/>
    </row>
    <row r="14845" spans="1:2">
      <c r="A14845" s="79"/>
      <c r="B14845" s="79"/>
    </row>
    <row r="14846" spans="1:2">
      <c r="A14846" s="79"/>
      <c r="B14846" s="79"/>
    </row>
    <row r="14847" spans="1:2">
      <c r="A14847" s="79"/>
      <c r="B14847" s="79"/>
    </row>
    <row r="14848" spans="1:2">
      <c r="A14848" s="79"/>
      <c r="B14848" s="79"/>
    </row>
    <row r="14849" spans="1:2">
      <c r="A14849" s="79"/>
      <c r="B14849" s="79"/>
    </row>
    <row r="14850" spans="1:2">
      <c r="A14850" s="79"/>
      <c r="B14850" s="79"/>
    </row>
    <row r="14851" spans="1:2">
      <c r="A14851" s="79"/>
      <c r="B14851" s="79"/>
    </row>
    <row r="14852" spans="1:2">
      <c r="A14852" s="79"/>
      <c r="B14852" s="79"/>
    </row>
    <row r="14853" spans="1:2">
      <c r="A14853" s="79"/>
      <c r="B14853" s="79"/>
    </row>
    <row r="14854" spans="1:2">
      <c r="A14854" s="79"/>
      <c r="B14854" s="79"/>
    </row>
    <row r="14855" spans="1:2">
      <c r="A14855" s="79"/>
      <c r="B14855" s="79"/>
    </row>
    <row r="14856" spans="1:2">
      <c r="A14856" s="79"/>
      <c r="B14856" s="79"/>
    </row>
    <row r="14857" spans="1:2">
      <c r="A14857" s="79"/>
      <c r="B14857" s="79"/>
    </row>
    <row r="14858" spans="1:2">
      <c r="A14858" s="79"/>
      <c r="B14858" s="79"/>
    </row>
    <row r="14859" spans="1:2">
      <c r="A14859" s="79"/>
      <c r="B14859" s="79"/>
    </row>
    <row r="14860" spans="1:2">
      <c r="A14860" s="79"/>
      <c r="B14860" s="79"/>
    </row>
    <row r="14861" spans="1:2">
      <c r="A14861" s="79"/>
      <c r="B14861" s="79"/>
    </row>
    <row r="14862" spans="1:2">
      <c r="A14862" s="79"/>
      <c r="B14862" s="79"/>
    </row>
    <row r="14863" spans="1:2">
      <c r="A14863" s="79"/>
      <c r="B14863" s="79"/>
    </row>
    <row r="14864" spans="1:2">
      <c r="A14864" s="79"/>
      <c r="B14864" s="79"/>
    </row>
    <row r="14865" spans="1:2">
      <c r="A14865" s="79"/>
      <c r="B14865" s="79"/>
    </row>
    <row r="14866" spans="1:2">
      <c r="A14866" s="79"/>
      <c r="B14866" s="79"/>
    </row>
    <row r="14867" spans="1:2">
      <c r="A14867" s="79"/>
      <c r="B14867" s="79"/>
    </row>
    <row r="14868" spans="1:2">
      <c r="A14868" s="79"/>
      <c r="B14868" s="79"/>
    </row>
    <row r="14869" spans="1:2">
      <c r="A14869" s="79"/>
      <c r="B14869" s="79"/>
    </row>
    <row r="14870" spans="1:2">
      <c r="A14870" s="79"/>
      <c r="B14870" s="79"/>
    </row>
    <row r="14871" spans="1:2">
      <c r="A14871" s="79"/>
      <c r="B14871" s="79"/>
    </row>
    <row r="14872" spans="1:2">
      <c r="A14872" s="79"/>
      <c r="B14872" s="79"/>
    </row>
    <row r="14873" spans="1:2">
      <c r="A14873" s="79"/>
      <c r="B14873" s="79"/>
    </row>
    <row r="14874" spans="1:2">
      <c r="A14874" s="79"/>
      <c r="B14874" s="79"/>
    </row>
    <row r="14875" spans="1:2">
      <c r="A14875" s="79"/>
      <c r="B14875" s="79"/>
    </row>
    <row r="14876" spans="1:2">
      <c r="A14876" s="79"/>
      <c r="B14876" s="79"/>
    </row>
    <row r="14877" spans="1:2">
      <c r="A14877" s="79"/>
      <c r="B14877" s="79"/>
    </row>
    <row r="14878" spans="1:2">
      <c r="A14878" s="79"/>
      <c r="B14878" s="79"/>
    </row>
    <row r="14879" spans="1:2">
      <c r="A14879" s="79"/>
      <c r="B14879" s="79"/>
    </row>
    <row r="14880" spans="1:2">
      <c r="A14880" s="79"/>
      <c r="B14880" s="79"/>
    </row>
    <row r="14881" spans="1:2">
      <c r="A14881" s="79"/>
      <c r="B14881" s="79"/>
    </row>
    <row r="14882" spans="1:2">
      <c r="A14882" s="79"/>
      <c r="B14882" s="79"/>
    </row>
    <row r="14883" spans="1:2">
      <c r="A14883" s="79"/>
      <c r="B14883" s="79"/>
    </row>
    <row r="14884" spans="1:2">
      <c r="A14884" s="79"/>
      <c r="B14884" s="79"/>
    </row>
    <row r="14885" spans="1:2">
      <c r="A14885" s="79"/>
      <c r="B14885" s="79"/>
    </row>
    <row r="14886" spans="1:2">
      <c r="A14886" s="79"/>
      <c r="B14886" s="79"/>
    </row>
    <row r="14887" spans="1:2">
      <c r="A14887" s="79"/>
      <c r="B14887" s="79"/>
    </row>
    <row r="14888" spans="1:2">
      <c r="A14888" s="79"/>
      <c r="B14888" s="79"/>
    </row>
    <row r="14889" spans="1:2">
      <c r="A14889" s="79"/>
      <c r="B14889" s="79"/>
    </row>
    <row r="14890" spans="1:2">
      <c r="A14890" s="79"/>
      <c r="B14890" s="79"/>
    </row>
    <row r="14891" spans="1:2">
      <c r="A14891" s="79"/>
      <c r="B14891" s="79"/>
    </row>
    <row r="14892" spans="1:2">
      <c r="A14892" s="79"/>
      <c r="B14892" s="79"/>
    </row>
    <row r="14893" spans="1:2">
      <c r="A14893" s="79"/>
      <c r="B14893" s="79"/>
    </row>
    <row r="14894" spans="1:2">
      <c r="A14894" s="79"/>
      <c r="B14894" s="79"/>
    </row>
    <row r="14895" spans="1:2">
      <c r="A14895" s="79"/>
      <c r="B14895" s="79"/>
    </row>
    <row r="14896" spans="1:2">
      <c r="A14896" s="79"/>
      <c r="B14896" s="79"/>
    </row>
    <row r="14897" spans="1:2">
      <c r="A14897" s="79"/>
      <c r="B14897" s="79"/>
    </row>
    <row r="14898" spans="1:2">
      <c r="A14898" s="79"/>
      <c r="B14898" s="79"/>
    </row>
    <row r="14899" spans="1:2">
      <c r="A14899" s="79"/>
      <c r="B14899" s="79"/>
    </row>
    <row r="14900" spans="1:2">
      <c r="A14900" s="79"/>
      <c r="B14900" s="79"/>
    </row>
    <row r="14901" spans="1:2">
      <c r="A14901" s="79"/>
      <c r="B14901" s="79"/>
    </row>
    <row r="14902" spans="1:2">
      <c r="A14902" s="79"/>
      <c r="B14902" s="79"/>
    </row>
    <row r="14903" spans="1:2">
      <c r="A14903" s="79"/>
      <c r="B14903" s="79"/>
    </row>
    <row r="14904" spans="1:2">
      <c r="A14904" s="79"/>
      <c r="B14904" s="79"/>
    </row>
    <row r="14905" spans="1:2">
      <c r="A14905" s="79"/>
      <c r="B14905" s="79"/>
    </row>
    <row r="14906" spans="1:2">
      <c r="A14906" s="79"/>
      <c r="B14906" s="79"/>
    </row>
    <row r="14907" spans="1:2">
      <c r="A14907" s="79"/>
      <c r="B14907" s="79"/>
    </row>
    <row r="14908" spans="1:2">
      <c r="A14908" s="79"/>
      <c r="B14908" s="79"/>
    </row>
    <row r="14909" spans="1:2">
      <c r="A14909" s="79"/>
      <c r="B14909" s="79"/>
    </row>
    <row r="14910" spans="1:2">
      <c r="A14910" s="79"/>
      <c r="B14910" s="79"/>
    </row>
    <row r="14911" spans="1:2">
      <c r="A14911" s="79"/>
      <c r="B14911" s="79"/>
    </row>
    <row r="14912" spans="1:2">
      <c r="A14912" s="79"/>
      <c r="B14912" s="79"/>
    </row>
    <row r="14913" spans="1:2">
      <c r="A14913" s="79"/>
      <c r="B14913" s="79"/>
    </row>
    <row r="14914" spans="1:2">
      <c r="A14914" s="79"/>
      <c r="B14914" s="79"/>
    </row>
    <row r="14915" spans="1:2">
      <c r="A14915" s="79"/>
      <c r="B14915" s="79"/>
    </row>
    <row r="14916" spans="1:2">
      <c r="A14916" s="79"/>
      <c r="B14916" s="79"/>
    </row>
    <row r="14917" spans="1:2">
      <c r="A14917" s="79"/>
      <c r="B14917" s="79"/>
    </row>
    <row r="14918" spans="1:2">
      <c r="A14918" s="79"/>
      <c r="B14918" s="79"/>
    </row>
    <row r="14919" spans="1:2">
      <c r="A14919" s="79"/>
      <c r="B14919" s="79"/>
    </row>
    <row r="14920" spans="1:2">
      <c r="A14920" s="79"/>
      <c r="B14920" s="79"/>
    </row>
    <row r="14921" spans="1:2">
      <c r="A14921" s="79"/>
      <c r="B14921" s="79"/>
    </row>
    <row r="14922" spans="1:2">
      <c r="A14922" s="79"/>
      <c r="B14922" s="79"/>
    </row>
    <row r="14923" spans="1:2">
      <c r="A14923" s="79"/>
      <c r="B14923" s="79"/>
    </row>
    <row r="14924" spans="1:2">
      <c r="A14924" s="79"/>
      <c r="B14924" s="79"/>
    </row>
    <row r="14925" spans="1:2">
      <c r="A14925" s="79"/>
      <c r="B14925" s="79"/>
    </row>
    <row r="14926" spans="1:2">
      <c r="A14926" s="79"/>
      <c r="B14926" s="79"/>
    </row>
    <row r="14927" spans="1:2">
      <c r="A14927" s="79"/>
      <c r="B14927" s="79"/>
    </row>
    <row r="14928" spans="1:2">
      <c r="A14928" s="79"/>
      <c r="B14928" s="79"/>
    </row>
    <row r="14929" spans="1:2">
      <c r="A14929" s="79"/>
      <c r="B14929" s="79"/>
    </row>
    <row r="14930" spans="1:2">
      <c r="A14930" s="79"/>
      <c r="B14930" s="79"/>
    </row>
    <row r="14931" spans="1:2">
      <c r="A14931" s="79"/>
      <c r="B14931" s="79"/>
    </row>
    <row r="14932" spans="1:2">
      <c r="A14932" s="79"/>
      <c r="B14932" s="79"/>
    </row>
    <row r="14933" spans="1:2">
      <c r="A14933" s="79"/>
      <c r="B14933" s="79"/>
    </row>
    <row r="14934" spans="1:2">
      <c r="A14934" s="79"/>
      <c r="B14934" s="79"/>
    </row>
    <row r="14935" spans="1:2">
      <c r="A14935" s="79"/>
      <c r="B14935" s="79"/>
    </row>
    <row r="14936" spans="1:2">
      <c r="A14936" s="79"/>
      <c r="B14936" s="79"/>
    </row>
    <row r="14937" spans="1:2">
      <c r="A14937" s="79"/>
      <c r="B14937" s="79"/>
    </row>
    <row r="14938" spans="1:2">
      <c r="A14938" s="79"/>
      <c r="B14938" s="79"/>
    </row>
    <row r="14939" spans="1:2">
      <c r="A14939" s="79"/>
      <c r="B14939" s="79"/>
    </row>
    <row r="14940" spans="1:2">
      <c r="A14940" s="79"/>
      <c r="B14940" s="79"/>
    </row>
    <row r="14941" spans="1:2">
      <c r="A14941" s="79"/>
      <c r="B14941" s="79"/>
    </row>
    <row r="14942" spans="1:2">
      <c r="A14942" s="79"/>
      <c r="B14942" s="79"/>
    </row>
    <row r="14943" spans="1:2">
      <c r="A14943" s="79"/>
      <c r="B14943" s="79"/>
    </row>
    <row r="14944" spans="1:2">
      <c r="A14944" s="79"/>
      <c r="B14944" s="79"/>
    </row>
    <row r="14945" spans="1:2">
      <c r="A14945" s="79"/>
      <c r="B14945" s="79"/>
    </row>
    <row r="14946" spans="1:2">
      <c r="A14946" s="79"/>
      <c r="B14946" s="79"/>
    </row>
    <row r="14947" spans="1:2">
      <c r="A14947" s="79"/>
      <c r="B14947" s="79"/>
    </row>
    <row r="14948" spans="1:2">
      <c r="A14948" s="79"/>
      <c r="B14948" s="79"/>
    </row>
    <row r="14949" spans="1:2">
      <c r="A14949" s="79"/>
      <c r="B14949" s="79"/>
    </row>
    <row r="14950" spans="1:2">
      <c r="A14950" s="79"/>
      <c r="B14950" s="79"/>
    </row>
    <row r="14951" spans="1:2">
      <c r="A14951" s="79"/>
      <c r="B14951" s="79"/>
    </row>
    <row r="14952" spans="1:2">
      <c r="A14952" s="79"/>
      <c r="B14952" s="79"/>
    </row>
    <row r="14953" spans="1:2">
      <c r="A14953" s="79"/>
      <c r="B14953" s="79"/>
    </row>
    <row r="14954" spans="1:2">
      <c r="A14954" s="79"/>
      <c r="B14954" s="79"/>
    </row>
    <row r="14955" spans="1:2">
      <c r="A14955" s="79"/>
      <c r="B14955" s="79"/>
    </row>
    <row r="14956" spans="1:2">
      <c r="A14956" s="79"/>
      <c r="B14956" s="79"/>
    </row>
    <row r="14957" spans="1:2">
      <c r="A14957" s="79"/>
      <c r="B14957" s="79"/>
    </row>
    <row r="14958" spans="1:2">
      <c r="A14958" s="79"/>
      <c r="B14958" s="79"/>
    </row>
    <row r="14959" spans="1:2">
      <c r="A14959" s="79"/>
      <c r="B14959" s="79"/>
    </row>
    <row r="14960" spans="1:2">
      <c r="A14960" s="79"/>
      <c r="B14960" s="79"/>
    </row>
    <row r="14961" spans="1:2">
      <c r="A14961" s="79"/>
      <c r="B14961" s="79"/>
    </row>
    <row r="14962" spans="1:2">
      <c r="A14962" s="79"/>
      <c r="B14962" s="79"/>
    </row>
    <row r="14963" spans="1:2">
      <c r="A14963" s="79"/>
      <c r="B14963" s="79"/>
    </row>
    <row r="14964" spans="1:2">
      <c r="A14964" s="79"/>
      <c r="B14964" s="79"/>
    </row>
    <row r="14965" spans="1:2">
      <c r="A14965" s="79"/>
      <c r="B14965" s="79"/>
    </row>
    <row r="14966" spans="1:2">
      <c r="A14966" s="79"/>
      <c r="B14966" s="79"/>
    </row>
    <row r="14967" spans="1:2">
      <c r="A14967" s="79"/>
      <c r="B14967" s="79"/>
    </row>
    <row r="14968" spans="1:2">
      <c r="A14968" s="79"/>
      <c r="B14968" s="79"/>
    </row>
    <row r="14969" spans="1:2">
      <c r="A14969" s="79"/>
      <c r="B14969" s="79"/>
    </row>
    <row r="14970" spans="1:2">
      <c r="A14970" s="79"/>
      <c r="B14970" s="79"/>
    </row>
    <row r="14971" spans="1:2">
      <c r="A14971" s="79"/>
      <c r="B14971" s="79"/>
    </row>
    <row r="14972" spans="1:2">
      <c r="A14972" s="79"/>
      <c r="B14972" s="79"/>
    </row>
    <row r="14973" spans="1:2">
      <c r="A14973" s="79"/>
      <c r="B14973" s="79"/>
    </row>
    <row r="14974" spans="1:2">
      <c r="A14974" s="79"/>
      <c r="B14974" s="79"/>
    </row>
    <row r="14975" spans="1:2">
      <c r="A14975" s="79"/>
      <c r="B14975" s="79"/>
    </row>
    <row r="14976" spans="1:2">
      <c r="A14976" s="79"/>
      <c r="B14976" s="79"/>
    </row>
    <row r="14977" spans="1:2">
      <c r="A14977" s="79"/>
      <c r="B14977" s="79"/>
    </row>
    <row r="14978" spans="1:2">
      <c r="A14978" s="79"/>
      <c r="B14978" s="79"/>
    </row>
    <row r="14979" spans="1:2">
      <c r="A14979" s="79"/>
      <c r="B14979" s="79"/>
    </row>
    <row r="14980" spans="1:2">
      <c r="A14980" s="79"/>
      <c r="B14980" s="79"/>
    </row>
    <row r="14981" spans="1:2">
      <c r="A14981" s="79"/>
      <c r="B14981" s="79"/>
    </row>
    <row r="14982" spans="1:2">
      <c r="A14982" s="79"/>
      <c r="B14982" s="79"/>
    </row>
    <row r="14983" spans="1:2">
      <c r="A14983" s="79"/>
      <c r="B14983" s="79"/>
    </row>
    <row r="14984" spans="1:2">
      <c r="A14984" s="79"/>
      <c r="B14984" s="79"/>
    </row>
    <row r="14985" spans="1:2">
      <c r="A14985" s="79"/>
      <c r="B14985" s="79"/>
    </row>
    <row r="14986" spans="1:2">
      <c r="A14986" s="79"/>
      <c r="B14986" s="79"/>
    </row>
    <row r="14987" spans="1:2">
      <c r="A14987" s="79"/>
      <c r="B14987" s="79"/>
    </row>
    <row r="14988" spans="1:2">
      <c r="A14988" s="79"/>
      <c r="B14988" s="79"/>
    </row>
    <row r="14989" spans="1:2">
      <c r="A14989" s="79"/>
      <c r="B14989" s="79"/>
    </row>
    <row r="14990" spans="1:2">
      <c r="A14990" s="79"/>
      <c r="B14990" s="79"/>
    </row>
    <row r="14991" spans="1:2">
      <c r="A14991" s="79"/>
      <c r="B14991" s="79"/>
    </row>
    <row r="14992" spans="1:2">
      <c r="A14992" s="79"/>
      <c r="B14992" s="79"/>
    </row>
    <row r="14993" spans="1:2">
      <c r="A14993" s="79"/>
      <c r="B14993" s="79"/>
    </row>
    <row r="14994" spans="1:2">
      <c r="A14994" s="79"/>
      <c r="B14994" s="79"/>
    </row>
    <row r="14995" spans="1:2">
      <c r="A14995" s="79"/>
      <c r="B14995" s="79"/>
    </row>
    <row r="14996" spans="1:2">
      <c r="A14996" s="79"/>
      <c r="B14996" s="79"/>
    </row>
    <row r="14997" spans="1:2">
      <c r="A14997" s="79"/>
      <c r="B14997" s="79"/>
    </row>
    <row r="14998" spans="1:2">
      <c r="A14998" s="79"/>
      <c r="B14998" s="79"/>
    </row>
    <row r="14999" spans="1:2">
      <c r="A14999" s="79"/>
      <c r="B14999" s="79"/>
    </row>
    <row r="15000" spans="1:2">
      <c r="A15000" s="79"/>
      <c r="B15000" s="79"/>
    </row>
    <row r="15001" spans="1:2">
      <c r="A15001" s="79"/>
      <c r="B15001" s="79"/>
    </row>
    <row r="15002" spans="1:2">
      <c r="A15002" s="79"/>
      <c r="B15002" s="79"/>
    </row>
    <row r="15003" spans="1:2">
      <c r="A15003" s="79"/>
      <c r="B15003" s="79"/>
    </row>
    <row r="15004" spans="1:2">
      <c r="A15004" s="79"/>
      <c r="B15004" s="79"/>
    </row>
    <row r="15005" spans="1:2">
      <c r="A15005" s="79"/>
      <c r="B15005" s="79"/>
    </row>
    <row r="15006" spans="1:2">
      <c r="A15006" s="79"/>
      <c r="B15006" s="79"/>
    </row>
    <row r="15007" spans="1:2">
      <c r="A15007" s="79"/>
      <c r="B15007" s="79"/>
    </row>
    <row r="15008" spans="1:2">
      <c r="A15008" s="79"/>
      <c r="B15008" s="79"/>
    </row>
    <row r="15009" spans="1:2">
      <c r="A15009" s="79"/>
      <c r="B15009" s="79"/>
    </row>
    <row r="15010" spans="1:2">
      <c r="A15010" s="79"/>
      <c r="B15010" s="79"/>
    </row>
    <row r="15011" spans="1:2">
      <c r="A15011" s="79"/>
      <c r="B15011" s="79"/>
    </row>
    <row r="15012" spans="1:2">
      <c r="A15012" s="79"/>
      <c r="B15012" s="79"/>
    </row>
    <row r="15013" spans="1:2">
      <c r="A15013" s="79"/>
      <c r="B15013" s="79"/>
    </row>
    <row r="15014" spans="1:2">
      <c r="A15014" s="79"/>
      <c r="B15014" s="79"/>
    </row>
    <row r="15015" spans="1:2">
      <c r="A15015" s="79"/>
      <c r="B15015" s="79"/>
    </row>
    <row r="15016" spans="1:2">
      <c r="A15016" s="79"/>
      <c r="B15016" s="79"/>
    </row>
    <row r="15017" spans="1:2">
      <c r="A15017" s="79"/>
      <c r="B15017" s="79"/>
    </row>
    <row r="15018" spans="1:2">
      <c r="A15018" s="79"/>
      <c r="B15018" s="79"/>
    </row>
    <row r="15019" spans="1:2">
      <c r="A15019" s="79"/>
      <c r="B15019" s="79"/>
    </row>
    <row r="15020" spans="1:2">
      <c r="A15020" s="79"/>
      <c r="B15020" s="79"/>
    </row>
    <row r="15021" spans="1:2">
      <c r="A15021" s="79"/>
      <c r="B15021" s="79"/>
    </row>
    <row r="15022" spans="1:2">
      <c r="A15022" s="79"/>
      <c r="B15022" s="79"/>
    </row>
    <row r="15023" spans="1:2">
      <c r="A15023" s="79"/>
      <c r="B15023" s="79"/>
    </row>
    <row r="15024" spans="1:2">
      <c r="A15024" s="79"/>
      <c r="B15024" s="79"/>
    </row>
    <row r="15025" spans="1:2">
      <c r="A15025" s="79"/>
      <c r="B15025" s="79"/>
    </row>
    <row r="15026" spans="1:2">
      <c r="A15026" s="79"/>
      <c r="B15026" s="79"/>
    </row>
    <row r="15027" spans="1:2">
      <c r="A15027" s="79"/>
      <c r="B15027" s="79"/>
    </row>
    <row r="15028" spans="1:2">
      <c r="A15028" s="79"/>
      <c r="B15028" s="79"/>
    </row>
    <row r="15029" spans="1:2">
      <c r="A15029" s="79"/>
      <c r="B15029" s="79"/>
    </row>
    <row r="15030" spans="1:2">
      <c r="A15030" s="79"/>
      <c r="B15030" s="79"/>
    </row>
    <row r="15031" spans="1:2">
      <c r="A15031" s="79"/>
      <c r="B15031" s="79"/>
    </row>
    <row r="15032" spans="1:2">
      <c r="A15032" s="79"/>
      <c r="B15032" s="79"/>
    </row>
    <row r="15033" spans="1:2">
      <c r="A15033" s="79"/>
      <c r="B15033" s="79"/>
    </row>
    <row r="15034" spans="1:2">
      <c r="A15034" s="79"/>
      <c r="B15034" s="79"/>
    </row>
    <row r="15035" spans="1:2">
      <c r="A15035" s="79"/>
      <c r="B15035" s="79"/>
    </row>
    <row r="15036" spans="1:2">
      <c r="A15036" s="79"/>
      <c r="B15036" s="79"/>
    </row>
    <row r="15037" spans="1:2">
      <c r="A15037" s="79"/>
      <c r="B15037" s="79"/>
    </row>
    <row r="15038" spans="1:2">
      <c r="A15038" s="79"/>
      <c r="B15038" s="79"/>
    </row>
    <row r="15039" spans="1:2">
      <c r="A15039" s="79"/>
      <c r="B15039" s="79"/>
    </row>
    <row r="15040" spans="1:2">
      <c r="A15040" s="79"/>
      <c r="B15040" s="79"/>
    </row>
    <row r="15041" spans="1:2">
      <c r="A15041" s="79"/>
      <c r="B15041" s="79"/>
    </row>
    <row r="15042" spans="1:2">
      <c r="A15042" s="79"/>
      <c r="B15042" s="79"/>
    </row>
    <row r="15043" spans="1:2">
      <c r="A15043" s="79"/>
      <c r="B15043" s="79"/>
    </row>
    <row r="15044" spans="1:2">
      <c r="A15044" s="79"/>
      <c r="B15044" s="79"/>
    </row>
    <row r="15045" spans="1:2">
      <c r="A15045" s="79"/>
      <c r="B15045" s="79"/>
    </row>
    <row r="15046" spans="1:2">
      <c r="A15046" s="79"/>
      <c r="B15046" s="79"/>
    </row>
    <row r="15047" spans="1:2">
      <c r="A15047" s="79"/>
      <c r="B15047" s="79"/>
    </row>
    <row r="15048" spans="1:2">
      <c r="A15048" s="79"/>
      <c r="B15048" s="79"/>
    </row>
    <row r="15049" spans="1:2">
      <c r="A15049" s="79"/>
      <c r="B15049" s="79"/>
    </row>
    <row r="15050" spans="1:2">
      <c r="A15050" s="79"/>
      <c r="B15050" s="79"/>
    </row>
    <row r="15051" spans="1:2">
      <c r="A15051" s="79"/>
      <c r="B15051" s="79"/>
    </row>
    <row r="15052" spans="1:2">
      <c r="A15052" s="79"/>
      <c r="B15052" s="79"/>
    </row>
    <row r="15053" spans="1:2">
      <c r="A15053" s="79"/>
      <c r="B15053" s="79"/>
    </row>
    <row r="15054" spans="1:2">
      <c r="A15054" s="79"/>
      <c r="B15054" s="79"/>
    </row>
    <row r="15055" spans="1:2">
      <c r="A15055" s="79"/>
      <c r="B15055" s="79"/>
    </row>
    <row r="15056" spans="1:2">
      <c r="A15056" s="79"/>
      <c r="B15056" s="79"/>
    </row>
    <row r="15057" spans="1:2">
      <c r="A15057" s="79"/>
      <c r="B15057" s="79"/>
    </row>
    <row r="15058" spans="1:2">
      <c r="A15058" s="79"/>
      <c r="B15058" s="79"/>
    </row>
    <row r="15059" spans="1:2">
      <c r="A15059" s="79"/>
      <c r="B15059" s="79"/>
    </row>
    <row r="15060" spans="1:2">
      <c r="A15060" s="79"/>
      <c r="B15060" s="79"/>
    </row>
    <row r="15061" spans="1:2">
      <c r="A15061" s="79"/>
      <c r="B15061" s="79"/>
    </row>
    <row r="15062" spans="1:2">
      <c r="A15062" s="79"/>
      <c r="B15062" s="79"/>
    </row>
    <row r="15063" spans="1:2">
      <c r="A15063" s="79"/>
      <c r="B15063" s="79"/>
    </row>
    <row r="15064" spans="1:2">
      <c r="A15064" s="79"/>
      <c r="B15064" s="79"/>
    </row>
    <row r="15065" spans="1:2">
      <c r="A15065" s="79"/>
      <c r="B15065" s="79"/>
    </row>
    <row r="15066" spans="1:2">
      <c r="A15066" s="79"/>
      <c r="B15066" s="79"/>
    </row>
    <row r="15067" spans="1:2">
      <c r="A15067" s="79"/>
      <c r="B15067" s="79"/>
    </row>
    <row r="15068" spans="1:2">
      <c r="A15068" s="79"/>
      <c r="B15068" s="79"/>
    </row>
    <row r="15069" spans="1:2">
      <c r="A15069" s="79"/>
      <c r="B15069" s="79"/>
    </row>
    <row r="15070" spans="1:2">
      <c r="A15070" s="79"/>
      <c r="B15070" s="79"/>
    </row>
    <row r="15071" spans="1:2">
      <c r="A15071" s="79"/>
      <c r="B15071" s="79"/>
    </row>
    <row r="15072" spans="1:2">
      <c r="A15072" s="79"/>
      <c r="B15072" s="79"/>
    </row>
    <row r="15073" spans="1:2">
      <c r="A15073" s="79"/>
      <c r="B15073" s="79"/>
    </row>
    <row r="15074" spans="1:2">
      <c r="A15074" s="79"/>
      <c r="B15074" s="79"/>
    </row>
    <row r="15075" spans="1:2">
      <c r="A15075" s="79"/>
      <c r="B15075" s="79"/>
    </row>
    <row r="15076" spans="1:2">
      <c r="A15076" s="79"/>
      <c r="B15076" s="79"/>
    </row>
    <row r="15077" spans="1:2">
      <c r="A15077" s="79"/>
      <c r="B15077" s="79"/>
    </row>
    <row r="15078" spans="1:2">
      <c r="A15078" s="79"/>
      <c r="B15078" s="79"/>
    </row>
    <row r="15079" spans="1:2">
      <c r="A15079" s="79"/>
      <c r="B15079" s="79"/>
    </row>
    <row r="15080" spans="1:2">
      <c r="A15080" s="79"/>
      <c r="B15080" s="79"/>
    </row>
    <row r="15081" spans="1:2">
      <c r="A15081" s="79"/>
      <c r="B15081" s="79"/>
    </row>
    <row r="15082" spans="1:2">
      <c r="A15082" s="79"/>
      <c r="B15082" s="79"/>
    </row>
    <row r="15083" spans="1:2">
      <c r="A15083" s="79"/>
      <c r="B15083" s="79"/>
    </row>
    <row r="15084" spans="1:2">
      <c r="A15084" s="79"/>
      <c r="B15084" s="79"/>
    </row>
    <row r="15085" spans="1:2">
      <c r="A15085" s="79"/>
      <c r="B15085" s="79"/>
    </row>
    <row r="15086" spans="1:2">
      <c r="A15086" s="79"/>
      <c r="B15086" s="79"/>
    </row>
    <row r="15087" spans="1:2">
      <c r="A15087" s="79"/>
      <c r="B15087" s="79"/>
    </row>
    <row r="15088" spans="1:2">
      <c r="A15088" s="79"/>
      <c r="B15088" s="79"/>
    </row>
    <row r="15089" spans="1:2">
      <c r="A15089" s="79"/>
      <c r="B15089" s="79"/>
    </row>
    <row r="15090" spans="1:2">
      <c r="A15090" s="79"/>
      <c r="B15090" s="79"/>
    </row>
    <row r="15091" spans="1:2">
      <c r="A15091" s="79"/>
      <c r="B15091" s="79"/>
    </row>
    <row r="15092" spans="1:2">
      <c r="A15092" s="79"/>
      <c r="B15092" s="79"/>
    </row>
    <row r="15093" spans="1:2">
      <c r="A15093" s="79"/>
      <c r="B15093" s="79"/>
    </row>
    <row r="15094" spans="1:2">
      <c r="A15094" s="79"/>
      <c r="B15094" s="79"/>
    </row>
    <row r="15095" spans="1:2">
      <c r="A15095" s="79"/>
      <c r="B15095" s="79"/>
    </row>
    <row r="15096" spans="1:2">
      <c r="A15096" s="79"/>
      <c r="B15096" s="79"/>
    </row>
    <row r="15097" spans="1:2">
      <c r="A15097" s="79"/>
      <c r="B15097" s="79"/>
    </row>
    <row r="15098" spans="1:2">
      <c r="A15098" s="79"/>
      <c r="B15098" s="79"/>
    </row>
    <row r="15099" spans="1:2">
      <c r="A15099" s="79"/>
      <c r="B15099" s="79"/>
    </row>
    <row r="15100" spans="1:2">
      <c r="A15100" s="79"/>
      <c r="B15100" s="79"/>
    </row>
    <row r="15101" spans="1:2">
      <c r="A15101" s="79"/>
      <c r="B15101" s="79"/>
    </row>
    <row r="15102" spans="1:2">
      <c r="A15102" s="79"/>
      <c r="B15102" s="79"/>
    </row>
    <row r="15103" spans="1:2">
      <c r="A15103" s="79"/>
      <c r="B15103" s="79"/>
    </row>
    <row r="15104" spans="1:2">
      <c r="A15104" s="79"/>
      <c r="B15104" s="79"/>
    </row>
    <row r="15105" spans="1:2">
      <c r="A15105" s="79"/>
      <c r="B15105" s="79"/>
    </row>
    <row r="15106" spans="1:2">
      <c r="A15106" s="79"/>
      <c r="B15106" s="79"/>
    </row>
    <row r="15107" spans="1:2">
      <c r="A15107" s="79"/>
      <c r="B15107" s="79"/>
    </row>
    <row r="15108" spans="1:2">
      <c r="A15108" s="79"/>
      <c r="B15108" s="79"/>
    </row>
    <row r="15109" spans="1:2">
      <c r="A15109" s="79"/>
      <c r="B15109" s="79"/>
    </row>
    <row r="15110" spans="1:2">
      <c r="A15110" s="79"/>
      <c r="B15110" s="79"/>
    </row>
    <row r="15111" spans="1:2">
      <c r="A15111" s="79"/>
      <c r="B15111" s="79"/>
    </row>
    <row r="15112" spans="1:2">
      <c r="A15112" s="79"/>
      <c r="B15112" s="79"/>
    </row>
    <row r="15113" spans="1:2">
      <c r="A15113" s="79"/>
      <c r="B15113" s="79"/>
    </row>
    <row r="15114" spans="1:2">
      <c r="A15114" s="79"/>
      <c r="B15114" s="79"/>
    </row>
    <row r="15115" spans="1:2">
      <c r="A15115" s="79"/>
      <c r="B15115" s="79"/>
    </row>
    <row r="15116" spans="1:2">
      <c r="A15116" s="79"/>
      <c r="B15116" s="79"/>
    </row>
    <row r="15117" spans="1:2">
      <c r="A15117" s="79"/>
      <c r="B15117" s="79"/>
    </row>
    <row r="15118" spans="1:2">
      <c r="A15118" s="79"/>
      <c r="B15118" s="79"/>
    </row>
    <row r="15119" spans="1:2">
      <c r="A15119" s="79"/>
      <c r="B15119" s="79"/>
    </row>
    <row r="15120" spans="1:2">
      <c r="A15120" s="79"/>
      <c r="B15120" s="79"/>
    </row>
    <row r="15121" spans="1:2">
      <c r="A15121" s="79"/>
      <c r="B15121" s="79"/>
    </row>
    <row r="15122" spans="1:2">
      <c r="A15122" s="79"/>
      <c r="B15122" s="79"/>
    </row>
    <row r="15123" spans="1:2">
      <c r="A15123" s="79"/>
      <c r="B15123" s="79"/>
    </row>
    <row r="15124" spans="1:2">
      <c r="A15124" s="79"/>
      <c r="B15124" s="79"/>
    </row>
    <row r="15125" spans="1:2">
      <c r="A15125" s="79"/>
      <c r="B15125" s="79"/>
    </row>
    <row r="15126" spans="1:2">
      <c r="A15126" s="79"/>
      <c r="B15126" s="79"/>
    </row>
    <row r="15127" spans="1:2">
      <c r="A15127" s="79"/>
      <c r="B15127" s="79"/>
    </row>
    <row r="15128" spans="1:2">
      <c r="A15128" s="79"/>
      <c r="B15128" s="79"/>
    </row>
    <row r="15129" spans="1:2">
      <c r="A15129" s="79"/>
      <c r="B15129" s="79"/>
    </row>
    <row r="15130" spans="1:2">
      <c r="A15130" s="79"/>
      <c r="B15130" s="79"/>
    </row>
    <row r="15131" spans="1:2">
      <c r="A15131" s="79"/>
      <c r="B15131" s="79"/>
    </row>
    <row r="15132" spans="1:2">
      <c r="A15132" s="79"/>
      <c r="B15132" s="79"/>
    </row>
    <row r="15133" spans="1:2">
      <c r="A15133" s="79"/>
      <c r="B15133" s="79"/>
    </row>
    <row r="15134" spans="1:2">
      <c r="A15134" s="79"/>
      <c r="B15134" s="79"/>
    </row>
    <row r="15135" spans="1:2">
      <c r="A15135" s="79"/>
      <c r="B15135" s="79"/>
    </row>
    <row r="15136" spans="1:2">
      <c r="A15136" s="79"/>
      <c r="B15136" s="79"/>
    </row>
    <row r="15137" spans="1:2">
      <c r="A15137" s="79"/>
      <c r="B15137" s="79"/>
    </row>
    <row r="15138" spans="1:2">
      <c r="A15138" s="79"/>
      <c r="B15138" s="79"/>
    </row>
    <row r="15139" spans="1:2">
      <c r="A15139" s="79"/>
      <c r="B15139" s="79"/>
    </row>
    <row r="15140" spans="1:2">
      <c r="A15140" s="79"/>
      <c r="B15140" s="79"/>
    </row>
    <row r="15141" spans="1:2">
      <c r="A15141" s="79"/>
      <c r="B15141" s="79"/>
    </row>
    <row r="15142" spans="1:2">
      <c r="A15142" s="79"/>
      <c r="B15142" s="79"/>
    </row>
    <row r="15143" spans="1:2">
      <c r="A15143" s="79"/>
      <c r="B15143" s="79"/>
    </row>
    <row r="15144" spans="1:2">
      <c r="A15144" s="79"/>
      <c r="B15144" s="79"/>
    </row>
    <row r="15145" spans="1:2">
      <c r="A15145" s="79"/>
      <c r="B15145" s="79"/>
    </row>
    <row r="15146" spans="1:2">
      <c r="A15146" s="79"/>
      <c r="B15146" s="79"/>
    </row>
    <row r="15147" spans="1:2">
      <c r="A15147" s="79"/>
      <c r="B15147" s="79"/>
    </row>
    <row r="15148" spans="1:2">
      <c r="A15148" s="79"/>
      <c r="B15148" s="79"/>
    </row>
    <row r="15149" spans="1:2">
      <c r="A15149" s="79"/>
      <c r="B15149" s="79"/>
    </row>
    <row r="15150" spans="1:2">
      <c r="A15150" s="79"/>
      <c r="B15150" s="79"/>
    </row>
    <row r="15151" spans="1:2">
      <c r="A15151" s="79"/>
      <c r="B15151" s="79"/>
    </row>
    <row r="15152" spans="1:2">
      <c r="A15152" s="79"/>
      <c r="B15152" s="79"/>
    </row>
    <row r="15153" spans="1:2">
      <c r="A15153" s="79"/>
      <c r="B15153" s="79"/>
    </row>
    <row r="15154" spans="1:2">
      <c r="A15154" s="79"/>
      <c r="B15154" s="79"/>
    </row>
    <row r="15155" spans="1:2">
      <c r="A15155" s="79"/>
      <c r="B15155" s="79"/>
    </row>
    <row r="15156" spans="1:2">
      <c r="A15156" s="79"/>
      <c r="B15156" s="79"/>
    </row>
    <row r="15157" spans="1:2">
      <c r="A15157" s="79"/>
      <c r="B15157" s="79"/>
    </row>
    <row r="15158" spans="1:2">
      <c r="A15158" s="79"/>
      <c r="B15158" s="79"/>
    </row>
    <row r="15159" spans="1:2">
      <c r="A15159" s="79"/>
      <c r="B15159" s="79"/>
    </row>
    <row r="15160" spans="1:2">
      <c r="A15160" s="79"/>
      <c r="B15160" s="79"/>
    </row>
    <row r="15161" spans="1:2">
      <c r="A15161" s="79"/>
      <c r="B15161" s="79"/>
    </row>
    <row r="15162" spans="1:2">
      <c r="A15162" s="79"/>
      <c r="B15162" s="79"/>
    </row>
    <row r="15163" spans="1:2">
      <c r="A15163" s="79"/>
      <c r="B15163" s="79"/>
    </row>
    <row r="15164" spans="1:2">
      <c r="A15164" s="79"/>
      <c r="B15164" s="79"/>
    </row>
    <row r="15165" spans="1:2">
      <c r="A15165" s="79"/>
      <c r="B15165" s="79"/>
    </row>
    <row r="15166" spans="1:2">
      <c r="A15166" s="79"/>
      <c r="B15166" s="79"/>
    </row>
    <row r="15167" spans="1:2">
      <c r="A15167" s="79"/>
      <c r="B15167" s="79"/>
    </row>
    <row r="15168" spans="1:2">
      <c r="A15168" s="79"/>
      <c r="B15168" s="79"/>
    </row>
    <row r="15169" spans="1:2">
      <c r="A15169" s="79"/>
      <c r="B15169" s="79"/>
    </row>
    <row r="15170" spans="1:2">
      <c r="A15170" s="79"/>
      <c r="B15170" s="79"/>
    </row>
    <row r="15171" spans="1:2">
      <c r="A15171" s="79"/>
      <c r="B15171" s="79"/>
    </row>
    <row r="15172" spans="1:2">
      <c r="A15172" s="79"/>
      <c r="B15172" s="79"/>
    </row>
    <row r="15173" spans="1:2">
      <c r="A15173" s="79"/>
      <c r="B15173" s="79"/>
    </row>
    <row r="15174" spans="1:2">
      <c r="A15174" s="79"/>
      <c r="B15174" s="79"/>
    </row>
    <row r="15175" spans="1:2">
      <c r="A15175" s="79"/>
      <c r="B15175" s="79"/>
    </row>
    <row r="15176" spans="1:2">
      <c r="A15176" s="79"/>
      <c r="B15176" s="79"/>
    </row>
    <row r="15177" spans="1:2">
      <c r="A15177" s="79"/>
      <c r="B15177" s="79"/>
    </row>
    <row r="15178" spans="1:2">
      <c r="A15178" s="79"/>
      <c r="B15178" s="79"/>
    </row>
    <row r="15179" spans="1:2">
      <c r="A15179" s="79"/>
      <c r="B15179" s="79"/>
    </row>
    <row r="15180" spans="1:2">
      <c r="A15180" s="79"/>
      <c r="B15180" s="79"/>
    </row>
    <row r="15181" spans="1:2">
      <c r="A15181" s="79"/>
      <c r="B15181" s="79"/>
    </row>
    <row r="15182" spans="1:2">
      <c r="A15182" s="79"/>
      <c r="B15182" s="79"/>
    </row>
    <row r="15183" spans="1:2">
      <c r="A15183" s="79"/>
      <c r="B15183" s="79"/>
    </row>
    <row r="15184" spans="1:2">
      <c r="A15184" s="79"/>
      <c r="B15184" s="79"/>
    </row>
    <row r="15185" spans="1:2">
      <c r="A15185" s="79"/>
      <c r="B15185" s="79"/>
    </row>
    <row r="15186" spans="1:2">
      <c r="A15186" s="79"/>
      <c r="B15186" s="79"/>
    </row>
    <row r="15187" spans="1:2">
      <c r="A15187" s="79"/>
      <c r="B15187" s="79"/>
    </row>
    <row r="15188" spans="1:2">
      <c r="A15188" s="79"/>
      <c r="B15188" s="79"/>
    </row>
    <row r="15189" spans="1:2">
      <c r="A15189" s="79"/>
      <c r="B15189" s="79"/>
    </row>
    <row r="15190" spans="1:2">
      <c r="A15190" s="79"/>
      <c r="B15190" s="79"/>
    </row>
    <row r="15191" spans="1:2">
      <c r="A15191" s="79"/>
      <c r="B15191" s="79"/>
    </row>
    <row r="15192" spans="1:2">
      <c r="A15192" s="79"/>
      <c r="B15192" s="79"/>
    </row>
    <row r="15193" spans="1:2">
      <c r="A15193" s="79"/>
      <c r="B15193" s="79"/>
    </row>
    <row r="15194" spans="1:2">
      <c r="A15194" s="79"/>
      <c r="B15194" s="79"/>
    </row>
    <row r="15195" spans="1:2">
      <c r="A15195" s="79"/>
      <c r="B15195" s="79"/>
    </row>
    <row r="15196" spans="1:2">
      <c r="A15196" s="79"/>
      <c r="B15196" s="79"/>
    </row>
    <row r="15197" spans="1:2">
      <c r="A15197" s="79"/>
      <c r="B15197" s="79"/>
    </row>
    <row r="15198" spans="1:2">
      <c r="A15198" s="79"/>
      <c r="B15198" s="79"/>
    </row>
    <row r="15199" spans="1:2">
      <c r="A15199" s="79"/>
      <c r="B15199" s="79"/>
    </row>
    <row r="15200" spans="1:2">
      <c r="A15200" s="79"/>
      <c r="B15200" s="79"/>
    </row>
    <row r="15201" spans="1:2">
      <c r="A15201" s="79"/>
      <c r="B15201" s="79"/>
    </row>
    <row r="15202" spans="1:2">
      <c r="A15202" s="79"/>
      <c r="B15202" s="79"/>
    </row>
    <row r="15203" spans="1:2">
      <c r="A15203" s="79"/>
      <c r="B15203" s="79"/>
    </row>
    <row r="15204" spans="1:2">
      <c r="A15204" s="79"/>
      <c r="B15204" s="79"/>
    </row>
    <row r="15205" spans="1:2">
      <c r="A15205" s="79"/>
      <c r="B15205" s="79"/>
    </row>
    <row r="15206" spans="1:2">
      <c r="A15206" s="79"/>
      <c r="B15206" s="79"/>
    </row>
    <row r="15207" spans="1:2">
      <c r="A15207" s="79"/>
      <c r="B15207" s="79"/>
    </row>
    <row r="15208" spans="1:2">
      <c r="A15208" s="79"/>
      <c r="B15208" s="79"/>
    </row>
    <row r="15209" spans="1:2">
      <c r="A15209" s="79"/>
      <c r="B15209" s="79"/>
    </row>
    <row r="15210" spans="1:2">
      <c r="A15210" s="79"/>
      <c r="B15210" s="79"/>
    </row>
    <row r="15211" spans="1:2">
      <c r="A15211" s="79"/>
      <c r="B15211" s="79"/>
    </row>
    <row r="15212" spans="1:2">
      <c r="A15212" s="79"/>
      <c r="B15212" s="79"/>
    </row>
    <row r="15213" spans="1:2">
      <c r="A15213" s="79"/>
      <c r="B15213" s="79"/>
    </row>
    <row r="15214" spans="1:2">
      <c r="A15214" s="79"/>
      <c r="B15214" s="79"/>
    </row>
    <row r="15215" spans="1:2">
      <c r="A15215" s="79"/>
      <c r="B15215" s="79"/>
    </row>
    <row r="15216" spans="1:2">
      <c r="A15216" s="79"/>
      <c r="B15216" s="79"/>
    </row>
    <row r="15217" spans="1:2">
      <c r="A15217" s="79"/>
      <c r="B15217" s="79"/>
    </row>
    <row r="15218" spans="1:2">
      <c r="A15218" s="79"/>
      <c r="B15218" s="79"/>
    </row>
    <row r="15219" spans="1:2">
      <c r="A15219" s="79"/>
      <c r="B15219" s="79"/>
    </row>
    <row r="15220" spans="1:2">
      <c r="A15220" s="79"/>
      <c r="B15220" s="79"/>
    </row>
    <row r="15221" spans="1:2">
      <c r="A15221" s="79"/>
      <c r="B15221" s="79"/>
    </row>
    <row r="15222" spans="1:2">
      <c r="A15222" s="79"/>
      <c r="B15222" s="79"/>
    </row>
    <row r="15223" spans="1:2">
      <c r="A15223" s="79"/>
      <c r="B15223" s="79"/>
    </row>
    <row r="15224" spans="1:2">
      <c r="A15224" s="79"/>
      <c r="B15224" s="79"/>
    </row>
    <row r="15225" spans="1:2">
      <c r="A15225" s="79"/>
      <c r="B15225" s="79"/>
    </row>
    <row r="15226" spans="1:2">
      <c r="A15226" s="79"/>
      <c r="B15226" s="79"/>
    </row>
    <row r="15227" spans="1:2">
      <c r="A15227" s="79"/>
      <c r="B15227" s="79"/>
    </row>
    <row r="15228" spans="1:2">
      <c r="A15228" s="79"/>
      <c r="B15228" s="79"/>
    </row>
    <row r="15229" spans="1:2">
      <c r="A15229" s="79"/>
      <c r="B15229" s="79"/>
    </row>
    <row r="15230" spans="1:2">
      <c r="A15230" s="79"/>
      <c r="B15230" s="79"/>
    </row>
    <row r="15231" spans="1:2">
      <c r="A15231" s="79"/>
      <c r="B15231" s="79"/>
    </row>
    <row r="15232" spans="1:2">
      <c r="A15232" s="79"/>
      <c r="B15232" s="79"/>
    </row>
    <row r="15233" spans="1:2">
      <c r="A15233" s="79"/>
      <c r="B15233" s="79"/>
    </row>
    <row r="15234" spans="1:2">
      <c r="A15234" s="79"/>
      <c r="B15234" s="79"/>
    </row>
    <row r="15235" spans="1:2">
      <c r="A15235" s="79"/>
      <c r="B15235" s="79"/>
    </row>
    <row r="15236" spans="1:2">
      <c r="A15236" s="79"/>
      <c r="B15236" s="79"/>
    </row>
    <row r="15237" spans="1:2">
      <c r="A15237" s="79"/>
      <c r="B15237" s="79"/>
    </row>
    <row r="15238" spans="1:2">
      <c r="A15238" s="79"/>
      <c r="B15238" s="79"/>
    </row>
    <row r="15239" spans="1:2">
      <c r="A15239" s="79"/>
      <c r="B15239" s="79"/>
    </row>
    <row r="15240" spans="1:2">
      <c r="A15240" s="79"/>
      <c r="B15240" s="79"/>
    </row>
    <row r="15241" spans="1:2">
      <c r="A15241" s="79"/>
      <c r="B15241" s="79"/>
    </row>
    <row r="15242" spans="1:2">
      <c r="A15242" s="79"/>
      <c r="B15242" s="79"/>
    </row>
    <row r="15243" spans="1:2">
      <c r="A15243" s="79"/>
      <c r="B15243" s="79"/>
    </row>
    <row r="15244" spans="1:2">
      <c r="A15244" s="79"/>
      <c r="B15244" s="79"/>
    </row>
    <row r="15245" spans="1:2">
      <c r="A15245" s="79"/>
      <c r="B15245" s="79"/>
    </row>
    <row r="15246" spans="1:2">
      <c r="A15246" s="79"/>
      <c r="B15246" s="79"/>
    </row>
    <row r="15247" spans="1:2">
      <c r="A15247" s="79"/>
      <c r="B15247" s="79"/>
    </row>
    <row r="15248" spans="1:2">
      <c r="A15248" s="79"/>
      <c r="B15248" s="79"/>
    </row>
    <row r="15249" spans="1:2">
      <c r="A15249" s="79"/>
      <c r="B15249" s="79"/>
    </row>
    <row r="15250" spans="1:2">
      <c r="A15250" s="79"/>
      <c r="B15250" s="79"/>
    </row>
    <row r="15251" spans="1:2">
      <c r="A15251" s="79"/>
      <c r="B15251" s="79"/>
    </row>
    <row r="15252" spans="1:2">
      <c r="A15252" s="79"/>
      <c r="B15252" s="79"/>
    </row>
    <row r="15253" spans="1:2">
      <c r="A15253" s="79"/>
      <c r="B15253" s="79"/>
    </row>
    <row r="15254" spans="1:2">
      <c r="A15254" s="79"/>
      <c r="B15254" s="79"/>
    </row>
    <row r="15255" spans="1:2">
      <c r="A15255" s="79"/>
      <c r="B15255" s="79"/>
    </row>
    <row r="15256" spans="1:2">
      <c r="A15256" s="79"/>
      <c r="B15256" s="79"/>
    </row>
    <row r="15257" spans="1:2">
      <c r="A15257" s="79"/>
      <c r="B15257" s="79"/>
    </row>
    <row r="15258" spans="1:2">
      <c r="A15258" s="79"/>
      <c r="B15258" s="79"/>
    </row>
    <row r="15259" spans="1:2">
      <c r="A15259" s="79"/>
      <c r="B15259" s="79"/>
    </row>
    <row r="15260" spans="1:2">
      <c r="A15260" s="79"/>
      <c r="B15260" s="79"/>
    </row>
    <row r="15261" spans="1:2">
      <c r="A15261" s="79"/>
      <c r="B15261" s="79"/>
    </row>
    <row r="15262" spans="1:2">
      <c r="A15262" s="79"/>
      <c r="B15262" s="79"/>
    </row>
    <row r="15263" spans="1:2">
      <c r="A15263" s="79"/>
      <c r="B15263" s="79"/>
    </row>
    <row r="15264" spans="1:2">
      <c r="A15264" s="79"/>
      <c r="B15264" s="79"/>
    </row>
    <row r="15265" spans="1:2">
      <c r="A15265" s="79"/>
      <c r="B15265" s="79"/>
    </row>
    <row r="15266" spans="1:2">
      <c r="A15266" s="79"/>
      <c r="B15266" s="79"/>
    </row>
    <row r="15267" spans="1:2">
      <c r="A15267" s="79"/>
      <c r="B15267" s="79"/>
    </row>
    <row r="15268" spans="1:2">
      <c r="A15268" s="79"/>
      <c r="B15268" s="79"/>
    </row>
    <row r="15269" spans="1:2">
      <c r="A15269" s="79"/>
      <c r="B15269" s="79"/>
    </row>
    <row r="15270" spans="1:2">
      <c r="A15270" s="79"/>
      <c r="B15270" s="79"/>
    </row>
    <row r="15271" spans="1:2">
      <c r="A15271" s="79"/>
      <c r="B15271" s="79"/>
    </row>
    <row r="15272" spans="1:2">
      <c r="A15272" s="79"/>
      <c r="B15272" s="79"/>
    </row>
    <row r="15273" spans="1:2">
      <c r="A15273" s="79"/>
      <c r="B15273" s="79"/>
    </row>
    <row r="15274" spans="1:2">
      <c r="A15274" s="79"/>
      <c r="B15274" s="79"/>
    </row>
    <row r="15275" spans="1:2">
      <c r="A15275" s="79"/>
      <c r="B15275" s="79"/>
    </row>
    <row r="15276" spans="1:2">
      <c r="A15276" s="79"/>
      <c r="B15276" s="79"/>
    </row>
    <row r="15277" spans="1:2">
      <c r="A15277" s="79"/>
      <c r="B15277" s="79"/>
    </row>
    <row r="15278" spans="1:2">
      <c r="A15278" s="79"/>
      <c r="B15278" s="79"/>
    </row>
    <row r="15279" spans="1:2">
      <c r="A15279" s="79"/>
      <c r="B15279" s="79"/>
    </row>
    <row r="15280" spans="1:2">
      <c r="A15280" s="79"/>
      <c r="B15280" s="79"/>
    </row>
    <row r="15281" spans="1:2">
      <c r="A15281" s="79"/>
      <c r="B15281" s="79"/>
    </row>
    <row r="15282" spans="1:2">
      <c r="A15282" s="79"/>
      <c r="B15282" s="79"/>
    </row>
    <row r="15283" spans="1:2">
      <c r="A15283" s="79"/>
      <c r="B15283" s="79"/>
    </row>
    <row r="15284" spans="1:2">
      <c r="A15284" s="79"/>
      <c r="B15284" s="79"/>
    </row>
    <row r="15285" spans="1:2">
      <c r="A15285" s="79"/>
      <c r="B15285" s="79"/>
    </row>
    <row r="15286" spans="1:2">
      <c r="A15286" s="79"/>
      <c r="B15286" s="79"/>
    </row>
    <row r="15287" spans="1:2">
      <c r="A15287" s="79"/>
      <c r="B15287" s="79"/>
    </row>
    <row r="15288" spans="1:2">
      <c r="A15288" s="79"/>
      <c r="B15288" s="79"/>
    </row>
    <row r="15289" spans="1:2">
      <c r="A15289" s="79"/>
      <c r="B15289" s="79"/>
    </row>
    <row r="15290" spans="1:2">
      <c r="A15290" s="79"/>
      <c r="B15290" s="79"/>
    </row>
    <row r="15291" spans="1:2">
      <c r="A15291" s="79"/>
      <c r="B15291" s="79"/>
    </row>
    <row r="15292" spans="1:2">
      <c r="A15292" s="79"/>
      <c r="B15292" s="79"/>
    </row>
    <row r="15293" spans="1:2">
      <c r="A15293" s="79"/>
      <c r="B15293" s="79"/>
    </row>
    <row r="15294" spans="1:2">
      <c r="A15294" s="79"/>
      <c r="B15294" s="79"/>
    </row>
    <row r="15295" spans="1:2">
      <c r="A15295" s="79"/>
      <c r="B15295" s="79"/>
    </row>
    <row r="15296" spans="1:2">
      <c r="A15296" s="79"/>
      <c r="B15296" s="79"/>
    </row>
    <row r="15297" spans="1:2">
      <c r="A15297" s="79"/>
      <c r="B15297" s="79"/>
    </row>
    <row r="15298" spans="1:2">
      <c r="A15298" s="79"/>
      <c r="B15298" s="79"/>
    </row>
    <row r="15299" spans="1:2">
      <c r="A15299" s="79"/>
      <c r="B15299" s="79"/>
    </row>
    <row r="15300" spans="1:2">
      <c r="A15300" s="79"/>
      <c r="B15300" s="79"/>
    </row>
    <row r="15301" spans="1:2">
      <c r="A15301" s="79"/>
      <c r="B15301" s="79"/>
    </row>
    <row r="15302" spans="1:2">
      <c r="A15302" s="79"/>
      <c r="B15302" s="79"/>
    </row>
    <row r="15303" spans="1:2">
      <c r="A15303" s="79"/>
      <c r="B15303" s="79"/>
    </row>
    <row r="15304" spans="1:2">
      <c r="A15304" s="79"/>
      <c r="B15304" s="79"/>
    </row>
    <row r="15305" spans="1:2">
      <c r="A15305" s="79"/>
      <c r="B15305" s="79"/>
    </row>
    <row r="15306" spans="1:2">
      <c r="A15306" s="79"/>
      <c r="B15306" s="79"/>
    </row>
    <row r="15307" spans="1:2">
      <c r="A15307" s="79"/>
      <c r="B15307" s="79"/>
    </row>
    <row r="15308" spans="1:2">
      <c r="A15308" s="79"/>
      <c r="B15308" s="79"/>
    </row>
    <row r="15309" spans="1:2">
      <c r="A15309" s="79"/>
      <c r="B15309" s="79"/>
    </row>
    <row r="15310" spans="1:2">
      <c r="A15310" s="79"/>
      <c r="B15310" s="79"/>
    </row>
    <row r="15311" spans="1:2">
      <c r="A15311" s="79"/>
      <c r="B15311" s="79"/>
    </row>
    <row r="15312" spans="1:2">
      <c r="A15312" s="79"/>
      <c r="B15312" s="79"/>
    </row>
    <row r="15313" spans="1:2">
      <c r="A15313" s="79"/>
      <c r="B15313" s="79"/>
    </row>
    <row r="15314" spans="1:2">
      <c r="A15314" s="79"/>
      <c r="B15314" s="79"/>
    </row>
    <row r="15315" spans="1:2">
      <c r="A15315" s="79"/>
      <c r="B15315" s="79"/>
    </row>
    <row r="15316" spans="1:2">
      <c r="A15316" s="79"/>
      <c r="B15316" s="79"/>
    </row>
    <row r="15317" spans="1:2">
      <c r="A15317" s="79"/>
      <c r="B15317" s="79"/>
    </row>
    <row r="15318" spans="1:2">
      <c r="A15318" s="79"/>
      <c r="B15318" s="79"/>
    </row>
    <row r="15319" spans="1:2">
      <c r="A15319" s="79"/>
      <c r="B15319" s="79"/>
    </row>
    <row r="15320" spans="1:2">
      <c r="A15320" s="79"/>
      <c r="B15320" s="79"/>
    </row>
    <row r="15321" spans="1:2">
      <c r="A15321" s="79"/>
      <c r="B15321" s="79"/>
    </row>
    <row r="15322" spans="1:2">
      <c r="A15322" s="79"/>
      <c r="B15322" s="79"/>
    </row>
    <row r="15323" spans="1:2">
      <c r="A15323" s="79"/>
      <c r="B15323" s="79"/>
    </row>
    <row r="15324" spans="1:2">
      <c r="A15324" s="79"/>
      <c r="B15324" s="79"/>
    </row>
    <row r="15325" spans="1:2">
      <c r="A15325" s="79"/>
      <c r="B15325" s="79"/>
    </row>
    <row r="15326" spans="1:2">
      <c r="A15326" s="79"/>
      <c r="B15326" s="79"/>
    </row>
    <row r="15327" spans="1:2">
      <c r="A15327" s="79"/>
      <c r="B15327" s="79"/>
    </row>
    <row r="15328" spans="1:2">
      <c r="A15328" s="79"/>
      <c r="B15328" s="79"/>
    </row>
    <row r="15329" spans="1:2">
      <c r="A15329" s="79"/>
      <c r="B15329" s="79"/>
    </row>
    <row r="15330" spans="1:2">
      <c r="A15330" s="79"/>
      <c r="B15330" s="79"/>
    </row>
    <row r="15331" spans="1:2">
      <c r="A15331" s="79"/>
      <c r="B15331" s="79"/>
    </row>
    <row r="15332" spans="1:2">
      <c r="A15332" s="79"/>
      <c r="B15332" s="79"/>
    </row>
    <row r="15333" spans="1:2">
      <c r="A15333" s="79"/>
      <c r="B15333" s="79"/>
    </row>
    <row r="15334" spans="1:2">
      <c r="A15334" s="79"/>
      <c r="B15334" s="79"/>
    </row>
    <row r="15335" spans="1:2">
      <c r="A15335" s="79"/>
      <c r="B15335" s="79"/>
    </row>
    <row r="15336" spans="1:2">
      <c r="A15336" s="79"/>
      <c r="B15336" s="79"/>
    </row>
    <row r="15337" spans="1:2">
      <c r="A15337" s="79"/>
      <c r="B15337" s="79"/>
    </row>
    <row r="15338" spans="1:2">
      <c r="A15338" s="79"/>
      <c r="B15338" s="79"/>
    </row>
    <row r="15339" spans="1:2">
      <c r="A15339" s="79"/>
      <c r="B15339" s="79"/>
    </row>
    <row r="15340" spans="1:2">
      <c r="A15340" s="79"/>
      <c r="B15340" s="79"/>
    </row>
    <row r="15341" spans="1:2">
      <c r="A15341" s="79"/>
      <c r="B15341" s="79"/>
    </row>
    <row r="15342" spans="1:2">
      <c r="A15342" s="79"/>
      <c r="B15342" s="79"/>
    </row>
    <row r="15343" spans="1:2">
      <c r="A15343" s="79"/>
      <c r="B15343" s="79"/>
    </row>
    <row r="15344" spans="1:2">
      <c r="A15344" s="79"/>
      <c r="B15344" s="79"/>
    </row>
    <row r="15345" spans="1:2">
      <c r="A15345" s="79"/>
      <c r="B15345" s="79"/>
    </row>
    <row r="15346" spans="1:2">
      <c r="A15346" s="79"/>
      <c r="B15346" s="79"/>
    </row>
    <row r="15347" spans="1:2">
      <c r="A15347" s="79"/>
      <c r="B15347" s="79"/>
    </row>
    <row r="15348" spans="1:2">
      <c r="A15348" s="79"/>
      <c r="B15348" s="79"/>
    </row>
    <row r="15349" spans="1:2">
      <c r="A15349" s="79"/>
      <c r="B15349" s="79"/>
    </row>
    <row r="15350" spans="1:2">
      <c r="A15350" s="79"/>
      <c r="B15350" s="79"/>
    </row>
    <row r="15351" spans="1:2">
      <c r="A15351" s="79"/>
      <c r="B15351" s="79"/>
    </row>
    <row r="15352" spans="1:2">
      <c r="A15352" s="79"/>
      <c r="B15352" s="79"/>
    </row>
    <row r="15353" spans="1:2">
      <c r="A15353" s="79"/>
      <c r="B15353" s="79"/>
    </row>
    <row r="15354" spans="1:2">
      <c r="A15354" s="79"/>
      <c r="B15354" s="79"/>
    </row>
    <row r="15355" spans="1:2">
      <c r="A15355" s="79"/>
      <c r="B15355" s="79"/>
    </row>
    <row r="15356" spans="1:2">
      <c r="A15356" s="79"/>
      <c r="B15356" s="79"/>
    </row>
    <row r="15357" spans="1:2">
      <c r="A15357" s="79"/>
      <c r="B15357" s="79"/>
    </row>
    <row r="15358" spans="1:2">
      <c r="A15358" s="79"/>
      <c r="B15358" s="79"/>
    </row>
    <row r="15359" spans="1:2">
      <c r="A15359" s="79"/>
      <c r="B15359" s="79"/>
    </row>
    <row r="15360" spans="1:2">
      <c r="A15360" s="79"/>
      <c r="B15360" s="79"/>
    </row>
    <row r="15361" spans="1:2">
      <c r="A15361" s="79"/>
      <c r="B15361" s="79"/>
    </row>
    <row r="15362" spans="1:2">
      <c r="A15362" s="79"/>
      <c r="B15362" s="79"/>
    </row>
    <row r="15363" spans="1:2">
      <c r="A15363" s="79"/>
      <c r="B15363" s="79"/>
    </row>
    <row r="15364" spans="1:2">
      <c r="A15364" s="79"/>
      <c r="B15364" s="79"/>
    </row>
    <row r="15365" spans="1:2">
      <c r="A15365" s="79"/>
      <c r="B15365" s="79"/>
    </row>
    <row r="15366" spans="1:2">
      <c r="A15366" s="79"/>
      <c r="B15366" s="79"/>
    </row>
    <row r="15367" spans="1:2">
      <c r="A15367" s="79"/>
      <c r="B15367" s="79"/>
    </row>
    <row r="15368" spans="1:2">
      <c r="A15368" s="79"/>
      <c r="B15368" s="79"/>
    </row>
    <row r="15369" spans="1:2">
      <c r="A15369" s="79"/>
      <c r="B15369" s="79"/>
    </row>
    <row r="15370" spans="1:2">
      <c r="A15370" s="79"/>
      <c r="B15370" s="79"/>
    </row>
    <row r="15371" spans="1:2">
      <c r="A15371" s="79"/>
      <c r="B15371" s="79"/>
    </row>
    <row r="15372" spans="1:2">
      <c r="A15372" s="79"/>
      <c r="B15372" s="79"/>
    </row>
    <row r="15373" spans="1:2">
      <c r="A15373" s="79"/>
      <c r="B15373" s="79"/>
    </row>
    <row r="15374" spans="1:2">
      <c r="A15374" s="79"/>
      <c r="B15374" s="79"/>
    </row>
    <row r="15375" spans="1:2">
      <c r="A15375" s="79"/>
      <c r="B15375" s="79"/>
    </row>
    <row r="15376" spans="1:2">
      <c r="A15376" s="79"/>
      <c r="B15376" s="79"/>
    </row>
    <row r="15377" spans="1:2">
      <c r="A15377" s="79"/>
      <c r="B15377" s="79"/>
    </row>
    <row r="15378" spans="1:2">
      <c r="A15378" s="79"/>
      <c r="B15378" s="79"/>
    </row>
    <row r="15379" spans="1:2">
      <c r="A15379" s="79"/>
      <c r="B15379" s="79"/>
    </row>
    <row r="15380" spans="1:2">
      <c r="A15380" s="79"/>
      <c r="B15380" s="79"/>
    </row>
    <row r="15381" spans="1:2">
      <c r="A15381" s="79"/>
      <c r="B15381" s="79"/>
    </row>
    <row r="15382" spans="1:2">
      <c r="A15382" s="79"/>
      <c r="B15382" s="79"/>
    </row>
    <row r="15383" spans="1:2">
      <c r="A15383" s="79"/>
      <c r="B15383" s="79"/>
    </row>
    <row r="15384" spans="1:2">
      <c r="A15384" s="79"/>
      <c r="B15384" s="79"/>
    </row>
    <row r="15385" spans="1:2">
      <c r="A15385" s="79"/>
      <c r="B15385" s="79"/>
    </row>
    <row r="15386" spans="1:2">
      <c r="A15386" s="79"/>
      <c r="B15386" s="79"/>
    </row>
    <row r="15387" spans="1:2">
      <c r="A15387" s="79"/>
      <c r="B15387" s="79"/>
    </row>
    <row r="15388" spans="1:2">
      <c r="A15388" s="79"/>
      <c r="B15388" s="79"/>
    </row>
    <row r="15389" spans="1:2">
      <c r="A15389" s="79"/>
      <c r="B15389" s="79"/>
    </row>
    <row r="15390" spans="1:2">
      <c r="A15390" s="79"/>
      <c r="B15390" s="79"/>
    </row>
    <row r="15391" spans="1:2">
      <c r="A15391" s="79"/>
      <c r="B15391" s="79"/>
    </row>
    <row r="15392" spans="1:2">
      <c r="A15392" s="79"/>
      <c r="B15392" s="79"/>
    </row>
    <row r="15393" spans="1:2">
      <c r="A15393" s="79"/>
      <c r="B15393" s="79"/>
    </row>
    <row r="15394" spans="1:2">
      <c r="A15394" s="79"/>
      <c r="B15394" s="79"/>
    </row>
    <row r="15395" spans="1:2">
      <c r="A15395" s="79"/>
      <c r="B15395" s="79"/>
    </row>
    <row r="15396" spans="1:2">
      <c r="A15396" s="79"/>
      <c r="B15396" s="79"/>
    </row>
    <row r="15397" spans="1:2">
      <c r="A15397" s="79"/>
      <c r="B15397" s="79"/>
    </row>
    <row r="15398" spans="1:2">
      <c r="A15398" s="79"/>
      <c r="B15398" s="79"/>
    </row>
    <row r="15399" spans="1:2">
      <c r="A15399" s="79"/>
      <c r="B15399" s="79"/>
    </row>
    <row r="15400" spans="1:2">
      <c r="A15400" s="79"/>
      <c r="B15400" s="79"/>
    </row>
    <row r="15401" spans="1:2">
      <c r="A15401" s="79"/>
      <c r="B15401" s="79"/>
    </row>
    <row r="15402" spans="1:2">
      <c r="A15402" s="79"/>
      <c r="B15402" s="79"/>
    </row>
    <row r="15403" spans="1:2">
      <c r="A15403" s="79"/>
      <c r="B15403" s="79"/>
    </row>
    <row r="15404" spans="1:2">
      <c r="A15404" s="79"/>
      <c r="B15404" s="79"/>
    </row>
    <row r="15405" spans="1:2">
      <c r="A15405" s="79"/>
      <c r="B15405" s="79"/>
    </row>
    <row r="15406" spans="1:2">
      <c r="A15406" s="79"/>
      <c r="B15406" s="79"/>
    </row>
    <row r="15407" spans="1:2">
      <c r="A15407" s="79"/>
      <c r="B15407" s="79"/>
    </row>
    <row r="15408" spans="1:2">
      <c r="A15408" s="79"/>
      <c r="B15408" s="79"/>
    </row>
    <row r="15409" spans="1:2">
      <c r="A15409" s="79"/>
      <c r="B15409" s="79"/>
    </row>
    <row r="15410" spans="1:2">
      <c r="A15410" s="79"/>
      <c r="B15410" s="79"/>
    </row>
    <row r="15411" spans="1:2">
      <c r="A15411" s="79"/>
      <c r="B15411" s="79"/>
    </row>
    <row r="15412" spans="1:2">
      <c r="A15412" s="79"/>
      <c r="B15412" s="79"/>
    </row>
    <row r="15413" spans="1:2">
      <c r="A15413" s="79"/>
      <c r="B15413" s="79"/>
    </row>
    <row r="15414" spans="1:2">
      <c r="A15414" s="79"/>
      <c r="B15414" s="79"/>
    </row>
    <row r="15415" spans="1:2">
      <c r="A15415" s="79"/>
      <c r="B15415" s="79"/>
    </row>
    <row r="15416" spans="1:2">
      <c r="A15416" s="79"/>
      <c r="B15416" s="79"/>
    </row>
    <row r="15417" spans="1:2">
      <c r="A15417" s="79"/>
      <c r="B15417" s="79"/>
    </row>
    <row r="15418" spans="1:2">
      <c r="A15418" s="79"/>
      <c r="B15418" s="79"/>
    </row>
    <row r="15419" spans="1:2">
      <c r="A15419" s="79"/>
      <c r="B15419" s="79"/>
    </row>
    <row r="15420" spans="1:2">
      <c r="A15420" s="79"/>
      <c r="B15420" s="79"/>
    </row>
    <row r="15421" spans="1:2">
      <c r="A15421" s="79"/>
      <c r="B15421" s="79"/>
    </row>
    <row r="15422" spans="1:2">
      <c r="A15422" s="79"/>
      <c r="B15422" s="79"/>
    </row>
    <row r="15423" spans="1:2">
      <c r="A15423" s="79"/>
      <c r="B15423" s="79"/>
    </row>
    <row r="15424" spans="1:2">
      <c r="A15424" s="79"/>
      <c r="B15424" s="79"/>
    </row>
    <row r="15425" spans="1:2">
      <c r="A15425" s="79"/>
      <c r="B15425" s="79"/>
    </row>
    <row r="15426" spans="1:2">
      <c r="A15426" s="79"/>
      <c r="B15426" s="79"/>
    </row>
    <row r="15427" spans="1:2">
      <c r="A15427" s="79"/>
      <c r="B15427" s="79"/>
    </row>
    <row r="15428" spans="1:2">
      <c r="A15428" s="79"/>
      <c r="B15428" s="79"/>
    </row>
    <row r="15429" spans="1:2">
      <c r="A15429" s="79"/>
      <c r="B15429" s="79"/>
    </row>
    <row r="15430" spans="1:2">
      <c r="A15430" s="79"/>
      <c r="B15430" s="79"/>
    </row>
    <row r="15431" spans="1:2">
      <c r="A15431" s="79"/>
      <c r="B15431" s="79"/>
    </row>
    <row r="15432" spans="1:2">
      <c r="A15432" s="79"/>
      <c r="B15432" s="79"/>
    </row>
    <row r="15433" spans="1:2">
      <c r="A15433" s="79"/>
      <c r="B15433" s="79"/>
    </row>
    <row r="15434" spans="1:2">
      <c r="A15434" s="79"/>
      <c r="B15434" s="79"/>
    </row>
    <row r="15435" spans="1:2">
      <c r="A15435" s="79"/>
      <c r="B15435" s="79"/>
    </row>
    <row r="15436" spans="1:2">
      <c r="A15436" s="79"/>
      <c r="B15436" s="79"/>
    </row>
    <row r="15437" spans="1:2">
      <c r="A15437" s="79"/>
      <c r="B15437" s="79"/>
    </row>
    <row r="15438" spans="1:2">
      <c r="A15438" s="79"/>
      <c r="B15438" s="79"/>
    </row>
    <row r="15439" spans="1:2">
      <c r="A15439" s="79"/>
      <c r="B15439" s="79"/>
    </row>
    <row r="15440" spans="1:2">
      <c r="A15440" s="79"/>
      <c r="B15440" s="79"/>
    </row>
    <row r="15441" spans="1:2">
      <c r="A15441" s="79"/>
      <c r="B15441" s="79"/>
    </row>
    <row r="15442" spans="1:2">
      <c r="A15442" s="79"/>
      <c r="B15442" s="79"/>
    </row>
    <row r="15443" spans="1:2">
      <c r="A15443" s="79"/>
      <c r="B15443" s="79"/>
    </row>
    <row r="15444" spans="1:2">
      <c r="A15444" s="79"/>
      <c r="B15444" s="79"/>
    </row>
    <row r="15445" spans="1:2">
      <c r="A15445" s="79"/>
      <c r="B15445" s="79"/>
    </row>
    <row r="15446" spans="1:2">
      <c r="A15446" s="79"/>
      <c r="B15446" s="79"/>
    </row>
    <row r="15447" spans="1:2">
      <c r="A15447" s="79"/>
      <c r="B15447" s="79"/>
    </row>
    <row r="15448" spans="1:2">
      <c r="A15448" s="79"/>
      <c r="B15448" s="79"/>
    </row>
    <row r="15449" spans="1:2">
      <c r="A15449" s="79"/>
      <c r="B15449" s="79"/>
    </row>
    <row r="15450" spans="1:2">
      <c r="A15450" s="79"/>
      <c r="B15450" s="79"/>
    </row>
    <row r="15451" spans="1:2">
      <c r="A15451" s="79"/>
      <c r="B15451" s="79"/>
    </row>
    <row r="15452" spans="1:2">
      <c r="A15452" s="79"/>
      <c r="B15452" s="79"/>
    </row>
    <row r="15453" spans="1:2">
      <c r="A15453" s="79"/>
      <c r="B15453" s="79"/>
    </row>
    <row r="15454" spans="1:2">
      <c r="A15454" s="79"/>
      <c r="B15454" s="79"/>
    </row>
    <row r="15455" spans="1:2">
      <c r="A15455" s="79"/>
      <c r="B15455" s="79"/>
    </row>
    <row r="15456" spans="1:2">
      <c r="A15456" s="79"/>
      <c r="B15456" s="79"/>
    </row>
    <row r="15457" spans="1:2">
      <c r="A15457" s="79"/>
      <c r="B15457" s="79"/>
    </row>
    <row r="15458" spans="1:2">
      <c r="A15458" s="79"/>
      <c r="B15458" s="79"/>
    </row>
    <row r="15459" spans="1:2">
      <c r="A15459" s="79"/>
      <c r="B15459" s="79"/>
    </row>
    <row r="15460" spans="1:2">
      <c r="A15460" s="79"/>
      <c r="B15460" s="79"/>
    </row>
    <row r="15461" spans="1:2">
      <c r="A15461" s="79"/>
      <c r="B15461" s="79"/>
    </row>
    <row r="15462" spans="1:2">
      <c r="A15462" s="79"/>
      <c r="B15462" s="79"/>
    </row>
    <row r="15463" spans="1:2">
      <c r="A15463" s="79"/>
      <c r="B15463" s="79"/>
    </row>
    <row r="15464" spans="1:2">
      <c r="A15464" s="79"/>
      <c r="B15464" s="79"/>
    </row>
    <row r="15465" spans="1:2">
      <c r="A15465" s="79"/>
      <c r="B15465" s="79"/>
    </row>
    <row r="15466" spans="1:2">
      <c r="A15466" s="79"/>
      <c r="B15466" s="79"/>
    </row>
    <row r="15467" spans="1:2">
      <c r="A15467" s="79"/>
      <c r="B15467" s="79"/>
    </row>
    <row r="15468" spans="1:2">
      <c r="A15468" s="79"/>
      <c r="B15468" s="79"/>
    </row>
    <row r="15469" spans="1:2">
      <c r="A15469" s="79"/>
      <c r="B15469" s="79"/>
    </row>
    <row r="15470" spans="1:2">
      <c r="A15470" s="79"/>
      <c r="B15470" s="79"/>
    </row>
    <row r="15471" spans="1:2">
      <c r="A15471" s="79"/>
      <c r="B15471" s="79"/>
    </row>
    <row r="15472" spans="1:2">
      <c r="A15472" s="79"/>
      <c r="B15472" s="79"/>
    </row>
    <row r="15473" spans="1:2">
      <c r="A15473" s="79"/>
      <c r="B15473" s="79"/>
    </row>
    <row r="15474" spans="1:2">
      <c r="A15474" s="79"/>
      <c r="B15474" s="79"/>
    </row>
    <row r="15475" spans="1:2">
      <c r="A15475" s="79"/>
      <c r="B15475" s="79"/>
    </row>
    <row r="15476" spans="1:2">
      <c r="A15476" s="79"/>
      <c r="B15476" s="79"/>
    </row>
    <row r="15477" spans="1:2">
      <c r="A15477" s="79"/>
      <c r="B15477" s="79"/>
    </row>
    <row r="15478" spans="1:2">
      <c r="A15478" s="79"/>
      <c r="B15478" s="79"/>
    </row>
    <row r="15479" spans="1:2">
      <c r="A15479" s="79"/>
      <c r="B15479" s="79"/>
    </row>
    <row r="15480" spans="1:2">
      <c r="A15480" s="79"/>
      <c r="B15480" s="79"/>
    </row>
    <row r="15481" spans="1:2">
      <c r="A15481" s="79"/>
      <c r="B15481" s="79"/>
    </row>
    <row r="15482" spans="1:2">
      <c r="A15482" s="79"/>
      <c r="B15482" s="79"/>
    </row>
    <row r="15483" spans="1:2">
      <c r="A15483" s="79"/>
      <c r="B15483" s="79"/>
    </row>
    <row r="15484" spans="1:2">
      <c r="A15484" s="79"/>
      <c r="B15484" s="79"/>
    </row>
    <row r="15485" spans="1:2">
      <c r="A15485" s="79"/>
      <c r="B15485" s="79"/>
    </row>
    <row r="15486" spans="1:2">
      <c r="A15486" s="79"/>
      <c r="B15486" s="79"/>
    </row>
    <row r="15487" spans="1:2">
      <c r="A15487" s="79"/>
      <c r="B15487" s="79"/>
    </row>
    <row r="15488" spans="1:2">
      <c r="A15488" s="79"/>
      <c r="B15488" s="79"/>
    </row>
    <row r="15489" spans="1:2">
      <c r="A15489" s="79"/>
      <c r="B15489" s="79"/>
    </row>
    <row r="15490" spans="1:2">
      <c r="A15490" s="79"/>
      <c r="B15490" s="79"/>
    </row>
    <row r="15491" spans="1:2">
      <c r="A15491" s="79"/>
      <c r="B15491" s="79"/>
    </row>
    <row r="15492" spans="1:2">
      <c r="A15492" s="79"/>
      <c r="B15492" s="79"/>
    </row>
    <row r="15493" spans="1:2">
      <c r="A15493" s="79"/>
      <c r="B15493" s="79"/>
    </row>
    <row r="15494" spans="1:2">
      <c r="A15494" s="79"/>
      <c r="B15494" s="79"/>
    </row>
    <row r="15495" spans="1:2">
      <c r="A15495" s="79"/>
      <c r="B15495" s="79"/>
    </row>
    <row r="15496" spans="1:2">
      <c r="A15496" s="79"/>
      <c r="B15496" s="79"/>
    </row>
    <row r="15497" spans="1:2">
      <c r="A15497" s="79"/>
      <c r="B15497" s="79"/>
    </row>
    <row r="15498" spans="1:2">
      <c r="A15498" s="79"/>
      <c r="B15498" s="79"/>
    </row>
    <row r="15499" spans="1:2">
      <c r="A15499" s="79"/>
      <c r="B15499" s="79"/>
    </row>
    <row r="15500" spans="1:2">
      <c r="A15500" s="79"/>
      <c r="B15500" s="79"/>
    </row>
    <row r="15501" spans="1:2">
      <c r="A15501" s="79"/>
      <c r="B15501" s="79"/>
    </row>
    <row r="15502" spans="1:2">
      <c r="A15502" s="79"/>
      <c r="B15502" s="79"/>
    </row>
    <row r="15503" spans="1:2">
      <c r="A15503" s="79"/>
      <c r="B15503" s="79"/>
    </row>
    <row r="15504" spans="1:2">
      <c r="A15504" s="79"/>
      <c r="B15504" s="79"/>
    </row>
    <row r="15505" spans="1:2">
      <c r="A15505" s="79"/>
      <c r="B15505" s="79"/>
    </row>
    <row r="15506" spans="1:2">
      <c r="A15506" s="79"/>
      <c r="B15506" s="79"/>
    </row>
    <row r="15507" spans="1:2">
      <c r="A15507" s="79"/>
      <c r="B15507" s="79"/>
    </row>
    <row r="15508" spans="1:2">
      <c r="A15508" s="79"/>
      <c r="B15508" s="79"/>
    </row>
    <row r="15509" spans="1:2">
      <c r="A15509" s="79"/>
      <c r="B15509" s="79"/>
    </row>
    <row r="15510" spans="1:2">
      <c r="A15510" s="79"/>
      <c r="B15510" s="79"/>
    </row>
    <row r="15511" spans="1:2">
      <c r="A15511" s="79"/>
      <c r="B15511" s="79"/>
    </row>
    <row r="15512" spans="1:2">
      <c r="A15512" s="79"/>
      <c r="B15512" s="79"/>
    </row>
    <row r="15513" spans="1:2">
      <c r="A15513" s="79"/>
      <c r="B15513" s="79"/>
    </row>
    <row r="15514" spans="1:2">
      <c r="A15514" s="79"/>
      <c r="B15514" s="79"/>
    </row>
    <row r="15515" spans="1:2">
      <c r="A15515" s="79"/>
      <c r="B15515" s="79"/>
    </row>
    <row r="15516" spans="1:2">
      <c r="A15516" s="79"/>
      <c r="B15516" s="79"/>
    </row>
    <row r="15517" spans="1:2">
      <c r="A15517" s="79"/>
      <c r="B15517" s="79"/>
    </row>
    <row r="15518" spans="1:2">
      <c r="A15518" s="79"/>
      <c r="B15518" s="79"/>
    </row>
    <row r="15519" spans="1:2">
      <c r="A15519" s="79"/>
      <c r="B15519" s="79"/>
    </row>
    <row r="15520" spans="1:2">
      <c r="A15520" s="79"/>
      <c r="B15520" s="79"/>
    </row>
    <row r="15521" spans="1:2">
      <c r="A15521" s="79"/>
      <c r="B15521" s="79"/>
    </row>
    <row r="15522" spans="1:2">
      <c r="A15522" s="79"/>
      <c r="B15522" s="79"/>
    </row>
    <row r="15523" spans="1:2">
      <c r="A15523" s="79"/>
      <c r="B15523" s="79"/>
    </row>
    <row r="15524" spans="1:2">
      <c r="A15524" s="79"/>
      <c r="B15524" s="79"/>
    </row>
    <row r="15525" spans="1:2">
      <c r="A15525" s="79"/>
      <c r="B15525" s="79"/>
    </row>
    <row r="15526" spans="1:2">
      <c r="A15526" s="79"/>
      <c r="B15526" s="79"/>
    </row>
    <row r="15527" spans="1:2">
      <c r="A15527" s="79"/>
      <c r="B15527" s="79"/>
    </row>
    <row r="15528" spans="1:2">
      <c r="A15528" s="79"/>
      <c r="B15528" s="79"/>
    </row>
    <row r="15529" spans="1:2">
      <c r="A15529" s="79"/>
      <c r="B15529" s="79"/>
    </row>
    <row r="15530" spans="1:2">
      <c r="A15530" s="79"/>
      <c r="B15530" s="79"/>
    </row>
    <row r="15531" spans="1:2">
      <c r="A15531" s="79"/>
      <c r="B15531" s="79"/>
    </row>
    <row r="15532" spans="1:2">
      <c r="A15532" s="79"/>
      <c r="B15532" s="79"/>
    </row>
    <row r="15533" spans="1:2">
      <c r="A15533" s="79"/>
      <c r="B15533" s="79"/>
    </row>
    <row r="15534" spans="1:2">
      <c r="A15534" s="79"/>
      <c r="B15534" s="79"/>
    </row>
    <row r="15535" spans="1:2">
      <c r="A15535" s="79"/>
      <c r="B15535" s="79"/>
    </row>
    <row r="15536" spans="1:2">
      <c r="A15536" s="79"/>
      <c r="B15536" s="79"/>
    </row>
    <row r="15537" spans="1:2">
      <c r="A15537" s="79"/>
      <c r="B15537" s="79"/>
    </row>
    <row r="15538" spans="1:2">
      <c r="A15538" s="79"/>
      <c r="B15538" s="79"/>
    </row>
    <row r="15539" spans="1:2">
      <c r="A15539" s="79"/>
      <c r="B15539" s="79"/>
    </row>
    <row r="15540" spans="1:2">
      <c r="A15540" s="79"/>
      <c r="B15540" s="79"/>
    </row>
    <row r="15541" spans="1:2">
      <c r="A15541" s="79"/>
      <c r="B15541" s="79"/>
    </row>
    <row r="15542" spans="1:2">
      <c r="A15542" s="79"/>
      <c r="B15542" s="79"/>
    </row>
    <row r="15543" spans="1:2">
      <c r="A15543" s="79"/>
      <c r="B15543" s="79"/>
    </row>
    <row r="15544" spans="1:2">
      <c r="A15544" s="79"/>
      <c r="B15544" s="79"/>
    </row>
    <row r="15545" spans="1:2">
      <c r="A15545" s="79"/>
      <c r="B15545" s="79"/>
    </row>
    <row r="15546" spans="1:2">
      <c r="A15546" s="79"/>
      <c r="B15546" s="79"/>
    </row>
    <row r="15547" spans="1:2">
      <c r="A15547" s="79"/>
      <c r="B15547" s="79"/>
    </row>
    <row r="15548" spans="1:2">
      <c r="A15548" s="79"/>
      <c r="B15548" s="79"/>
    </row>
    <row r="15549" spans="1:2">
      <c r="A15549" s="79"/>
      <c r="B15549" s="79"/>
    </row>
    <row r="15550" spans="1:2">
      <c r="A15550" s="79"/>
      <c r="B15550" s="79"/>
    </row>
    <row r="15551" spans="1:2">
      <c r="A15551" s="79"/>
      <c r="B15551" s="79"/>
    </row>
    <row r="15552" spans="1:2">
      <c r="A15552" s="79"/>
      <c r="B15552" s="79"/>
    </row>
    <row r="15553" spans="1:2">
      <c r="A15553" s="79"/>
      <c r="B15553" s="79"/>
    </row>
    <row r="15554" spans="1:2">
      <c r="A15554" s="79"/>
      <c r="B15554" s="79"/>
    </row>
    <row r="15555" spans="1:2">
      <c r="A15555" s="79"/>
      <c r="B15555" s="79"/>
    </row>
    <row r="15556" spans="1:2">
      <c r="A15556" s="79"/>
      <c r="B15556" s="79"/>
    </row>
    <row r="15557" spans="1:2">
      <c r="A15557" s="79"/>
      <c r="B15557" s="79"/>
    </row>
    <row r="15558" spans="1:2">
      <c r="A15558" s="79"/>
      <c r="B15558" s="79"/>
    </row>
    <row r="15559" spans="1:2">
      <c r="A15559" s="79"/>
      <c r="B15559" s="79"/>
    </row>
    <row r="15560" spans="1:2">
      <c r="A15560" s="79"/>
      <c r="B15560" s="79"/>
    </row>
    <row r="15561" spans="1:2">
      <c r="A15561" s="79"/>
      <c r="B15561" s="79"/>
    </row>
    <row r="15562" spans="1:2">
      <c r="A15562" s="79"/>
      <c r="B15562" s="79"/>
    </row>
    <row r="15563" spans="1:2">
      <c r="A15563" s="79"/>
      <c r="B15563" s="79"/>
    </row>
    <row r="15564" spans="1:2">
      <c r="A15564" s="79"/>
      <c r="B15564" s="79"/>
    </row>
    <row r="15565" spans="1:2">
      <c r="A15565" s="79"/>
      <c r="B15565" s="79"/>
    </row>
    <row r="15566" spans="1:2">
      <c r="A15566" s="79"/>
      <c r="B15566" s="79"/>
    </row>
    <row r="15567" spans="1:2">
      <c r="A15567" s="79"/>
      <c r="B15567" s="79"/>
    </row>
    <row r="15568" spans="1:2">
      <c r="A15568" s="79"/>
      <c r="B15568" s="79"/>
    </row>
    <row r="15569" spans="1:2">
      <c r="A15569" s="79"/>
      <c r="B15569" s="79"/>
    </row>
    <row r="15570" spans="1:2">
      <c r="A15570" s="79"/>
      <c r="B15570" s="79"/>
    </row>
    <row r="15571" spans="1:2">
      <c r="A15571" s="79"/>
      <c r="B15571" s="79"/>
    </row>
    <row r="15572" spans="1:2">
      <c r="A15572" s="79"/>
      <c r="B15572" s="79"/>
    </row>
    <row r="15573" spans="1:2">
      <c r="A15573" s="79"/>
      <c r="B15573" s="79"/>
    </row>
    <row r="15574" spans="1:2">
      <c r="A15574" s="79"/>
      <c r="B15574" s="79"/>
    </row>
    <row r="15575" spans="1:2">
      <c r="A15575" s="79"/>
      <c r="B15575" s="79"/>
    </row>
    <row r="15576" spans="1:2">
      <c r="A15576" s="79"/>
      <c r="B15576" s="79"/>
    </row>
    <row r="15577" spans="1:2">
      <c r="A15577" s="79"/>
      <c r="B15577" s="79"/>
    </row>
    <row r="15578" spans="1:2">
      <c r="A15578" s="79"/>
      <c r="B15578" s="79"/>
    </row>
    <row r="15579" spans="1:2">
      <c r="A15579" s="79"/>
      <c r="B15579" s="79"/>
    </row>
    <row r="15580" spans="1:2">
      <c r="A15580" s="79"/>
      <c r="B15580" s="79"/>
    </row>
    <row r="15581" spans="1:2">
      <c r="A15581" s="79"/>
      <c r="B15581" s="79"/>
    </row>
    <row r="15582" spans="1:2">
      <c r="A15582" s="79"/>
      <c r="B15582" s="79"/>
    </row>
    <row r="15583" spans="1:2">
      <c r="A15583" s="79"/>
      <c r="B15583" s="79"/>
    </row>
    <row r="15584" spans="1:2">
      <c r="A15584" s="79"/>
      <c r="B15584" s="79"/>
    </row>
    <row r="15585" spans="1:2">
      <c r="A15585" s="79"/>
      <c r="B15585" s="79"/>
    </row>
    <row r="15586" spans="1:2">
      <c r="A15586" s="79"/>
      <c r="B15586" s="79"/>
    </row>
    <row r="15587" spans="1:2">
      <c r="A15587" s="79"/>
      <c r="B15587" s="79"/>
    </row>
    <row r="15588" spans="1:2">
      <c r="A15588" s="79"/>
      <c r="B15588" s="79"/>
    </row>
    <row r="15589" spans="1:2">
      <c r="A15589" s="79"/>
      <c r="B15589" s="79"/>
    </row>
    <row r="15590" spans="1:2">
      <c r="A15590" s="79"/>
      <c r="B15590" s="79"/>
    </row>
    <row r="15591" spans="1:2">
      <c r="A15591" s="79"/>
      <c r="B15591" s="79"/>
    </row>
    <row r="15592" spans="1:2">
      <c r="A15592" s="79"/>
      <c r="B15592" s="79"/>
    </row>
    <row r="15593" spans="1:2">
      <c r="A15593" s="79"/>
      <c r="B15593" s="79"/>
    </row>
    <row r="15594" spans="1:2">
      <c r="A15594" s="79"/>
      <c r="B15594" s="79"/>
    </row>
    <row r="15595" spans="1:2">
      <c r="A15595" s="79"/>
      <c r="B15595" s="79"/>
    </row>
    <row r="15596" spans="1:2">
      <c r="A15596" s="79"/>
      <c r="B15596" s="79"/>
    </row>
    <row r="15597" spans="1:2">
      <c r="A15597" s="79"/>
      <c r="B15597" s="79"/>
    </row>
    <row r="15598" spans="1:2">
      <c r="A15598" s="79"/>
      <c r="B15598" s="79"/>
    </row>
    <row r="15599" spans="1:2">
      <c r="A15599" s="79"/>
      <c r="B15599" s="79"/>
    </row>
    <row r="15600" spans="1:2">
      <c r="A15600" s="79"/>
      <c r="B15600" s="79"/>
    </row>
    <row r="15601" spans="1:2">
      <c r="A15601" s="79"/>
      <c r="B15601" s="79"/>
    </row>
    <row r="15602" spans="1:2">
      <c r="A15602" s="79"/>
      <c r="B15602" s="79"/>
    </row>
    <row r="15603" spans="1:2">
      <c r="A15603" s="79"/>
      <c r="B15603" s="79"/>
    </row>
    <row r="15604" spans="1:2">
      <c r="A15604" s="79"/>
      <c r="B15604" s="79"/>
    </row>
    <row r="15605" spans="1:2">
      <c r="A15605" s="79"/>
      <c r="B15605" s="79"/>
    </row>
    <row r="15606" spans="1:2">
      <c r="A15606" s="79"/>
      <c r="B15606" s="79"/>
    </row>
    <row r="15607" spans="1:2">
      <c r="A15607" s="79"/>
      <c r="B15607" s="79"/>
    </row>
    <row r="15608" spans="1:2">
      <c r="A15608" s="79"/>
      <c r="B15608" s="79"/>
    </row>
    <row r="15609" spans="1:2">
      <c r="A15609" s="79"/>
      <c r="B15609" s="79"/>
    </row>
    <row r="15610" spans="1:2">
      <c r="A15610" s="79"/>
      <c r="B15610" s="79"/>
    </row>
    <row r="15611" spans="1:2">
      <c r="A15611" s="79"/>
      <c r="B15611" s="79"/>
    </row>
    <row r="15612" spans="1:2">
      <c r="A15612" s="79"/>
      <c r="B15612" s="79"/>
    </row>
    <row r="15613" spans="1:2">
      <c r="A15613" s="79"/>
      <c r="B15613" s="79"/>
    </row>
    <row r="15614" spans="1:2">
      <c r="A15614" s="79"/>
      <c r="B15614" s="79"/>
    </row>
    <row r="15615" spans="1:2">
      <c r="A15615" s="79"/>
      <c r="B15615" s="79"/>
    </row>
    <row r="15616" spans="1:2">
      <c r="A15616" s="79"/>
      <c r="B15616" s="79"/>
    </row>
    <row r="15617" spans="1:2">
      <c r="A15617" s="79"/>
      <c r="B15617" s="79"/>
    </row>
    <row r="15618" spans="1:2">
      <c r="A15618" s="79"/>
      <c r="B15618" s="79"/>
    </row>
    <row r="15619" spans="1:2">
      <c r="A15619" s="79"/>
      <c r="B15619" s="79"/>
    </row>
    <row r="15620" spans="1:2">
      <c r="A15620" s="79"/>
      <c r="B15620" s="79"/>
    </row>
    <row r="15621" spans="1:2">
      <c r="A15621" s="79"/>
      <c r="B15621" s="79"/>
    </row>
    <row r="15622" spans="1:2">
      <c r="A15622" s="79"/>
      <c r="B15622" s="79"/>
    </row>
    <row r="15623" spans="1:2">
      <c r="A15623" s="79"/>
      <c r="B15623" s="79"/>
    </row>
    <row r="15624" spans="1:2">
      <c r="A15624" s="79"/>
      <c r="B15624" s="79"/>
    </row>
    <row r="15625" spans="1:2">
      <c r="A15625" s="79"/>
      <c r="B15625" s="79"/>
    </row>
    <row r="15626" spans="1:2">
      <c r="A15626" s="79"/>
      <c r="B15626" s="79"/>
    </row>
    <row r="15627" spans="1:2">
      <c r="A15627" s="79"/>
      <c r="B15627" s="79"/>
    </row>
    <row r="15628" spans="1:2">
      <c r="A15628" s="79"/>
      <c r="B15628" s="79"/>
    </row>
    <row r="15629" spans="1:2">
      <c r="A15629" s="79"/>
      <c r="B15629" s="79"/>
    </row>
    <row r="15630" spans="1:2">
      <c r="A15630" s="79"/>
      <c r="B15630" s="79"/>
    </row>
    <row r="15631" spans="1:2">
      <c r="A15631" s="79"/>
      <c r="B15631" s="79"/>
    </row>
    <row r="15632" spans="1:2">
      <c r="A15632" s="79"/>
      <c r="B15632" s="79"/>
    </row>
    <row r="15633" spans="1:2">
      <c r="A15633" s="79"/>
      <c r="B15633" s="79"/>
    </row>
    <row r="15634" spans="1:2">
      <c r="A15634" s="79"/>
      <c r="B15634" s="79"/>
    </row>
    <row r="15635" spans="1:2">
      <c r="A15635" s="79"/>
      <c r="B15635" s="79"/>
    </row>
    <row r="15636" spans="1:2">
      <c r="A15636" s="79"/>
      <c r="B15636" s="79"/>
    </row>
    <row r="15637" spans="1:2">
      <c r="A15637" s="79"/>
      <c r="B15637" s="79"/>
    </row>
    <row r="15638" spans="1:2">
      <c r="A15638" s="79"/>
      <c r="B15638" s="79"/>
    </row>
    <row r="15639" spans="1:2">
      <c r="A15639" s="79"/>
      <c r="B15639" s="79"/>
    </row>
    <row r="15640" spans="1:2">
      <c r="A15640" s="79"/>
      <c r="B15640" s="79"/>
    </row>
    <row r="15641" spans="1:2">
      <c r="A15641" s="79"/>
      <c r="B15641" s="79"/>
    </row>
    <row r="15642" spans="1:2">
      <c r="A15642" s="79"/>
      <c r="B15642" s="79"/>
    </row>
    <row r="15643" spans="1:2">
      <c r="A15643" s="79"/>
      <c r="B15643" s="79"/>
    </row>
    <row r="15644" spans="1:2">
      <c r="A15644" s="79"/>
      <c r="B15644" s="79"/>
    </row>
    <row r="15645" spans="1:2">
      <c r="A15645" s="79"/>
      <c r="B15645" s="79"/>
    </row>
    <row r="15646" spans="1:2">
      <c r="A15646" s="79"/>
      <c r="B15646" s="79"/>
    </row>
    <row r="15647" spans="1:2">
      <c r="A15647" s="79"/>
      <c r="B15647" s="79"/>
    </row>
    <row r="15648" spans="1:2">
      <c r="A15648" s="79"/>
      <c r="B15648" s="79"/>
    </row>
    <row r="15649" spans="1:2">
      <c r="A15649" s="79"/>
      <c r="B15649" s="79"/>
    </row>
    <row r="15650" spans="1:2">
      <c r="A15650" s="79"/>
      <c r="B15650" s="79"/>
    </row>
    <row r="15651" spans="1:2">
      <c r="A15651" s="79"/>
      <c r="B15651" s="79"/>
    </row>
    <row r="15652" spans="1:2">
      <c r="A15652" s="79"/>
      <c r="B15652" s="79"/>
    </row>
    <row r="15653" spans="1:2">
      <c r="A15653" s="79"/>
      <c r="B15653" s="79"/>
    </row>
    <row r="15654" spans="1:2">
      <c r="A15654" s="79"/>
      <c r="B15654" s="79"/>
    </row>
    <row r="15655" spans="1:2">
      <c r="A15655" s="79"/>
      <c r="B15655" s="79"/>
    </row>
    <row r="15656" spans="1:2">
      <c r="A15656" s="79"/>
      <c r="B15656" s="79"/>
    </row>
    <row r="15657" spans="1:2">
      <c r="A15657" s="79"/>
      <c r="B15657" s="79"/>
    </row>
    <row r="15658" spans="1:2">
      <c r="A15658" s="79"/>
      <c r="B15658" s="79"/>
    </row>
    <row r="15659" spans="1:2">
      <c r="A15659" s="79"/>
      <c r="B15659" s="79"/>
    </row>
    <row r="15660" spans="1:2">
      <c r="A15660" s="79"/>
      <c r="B15660" s="79"/>
    </row>
    <row r="15661" spans="1:2">
      <c r="A15661" s="79"/>
      <c r="B15661" s="79"/>
    </row>
    <row r="15662" spans="1:2">
      <c r="A15662" s="79"/>
      <c r="B15662" s="79"/>
    </row>
    <row r="15663" spans="1:2">
      <c r="A15663" s="79"/>
      <c r="B15663" s="79"/>
    </row>
    <row r="15664" spans="1:2">
      <c r="A15664" s="79"/>
      <c r="B15664" s="79"/>
    </row>
    <row r="15665" spans="1:2">
      <c r="A15665" s="79"/>
      <c r="B15665" s="79"/>
    </row>
    <row r="15666" spans="1:2">
      <c r="A15666" s="79"/>
      <c r="B15666" s="79"/>
    </row>
    <row r="15667" spans="1:2">
      <c r="A15667" s="79"/>
      <c r="B15667" s="79"/>
    </row>
    <row r="15668" spans="1:2">
      <c r="A15668" s="79"/>
      <c r="B15668" s="79"/>
    </row>
    <row r="15669" spans="1:2">
      <c r="A15669" s="79"/>
      <c r="B15669" s="79"/>
    </row>
    <row r="15670" spans="1:2">
      <c r="A15670" s="79"/>
      <c r="B15670" s="79"/>
    </row>
    <row r="15671" spans="1:2">
      <c r="A15671" s="79"/>
      <c r="B15671" s="79"/>
    </row>
    <row r="15672" spans="1:2">
      <c r="A15672" s="79"/>
      <c r="B15672" s="79"/>
    </row>
    <row r="15673" spans="1:2">
      <c r="A15673" s="79"/>
      <c r="B15673" s="79"/>
    </row>
    <row r="15674" spans="1:2">
      <c r="A15674" s="79"/>
      <c r="B15674" s="79"/>
    </row>
    <row r="15675" spans="1:2">
      <c r="A15675" s="79"/>
      <c r="B15675" s="79"/>
    </row>
    <row r="15676" spans="1:2">
      <c r="A15676" s="79"/>
      <c r="B15676" s="79"/>
    </row>
    <row r="15677" spans="1:2">
      <c r="A15677" s="79"/>
      <c r="B15677" s="79"/>
    </row>
    <row r="15678" spans="1:2">
      <c r="A15678" s="79"/>
      <c r="B15678" s="79"/>
    </row>
    <row r="15679" spans="1:2">
      <c r="A15679" s="79"/>
      <c r="B15679" s="79"/>
    </row>
    <row r="15680" spans="1:2">
      <c r="A15680" s="79"/>
      <c r="B15680" s="79"/>
    </row>
    <row r="15681" spans="1:2">
      <c r="A15681" s="79"/>
      <c r="B15681" s="79"/>
    </row>
    <row r="15682" spans="1:2">
      <c r="A15682" s="79"/>
      <c r="B15682" s="79"/>
    </row>
    <row r="15683" spans="1:2">
      <c r="A15683" s="79"/>
      <c r="B15683" s="79"/>
    </row>
    <row r="15684" spans="1:2">
      <c r="A15684" s="79"/>
      <c r="B15684" s="79"/>
    </row>
    <row r="15685" spans="1:2">
      <c r="A15685" s="79"/>
      <c r="B15685" s="79"/>
    </row>
    <row r="15686" spans="1:2">
      <c r="A15686" s="79"/>
      <c r="B15686" s="79"/>
    </row>
    <row r="15687" spans="1:2">
      <c r="A15687" s="79"/>
      <c r="B15687" s="79"/>
    </row>
    <row r="15688" spans="1:2">
      <c r="A15688" s="79"/>
      <c r="B15688" s="79"/>
    </row>
    <row r="15689" spans="1:2">
      <c r="A15689" s="79"/>
      <c r="B15689" s="79"/>
    </row>
    <row r="15690" spans="1:2">
      <c r="A15690" s="79"/>
      <c r="B15690" s="79"/>
    </row>
    <row r="15691" spans="1:2">
      <c r="A15691" s="79"/>
      <c r="B15691" s="79"/>
    </row>
    <row r="15692" spans="1:2">
      <c r="A15692" s="79"/>
      <c r="B15692" s="79"/>
    </row>
    <row r="15693" spans="1:2">
      <c r="A15693" s="79"/>
      <c r="B15693" s="79"/>
    </row>
    <row r="15694" spans="1:2">
      <c r="A15694" s="79"/>
      <c r="B15694" s="79"/>
    </row>
    <row r="15695" spans="1:2">
      <c r="A15695" s="79"/>
      <c r="B15695" s="79"/>
    </row>
    <row r="15696" spans="1:2">
      <c r="A15696" s="79"/>
      <c r="B15696" s="79"/>
    </row>
    <row r="15697" spans="1:2">
      <c r="A15697" s="79"/>
      <c r="B15697" s="79"/>
    </row>
    <row r="15698" spans="1:2">
      <c r="A15698" s="79"/>
      <c r="B15698" s="79"/>
    </row>
    <row r="15699" spans="1:2">
      <c r="A15699" s="79"/>
      <c r="B15699" s="79"/>
    </row>
    <row r="15700" spans="1:2">
      <c r="A15700" s="79"/>
      <c r="B15700" s="79"/>
    </row>
    <row r="15701" spans="1:2">
      <c r="A15701" s="79"/>
      <c r="B15701" s="79"/>
    </row>
    <row r="15702" spans="1:2">
      <c r="A15702" s="79"/>
      <c r="B15702" s="79"/>
    </row>
    <row r="15703" spans="1:2">
      <c r="A15703" s="79"/>
      <c r="B15703" s="79"/>
    </row>
    <row r="15704" spans="1:2">
      <c r="A15704" s="79"/>
      <c r="B15704" s="79"/>
    </row>
    <row r="15705" spans="1:2">
      <c r="A15705" s="79"/>
      <c r="B15705" s="79"/>
    </row>
    <row r="15706" spans="1:2">
      <c r="A15706" s="79"/>
      <c r="B15706" s="79"/>
    </row>
    <row r="15707" spans="1:2">
      <c r="A15707" s="79"/>
      <c r="B15707" s="79"/>
    </row>
    <row r="15708" spans="1:2">
      <c r="A15708" s="79"/>
      <c r="B15708" s="79"/>
    </row>
    <row r="15709" spans="1:2">
      <c r="A15709" s="79"/>
      <c r="B15709" s="79"/>
    </row>
    <row r="15710" spans="1:2">
      <c r="A15710" s="79"/>
      <c r="B15710" s="79"/>
    </row>
    <row r="15711" spans="1:2">
      <c r="A15711" s="79"/>
      <c r="B15711" s="79"/>
    </row>
    <row r="15712" spans="1:2">
      <c r="A15712" s="79"/>
      <c r="B15712" s="79"/>
    </row>
    <row r="15713" spans="1:2">
      <c r="A15713" s="79"/>
      <c r="B15713" s="79"/>
    </row>
    <row r="15714" spans="1:2">
      <c r="A15714" s="79"/>
      <c r="B15714" s="79"/>
    </row>
    <row r="15715" spans="1:2">
      <c r="A15715" s="79"/>
      <c r="B15715" s="79"/>
    </row>
    <row r="15716" spans="1:2">
      <c r="A15716" s="79"/>
      <c r="B15716" s="79"/>
    </row>
    <row r="15717" spans="1:2">
      <c r="A15717" s="79"/>
      <c r="B15717" s="79"/>
    </row>
    <row r="15718" spans="1:2">
      <c r="A15718" s="79"/>
      <c r="B15718" s="79"/>
    </row>
    <row r="15719" spans="1:2">
      <c r="A15719" s="79"/>
      <c r="B15719" s="79"/>
    </row>
    <row r="15720" spans="1:2">
      <c r="A15720" s="79"/>
      <c r="B15720" s="79"/>
    </row>
    <row r="15721" spans="1:2">
      <c r="A15721" s="79"/>
      <c r="B15721" s="79"/>
    </row>
    <row r="15722" spans="1:2">
      <c r="A15722" s="79"/>
      <c r="B15722" s="79"/>
    </row>
    <row r="15723" spans="1:2">
      <c r="A15723" s="79"/>
      <c r="B15723" s="79"/>
    </row>
    <row r="15724" spans="1:2">
      <c r="A15724" s="79"/>
      <c r="B15724" s="79"/>
    </row>
    <row r="15725" spans="1:2">
      <c r="A15725" s="79"/>
      <c r="B15725" s="79"/>
    </row>
    <row r="15726" spans="1:2">
      <c r="A15726" s="79"/>
      <c r="B15726" s="79"/>
    </row>
    <row r="15727" spans="1:2">
      <c r="A15727" s="79"/>
      <c r="B15727" s="79"/>
    </row>
    <row r="15728" spans="1:2">
      <c r="A15728" s="79"/>
      <c r="B15728" s="79"/>
    </row>
    <row r="15729" spans="1:2">
      <c r="A15729" s="79"/>
      <c r="B15729" s="79"/>
    </row>
    <row r="15730" spans="1:2">
      <c r="A15730" s="79"/>
      <c r="B15730" s="79"/>
    </row>
    <row r="15731" spans="1:2">
      <c r="A15731" s="79"/>
      <c r="B15731" s="79"/>
    </row>
    <row r="15732" spans="1:2">
      <c r="A15732" s="79"/>
      <c r="B15732" s="79"/>
    </row>
    <row r="15733" spans="1:2">
      <c r="A15733" s="79"/>
      <c r="B15733" s="79"/>
    </row>
    <row r="15734" spans="1:2">
      <c r="A15734" s="79"/>
      <c r="B15734" s="79"/>
    </row>
    <row r="15735" spans="1:2">
      <c r="A15735" s="79"/>
      <c r="B15735" s="79"/>
    </row>
    <row r="15736" spans="1:2">
      <c r="A15736" s="79"/>
      <c r="B15736" s="79"/>
    </row>
    <row r="15737" spans="1:2">
      <c r="A15737" s="79"/>
      <c r="B15737" s="79"/>
    </row>
    <row r="15738" spans="1:2">
      <c r="A15738" s="79"/>
      <c r="B15738" s="79"/>
    </row>
    <row r="15739" spans="1:2">
      <c r="A15739" s="79"/>
      <c r="B15739" s="79"/>
    </row>
    <row r="15740" spans="1:2">
      <c r="A15740" s="79"/>
      <c r="B15740" s="79"/>
    </row>
    <row r="15741" spans="1:2">
      <c r="A15741" s="79"/>
      <c r="B15741" s="79"/>
    </row>
    <row r="15742" spans="1:2">
      <c r="A15742" s="79"/>
      <c r="B15742" s="79"/>
    </row>
    <row r="15743" spans="1:2">
      <c r="A15743" s="79"/>
      <c r="B15743" s="79"/>
    </row>
    <row r="15744" spans="1:2">
      <c r="A15744" s="79"/>
      <c r="B15744" s="79"/>
    </row>
    <row r="15745" spans="1:2">
      <c r="A15745" s="79"/>
      <c r="B15745" s="79"/>
    </row>
    <row r="15746" spans="1:2">
      <c r="A15746" s="79"/>
      <c r="B15746" s="79"/>
    </row>
    <row r="15747" spans="1:2">
      <c r="A15747" s="79"/>
      <c r="B15747" s="79"/>
    </row>
    <row r="15748" spans="1:2">
      <c r="A15748" s="79"/>
      <c r="B15748" s="79"/>
    </row>
    <row r="15749" spans="1:2">
      <c r="A15749" s="79"/>
      <c r="B15749" s="79"/>
    </row>
    <row r="15750" spans="1:2">
      <c r="A15750" s="79"/>
      <c r="B15750" s="79"/>
    </row>
    <row r="15751" spans="1:2">
      <c r="A15751" s="79"/>
      <c r="B15751" s="79"/>
    </row>
    <row r="15752" spans="1:2">
      <c r="A15752" s="79"/>
      <c r="B15752" s="79"/>
    </row>
    <row r="15753" spans="1:2">
      <c r="A15753" s="79"/>
      <c r="B15753" s="79"/>
    </row>
    <row r="15754" spans="1:2">
      <c r="A15754" s="79"/>
      <c r="B15754" s="79"/>
    </row>
    <row r="15755" spans="1:2">
      <c r="A15755" s="79"/>
      <c r="B15755" s="79"/>
    </row>
    <row r="15756" spans="1:2">
      <c r="A15756" s="79"/>
      <c r="B15756" s="79"/>
    </row>
    <row r="15757" spans="1:2">
      <c r="A15757" s="79"/>
      <c r="B15757" s="79"/>
    </row>
    <row r="15758" spans="1:2">
      <c r="A15758" s="79"/>
      <c r="B15758" s="79"/>
    </row>
    <row r="15759" spans="1:2">
      <c r="A15759" s="79"/>
      <c r="B15759" s="79"/>
    </row>
    <row r="15760" spans="1:2">
      <c r="A15760" s="79"/>
      <c r="B15760" s="79"/>
    </row>
    <row r="15761" spans="1:2">
      <c r="A15761" s="79"/>
      <c r="B15761" s="79"/>
    </row>
    <row r="15762" spans="1:2">
      <c r="A15762" s="79"/>
      <c r="B15762" s="79"/>
    </row>
    <row r="15763" spans="1:2">
      <c r="A15763" s="79"/>
      <c r="B15763" s="79"/>
    </row>
    <row r="15764" spans="1:2">
      <c r="A15764" s="79"/>
      <c r="B15764" s="79"/>
    </row>
    <row r="15765" spans="1:2">
      <c r="A15765" s="79"/>
      <c r="B15765" s="79"/>
    </row>
    <row r="15766" spans="1:2">
      <c r="A15766" s="79"/>
      <c r="B15766" s="79"/>
    </row>
    <row r="15767" spans="1:2">
      <c r="A15767" s="79"/>
      <c r="B15767" s="79"/>
    </row>
    <row r="15768" spans="1:2">
      <c r="A15768" s="79"/>
      <c r="B15768" s="79"/>
    </row>
    <row r="15769" spans="1:2">
      <c r="A15769" s="79"/>
      <c r="B15769" s="79"/>
    </row>
    <row r="15770" spans="1:2">
      <c r="A15770" s="79"/>
      <c r="B15770" s="79"/>
    </row>
    <row r="15771" spans="1:2">
      <c r="A15771" s="79"/>
      <c r="B15771" s="79"/>
    </row>
    <row r="15772" spans="1:2">
      <c r="A15772" s="79"/>
      <c r="B15772" s="79"/>
    </row>
    <row r="15773" spans="1:2">
      <c r="A15773" s="79"/>
      <c r="B15773" s="79"/>
    </row>
    <row r="15774" spans="1:2">
      <c r="A15774" s="79"/>
      <c r="B15774" s="79"/>
    </row>
    <row r="15775" spans="1:2">
      <c r="A15775" s="79"/>
      <c r="B15775" s="79"/>
    </row>
    <row r="15776" spans="1:2">
      <c r="A15776" s="79"/>
      <c r="B15776" s="79"/>
    </row>
    <row r="15777" spans="1:2">
      <c r="A15777" s="79"/>
      <c r="B15777" s="79"/>
    </row>
    <row r="15778" spans="1:2">
      <c r="A15778" s="79"/>
      <c r="B15778" s="79"/>
    </row>
    <row r="15779" spans="1:2">
      <c r="A15779" s="79"/>
      <c r="B15779" s="79"/>
    </row>
    <row r="15780" spans="1:2">
      <c r="A15780" s="79"/>
      <c r="B15780" s="79"/>
    </row>
    <row r="15781" spans="1:2">
      <c r="A15781" s="79"/>
      <c r="B15781" s="79"/>
    </row>
    <row r="15782" spans="1:2">
      <c r="A15782" s="79"/>
      <c r="B15782" s="79"/>
    </row>
    <row r="15783" spans="1:2">
      <c r="A15783" s="79"/>
      <c r="B15783" s="79"/>
    </row>
    <row r="15784" spans="1:2">
      <c r="A15784" s="79"/>
      <c r="B15784" s="79"/>
    </row>
    <row r="15785" spans="1:2">
      <c r="A15785" s="79"/>
      <c r="B15785" s="79"/>
    </row>
    <row r="15786" spans="1:2">
      <c r="A15786" s="79"/>
      <c r="B15786" s="79"/>
    </row>
    <row r="15787" spans="1:2">
      <c r="A15787" s="79"/>
      <c r="B15787" s="79"/>
    </row>
    <row r="15788" spans="1:2">
      <c r="A15788" s="79"/>
      <c r="B15788" s="79"/>
    </row>
    <row r="15789" spans="1:2">
      <c r="A15789" s="79"/>
      <c r="B15789" s="79"/>
    </row>
    <row r="15790" spans="1:2">
      <c r="A15790" s="79"/>
      <c r="B15790" s="79"/>
    </row>
    <row r="15791" spans="1:2">
      <c r="A15791" s="79"/>
      <c r="B15791" s="79"/>
    </row>
    <row r="15792" spans="1:2">
      <c r="A15792" s="79"/>
      <c r="B15792" s="79"/>
    </row>
    <row r="15793" spans="1:2">
      <c r="A15793" s="79"/>
      <c r="B15793" s="79"/>
    </row>
    <row r="15794" spans="1:2">
      <c r="A15794" s="79"/>
      <c r="B15794" s="79"/>
    </row>
    <row r="15795" spans="1:2">
      <c r="A15795" s="79"/>
      <c r="B15795" s="79"/>
    </row>
    <row r="15796" spans="1:2">
      <c r="A15796" s="79"/>
      <c r="B15796" s="79"/>
    </row>
    <row r="15797" spans="1:2">
      <c r="A15797" s="79"/>
      <c r="B15797" s="79"/>
    </row>
    <row r="15798" spans="1:2">
      <c r="A15798" s="79"/>
      <c r="B15798" s="79"/>
    </row>
    <row r="15799" spans="1:2">
      <c r="A15799" s="79"/>
      <c r="B15799" s="79"/>
    </row>
    <row r="15800" spans="1:2">
      <c r="A15800" s="79"/>
      <c r="B15800" s="79"/>
    </row>
    <row r="15801" spans="1:2">
      <c r="A15801" s="79"/>
      <c r="B15801" s="79"/>
    </row>
    <row r="15802" spans="1:2">
      <c r="A15802" s="79"/>
      <c r="B15802" s="79"/>
    </row>
    <row r="15803" spans="1:2">
      <c r="A15803" s="79"/>
      <c r="B15803" s="79"/>
    </row>
    <row r="15804" spans="1:2">
      <c r="A15804" s="79"/>
      <c r="B15804" s="79"/>
    </row>
    <row r="15805" spans="1:2">
      <c r="A15805" s="79"/>
      <c r="B15805" s="79"/>
    </row>
    <row r="15806" spans="1:2">
      <c r="A15806" s="79"/>
      <c r="B15806" s="79"/>
    </row>
    <row r="15807" spans="1:2">
      <c r="A15807" s="79"/>
      <c r="B15807" s="79"/>
    </row>
    <row r="15808" spans="1:2">
      <c r="A15808" s="79"/>
      <c r="B15808" s="79"/>
    </row>
    <row r="15809" spans="1:2">
      <c r="A15809" s="79"/>
      <c r="B15809" s="79"/>
    </row>
    <row r="15810" spans="1:2">
      <c r="A15810" s="79"/>
      <c r="B15810" s="79"/>
    </row>
    <row r="15811" spans="1:2">
      <c r="A15811" s="79"/>
      <c r="B15811" s="79"/>
    </row>
    <row r="15812" spans="1:2">
      <c r="A15812" s="79"/>
      <c r="B15812" s="79"/>
    </row>
    <row r="15813" spans="1:2">
      <c r="A15813" s="79"/>
      <c r="B15813" s="79"/>
    </row>
    <row r="15814" spans="1:2">
      <c r="A15814" s="79"/>
      <c r="B15814" s="79"/>
    </row>
    <row r="15815" spans="1:2">
      <c r="A15815" s="79"/>
      <c r="B15815" s="79"/>
    </row>
    <row r="15816" spans="1:2">
      <c r="A15816" s="79"/>
      <c r="B15816" s="79"/>
    </row>
    <row r="15817" spans="1:2">
      <c r="A15817" s="79"/>
      <c r="B15817" s="79"/>
    </row>
    <row r="15818" spans="1:2">
      <c r="A15818" s="79"/>
      <c r="B15818" s="79"/>
    </row>
    <row r="15819" spans="1:2">
      <c r="A15819" s="79"/>
      <c r="B15819" s="79"/>
    </row>
    <row r="15820" spans="1:2">
      <c r="A15820" s="79"/>
      <c r="B15820" s="79"/>
    </row>
    <row r="15821" spans="1:2">
      <c r="A15821" s="79"/>
      <c r="B15821" s="79"/>
    </row>
    <row r="15822" spans="1:2">
      <c r="A15822" s="79"/>
      <c r="B15822" s="79"/>
    </row>
    <row r="15823" spans="1:2">
      <c r="A15823" s="79"/>
      <c r="B15823" s="79"/>
    </row>
    <row r="15824" spans="1:2">
      <c r="A15824" s="79"/>
      <c r="B15824" s="79"/>
    </row>
    <row r="15825" spans="1:2">
      <c r="A15825" s="79"/>
      <c r="B15825" s="79"/>
    </row>
    <row r="15826" spans="1:2">
      <c r="A15826" s="79"/>
      <c r="B15826" s="79"/>
    </row>
    <row r="15827" spans="1:2">
      <c r="A15827" s="79"/>
      <c r="B15827" s="79"/>
    </row>
    <row r="15828" spans="1:2">
      <c r="A15828" s="79"/>
      <c r="B15828" s="79"/>
    </row>
    <row r="15829" spans="1:2">
      <c r="A15829" s="79"/>
      <c r="B15829" s="79"/>
    </row>
    <row r="15830" spans="1:2">
      <c r="A15830" s="79"/>
      <c r="B15830" s="79"/>
    </row>
    <row r="15831" spans="1:2">
      <c r="A15831" s="79"/>
      <c r="B15831" s="79"/>
    </row>
    <row r="15832" spans="1:2">
      <c r="A15832" s="79"/>
      <c r="B15832" s="79"/>
    </row>
    <row r="15833" spans="1:2">
      <c r="A15833" s="79"/>
      <c r="B15833" s="79"/>
    </row>
    <row r="15834" spans="1:2">
      <c r="A15834" s="79"/>
      <c r="B15834" s="79"/>
    </row>
    <row r="15835" spans="1:2">
      <c r="A15835" s="79"/>
      <c r="B15835" s="79"/>
    </row>
    <row r="15836" spans="1:2">
      <c r="A15836" s="79"/>
      <c r="B15836" s="79"/>
    </row>
    <row r="15837" spans="1:2">
      <c r="A15837" s="79"/>
      <c r="B15837" s="79"/>
    </row>
    <row r="15838" spans="1:2">
      <c r="A15838" s="79"/>
      <c r="B15838" s="79"/>
    </row>
    <row r="15839" spans="1:2">
      <c r="A15839" s="79"/>
      <c r="B15839" s="79"/>
    </row>
    <row r="15840" spans="1:2">
      <c r="A15840" s="79"/>
      <c r="B15840" s="79"/>
    </row>
    <row r="15841" spans="1:2">
      <c r="A15841" s="79"/>
      <c r="B15841" s="79"/>
    </row>
    <row r="15842" spans="1:2">
      <c r="A15842" s="79"/>
      <c r="B15842" s="79"/>
    </row>
    <row r="15843" spans="1:2">
      <c r="A15843" s="79"/>
      <c r="B15843" s="79"/>
    </row>
    <row r="15844" spans="1:2">
      <c r="A15844" s="79"/>
      <c r="B15844" s="79"/>
    </row>
    <row r="15845" spans="1:2">
      <c r="A15845" s="79"/>
      <c r="B15845" s="79"/>
    </row>
    <row r="15846" spans="1:2">
      <c r="A15846" s="79"/>
      <c r="B15846" s="79"/>
    </row>
    <row r="15847" spans="1:2">
      <c r="A15847" s="79"/>
      <c r="B15847" s="79"/>
    </row>
    <row r="15848" spans="1:2">
      <c r="A15848" s="79"/>
      <c r="B15848" s="79"/>
    </row>
    <row r="15849" spans="1:2">
      <c r="A15849" s="79"/>
      <c r="B15849" s="79"/>
    </row>
    <row r="15850" spans="1:2">
      <c r="A15850" s="79"/>
      <c r="B15850" s="79"/>
    </row>
    <row r="15851" spans="1:2">
      <c r="A15851" s="79"/>
      <c r="B15851" s="79"/>
    </row>
    <row r="15852" spans="1:2">
      <c r="A15852" s="79"/>
      <c r="B15852" s="79"/>
    </row>
    <row r="15853" spans="1:2">
      <c r="A15853" s="79"/>
      <c r="B15853" s="79"/>
    </row>
    <row r="15854" spans="1:2">
      <c r="A15854" s="79"/>
      <c r="B15854" s="79"/>
    </row>
    <row r="15855" spans="1:2">
      <c r="A15855" s="79"/>
      <c r="B15855" s="79"/>
    </row>
    <row r="15856" spans="1:2">
      <c r="A15856" s="79"/>
      <c r="B15856" s="79"/>
    </row>
    <row r="15857" spans="1:2">
      <c r="A15857" s="79"/>
      <c r="B15857" s="79"/>
    </row>
    <row r="15858" spans="1:2">
      <c r="A15858" s="79"/>
      <c r="B15858" s="79"/>
    </row>
    <row r="15859" spans="1:2">
      <c r="A15859" s="79"/>
      <c r="B15859" s="79"/>
    </row>
    <row r="15860" spans="1:2">
      <c r="A15860" s="79"/>
      <c r="B15860" s="79"/>
    </row>
    <row r="15861" spans="1:2">
      <c r="A15861" s="79"/>
      <c r="B15861" s="79"/>
    </row>
    <row r="15862" spans="1:2">
      <c r="A15862" s="79"/>
      <c r="B15862" s="79"/>
    </row>
    <row r="15863" spans="1:2">
      <c r="A15863" s="79"/>
      <c r="B15863" s="79"/>
    </row>
    <row r="15864" spans="1:2">
      <c r="A15864" s="79"/>
      <c r="B15864" s="79"/>
    </row>
    <row r="15865" spans="1:2">
      <c r="A15865" s="79"/>
      <c r="B15865" s="79"/>
    </row>
    <row r="15866" spans="1:2">
      <c r="A15866" s="79"/>
      <c r="B15866" s="79"/>
    </row>
    <row r="15867" spans="1:2">
      <c r="A15867" s="79"/>
      <c r="B15867" s="79"/>
    </row>
    <row r="15868" spans="1:2">
      <c r="A15868" s="79"/>
      <c r="B15868" s="79"/>
    </row>
    <row r="15869" spans="1:2">
      <c r="A15869" s="79"/>
      <c r="B15869" s="79"/>
    </row>
    <row r="15870" spans="1:2">
      <c r="A15870" s="79"/>
      <c r="B15870" s="79"/>
    </row>
    <row r="15871" spans="1:2">
      <c r="A15871" s="79"/>
      <c r="B15871" s="79"/>
    </row>
    <row r="15872" spans="1:2">
      <c r="A15872" s="79"/>
      <c r="B15872" s="79"/>
    </row>
    <row r="15873" spans="1:2">
      <c r="A15873" s="79"/>
      <c r="B15873" s="79"/>
    </row>
    <row r="15874" spans="1:2">
      <c r="A15874" s="79"/>
      <c r="B15874" s="79"/>
    </row>
    <row r="15875" spans="1:2">
      <c r="A15875" s="79"/>
      <c r="B15875" s="79"/>
    </row>
    <row r="15876" spans="1:2">
      <c r="A15876" s="79"/>
      <c r="B15876" s="79"/>
    </row>
    <row r="15877" spans="1:2">
      <c r="A15877" s="79"/>
      <c r="B15877" s="79"/>
    </row>
    <row r="15878" spans="1:2">
      <c r="A15878" s="79"/>
      <c r="B15878" s="79"/>
    </row>
    <row r="15879" spans="1:2">
      <c r="A15879" s="79"/>
      <c r="B15879" s="79"/>
    </row>
    <row r="15880" spans="1:2">
      <c r="A15880" s="79"/>
      <c r="B15880" s="79"/>
    </row>
    <row r="15881" spans="1:2">
      <c r="A15881" s="79"/>
      <c r="B15881" s="79"/>
    </row>
    <row r="15882" spans="1:2">
      <c r="A15882" s="79"/>
      <c r="B15882" s="79"/>
    </row>
    <row r="15883" spans="1:2">
      <c r="A15883" s="79"/>
      <c r="B15883" s="79"/>
    </row>
    <row r="15884" spans="1:2">
      <c r="A15884" s="79"/>
      <c r="B15884" s="79"/>
    </row>
    <row r="15885" spans="1:2">
      <c r="A15885" s="79"/>
      <c r="B15885" s="79"/>
    </row>
    <row r="15886" spans="1:2">
      <c r="A15886" s="79"/>
      <c r="B15886" s="79"/>
    </row>
    <row r="15887" spans="1:2">
      <c r="A15887" s="79"/>
      <c r="B15887" s="79"/>
    </row>
    <row r="15888" spans="1:2">
      <c r="A15888" s="79"/>
      <c r="B15888" s="79"/>
    </row>
    <row r="15889" spans="1:2">
      <c r="A15889" s="79"/>
      <c r="B15889" s="79"/>
    </row>
    <row r="15890" spans="1:2">
      <c r="A15890" s="79"/>
      <c r="B15890" s="79"/>
    </row>
    <row r="15891" spans="1:2">
      <c r="A15891" s="79"/>
      <c r="B15891" s="79"/>
    </row>
    <row r="15892" spans="1:2">
      <c r="A15892" s="79"/>
      <c r="B15892" s="79"/>
    </row>
    <row r="15893" spans="1:2">
      <c r="A15893" s="79"/>
      <c r="B15893" s="79"/>
    </row>
    <row r="15894" spans="1:2">
      <c r="A15894" s="79"/>
      <c r="B15894" s="79"/>
    </row>
    <row r="15895" spans="1:2">
      <c r="A15895" s="79"/>
      <c r="B15895" s="79"/>
    </row>
    <row r="15896" spans="1:2">
      <c r="A15896" s="79"/>
      <c r="B15896" s="79"/>
    </row>
    <row r="15897" spans="1:2">
      <c r="A15897" s="79"/>
      <c r="B15897" s="79"/>
    </row>
    <row r="15898" spans="1:2">
      <c r="A15898" s="79"/>
      <c r="B15898" s="79"/>
    </row>
    <row r="15899" spans="1:2">
      <c r="A15899" s="79"/>
      <c r="B15899" s="79"/>
    </row>
    <row r="15900" spans="1:2">
      <c r="A15900" s="79"/>
      <c r="B15900" s="79"/>
    </row>
    <row r="15901" spans="1:2">
      <c r="A15901" s="79"/>
      <c r="B15901" s="79"/>
    </row>
    <row r="15902" spans="1:2">
      <c r="A15902" s="79"/>
      <c r="B15902" s="79"/>
    </row>
    <row r="15903" spans="1:2">
      <c r="A15903" s="79"/>
      <c r="B15903" s="79"/>
    </row>
    <row r="15904" spans="1:2">
      <c r="A15904" s="79"/>
      <c r="B15904" s="79"/>
    </row>
    <row r="15905" spans="1:2">
      <c r="A15905" s="79"/>
      <c r="B15905" s="79"/>
    </row>
    <row r="15906" spans="1:2">
      <c r="A15906" s="79"/>
      <c r="B15906" s="79"/>
    </row>
    <row r="15907" spans="1:2">
      <c r="A15907" s="79"/>
      <c r="B15907" s="79"/>
    </row>
    <row r="15908" spans="1:2">
      <c r="A15908" s="79"/>
      <c r="B15908" s="79"/>
    </row>
    <row r="15909" spans="1:2">
      <c r="A15909" s="79"/>
      <c r="B15909" s="79"/>
    </row>
    <row r="15910" spans="1:2">
      <c r="A15910" s="79"/>
      <c r="B15910" s="79"/>
    </row>
    <row r="15911" spans="1:2">
      <c r="A15911" s="79"/>
      <c r="B15911" s="79"/>
    </row>
    <row r="15912" spans="1:2">
      <c r="A15912" s="79"/>
      <c r="B15912" s="79"/>
    </row>
    <row r="15913" spans="1:2">
      <c r="A15913" s="79"/>
      <c r="B15913" s="79"/>
    </row>
    <row r="15914" spans="1:2">
      <c r="A15914" s="79"/>
      <c r="B15914" s="79"/>
    </row>
    <row r="15915" spans="1:2">
      <c r="A15915" s="79"/>
      <c r="B15915" s="79"/>
    </row>
    <row r="15916" spans="1:2">
      <c r="A15916" s="79"/>
      <c r="B15916" s="79"/>
    </row>
    <row r="15917" spans="1:2">
      <c r="A15917" s="79"/>
      <c r="B15917" s="79"/>
    </row>
    <row r="15918" spans="1:2">
      <c r="A15918" s="79"/>
      <c r="B15918" s="79"/>
    </row>
    <row r="15919" spans="1:2">
      <c r="A15919" s="79"/>
      <c r="B15919" s="79"/>
    </row>
    <row r="15920" spans="1:2">
      <c r="A15920" s="79"/>
      <c r="B15920" s="79"/>
    </row>
    <row r="15921" spans="1:2">
      <c r="A15921" s="79"/>
      <c r="B15921" s="79"/>
    </row>
    <row r="15922" spans="1:2">
      <c r="A15922" s="79"/>
      <c r="B15922" s="79"/>
    </row>
    <row r="15923" spans="1:2">
      <c r="A15923" s="79"/>
      <c r="B15923" s="79"/>
    </row>
    <row r="15924" spans="1:2">
      <c r="A15924" s="79"/>
      <c r="B15924" s="79"/>
    </row>
    <row r="15925" spans="1:2">
      <c r="A15925" s="79"/>
      <c r="B15925" s="79"/>
    </row>
    <row r="15926" spans="1:2">
      <c r="A15926" s="79"/>
      <c r="B15926" s="79"/>
    </row>
    <row r="15927" spans="1:2">
      <c r="A15927" s="79"/>
      <c r="B15927" s="79"/>
    </row>
    <row r="15928" spans="1:2">
      <c r="A15928" s="79"/>
      <c r="B15928" s="79"/>
    </row>
    <row r="15929" spans="1:2">
      <c r="A15929" s="79"/>
      <c r="B15929" s="79"/>
    </row>
    <row r="15930" spans="1:2">
      <c r="A15930" s="79"/>
      <c r="B15930" s="79"/>
    </row>
    <row r="15931" spans="1:2">
      <c r="A15931" s="79"/>
      <c r="B15931" s="79"/>
    </row>
    <row r="15932" spans="1:2">
      <c r="A15932" s="79"/>
      <c r="B15932" s="79"/>
    </row>
    <row r="15933" spans="1:2">
      <c r="A15933" s="79"/>
      <c r="B15933" s="79"/>
    </row>
    <row r="15934" spans="1:2">
      <c r="A15934" s="79"/>
      <c r="B15934" s="79"/>
    </row>
    <row r="15935" spans="1:2">
      <c r="A15935" s="79"/>
      <c r="B15935" s="79"/>
    </row>
    <row r="15936" spans="1:2">
      <c r="A15936" s="79"/>
      <c r="B15936" s="79"/>
    </row>
    <row r="15937" spans="1:2">
      <c r="A15937" s="79"/>
      <c r="B15937" s="79"/>
    </row>
    <row r="15938" spans="1:2">
      <c r="A15938" s="79"/>
      <c r="B15938" s="79"/>
    </row>
    <row r="15939" spans="1:2">
      <c r="A15939" s="79"/>
      <c r="B15939" s="79"/>
    </row>
    <row r="15940" spans="1:2">
      <c r="A15940" s="79"/>
      <c r="B15940" s="79"/>
    </row>
    <row r="15941" spans="1:2">
      <c r="A15941" s="79"/>
      <c r="B15941" s="79"/>
    </row>
    <row r="15942" spans="1:2">
      <c r="A15942" s="79"/>
      <c r="B15942" s="79"/>
    </row>
    <row r="15943" spans="1:2">
      <c r="A15943" s="79"/>
      <c r="B15943" s="79"/>
    </row>
    <row r="15944" spans="1:2">
      <c r="A15944" s="79"/>
      <c r="B15944" s="79"/>
    </row>
    <row r="15945" spans="1:2">
      <c r="A15945" s="79"/>
      <c r="B15945" s="79"/>
    </row>
    <row r="15946" spans="1:2">
      <c r="A15946" s="79"/>
      <c r="B15946" s="79"/>
    </row>
    <row r="15947" spans="1:2">
      <c r="A15947" s="79"/>
      <c r="B15947" s="79"/>
    </row>
    <row r="15948" spans="1:2">
      <c r="A15948" s="79"/>
      <c r="B15948" s="79"/>
    </row>
    <row r="15949" spans="1:2">
      <c r="A15949" s="79"/>
      <c r="B15949" s="79"/>
    </row>
    <row r="15950" spans="1:2">
      <c r="A15950" s="79"/>
      <c r="B15950" s="79"/>
    </row>
    <row r="15951" spans="1:2">
      <c r="A15951" s="79"/>
      <c r="B15951" s="79"/>
    </row>
    <row r="15952" spans="1:2">
      <c r="A15952" s="79"/>
      <c r="B15952" s="79"/>
    </row>
    <row r="15953" spans="1:2">
      <c r="A15953" s="79"/>
      <c r="B15953" s="79"/>
    </row>
    <row r="15954" spans="1:2">
      <c r="A15954" s="79"/>
      <c r="B15954" s="79"/>
    </row>
    <row r="15955" spans="1:2">
      <c r="A15955" s="79"/>
      <c r="B15955" s="79"/>
    </row>
    <row r="15956" spans="1:2">
      <c r="A15956" s="79"/>
      <c r="B15956" s="79"/>
    </row>
    <row r="15957" spans="1:2">
      <c r="A15957" s="79"/>
      <c r="B15957" s="79"/>
    </row>
    <row r="15958" spans="1:2">
      <c r="A15958" s="79"/>
      <c r="B15958" s="79"/>
    </row>
    <row r="15959" spans="1:2">
      <c r="A15959" s="79"/>
      <c r="B15959" s="79"/>
    </row>
    <row r="15960" spans="1:2">
      <c r="A15960" s="79"/>
      <c r="B15960" s="79"/>
    </row>
    <row r="15961" spans="1:2">
      <c r="A15961" s="79"/>
      <c r="B15961" s="79"/>
    </row>
    <row r="15962" spans="1:2">
      <c r="A15962" s="79"/>
      <c r="B15962" s="79"/>
    </row>
    <row r="15963" spans="1:2">
      <c r="A15963" s="79"/>
      <c r="B15963" s="79"/>
    </row>
    <row r="15964" spans="1:2">
      <c r="A15964" s="79"/>
      <c r="B15964" s="79"/>
    </row>
    <row r="15965" spans="1:2">
      <c r="A15965" s="79"/>
      <c r="B15965" s="79"/>
    </row>
    <row r="15966" spans="1:2">
      <c r="A15966" s="79"/>
      <c r="B15966" s="79"/>
    </row>
    <row r="15967" spans="1:2">
      <c r="A15967" s="79"/>
      <c r="B15967" s="79"/>
    </row>
    <row r="15968" spans="1:2">
      <c r="A15968" s="79"/>
      <c r="B15968" s="79"/>
    </row>
    <row r="15969" spans="1:2">
      <c r="A15969" s="79"/>
      <c r="B15969" s="79"/>
    </row>
    <row r="15970" spans="1:2">
      <c r="A15970" s="79"/>
      <c r="B15970" s="79"/>
    </row>
    <row r="15971" spans="1:2">
      <c r="A15971" s="79"/>
      <c r="B15971" s="79"/>
    </row>
    <row r="15972" spans="1:2">
      <c r="A15972" s="79"/>
      <c r="B15972" s="79"/>
    </row>
    <row r="15973" spans="1:2">
      <c r="A15973" s="79"/>
      <c r="B15973" s="79"/>
    </row>
    <row r="15974" spans="1:2">
      <c r="A15974" s="79"/>
      <c r="B15974" s="79"/>
    </row>
    <row r="15975" spans="1:2">
      <c r="A15975" s="79"/>
      <c r="B15975" s="79"/>
    </row>
    <row r="15976" spans="1:2">
      <c r="A15976" s="79"/>
      <c r="B15976" s="79"/>
    </row>
    <row r="15977" spans="1:2">
      <c r="A15977" s="79"/>
      <c r="B15977" s="79"/>
    </row>
    <row r="15978" spans="1:2">
      <c r="A15978" s="79"/>
      <c r="B15978" s="79"/>
    </row>
    <row r="15979" spans="1:2">
      <c r="A15979" s="79"/>
      <c r="B15979" s="79"/>
    </row>
    <row r="15980" spans="1:2">
      <c r="A15980" s="79"/>
      <c r="B15980" s="79"/>
    </row>
    <row r="15981" spans="1:2">
      <c r="A15981" s="79"/>
      <c r="B15981" s="79"/>
    </row>
    <row r="15982" spans="1:2">
      <c r="A15982" s="79"/>
      <c r="B15982" s="79"/>
    </row>
    <row r="15983" spans="1:2">
      <c r="A15983" s="79"/>
      <c r="B15983" s="79"/>
    </row>
    <row r="15984" spans="1:2">
      <c r="A15984" s="79"/>
      <c r="B15984" s="79"/>
    </row>
    <row r="15985" spans="1:2">
      <c r="A15985" s="79"/>
      <c r="B15985" s="79"/>
    </row>
    <row r="15986" spans="1:2">
      <c r="A15986" s="79"/>
      <c r="B15986" s="79"/>
    </row>
    <row r="15987" spans="1:2">
      <c r="A15987" s="79"/>
      <c r="B15987" s="79"/>
    </row>
    <row r="15988" spans="1:2">
      <c r="A15988" s="79"/>
      <c r="B15988" s="79"/>
    </row>
    <row r="15989" spans="1:2">
      <c r="A15989" s="79"/>
      <c r="B15989" s="79"/>
    </row>
    <row r="15990" spans="1:2">
      <c r="A15990" s="79"/>
      <c r="B15990" s="79"/>
    </row>
    <row r="15991" spans="1:2">
      <c r="A15991" s="79"/>
      <c r="B15991" s="79"/>
    </row>
    <row r="15992" spans="1:2">
      <c r="A15992" s="79"/>
      <c r="B15992" s="79"/>
    </row>
    <row r="15993" spans="1:2">
      <c r="A15993" s="79"/>
      <c r="B15993" s="79"/>
    </row>
    <row r="15994" spans="1:2">
      <c r="A15994" s="79"/>
      <c r="B15994" s="79"/>
    </row>
    <row r="15995" spans="1:2">
      <c r="A15995" s="79"/>
      <c r="B15995" s="79"/>
    </row>
    <row r="15996" spans="1:2">
      <c r="A15996" s="79"/>
      <c r="B15996" s="79"/>
    </row>
    <row r="15997" spans="1:2">
      <c r="A15997" s="79"/>
      <c r="B15997" s="79"/>
    </row>
    <row r="15998" spans="1:2">
      <c r="A15998" s="79"/>
      <c r="B15998" s="79"/>
    </row>
    <row r="15999" spans="1:2">
      <c r="A15999" s="79"/>
      <c r="B15999" s="79"/>
    </row>
    <row r="16000" spans="1:2">
      <c r="A16000" s="79"/>
      <c r="B16000" s="79"/>
    </row>
    <row r="16001" spans="1:2">
      <c r="A16001" s="79"/>
      <c r="B16001" s="79"/>
    </row>
    <row r="16002" spans="1:2">
      <c r="A16002" s="79"/>
      <c r="B16002" s="79"/>
    </row>
    <row r="16003" spans="1:2">
      <c r="A16003" s="79"/>
      <c r="B16003" s="79"/>
    </row>
    <row r="16004" spans="1:2">
      <c r="A16004" s="79"/>
      <c r="B16004" s="79"/>
    </row>
    <row r="16005" spans="1:2">
      <c r="A16005" s="79"/>
      <c r="B16005" s="79"/>
    </row>
    <row r="16006" spans="1:2">
      <c r="A16006" s="79"/>
      <c r="B16006" s="79"/>
    </row>
    <row r="16007" spans="1:2">
      <c r="A16007" s="79"/>
      <c r="B16007" s="79"/>
    </row>
    <row r="16008" spans="1:2">
      <c r="A16008" s="79"/>
      <c r="B16008" s="79"/>
    </row>
    <row r="16009" spans="1:2">
      <c r="A16009" s="79"/>
      <c r="B16009" s="79"/>
    </row>
    <row r="16010" spans="1:2">
      <c r="A16010" s="79"/>
      <c r="B16010" s="79"/>
    </row>
    <row r="16011" spans="1:2">
      <c r="A16011" s="79"/>
      <c r="B16011" s="79"/>
    </row>
    <row r="16012" spans="1:2">
      <c r="A16012" s="79"/>
      <c r="B16012" s="79"/>
    </row>
    <row r="16013" spans="1:2">
      <c r="A16013" s="79"/>
      <c r="B16013" s="79"/>
    </row>
    <row r="16014" spans="1:2">
      <c r="A16014" s="79"/>
      <c r="B16014" s="79"/>
    </row>
    <row r="16015" spans="1:2">
      <c r="A16015" s="79"/>
      <c r="B16015" s="79"/>
    </row>
    <row r="16016" spans="1:2">
      <c r="A16016" s="79"/>
      <c r="B16016" s="79"/>
    </row>
    <row r="16017" spans="1:2">
      <c r="A16017" s="79"/>
      <c r="B16017" s="79"/>
    </row>
    <row r="16018" spans="1:2">
      <c r="A16018" s="79"/>
      <c r="B16018" s="79"/>
    </row>
    <row r="16019" spans="1:2">
      <c r="A16019" s="79"/>
      <c r="B16019" s="79"/>
    </row>
    <row r="16020" spans="1:2">
      <c r="A16020" s="79"/>
      <c r="B16020" s="79"/>
    </row>
    <row r="16021" spans="1:2">
      <c r="A16021" s="79"/>
      <c r="B16021" s="79"/>
    </row>
    <row r="16022" spans="1:2">
      <c r="A16022" s="79"/>
      <c r="B16022" s="79"/>
    </row>
    <row r="16023" spans="1:2">
      <c r="A16023" s="79"/>
      <c r="B16023" s="79"/>
    </row>
    <row r="16024" spans="1:2">
      <c r="A16024" s="79"/>
      <c r="B16024" s="79"/>
    </row>
    <row r="16025" spans="1:2">
      <c r="A16025" s="79"/>
      <c r="B16025" s="79"/>
    </row>
    <row r="16026" spans="1:2">
      <c r="A16026" s="79"/>
      <c r="B16026" s="79"/>
    </row>
    <row r="16027" spans="1:2">
      <c r="A16027" s="79"/>
      <c r="B16027" s="79"/>
    </row>
    <row r="16028" spans="1:2">
      <c r="A16028" s="79"/>
      <c r="B16028" s="79"/>
    </row>
    <row r="16029" spans="1:2">
      <c r="A16029" s="79"/>
      <c r="B16029" s="79"/>
    </row>
    <row r="16030" spans="1:2">
      <c r="A16030" s="79"/>
      <c r="B16030" s="79"/>
    </row>
    <row r="16031" spans="1:2">
      <c r="A16031" s="79"/>
      <c r="B16031" s="79"/>
    </row>
    <row r="16032" spans="1:2">
      <c r="A16032" s="79"/>
      <c r="B16032" s="79"/>
    </row>
    <row r="16033" spans="1:2">
      <c r="A16033" s="79"/>
      <c r="B16033" s="79"/>
    </row>
    <row r="16034" spans="1:2">
      <c r="A16034" s="79"/>
      <c r="B16034" s="79"/>
    </row>
    <row r="16035" spans="1:2">
      <c r="A16035" s="79"/>
      <c r="B16035" s="79"/>
    </row>
    <row r="16036" spans="1:2">
      <c r="A16036" s="79"/>
      <c r="B16036" s="79"/>
    </row>
    <row r="16037" spans="1:2">
      <c r="A16037" s="79"/>
      <c r="B16037" s="79"/>
    </row>
    <row r="16038" spans="1:2">
      <c r="A16038" s="79"/>
      <c r="B16038" s="79"/>
    </row>
    <row r="16039" spans="1:2">
      <c r="A16039" s="79"/>
      <c r="B16039" s="79"/>
    </row>
    <row r="16040" spans="1:2">
      <c r="A16040" s="79"/>
      <c r="B16040" s="79"/>
    </row>
    <row r="16041" spans="1:2">
      <c r="A16041" s="79"/>
      <c r="B16041" s="79"/>
    </row>
    <row r="16042" spans="1:2">
      <c r="A16042" s="79"/>
      <c r="B16042" s="79"/>
    </row>
    <row r="16043" spans="1:2">
      <c r="A16043" s="79"/>
      <c r="B16043" s="79"/>
    </row>
    <row r="16044" spans="1:2">
      <c r="A16044" s="79"/>
      <c r="B16044" s="79"/>
    </row>
    <row r="16045" spans="1:2">
      <c r="A16045" s="79"/>
      <c r="B16045" s="79"/>
    </row>
    <row r="16046" spans="1:2">
      <c r="A16046" s="79"/>
      <c r="B16046" s="79"/>
    </row>
    <row r="16047" spans="1:2">
      <c r="A16047" s="79"/>
      <c r="B16047" s="79"/>
    </row>
    <row r="16048" spans="1:2">
      <c r="A16048" s="79"/>
      <c r="B16048" s="79"/>
    </row>
    <row r="16049" spans="1:2">
      <c r="A16049" s="79"/>
      <c r="B16049" s="79"/>
    </row>
    <row r="16050" spans="1:2">
      <c r="A16050" s="79"/>
      <c r="B16050" s="79"/>
    </row>
    <row r="16051" spans="1:2">
      <c r="A16051" s="79"/>
      <c r="B16051" s="79"/>
    </row>
    <row r="16052" spans="1:2">
      <c r="A16052" s="79"/>
      <c r="B16052" s="79"/>
    </row>
    <row r="16053" spans="1:2">
      <c r="A16053" s="79"/>
      <c r="B16053" s="79"/>
    </row>
    <row r="16054" spans="1:2">
      <c r="A16054" s="79"/>
      <c r="B16054" s="79"/>
    </row>
    <row r="16055" spans="1:2">
      <c r="A16055" s="79"/>
      <c r="B16055" s="79"/>
    </row>
    <row r="16056" spans="1:2">
      <c r="A16056" s="79"/>
      <c r="B16056" s="79"/>
    </row>
    <row r="16057" spans="1:2">
      <c r="A16057" s="79"/>
      <c r="B16057" s="79"/>
    </row>
    <row r="16058" spans="1:2">
      <c r="A16058" s="79"/>
      <c r="B16058" s="79"/>
    </row>
    <row r="16059" spans="1:2">
      <c r="A16059" s="79"/>
      <c r="B16059" s="79"/>
    </row>
    <row r="16060" spans="1:2">
      <c r="A16060" s="79"/>
      <c r="B16060" s="79"/>
    </row>
    <row r="16061" spans="1:2">
      <c r="A16061" s="79"/>
      <c r="B16061" s="79"/>
    </row>
    <row r="16062" spans="1:2">
      <c r="A16062" s="79"/>
      <c r="B16062" s="79"/>
    </row>
    <row r="16063" spans="1:2">
      <c r="A16063" s="79"/>
      <c r="B16063" s="79"/>
    </row>
    <row r="16064" spans="1:2">
      <c r="A16064" s="79"/>
      <c r="B16064" s="79"/>
    </row>
    <row r="16065" spans="1:2">
      <c r="A16065" s="79"/>
      <c r="B16065" s="79"/>
    </row>
    <row r="16066" spans="1:2">
      <c r="A16066" s="79"/>
      <c r="B16066" s="79"/>
    </row>
    <row r="16067" spans="1:2">
      <c r="A16067" s="79"/>
      <c r="B16067" s="79"/>
    </row>
    <row r="16068" spans="1:2">
      <c r="A16068" s="79"/>
      <c r="B16068" s="79"/>
    </row>
    <row r="16069" spans="1:2">
      <c r="A16069" s="79"/>
      <c r="B16069" s="79"/>
    </row>
    <row r="16070" spans="1:2">
      <c r="A16070" s="79"/>
      <c r="B16070" s="79"/>
    </row>
    <row r="16071" spans="1:2">
      <c r="A16071" s="79"/>
      <c r="B16071" s="79"/>
    </row>
    <row r="16072" spans="1:2">
      <c r="A16072" s="79"/>
      <c r="B16072" s="79"/>
    </row>
    <row r="16073" spans="1:2">
      <c r="A16073" s="79"/>
      <c r="B16073" s="79"/>
    </row>
    <row r="16074" spans="1:2">
      <c r="A16074" s="79"/>
      <c r="B16074" s="79"/>
    </row>
    <row r="16075" spans="1:2">
      <c r="A16075" s="79"/>
      <c r="B16075" s="79"/>
    </row>
    <row r="16076" spans="1:2">
      <c r="A16076" s="79"/>
      <c r="B16076" s="79"/>
    </row>
    <row r="16077" spans="1:2">
      <c r="A16077" s="79"/>
      <c r="B16077" s="79"/>
    </row>
    <row r="16078" spans="1:2">
      <c r="A16078" s="79"/>
      <c r="B16078" s="79"/>
    </row>
    <row r="16079" spans="1:2">
      <c r="A16079" s="79"/>
      <c r="B16079" s="79"/>
    </row>
    <row r="16080" spans="1:2">
      <c r="A16080" s="79"/>
      <c r="B16080" s="79"/>
    </row>
    <row r="16081" spans="1:2">
      <c r="A16081" s="79"/>
      <c r="B16081" s="79"/>
    </row>
    <row r="16082" spans="1:2">
      <c r="A16082" s="79"/>
      <c r="B16082" s="79"/>
    </row>
    <row r="16083" spans="1:2">
      <c r="A16083" s="79"/>
      <c r="B16083" s="79"/>
    </row>
    <row r="16084" spans="1:2">
      <c r="A16084" s="79"/>
      <c r="B16084" s="79"/>
    </row>
    <row r="16085" spans="1:2">
      <c r="A16085" s="79"/>
      <c r="B16085" s="79"/>
    </row>
    <row r="16086" spans="1:2">
      <c r="A16086" s="79"/>
      <c r="B16086" s="79"/>
    </row>
    <row r="16087" spans="1:2">
      <c r="A16087" s="79"/>
      <c r="B16087" s="79"/>
    </row>
    <row r="16088" spans="1:2">
      <c r="A16088" s="79"/>
      <c r="B16088" s="79"/>
    </row>
    <row r="16089" spans="1:2">
      <c r="A16089" s="79"/>
      <c r="B16089" s="79"/>
    </row>
    <row r="16090" spans="1:2">
      <c r="A16090" s="79"/>
      <c r="B16090" s="79"/>
    </row>
    <row r="16091" spans="1:2">
      <c r="A16091" s="79"/>
      <c r="B16091" s="79"/>
    </row>
    <row r="16092" spans="1:2">
      <c r="A16092" s="79"/>
      <c r="B16092" s="79"/>
    </row>
    <row r="16093" spans="1:2">
      <c r="A16093" s="79"/>
      <c r="B16093" s="79"/>
    </row>
    <row r="16094" spans="1:2">
      <c r="A16094" s="79"/>
      <c r="B16094" s="79"/>
    </row>
    <row r="16095" spans="1:2">
      <c r="A16095" s="79"/>
      <c r="B16095" s="79"/>
    </row>
    <row r="16096" spans="1:2">
      <c r="A16096" s="79"/>
      <c r="B16096" s="79"/>
    </row>
    <row r="16097" spans="1:2">
      <c r="A16097" s="79"/>
      <c r="B16097" s="79"/>
    </row>
    <row r="16098" spans="1:2">
      <c r="A16098" s="79"/>
      <c r="B16098" s="79"/>
    </row>
    <row r="16099" spans="1:2">
      <c r="A16099" s="79"/>
      <c r="B16099" s="79"/>
    </row>
    <row r="16100" spans="1:2">
      <c r="A16100" s="79"/>
      <c r="B16100" s="79"/>
    </row>
    <row r="16101" spans="1:2">
      <c r="A16101" s="79"/>
      <c r="B16101" s="79"/>
    </row>
    <row r="16102" spans="1:2">
      <c r="A16102" s="79"/>
      <c r="B16102" s="79"/>
    </row>
    <row r="16103" spans="1:2">
      <c r="A16103" s="79"/>
      <c r="B16103" s="79"/>
    </row>
    <row r="16104" spans="1:2">
      <c r="A16104" s="79"/>
      <c r="B16104" s="79"/>
    </row>
    <row r="16105" spans="1:2">
      <c r="A16105" s="79"/>
      <c r="B16105" s="79"/>
    </row>
    <row r="16106" spans="1:2">
      <c r="A16106" s="79"/>
      <c r="B16106" s="79"/>
    </row>
    <row r="16107" spans="1:2">
      <c r="A16107" s="79"/>
      <c r="B16107" s="79"/>
    </row>
    <row r="16108" spans="1:2">
      <c r="A16108" s="79"/>
      <c r="B16108" s="79"/>
    </row>
    <row r="16109" spans="1:2">
      <c r="A16109" s="79"/>
      <c r="B16109" s="79"/>
    </row>
    <row r="16110" spans="1:2">
      <c r="A16110" s="79"/>
      <c r="B16110" s="79"/>
    </row>
    <row r="16111" spans="1:2">
      <c r="A16111" s="79"/>
      <c r="B16111" s="79"/>
    </row>
    <row r="16112" spans="1:2">
      <c r="A16112" s="79"/>
      <c r="B16112" s="79"/>
    </row>
    <row r="16113" spans="1:2">
      <c r="A16113" s="79"/>
      <c r="B16113" s="79"/>
    </row>
    <row r="16114" spans="1:2">
      <c r="A16114" s="79"/>
      <c r="B16114" s="79"/>
    </row>
    <row r="16115" spans="1:2">
      <c r="A16115" s="79"/>
      <c r="B16115" s="79"/>
    </row>
    <row r="16116" spans="1:2">
      <c r="A16116" s="79"/>
      <c r="B16116" s="79"/>
    </row>
    <row r="16117" spans="1:2">
      <c r="A16117" s="79"/>
      <c r="B16117" s="79"/>
    </row>
    <row r="16118" spans="1:2">
      <c r="A16118" s="79"/>
      <c r="B16118" s="79"/>
    </row>
    <row r="16119" spans="1:2">
      <c r="A16119" s="79"/>
      <c r="B16119" s="79"/>
    </row>
    <row r="16120" spans="1:2">
      <c r="A16120" s="79"/>
      <c r="B16120" s="79"/>
    </row>
    <row r="16121" spans="1:2">
      <c r="A16121" s="79"/>
      <c r="B16121" s="79"/>
    </row>
    <row r="16122" spans="1:2">
      <c r="A16122" s="79"/>
      <c r="B16122" s="79"/>
    </row>
    <row r="16123" spans="1:2">
      <c r="A16123" s="79"/>
      <c r="B16123" s="79"/>
    </row>
    <row r="16124" spans="1:2">
      <c r="A16124" s="79"/>
      <c r="B16124" s="79"/>
    </row>
    <row r="16125" spans="1:2">
      <c r="A16125" s="79"/>
      <c r="B16125" s="79"/>
    </row>
    <row r="16126" spans="1:2">
      <c r="A16126" s="79"/>
      <c r="B16126" s="79"/>
    </row>
    <row r="16127" spans="1:2">
      <c r="A16127" s="79"/>
      <c r="B16127" s="79"/>
    </row>
    <row r="16128" spans="1:2">
      <c r="A16128" s="79"/>
      <c r="B16128" s="79"/>
    </row>
    <row r="16129" spans="1:2">
      <c r="A16129" s="79"/>
      <c r="B16129" s="79"/>
    </row>
    <row r="16130" spans="1:2">
      <c r="A16130" s="79"/>
      <c r="B16130" s="79"/>
    </row>
    <row r="16131" spans="1:2">
      <c r="A16131" s="79"/>
      <c r="B16131" s="79"/>
    </row>
    <row r="16132" spans="1:2">
      <c r="A16132" s="79"/>
      <c r="B16132" s="79"/>
    </row>
    <row r="16133" spans="1:2">
      <c r="A16133" s="79"/>
      <c r="B16133" s="79"/>
    </row>
    <row r="16134" spans="1:2">
      <c r="A16134" s="79"/>
      <c r="B16134" s="79"/>
    </row>
    <row r="16135" spans="1:2">
      <c r="A16135" s="79"/>
      <c r="B16135" s="79"/>
    </row>
    <row r="16136" spans="1:2">
      <c r="A16136" s="79"/>
      <c r="B16136" s="79"/>
    </row>
    <row r="16137" spans="1:2">
      <c r="A16137" s="79"/>
      <c r="B16137" s="79"/>
    </row>
    <row r="16138" spans="1:2">
      <c r="A16138" s="79"/>
      <c r="B16138" s="79"/>
    </row>
    <row r="16139" spans="1:2">
      <c r="A16139" s="79"/>
      <c r="B16139" s="79"/>
    </row>
    <row r="16140" spans="1:2">
      <c r="A16140" s="79"/>
      <c r="B16140" s="79"/>
    </row>
    <row r="16141" spans="1:2">
      <c r="A16141" s="79"/>
      <c r="B16141" s="79"/>
    </row>
    <row r="16142" spans="1:2">
      <c r="A16142" s="79"/>
      <c r="B16142" s="79"/>
    </row>
    <row r="16143" spans="1:2">
      <c r="A16143" s="79"/>
      <c r="B16143" s="79"/>
    </row>
    <row r="16144" spans="1:2">
      <c r="A16144" s="79"/>
      <c r="B16144" s="79"/>
    </row>
    <row r="16145" spans="1:2">
      <c r="A16145" s="79"/>
      <c r="B16145" s="79"/>
    </row>
    <row r="16146" spans="1:2">
      <c r="A16146" s="79"/>
      <c r="B16146" s="79"/>
    </row>
    <row r="16147" spans="1:2">
      <c r="A16147" s="79"/>
      <c r="B16147" s="79"/>
    </row>
    <row r="16148" spans="1:2">
      <c r="A16148" s="79"/>
      <c r="B16148" s="79"/>
    </row>
    <row r="16149" spans="1:2">
      <c r="A16149" s="79"/>
      <c r="B16149" s="79"/>
    </row>
    <row r="16150" spans="1:2">
      <c r="A16150" s="79"/>
      <c r="B16150" s="79"/>
    </row>
    <row r="16151" spans="1:2">
      <c r="A16151" s="79"/>
      <c r="B16151" s="79"/>
    </row>
    <row r="16152" spans="1:2">
      <c r="A16152" s="79"/>
      <c r="B16152" s="79"/>
    </row>
    <row r="16153" spans="1:2">
      <c r="A16153" s="79"/>
      <c r="B16153" s="79"/>
    </row>
    <row r="16154" spans="1:2">
      <c r="A16154" s="79"/>
      <c r="B16154" s="79"/>
    </row>
    <row r="16155" spans="1:2">
      <c r="A16155" s="79"/>
      <c r="B16155" s="79"/>
    </row>
    <row r="16156" spans="1:2">
      <c r="A16156" s="79"/>
      <c r="B16156" s="79"/>
    </row>
    <row r="16157" spans="1:2">
      <c r="A16157" s="79"/>
      <c r="B16157" s="79"/>
    </row>
    <row r="16158" spans="1:2">
      <c r="A16158" s="79"/>
      <c r="B16158" s="79"/>
    </row>
    <row r="16159" spans="1:2">
      <c r="A16159" s="79"/>
      <c r="B16159" s="79"/>
    </row>
    <row r="16160" spans="1:2">
      <c r="A16160" s="79"/>
      <c r="B16160" s="79"/>
    </row>
    <row r="16161" spans="1:2">
      <c r="A16161" s="79"/>
      <c r="B16161" s="79"/>
    </row>
    <row r="16162" spans="1:2">
      <c r="A16162" s="79"/>
      <c r="B16162" s="79"/>
    </row>
    <row r="16163" spans="1:2">
      <c r="A16163" s="79"/>
      <c r="B16163" s="79"/>
    </row>
    <row r="16164" spans="1:2">
      <c r="A16164" s="79"/>
      <c r="B16164" s="79"/>
    </row>
    <row r="16165" spans="1:2">
      <c r="A16165" s="79"/>
      <c r="B16165" s="79"/>
    </row>
    <row r="16166" spans="1:2">
      <c r="A16166" s="79"/>
      <c r="B16166" s="79"/>
    </row>
    <row r="16167" spans="1:2">
      <c r="A16167" s="79"/>
      <c r="B16167" s="79"/>
    </row>
    <row r="16168" spans="1:2">
      <c r="A16168" s="79"/>
      <c r="B16168" s="79"/>
    </row>
    <row r="16169" spans="1:2">
      <c r="A16169" s="79"/>
      <c r="B16169" s="79"/>
    </row>
    <row r="16170" spans="1:2">
      <c r="A16170" s="79"/>
      <c r="B16170" s="79"/>
    </row>
    <row r="16171" spans="1:2">
      <c r="A16171" s="79"/>
      <c r="B16171" s="79"/>
    </row>
    <row r="16172" spans="1:2">
      <c r="A16172" s="79"/>
      <c r="B16172" s="79"/>
    </row>
    <row r="16173" spans="1:2">
      <c r="A16173" s="79"/>
      <c r="B16173" s="79"/>
    </row>
    <row r="16174" spans="1:2">
      <c r="A16174" s="79"/>
      <c r="B16174" s="79"/>
    </row>
    <row r="16175" spans="1:2">
      <c r="A16175" s="79"/>
      <c r="B16175" s="79"/>
    </row>
    <row r="16176" spans="1:2">
      <c r="A16176" s="79"/>
      <c r="B16176" s="79"/>
    </row>
    <row r="16177" spans="1:2">
      <c r="A16177" s="79"/>
      <c r="B16177" s="79"/>
    </row>
    <row r="16178" spans="1:2">
      <c r="A16178" s="79"/>
      <c r="B16178" s="79"/>
    </row>
    <row r="16179" spans="1:2">
      <c r="A16179" s="79"/>
      <c r="B16179" s="79"/>
    </row>
    <row r="16180" spans="1:2">
      <c r="A16180" s="79"/>
      <c r="B16180" s="79"/>
    </row>
    <row r="16181" spans="1:2">
      <c r="A16181" s="79"/>
      <c r="B16181" s="79"/>
    </row>
    <row r="16182" spans="1:2">
      <c r="A16182" s="79"/>
      <c r="B16182" s="79"/>
    </row>
    <row r="16183" spans="1:2">
      <c r="A16183" s="79"/>
      <c r="B16183" s="79"/>
    </row>
    <row r="16184" spans="1:2">
      <c r="A16184" s="79"/>
      <c r="B16184" s="79"/>
    </row>
    <row r="16185" spans="1:2">
      <c r="A16185" s="79"/>
      <c r="B16185" s="79"/>
    </row>
    <row r="16186" spans="1:2">
      <c r="A16186" s="79"/>
      <c r="B16186" s="79"/>
    </row>
    <row r="16187" spans="1:2">
      <c r="A16187" s="79"/>
      <c r="B16187" s="79"/>
    </row>
    <row r="16188" spans="1:2">
      <c r="A16188" s="79"/>
      <c r="B16188" s="79"/>
    </row>
    <row r="16189" spans="1:2">
      <c r="A16189" s="79"/>
      <c r="B16189" s="79"/>
    </row>
    <row r="16190" spans="1:2">
      <c r="A16190" s="79"/>
      <c r="B16190" s="79"/>
    </row>
    <row r="16191" spans="1:2">
      <c r="A16191" s="79"/>
      <c r="B16191" s="79"/>
    </row>
    <row r="16192" spans="1:2">
      <c r="A16192" s="79"/>
      <c r="B16192" s="79"/>
    </row>
    <row r="16193" spans="1:2">
      <c r="A16193" s="79"/>
      <c r="B16193" s="79"/>
    </row>
    <row r="16194" spans="1:2">
      <c r="A16194" s="79"/>
      <c r="B16194" s="79"/>
    </row>
    <row r="16195" spans="1:2">
      <c r="A16195" s="79"/>
      <c r="B16195" s="79"/>
    </row>
    <row r="16196" spans="1:2">
      <c r="A16196" s="79"/>
      <c r="B16196" s="79"/>
    </row>
    <row r="16197" spans="1:2">
      <c r="A16197" s="79"/>
      <c r="B16197" s="79"/>
    </row>
    <row r="16198" spans="1:2">
      <c r="A16198" s="79"/>
      <c r="B16198" s="79"/>
    </row>
    <row r="16199" spans="1:2">
      <c r="A16199" s="79"/>
      <c r="B16199" s="79"/>
    </row>
    <row r="16200" spans="1:2">
      <c r="A16200" s="79"/>
      <c r="B16200" s="79"/>
    </row>
    <row r="16201" spans="1:2">
      <c r="A16201" s="79"/>
      <c r="B16201" s="79"/>
    </row>
    <row r="16202" spans="1:2">
      <c r="A16202" s="79"/>
      <c r="B16202" s="79"/>
    </row>
    <row r="16203" spans="1:2">
      <c r="A16203" s="79"/>
      <c r="B16203" s="79"/>
    </row>
    <row r="16204" spans="1:2">
      <c r="A16204" s="79"/>
      <c r="B16204" s="79"/>
    </row>
    <row r="16205" spans="1:2">
      <c r="A16205" s="79"/>
      <c r="B16205" s="79"/>
    </row>
    <row r="16206" spans="1:2">
      <c r="A16206" s="79"/>
      <c r="B16206" s="79"/>
    </row>
    <row r="16207" spans="1:2">
      <c r="A16207" s="79"/>
      <c r="B16207" s="79"/>
    </row>
    <row r="16208" spans="1:2">
      <c r="A16208" s="79"/>
      <c r="B16208" s="79"/>
    </row>
    <row r="16209" spans="1:2">
      <c r="A16209" s="79"/>
      <c r="B16209" s="79"/>
    </row>
    <row r="16210" spans="1:2">
      <c r="A16210" s="79"/>
      <c r="B16210" s="79"/>
    </row>
    <row r="16211" spans="1:2">
      <c r="A16211" s="79"/>
      <c r="B16211" s="79"/>
    </row>
    <row r="16212" spans="1:2">
      <c r="A16212" s="79"/>
      <c r="B16212" s="79"/>
    </row>
    <row r="16213" spans="1:2">
      <c r="A16213" s="79"/>
      <c r="B16213" s="79"/>
    </row>
    <row r="16214" spans="1:2">
      <c r="A16214" s="79"/>
      <c r="B16214" s="79"/>
    </row>
    <row r="16215" spans="1:2">
      <c r="A16215" s="79"/>
      <c r="B16215" s="79"/>
    </row>
    <row r="16216" spans="1:2">
      <c r="A16216" s="79"/>
      <c r="B16216" s="79"/>
    </row>
    <row r="16217" spans="1:2">
      <c r="A16217" s="79"/>
      <c r="B16217" s="79"/>
    </row>
    <row r="16218" spans="1:2">
      <c r="A16218" s="79"/>
      <c r="B16218" s="79"/>
    </row>
    <row r="16219" spans="1:2">
      <c r="A16219" s="79"/>
      <c r="B16219" s="79"/>
    </row>
    <row r="16220" spans="1:2">
      <c r="A16220" s="79"/>
      <c r="B16220" s="79"/>
    </row>
    <row r="16221" spans="1:2">
      <c r="A16221" s="79"/>
      <c r="B16221" s="79"/>
    </row>
    <row r="16222" spans="1:2">
      <c r="A16222" s="79"/>
      <c r="B16222" s="79"/>
    </row>
    <row r="16223" spans="1:2">
      <c r="A16223" s="79"/>
      <c r="B16223" s="79"/>
    </row>
    <row r="16224" spans="1:2">
      <c r="A16224" s="79"/>
      <c r="B16224" s="79"/>
    </row>
    <row r="16225" spans="1:2">
      <c r="A16225" s="79"/>
      <c r="B16225" s="79"/>
    </row>
    <row r="16226" spans="1:2">
      <c r="A16226" s="79"/>
      <c r="B16226" s="79"/>
    </row>
    <row r="16227" spans="1:2">
      <c r="A16227" s="79"/>
      <c r="B16227" s="79"/>
    </row>
    <row r="16228" spans="1:2">
      <c r="A16228" s="79"/>
      <c r="B16228" s="79"/>
    </row>
    <row r="16229" spans="1:2">
      <c r="A16229" s="79"/>
      <c r="B16229" s="79"/>
    </row>
    <row r="16230" spans="1:2">
      <c r="A16230" s="79"/>
      <c r="B16230" s="79"/>
    </row>
    <row r="16231" spans="1:2">
      <c r="A16231" s="79"/>
      <c r="B16231" s="79"/>
    </row>
    <row r="16232" spans="1:2">
      <c r="A16232" s="79"/>
      <c r="B16232" s="79"/>
    </row>
    <row r="16233" spans="1:2">
      <c r="A16233" s="79"/>
      <c r="B16233" s="79"/>
    </row>
    <row r="16234" spans="1:2">
      <c r="A16234" s="79"/>
      <c r="B16234" s="79"/>
    </row>
    <row r="16235" spans="1:2">
      <c r="A16235" s="79"/>
      <c r="B16235" s="79"/>
    </row>
    <row r="16236" spans="1:2">
      <c r="A16236" s="79"/>
      <c r="B16236" s="79"/>
    </row>
    <row r="16237" spans="1:2">
      <c r="A16237" s="79"/>
      <c r="B16237" s="79"/>
    </row>
    <row r="16238" spans="1:2">
      <c r="A16238" s="79"/>
      <c r="B16238" s="79"/>
    </row>
    <row r="16239" spans="1:2">
      <c r="A16239" s="79"/>
      <c r="B16239" s="79"/>
    </row>
    <row r="16240" spans="1:2">
      <c r="A16240" s="79"/>
      <c r="B16240" s="79"/>
    </row>
    <row r="16241" spans="1:2">
      <c r="A16241" s="79"/>
      <c r="B16241" s="79"/>
    </row>
    <row r="16242" spans="1:2">
      <c r="A16242" s="79"/>
      <c r="B16242" s="79"/>
    </row>
    <row r="16243" spans="1:2">
      <c r="A16243" s="79"/>
      <c r="B16243" s="79"/>
    </row>
    <row r="16244" spans="1:2">
      <c r="A16244" s="79"/>
      <c r="B16244" s="79"/>
    </row>
    <row r="16245" spans="1:2">
      <c r="A16245" s="79"/>
      <c r="B16245" s="79"/>
    </row>
    <row r="16246" spans="1:2">
      <c r="A16246" s="79"/>
      <c r="B16246" s="79"/>
    </row>
    <row r="16247" spans="1:2">
      <c r="A16247" s="79"/>
      <c r="B16247" s="79"/>
    </row>
    <row r="16248" spans="1:2">
      <c r="A16248" s="79"/>
      <c r="B16248" s="79"/>
    </row>
    <row r="16249" spans="1:2">
      <c r="A16249" s="79"/>
      <c r="B16249" s="79"/>
    </row>
    <row r="16250" spans="1:2">
      <c r="A16250" s="79"/>
      <c r="B16250" s="79"/>
    </row>
    <row r="16251" spans="1:2">
      <c r="A16251" s="79"/>
      <c r="B16251" s="79"/>
    </row>
    <row r="16252" spans="1:2">
      <c r="A16252" s="79"/>
      <c r="B16252" s="79"/>
    </row>
    <row r="16253" spans="1:2">
      <c r="A16253" s="79"/>
      <c r="B16253" s="79"/>
    </row>
    <row r="16254" spans="1:2">
      <c r="A16254" s="79"/>
      <c r="B16254" s="79"/>
    </row>
    <row r="16255" spans="1:2">
      <c r="A16255" s="79"/>
      <c r="B16255" s="79"/>
    </row>
    <row r="16256" spans="1:2">
      <c r="A16256" s="79"/>
      <c r="B16256" s="79"/>
    </row>
    <row r="16257" spans="1:2">
      <c r="A16257" s="79"/>
      <c r="B16257" s="79"/>
    </row>
    <row r="16258" spans="1:2">
      <c r="A16258" s="79"/>
      <c r="B16258" s="79"/>
    </row>
    <row r="16259" spans="1:2">
      <c r="A16259" s="79"/>
      <c r="B16259" s="79"/>
    </row>
    <row r="16260" spans="1:2">
      <c r="A16260" s="79"/>
      <c r="B16260" s="79"/>
    </row>
    <row r="16261" spans="1:2">
      <c r="A16261" s="79"/>
      <c r="B16261" s="79"/>
    </row>
    <row r="16262" spans="1:2">
      <c r="A16262" s="79"/>
      <c r="B16262" s="79"/>
    </row>
    <row r="16263" spans="1:2">
      <c r="A16263" s="79"/>
      <c r="B16263" s="79"/>
    </row>
    <row r="16264" spans="1:2">
      <c r="A16264" s="79"/>
      <c r="B16264" s="79"/>
    </row>
    <row r="16265" spans="1:2">
      <c r="A16265" s="79"/>
      <c r="B16265" s="79"/>
    </row>
    <row r="16266" spans="1:2">
      <c r="A16266" s="79"/>
      <c r="B16266" s="79"/>
    </row>
    <row r="16267" spans="1:2">
      <c r="A16267" s="79"/>
      <c r="B16267" s="79"/>
    </row>
    <row r="16268" spans="1:2">
      <c r="A16268" s="79"/>
      <c r="B16268" s="79"/>
    </row>
    <row r="16269" spans="1:2">
      <c r="A16269" s="79"/>
      <c r="B16269" s="79"/>
    </row>
    <row r="16270" spans="1:2">
      <c r="A16270" s="79"/>
      <c r="B16270" s="79"/>
    </row>
    <row r="16271" spans="1:2">
      <c r="A16271" s="79"/>
      <c r="B16271" s="79"/>
    </row>
    <row r="16272" spans="1:2">
      <c r="A16272" s="79"/>
      <c r="B16272" s="79"/>
    </row>
    <row r="16273" spans="1:2">
      <c r="A16273" s="79"/>
      <c r="B16273" s="79"/>
    </row>
    <row r="16274" spans="1:2">
      <c r="A16274" s="79"/>
      <c r="B16274" s="79"/>
    </row>
    <row r="16275" spans="1:2">
      <c r="A16275" s="79"/>
      <c r="B16275" s="79"/>
    </row>
    <row r="16276" spans="1:2">
      <c r="A16276" s="79"/>
      <c r="B16276" s="79"/>
    </row>
    <row r="16277" spans="1:2">
      <c r="A16277" s="79"/>
      <c r="B16277" s="79"/>
    </row>
    <row r="16278" spans="1:2">
      <c r="A16278" s="79"/>
      <c r="B16278" s="79"/>
    </row>
    <row r="16279" spans="1:2">
      <c r="A16279" s="79"/>
      <c r="B16279" s="79"/>
    </row>
    <row r="16280" spans="1:2">
      <c r="A16280" s="79"/>
      <c r="B16280" s="79"/>
    </row>
    <row r="16281" spans="1:2">
      <c r="A16281" s="79"/>
      <c r="B16281" s="79"/>
    </row>
    <row r="16282" spans="1:2">
      <c r="A16282" s="79"/>
      <c r="B16282" s="79"/>
    </row>
    <row r="16283" spans="1:2">
      <c r="A16283" s="79"/>
      <c r="B16283" s="79"/>
    </row>
    <row r="16284" spans="1:2">
      <c r="A16284" s="79"/>
      <c r="B16284" s="79"/>
    </row>
    <row r="16285" spans="1:2">
      <c r="A16285" s="79"/>
      <c r="B16285" s="79"/>
    </row>
    <row r="16286" spans="1:2">
      <c r="A16286" s="79"/>
      <c r="B16286" s="79"/>
    </row>
    <row r="16287" spans="1:2">
      <c r="A16287" s="79"/>
      <c r="B16287" s="79"/>
    </row>
    <row r="16288" spans="1:2">
      <c r="A16288" s="79"/>
      <c r="B16288" s="79"/>
    </row>
    <row r="16289" spans="1:2">
      <c r="A16289" s="79"/>
      <c r="B16289" s="79"/>
    </row>
    <row r="16290" spans="1:2">
      <c r="A16290" s="79"/>
      <c r="B16290" s="79"/>
    </row>
    <row r="16291" spans="1:2">
      <c r="A16291" s="79"/>
      <c r="B16291" s="79"/>
    </row>
    <row r="16292" spans="1:2">
      <c r="A16292" s="79"/>
      <c r="B16292" s="79"/>
    </row>
    <row r="16293" spans="1:2">
      <c r="A16293" s="79"/>
      <c r="B16293" s="79"/>
    </row>
    <row r="16294" spans="1:2">
      <c r="A16294" s="79"/>
      <c r="B16294" s="79"/>
    </row>
    <row r="16295" spans="1:2">
      <c r="A16295" s="79"/>
      <c r="B16295" s="79"/>
    </row>
    <row r="16296" spans="1:2">
      <c r="A16296" s="79"/>
      <c r="B16296" s="79"/>
    </row>
    <row r="16297" spans="1:2">
      <c r="A16297" s="79"/>
      <c r="B16297" s="79"/>
    </row>
    <row r="16298" spans="1:2">
      <c r="A16298" s="79"/>
      <c r="B16298" s="79"/>
    </row>
    <row r="16299" spans="1:2">
      <c r="A16299" s="79"/>
      <c r="B16299" s="79"/>
    </row>
    <row r="16300" spans="1:2">
      <c r="A16300" s="79"/>
      <c r="B16300" s="79"/>
    </row>
    <row r="16301" spans="1:2">
      <c r="A16301" s="79"/>
      <c r="B16301" s="79"/>
    </row>
    <row r="16302" spans="1:2">
      <c r="A16302" s="79"/>
      <c r="B16302" s="79"/>
    </row>
    <row r="16303" spans="1:2">
      <c r="A16303" s="79"/>
      <c r="B16303" s="79"/>
    </row>
    <row r="16304" spans="1:2">
      <c r="A16304" s="79"/>
      <c r="B16304" s="79"/>
    </row>
    <row r="16305" spans="1:2">
      <c r="A16305" s="79"/>
      <c r="B16305" s="79"/>
    </row>
    <row r="16306" spans="1:2">
      <c r="A16306" s="79"/>
      <c r="B16306" s="79"/>
    </row>
    <row r="16307" spans="1:2">
      <c r="A16307" s="79"/>
      <c r="B16307" s="79"/>
    </row>
    <row r="16308" spans="1:2">
      <c r="A16308" s="79"/>
      <c r="B16308" s="79"/>
    </row>
    <row r="16309" spans="1:2">
      <c r="A16309" s="79"/>
      <c r="B16309" s="79"/>
    </row>
    <row r="16310" spans="1:2">
      <c r="A16310" s="79"/>
      <c r="B16310" s="79"/>
    </row>
    <row r="16311" spans="1:2">
      <c r="A16311" s="79"/>
      <c r="B16311" s="79"/>
    </row>
    <row r="16312" spans="1:2">
      <c r="A16312" s="79"/>
      <c r="B16312" s="79"/>
    </row>
    <row r="16313" spans="1:2">
      <c r="A16313" s="79"/>
      <c r="B16313" s="79"/>
    </row>
    <row r="16314" spans="1:2">
      <c r="A16314" s="79"/>
      <c r="B16314" s="79"/>
    </row>
    <row r="16315" spans="1:2">
      <c r="A16315" s="79"/>
      <c r="B16315" s="79"/>
    </row>
    <row r="16316" spans="1:2">
      <c r="A16316" s="79"/>
      <c r="B16316" s="79"/>
    </row>
    <row r="16317" spans="1:2">
      <c r="A16317" s="79"/>
      <c r="B16317" s="79"/>
    </row>
    <row r="16318" spans="1:2">
      <c r="A16318" s="79"/>
      <c r="B16318" s="79"/>
    </row>
    <row r="16319" spans="1:2">
      <c r="A16319" s="79"/>
      <c r="B16319" s="79"/>
    </row>
    <row r="16320" spans="1:2">
      <c r="A16320" s="79"/>
      <c r="B16320" s="79"/>
    </row>
    <row r="16321" spans="1:2">
      <c r="A16321" s="79"/>
      <c r="B16321" s="79"/>
    </row>
    <row r="16322" spans="1:2">
      <c r="A16322" s="79"/>
      <c r="B16322" s="79"/>
    </row>
    <row r="16323" spans="1:2">
      <c r="A16323" s="79"/>
      <c r="B16323" s="79"/>
    </row>
    <row r="16324" spans="1:2">
      <c r="A16324" s="79"/>
      <c r="B16324" s="79"/>
    </row>
    <row r="16325" spans="1:2">
      <c r="A16325" s="79"/>
      <c r="B16325" s="79"/>
    </row>
    <row r="16326" spans="1:2">
      <c r="A16326" s="79"/>
      <c r="B16326" s="79"/>
    </row>
    <row r="16327" spans="1:2">
      <c r="A16327" s="79"/>
      <c r="B16327" s="79"/>
    </row>
    <row r="16328" spans="1:2">
      <c r="A16328" s="79"/>
      <c r="B16328" s="79"/>
    </row>
    <row r="16329" spans="1:2">
      <c r="A16329" s="79"/>
      <c r="B16329" s="79"/>
    </row>
    <row r="16330" spans="1:2">
      <c r="A16330" s="79"/>
      <c r="B16330" s="79"/>
    </row>
    <row r="16331" spans="1:2">
      <c r="A16331" s="79"/>
      <c r="B16331" s="79"/>
    </row>
    <row r="16332" spans="1:2">
      <c r="A16332" s="79"/>
      <c r="B16332" s="79"/>
    </row>
    <row r="16333" spans="1:2">
      <c r="A16333" s="79"/>
      <c r="B16333" s="79"/>
    </row>
    <row r="16334" spans="1:2">
      <c r="A16334" s="79"/>
      <c r="B16334" s="79"/>
    </row>
    <row r="16335" spans="1:2">
      <c r="A16335" s="79"/>
      <c r="B16335" s="79"/>
    </row>
    <row r="16336" spans="1:2">
      <c r="A16336" s="79"/>
      <c r="B16336" s="79"/>
    </row>
    <row r="16337" spans="1:2">
      <c r="A16337" s="79"/>
      <c r="B16337" s="79"/>
    </row>
    <row r="16338" spans="1:2">
      <c r="A16338" s="79"/>
      <c r="B16338" s="79"/>
    </row>
    <row r="16339" spans="1:2">
      <c r="A16339" s="79"/>
      <c r="B16339" s="79"/>
    </row>
    <row r="16340" spans="1:2">
      <c r="A16340" s="79"/>
      <c r="B16340" s="79"/>
    </row>
    <row r="16341" spans="1:2">
      <c r="A16341" s="79"/>
      <c r="B16341" s="79"/>
    </row>
    <row r="16342" spans="1:2">
      <c r="A16342" s="79"/>
      <c r="B16342" s="79"/>
    </row>
    <row r="16343" spans="1:2">
      <c r="A16343" s="79"/>
      <c r="B16343" s="79"/>
    </row>
    <row r="16344" spans="1:2">
      <c r="A16344" s="79"/>
      <c r="B16344" s="79"/>
    </row>
    <row r="16345" spans="1:2">
      <c r="A16345" s="79"/>
      <c r="B16345" s="79"/>
    </row>
    <row r="16346" spans="1:2">
      <c r="A16346" s="79"/>
      <c r="B16346" s="79"/>
    </row>
    <row r="16347" spans="1:2">
      <c r="A16347" s="79"/>
      <c r="B16347" s="79"/>
    </row>
    <row r="16348" spans="1:2">
      <c r="A16348" s="79"/>
      <c r="B16348" s="79"/>
    </row>
    <row r="16349" spans="1:2">
      <c r="A16349" s="79"/>
      <c r="B16349" s="79"/>
    </row>
    <row r="16350" spans="1:2">
      <c r="A16350" s="79"/>
      <c r="B16350" s="79"/>
    </row>
    <row r="16351" spans="1:2">
      <c r="A16351" s="79"/>
      <c r="B16351" s="79"/>
    </row>
    <row r="16352" spans="1:2">
      <c r="A16352" s="79"/>
      <c r="B16352" s="79"/>
    </row>
    <row r="16353" spans="1:2">
      <c r="A16353" s="79"/>
      <c r="B16353" s="79"/>
    </row>
    <row r="16354" spans="1:2">
      <c r="A16354" s="79"/>
      <c r="B16354" s="79"/>
    </row>
    <row r="16355" spans="1:2">
      <c r="A16355" s="79"/>
      <c r="B16355" s="79"/>
    </row>
    <row r="16356" spans="1:2">
      <c r="A16356" s="79"/>
      <c r="B16356" s="79"/>
    </row>
    <row r="16357" spans="1:2">
      <c r="A16357" s="79"/>
      <c r="B16357" s="79"/>
    </row>
    <row r="16358" spans="1:2">
      <c r="A16358" s="79"/>
      <c r="B16358" s="79"/>
    </row>
    <row r="16359" spans="1:2">
      <c r="A16359" s="79"/>
      <c r="B16359" s="79"/>
    </row>
    <row r="16360" spans="1:2">
      <c r="A16360" s="79"/>
      <c r="B16360" s="79"/>
    </row>
    <row r="16361" spans="1:2">
      <c r="A16361" s="79"/>
      <c r="B16361" s="79"/>
    </row>
    <row r="16362" spans="1:2">
      <c r="A16362" s="79"/>
      <c r="B16362" s="79"/>
    </row>
    <row r="16363" spans="1:2">
      <c r="A16363" s="79"/>
      <c r="B16363" s="79"/>
    </row>
    <row r="16364" spans="1:2">
      <c r="A16364" s="79"/>
      <c r="B16364" s="79"/>
    </row>
    <row r="16365" spans="1:2">
      <c r="A16365" s="79"/>
      <c r="B16365" s="79"/>
    </row>
    <row r="16366" spans="1:2">
      <c r="A16366" s="79"/>
      <c r="B16366" s="79"/>
    </row>
    <row r="16367" spans="1:2">
      <c r="A16367" s="79"/>
      <c r="B16367" s="79"/>
    </row>
    <row r="16368" spans="1:2">
      <c r="A16368" s="79"/>
      <c r="B16368" s="79"/>
    </row>
    <row r="16369" spans="1:2">
      <c r="A16369" s="79"/>
      <c r="B16369" s="79"/>
    </row>
    <row r="16370" spans="1:2">
      <c r="A16370" s="79"/>
      <c r="B16370" s="79"/>
    </row>
    <row r="16371" spans="1:2">
      <c r="A16371" s="79"/>
      <c r="B16371" s="79"/>
    </row>
    <row r="16372" spans="1:2">
      <c r="A16372" s="79"/>
      <c r="B16372" s="79"/>
    </row>
    <row r="16373" spans="1:2">
      <c r="A16373" s="79"/>
      <c r="B16373" s="79"/>
    </row>
    <row r="16374" spans="1:2">
      <c r="A16374" s="79"/>
      <c r="B16374" s="79"/>
    </row>
    <row r="16375" spans="1:2">
      <c r="A16375" s="79"/>
      <c r="B16375" s="79"/>
    </row>
    <row r="16376" spans="1:2">
      <c r="A16376" s="79"/>
      <c r="B16376" s="79"/>
    </row>
    <row r="16377" spans="1:2">
      <c r="A16377" s="79"/>
      <c r="B16377" s="79"/>
    </row>
    <row r="16378" spans="1:2">
      <c r="A16378" s="79"/>
      <c r="B16378" s="79"/>
    </row>
    <row r="16379" spans="1:2">
      <c r="A16379" s="79"/>
      <c r="B16379" s="79"/>
    </row>
    <row r="16380" spans="1:2">
      <c r="A16380" s="79"/>
      <c r="B16380" s="79"/>
    </row>
    <row r="16381" spans="1:2">
      <c r="A16381" s="79"/>
      <c r="B16381" s="79"/>
    </row>
    <row r="16382" spans="1:2">
      <c r="A16382" s="79"/>
      <c r="B16382" s="79"/>
    </row>
    <row r="16383" spans="1:2">
      <c r="A16383" s="79"/>
      <c r="B16383" s="79"/>
    </row>
    <row r="16384" spans="1:2">
      <c r="A16384" s="79"/>
      <c r="B16384" s="79"/>
    </row>
    <row r="16385" spans="1:2">
      <c r="A16385" s="79"/>
      <c r="B16385" s="79"/>
    </row>
    <row r="16386" spans="1:2">
      <c r="A16386" s="79"/>
      <c r="B16386" s="79"/>
    </row>
  </sheetData>
  <mergeCells count="1">
    <mergeCell ref="A3:B3"/>
  </mergeCells>
  <phoneticPr fontId="44" type="noConversion"/>
  <pageMargins left="0.75" right="0.75" top="1" bottom="1" header="0.5" footer="0.5"/>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58"/>
  <sheetViews>
    <sheetView workbookViewId="0">
      <selection activeCell="A4" sqref="A4:B4"/>
    </sheetView>
  </sheetViews>
  <sheetFormatPr baseColWidth="10" defaultColWidth="9" defaultRowHeight="13"/>
  <cols>
    <col min="1" max="1" width="21.1640625" style="6" customWidth="1"/>
    <col min="2" max="2" width="13.6640625" style="20" customWidth="1"/>
    <col min="3" max="3" width="8.6640625" style="4" customWidth="1"/>
    <col min="4" max="4" width="9" style="4"/>
    <col min="5" max="5" width="9" style="4" customWidth="1"/>
    <col min="6" max="6" width="10.1640625" style="4" customWidth="1"/>
    <col min="7" max="7" width="12.83203125" style="4" customWidth="1"/>
    <col min="8" max="8" width="8.6640625" style="4" customWidth="1"/>
    <col min="9" max="9" width="14.1640625" style="4" customWidth="1"/>
    <col min="10" max="10" width="11.1640625" style="4" customWidth="1"/>
    <col min="11" max="11" width="20.33203125" style="4" customWidth="1"/>
    <col min="12" max="12" width="7.83203125" style="4" customWidth="1"/>
    <col min="13" max="16384" width="9" style="4"/>
  </cols>
  <sheetData>
    <row r="1" spans="1:12">
      <c r="A1" s="37" t="s">
        <v>658</v>
      </c>
    </row>
    <row r="2" spans="1:12">
      <c r="A2" s="37"/>
    </row>
    <row r="3" spans="1:12">
      <c r="A3" s="229" t="s">
        <v>605</v>
      </c>
      <c r="B3" s="229"/>
      <c r="F3" s="229" t="s">
        <v>606</v>
      </c>
      <c r="G3" s="229"/>
      <c r="H3" s="229"/>
      <c r="I3" s="229"/>
      <c r="J3" s="229"/>
      <c r="K3" s="229"/>
      <c r="L3" s="229"/>
    </row>
    <row r="4" spans="1:12" ht="15">
      <c r="A4" s="11" t="s">
        <v>607</v>
      </c>
      <c r="B4" s="12" t="s">
        <v>608</v>
      </c>
      <c r="F4" s="13" t="s">
        <v>609</v>
      </c>
      <c r="G4" s="13" t="s">
        <v>610</v>
      </c>
      <c r="H4" s="13" t="s">
        <v>650</v>
      </c>
      <c r="I4" s="14" t="s">
        <v>611</v>
      </c>
      <c r="J4" s="14" t="s">
        <v>612</v>
      </c>
      <c r="K4" s="13" t="s">
        <v>629</v>
      </c>
      <c r="L4" s="17" t="s">
        <v>634</v>
      </c>
    </row>
    <row r="5" spans="1:12">
      <c r="A5" s="6">
        <v>14</v>
      </c>
      <c r="B5" s="23">
        <v>12.492000000000001</v>
      </c>
      <c r="F5" s="13">
        <v>576.5</v>
      </c>
      <c r="G5" s="48" t="s">
        <v>659</v>
      </c>
      <c r="H5" s="34">
        <v>-25</v>
      </c>
      <c r="I5" s="13">
        <v>1415</v>
      </c>
      <c r="J5" s="6">
        <v>85</v>
      </c>
      <c r="K5" s="13">
        <v>1345</v>
      </c>
      <c r="L5" s="13">
        <f>ABS(1170-1520)/2</f>
        <v>175</v>
      </c>
    </row>
    <row r="6" spans="1:12">
      <c r="A6" s="6">
        <v>250</v>
      </c>
      <c r="B6" s="23">
        <v>11.794</v>
      </c>
      <c r="F6" s="13">
        <v>592</v>
      </c>
      <c r="G6" s="48" t="s">
        <v>660</v>
      </c>
      <c r="H6" s="34">
        <v>-24.6</v>
      </c>
      <c r="I6" s="13">
        <v>2975</v>
      </c>
      <c r="J6" s="6">
        <v>75</v>
      </c>
      <c r="K6" s="13">
        <v>3150</v>
      </c>
      <c r="L6" s="13">
        <f>ABS(2940-3360)/2</f>
        <v>210</v>
      </c>
    </row>
    <row r="7" spans="1:12">
      <c r="A7" s="6">
        <v>519</v>
      </c>
      <c r="B7" s="23">
        <v>11.612</v>
      </c>
      <c r="F7" s="13">
        <v>616</v>
      </c>
      <c r="G7" s="48" t="s">
        <v>661</v>
      </c>
      <c r="H7" s="34">
        <v>-25</v>
      </c>
      <c r="I7" s="13">
        <v>4000</v>
      </c>
      <c r="J7" s="6">
        <v>90</v>
      </c>
      <c r="K7" s="13">
        <v>4500</v>
      </c>
      <c r="L7" s="13">
        <f>ABS(4150-4850)/2</f>
        <v>350</v>
      </c>
    </row>
    <row r="8" spans="1:12">
      <c r="A8" s="6">
        <v>844</v>
      </c>
      <c r="B8" s="23">
        <v>11.597</v>
      </c>
      <c r="F8" s="13">
        <v>635</v>
      </c>
      <c r="G8" s="48" t="s">
        <v>662</v>
      </c>
      <c r="H8" s="34">
        <v>-25</v>
      </c>
      <c r="I8" s="13">
        <v>4750</v>
      </c>
      <c r="J8" s="6">
        <v>100</v>
      </c>
      <c r="K8" s="13">
        <v>5400</v>
      </c>
      <c r="L8" s="13">
        <f>ABS(5050-5750)/2</f>
        <v>350</v>
      </c>
    </row>
    <row r="9" spans="1:12">
      <c r="A9" s="6">
        <v>1160</v>
      </c>
      <c r="B9" s="23">
        <v>12.013999999999999</v>
      </c>
      <c r="F9" s="13">
        <v>658</v>
      </c>
      <c r="G9" s="48" t="s">
        <v>663</v>
      </c>
      <c r="H9" s="34">
        <v>-28.4</v>
      </c>
      <c r="I9" s="13">
        <v>5635</v>
      </c>
      <c r="J9" s="6">
        <v>75</v>
      </c>
      <c r="K9" s="13">
        <v>6425</v>
      </c>
      <c r="L9" s="13">
        <f>ABS(6280-6630)/2</f>
        <v>175</v>
      </c>
    </row>
    <row r="10" spans="1:12">
      <c r="A10" s="6">
        <v>1429</v>
      </c>
      <c r="B10" s="23">
        <v>10.157</v>
      </c>
      <c r="F10" s="13">
        <v>673</v>
      </c>
      <c r="G10" s="48" t="s">
        <v>664</v>
      </c>
      <c r="H10" s="34">
        <v>-25</v>
      </c>
      <c r="I10" s="13">
        <v>6900</v>
      </c>
      <c r="J10" s="6">
        <v>90</v>
      </c>
      <c r="K10" s="13">
        <v>7760</v>
      </c>
      <c r="L10" s="13">
        <f>ABS(7580-7940)/2</f>
        <v>180</v>
      </c>
    </row>
    <row r="11" spans="1:12">
      <c r="A11" s="6">
        <v>1654</v>
      </c>
      <c r="B11" s="23">
        <v>11.976000000000001</v>
      </c>
      <c r="F11" s="13">
        <v>695</v>
      </c>
      <c r="G11" s="48" t="s">
        <v>665</v>
      </c>
      <c r="H11" s="34">
        <v>-26.7</v>
      </c>
      <c r="I11" s="13">
        <v>8275</v>
      </c>
      <c r="J11" s="6">
        <v>100</v>
      </c>
      <c r="K11" s="13">
        <v>9255</v>
      </c>
      <c r="L11" s="13">
        <f>ABS(9020-9490)/2</f>
        <v>235</v>
      </c>
    </row>
    <row r="12" spans="1:12">
      <c r="A12" s="6">
        <v>1874</v>
      </c>
      <c r="B12" s="23">
        <v>11.222</v>
      </c>
      <c r="F12" s="13">
        <v>711.5</v>
      </c>
      <c r="G12" s="48" t="s">
        <v>666</v>
      </c>
      <c r="H12" s="34">
        <v>-27.8</v>
      </c>
      <c r="I12" s="13">
        <v>8855</v>
      </c>
      <c r="J12" s="6">
        <v>80</v>
      </c>
      <c r="K12" s="13">
        <v>9900</v>
      </c>
      <c r="L12" s="13">
        <f>ABS(9600-10200)/2</f>
        <v>300</v>
      </c>
    </row>
    <row r="13" spans="1:12">
      <c r="A13" s="6">
        <v>2091</v>
      </c>
      <c r="B13" s="23">
        <v>11.493</v>
      </c>
    </row>
    <row r="14" spans="1:12">
      <c r="A14" s="6">
        <v>2302</v>
      </c>
      <c r="B14" s="23">
        <v>11.255000000000001</v>
      </c>
    </row>
    <row r="15" spans="1:12">
      <c r="A15" s="6">
        <v>2510</v>
      </c>
      <c r="B15" s="23">
        <v>11.669</v>
      </c>
    </row>
    <row r="16" spans="1:12">
      <c r="A16" s="6">
        <v>2681</v>
      </c>
      <c r="B16" s="23">
        <v>10.805999999999999</v>
      </c>
    </row>
    <row r="17" spans="1:2">
      <c r="A17" s="6">
        <v>2949</v>
      </c>
      <c r="B17" s="23">
        <v>11.871</v>
      </c>
    </row>
    <row r="18" spans="1:2">
      <c r="A18" s="6">
        <v>3211</v>
      </c>
      <c r="B18" s="23">
        <v>10.571</v>
      </c>
    </row>
    <row r="19" spans="1:2">
      <c r="A19" s="6">
        <v>3468</v>
      </c>
      <c r="B19" s="23">
        <v>11.541</v>
      </c>
    </row>
    <row r="20" spans="1:2">
      <c r="A20" s="6">
        <v>3720</v>
      </c>
      <c r="B20" s="23">
        <v>11.512</v>
      </c>
    </row>
    <row r="21" spans="1:2">
      <c r="A21" s="6">
        <v>3967</v>
      </c>
      <c r="B21" s="23">
        <v>11.099</v>
      </c>
    </row>
    <row r="22" spans="1:2">
      <c r="A22" s="6">
        <v>4212</v>
      </c>
      <c r="B22" s="23">
        <v>11.679</v>
      </c>
    </row>
    <row r="23" spans="1:2">
      <c r="A23" s="6">
        <v>4452</v>
      </c>
      <c r="B23" s="23">
        <v>12.093999999999999</v>
      </c>
    </row>
    <row r="24" spans="1:2">
      <c r="A24" s="6">
        <v>4690</v>
      </c>
      <c r="B24" s="23">
        <v>12.038</v>
      </c>
    </row>
    <row r="25" spans="1:2">
      <c r="A25" s="6">
        <v>4926</v>
      </c>
      <c r="B25" s="23">
        <v>12.013999999999999</v>
      </c>
    </row>
    <row r="26" spans="1:2">
      <c r="A26" s="6">
        <v>5160</v>
      </c>
      <c r="B26" s="23">
        <v>12.266</v>
      </c>
    </row>
    <row r="27" spans="1:2">
      <c r="A27" s="6">
        <v>5393</v>
      </c>
      <c r="B27" s="23">
        <v>12.063000000000001</v>
      </c>
    </row>
    <row r="28" spans="1:2">
      <c r="A28" s="6">
        <v>5624</v>
      </c>
      <c r="B28" s="23">
        <v>12.044</v>
      </c>
    </row>
    <row r="29" spans="1:2">
      <c r="A29" s="6">
        <v>5855</v>
      </c>
      <c r="B29" s="23">
        <v>11.581</v>
      </c>
    </row>
    <row r="30" spans="1:2">
      <c r="A30" s="6">
        <v>6086</v>
      </c>
      <c r="B30" s="23">
        <v>11.698</v>
      </c>
    </row>
    <row r="31" spans="1:2">
      <c r="A31" s="6">
        <v>6317</v>
      </c>
      <c r="B31" s="23">
        <v>11.321999999999999</v>
      </c>
    </row>
    <row r="32" spans="1:2">
      <c r="A32" s="6">
        <v>6549</v>
      </c>
      <c r="B32" s="23">
        <v>12.547000000000001</v>
      </c>
    </row>
    <row r="33" spans="1:13">
      <c r="A33" s="6">
        <v>6782</v>
      </c>
      <c r="B33" s="23">
        <v>11.744999999999999</v>
      </c>
    </row>
    <row r="34" spans="1:13">
      <c r="A34" s="6">
        <v>7017</v>
      </c>
      <c r="B34" s="23">
        <v>11.48</v>
      </c>
    </row>
    <row r="35" spans="1:13">
      <c r="A35" s="6">
        <v>7254</v>
      </c>
      <c r="B35" s="23">
        <v>11.792999999999999</v>
      </c>
    </row>
    <row r="36" spans="1:13">
      <c r="A36" s="6">
        <v>7492</v>
      </c>
      <c r="B36" s="23">
        <v>11.943</v>
      </c>
    </row>
    <row r="37" spans="1:13">
      <c r="A37" s="6">
        <v>7734</v>
      </c>
      <c r="B37" s="23">
        <v>12.016999999999999</v>
      </c>
    </row>
    <row r="38" spans="1:13">
      <c r="A38" s="6">
        <v>7978</v>
      </c>
      <c r="B38" s="23">
        <v>11.672000000000001</v>
      </c>
    </row>
    <row r="39" spans="1:13">
      <c r="A39" s="6">
        <v>8226</v>
      </c>
      <c r="B39" s="23">
        <v>12.398</v>
      </c>
    </row>
    <row r="40" spans="1:13">
      <c r="A40" s="6">
        <v>8477</v>
      </c>
      <c r="B40" s="23">
        <v>11.792</v>
      </c>
    </row>
    <row r="41" spans="1:13">
      <c r="A41" s="6">
        <v>8733</v>
      </c>
      <c r="B41" s="23">
        <v>11.964</v>
      </c>
    </row>
    <row r="42" spans="1:13">
      <c r="A42" s="6">
        <v>8993</v>
      </c>
      <c r="B42" s="23">
        <v>12.856</v>
      </c>
      <c r="L42" s="38"/>
      <c r="M42" s="38"/>
    </row>
    <row r="43" spans="1:13">
      <c r="A43" s="6">
        <v>9257</v>
      </c>
      <c r="B43" s="23">
        <v>11.897</v>
      </c>
      <c r="L43" s="38"/>
      <c r="M43" s="38"/>
    </row>
    <row r="44" spans="1:13">
      <c r="A44" s="6">
        <v>9527</v>
      </c>
      <c r="B44" s="23">
        <v>12.624000000000001</v>
      </c>
      <c r="L44" s="38"/>
      <c r="M44" s="38"/>
    </row>
    <row r="45" spans="1:13">
      <c r="A45" s="6">
        <v>9664</v>
      </c>
      <c r="B45" s="23">
        <v>12.452999999999999</v>
      </c>
      <c r="L45" s="38"/>
      <c r="M45" s="38"/>
    </row>
    <row r="46" spans="1:13">
      <c r="A46" s="6">
        <v>9802</v>
      </c>
      <c r="B46" s="23">
        <v>12.135999999999999</v>
      </c>
      <c r="L46" s="38"/>
      <c r="M46" s="38"/>
    </row>
    <row r="47" spans="1:13">
      <c r="A47" s="6">
        <v>9941</v>
      </c>
      <c r="B47" s="23">
        <v>13.257999999999999</v>
      </c>
      <c r="L47" s="38"/>
      <c r="M47" s="38"/>
    </row>
    <row r="48" spans="1:13">
      <c r="A48" s="6">
        <v>10118</v>
      </c>
      <c r="B48" s="23">
        <v>11.901</v>
      </c>
      <c r="L48" s="38"/>
      <c r="M48" s="38"/>
    </row>
    <row r="49" spans="3:13">
      <c r="L49" s="38"/>
      <c r="M49" s="38"/>
    </row>
    <row r="50" spans="3:13">
      <c r="E50" s="18"/>
      <c r="F50" s="18"/>
      <c r="G50" s="18"/>
      <c r="H50" s="18"/>
      <c r="I50" s="18"/>
      <c r="J50" s="18"/>
      <c r="K50" s="18"/>
      <c r="L50" s="38"/>
      <c r="M50" s="38"/>
    </row>
    <row r="51" spans="3:13">
      <c r="C51" s="18"/>
      <c r="D51" s="18"/>
      <c r="E51" s="18"/>
      <c r="F51" s="18"/>
      <c r="G51" s="18"/>
      <c r="H51" s="18"/>
      <c r="I51" s="18"/>
      <c r="J51" s="18"/>
      <c r="K51" s="18"/>
      <c r="L51" s="38"/>
      <c r="M51" s="38"/>
    </row>
    <row r="52" spans="3:13">
      <c r="C52" s="18"/>
      <c r="D52" s="18"/>
      <c r="E52" s="18"/>
      <c r="F52" s="18"/>
      <c r="G52" s="18"/>
      <c r="H52" s="18"/>
      <c r="I52" s="18"/>
      <c r="J52" s="18"/>
      <c r="K52" s="18"/>
      <c r="L52" s="38"/>
      <c r="M52" s="38"/>
    </row>
    <row r="53" spans="3:13">
      <c r="C53" s="18"/>
      <c r="D53" s="18"/>
      <c r="E53" s="18"/>
      <c r="F53" s="18"/>
      <c r="G53" s="18"/>
      <c r="H53" s="18"/>
      <c r="I53" s="18"/>
      <c r="J53" s="18"/>
      <c r="K53" s="18"/>
      <c r="L53" s="38"/>
      <c r="M53" s="38"/>
    </row>
    <row r="54" spans="3:13">
      <c r="C54" s="18"/>
      <c r="D54" s="18"/>
      <c r="E54" s="18"/>
      <c r="F54" s="18"/>
      <c r="G54" s="18"/>
      <c r="H54" s="18"/>
      <c r="I54" s="18"/>
      <c r="J54" s="18"/>
      <c r="K54" s="18"/>
      <c r="L54" s="38"/>
      <c r="M54" s="38"/>
    </row>
    <row r="55" spans="3:13">
      <c r="C55" s="18"/>
      <c r="D55" s="18"/>
      <c r="E55" s="18"/>
      <c r="F55" s="18"/>
      <c r="G55" s="18"/>
      <c r="H55" s="18"/>
      <c r="I55" s="18"/>
      <c r="J55" s="18"/>
      <c r="K55" s="18"/>
      <c r="L55" s="38"/>
      <c r="M55" s="38"/>
    </row>
    <row r="56" spans="3:13">
      <c r="C56" s="18"/>
      <c r="D56" s="18"/>
      <c r="E56" s="18"/>
      <c r="F56" s="18"/>
      <c r="G56" s="18"/>
      <c r="H56" s="18"/>
      <c r="I56" s="18"/>
      <c r="J56" s="18"/>
      <c r="K56" s="18"/>
      <c r="L56" s="38"/>
      <c r="M56" s="38"/>
    </row>
    <row r="57" spans="3:13">
      <c r="C57" s="18"/>
      <c r="D57" s="18"/>
      <c r="E57" s="18"/>
      <c r="F57" s="18"/>
      <c r="G57" s="18"/>
      <c r="H57" s="18"/>
      <c r="I57" s="18"/>
      <c r="J57" s="18"/>
      <c r="K57" s="18"/>
      <c r="L57" s="38"/>
      <c r="M57" s="38"/>
    </row>
    <row r="58" spans="3:13">
      <c r="C58" s="18"/>
      <c r="D58" s="18"/>
      <c r="L58" s="38"/>
      <c r="M58" s="38"/>
    </row>
  </sheetData>
  <mergeCells count="2">
    <mergeCell ref="A3:B3"/>
    <mergeCell ref="F3:L3"/>
  </mergeCells>
  <phoneticPr fontId="44" type="noConversion"/>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54"/>
  <sheetViews>
    <sheetView workbookViewId="0">
      <selection activeCell="A4" sqref="A3:B4"/>
    </sheetView>
  </sheetViews>
  <sheetFormatPr baseColWidth="10" defaultColWidth="9" defaultRowHeight="13"/>
  <cols>
    <col min="1" max="1" width="21.1640625" style="58" customWidth="1"/>
    <col min="2" max="2" width="13.6640625" style="112" customWidth="1"/>
    <col min="3" max="6" width="9" style="4"/>
    <col min="7" max="7" width="10.6640625" style="4" customWidth="1"/>
    <col min="8" max="16384" width="9" style="4"/>
  </cols>
  <sheetData>
    <row r="1" spans="1:9">
      <c r="A1" s="39" t="s">
        <v>667</v>
      </c>
      <c r="B1" s="12"/>
      <c r="C1" s="22"/>
      <c r="D1" s="22"/>
      <c r="E1" s="22"/>
      <c r="F1" s="6"/>
      <c r="G1" s="6"/>
      <c r="H1" s="6"/>
      <c r="I1" s="6"/>
    </row>
    <row r="2" spans="1:9">
      <c r="A2" s="40"/>
      <c r="B2" s="12"/>
      <c r="C2" s="22"/>
      <c r="D2" s="22"/>
      <c r="E2" s="22"/>
      <c r="F2" s="6"/>
      <c r="G2" s="6"/>
      <c r="H2" s="6"/>
      <c r="I2" s="6"/>
    </row>
    <row r="3" spans="1:9">
      <c r="A3" s="228" t="s">
        <v>605</v>
      </c>
      <c r="B3" s="228"/>
    </row>
    <row r="4" spans="1:9">
      <c r="A4" s="11" t="s">
        <v>607</v>
      </c>
      <c r="B4" s="12" t="s">
        <v>608</v>
      </c>
    </row>
    <row r="5" spans="1:9">
      <c r="A5" s="19">
        <v>-45</v>
      </c>
      <c r="B5" s="23">
        <v>9.6547800000000006</v>
      </c>
    </row>
    <row r="6" spans="1:9">
      <c r="A6" s="19">
        <v>161.66</v>
      </c>
      <c r="B6" s="23">
        <v>9.4502199999999998</v>
      </c>
    </row>
    <row r="7" spans="1:9">
      <c r="A7" s="19">
        <v>378.02</v>
      </c>
      <c r="B7" s="23">
        <v>9.8341899999999995</v>
      </c>
    </row>
    <row r="8" spans="1:9">
      <c r="A8" s="19">
        <v>591.67999999999995</v>
      </c>
      <c r="B8" s="23">
        <v>10.01</v>
      </c>
    </row>
    <row r="9" spans="1:9">
      <c r="A9" s="19">
        <v>801.24</v>
      </c>
      <c r="B9" s="23">
        <v>10.2194</v>
      </c>
    </row>
    <row r="10" spans="1:9">
      <c r="A10" s="19">
        <v>1005.31</v>
      </c>
      <c r="B10" s="23">
        <v>9.7296600000000009</v>
      </c>
    </row>
    <row r="11" spans="1:9">
      <c r="A11" s="19">
        <v>1202.46</v>
      </c>
      <c r="B11" s="23">
        <v>9.7161000000000008</v>
      </c>
    </row>
    <row r="12" spans="1:9">
      <c r="A12" s="19">
        <v>1391.36</v>
      </c>
      <c r="B12" s="23">
        <v>10.0581</v>
      </c>
    </row>
    <row r="13" spans="1:9">
      <c r="A13" s="19">
        <v>1571.9</v>
      </c>
      <c r="B13" s="23">
        <v>10.1722</v>
      </c>
    </row>
    <row r="14" spans="1:9">
      <c r="A14" s="19">
        <v>1744.84</v>
      </c>
      <c r="B14" s="23">
        <v>9.9056499999999996</v>
      </c>
    </row>
    <row r="15" spans="1:9">
      <c r="A15" s="19">
        <v>1911.09</v>
      </c>
      <c r="B15" s="23">
        <v>9.7008200000000002</v>
      </c>
    </row>
    <row r="16" spans="1:9">
      <c r="A16" s="19">
        <v>2071.4899999999998</v>
      </c>
      <c r="B16" s="23">
        <v>9.7346699999999995</v>
      </c>
    </row>
    <row r="17" spans="1:2">
      <c r="A17" s="19">
        <v>2226.92</v>
      </c>
      <c r="B17" s="23">
        <v>10.3626</v>
      </c>
    </row>
    <row r="18" spans="1:2">
      <c r="A18" s="19">
        <v>2378.2399999999998</v>
      </c>
      <c r="B18" s="23">
        <v>10.194900000000001</v>
      </c>
    </row>
    <row r="19" spans="1:2">
      <c r="A19" s="19">
        <v>2526.3200000000002</v>
      </c>
      <c r="B19" s="23">
        <v>10.565099999999999</v>
      </c>
    </row>
    <row r="20" spans="1:2">
      <c r="A20" s="19">
        <v>2672.01</v>
      </c>
      <c r="B20" s="23">
        <v>10.2479</v>
      </c>
    </row>
    <row r="21" spans="1:2">
      <c r="A21" s="19">
        <v>2816.19</v>
      </c>
      <c r="B21" s="23">
        <v>10.222200000000001</v>
      </c>
    </row>
    <row r="22" spans="1:2">
      <c r="A22" s="19">
        <v>2959.72</v>
      </c>
      <c r="B22" s="23">
        <v>9.6737900000000003</v>
      </c>
    </row>
    <row r="23" spans="1:2">
      <c r="A23" s="19">
        <v>3103.46</v>
      </c>
      <c r="B23" s="23">
        <v>9.7647399999999998</v>
      </c>
    </row>
    <row r="24" spans="1:2">
      <c r="A24" s="19">
        <v>3248.28</v>
      </c>
      <c r="B24" s="23">
        <v>10.195</v>
      </c>
    </row>
    <row r="25" spans="1:2">
      <c r="A25" s="19">
        <v>3395.05</v>
      </c>
      <c r="B25" s="23">
        <v>10.294600000000001</v>
      </c>
    </row>
    <row r="26" spans="1:2">
      <c r="A26" s="19">
        <v>3544.62</v>
      </c>
      <c r="B26" s="23">
        <v>10.5444</v>
      </c>
    </row>
    <row r="27" spans="1:2">
      <c r="A27" s="19">
        <v>3697.85</v>
      </c>
      <c r="B27" s="23">
        <v>10.8507</v>
      </c>
    </row>
    <row r="28" spans="1:2">
      <c r="A28" s="19">
        <v>3855.2</v>
      </c>
      <c r="B28" s="23">
        <v>10.3902</v>
      </c>
    </row>
    <row r="29" spans="1:2">
      <c r="A29" s="19">
        <v>4016.85</v>
      </c>
      <c r="B29" s="23">
        <v>10.2951</v>
      </c>
    </row>
    <row r="30" spans="1:2">
      <c r="A30" s="19">
        <v>4182.93</v>
      </c>
      <c r="B30" s="23">
        <v>10.7905</v>
      </c>
    </row>
    <row r="31" spans="1:2">
      <c r="A31" s="19">
        <v>4353.6000000000004</v>
      </c>
      <c r="B31" s="23">
        <v>10.106199999999999</v>
      </c>
    </row>
    <row r="32" spans="1:2">
      <c r="A32" s="19">
        <v>4529.0200000000004</v>
      </c>
      <c r="B32" s="23">
        <v>10.4129</v>
      </c>
    </row>
    <row r="33" spans="1:2">
      <c r="A33" s="19">
        <v>4755.07</v>
      </c>
      <c r="B33" s="23">
        <v>10.750400000000001</v>
      </c>
    </row>
    <row r="34" spans="1:2">
      <c r="A34" s="19">
        <v>4894.0600000000004</v>
      </c>
      <c r="B34" s="23">
        <v>10.2705</v>
      </c>
    </row>
    <row r="35" spans="1:2">
      <c r="A35" s="19">
        <v>5082.8999999999996</v>
      </c>
      <c r="B35" s="23">
        <v>9.8628400000000003</v>
      </c>
    </row>
    <row r="36" spans="1:2">
      <c r="A36" s="19">
        <v>5275.32</v>
      </c>
      <c r="B36" s="23">
        <v>10.6677</v>
      </c>
    </row>
    <row r="37" spans="1:2">
      <c r="A37" s="19">
        <v>5470.82</v>
      </c>
      <c r="B37" s="23">
        <v>10.436199999999999</v>
      </c>
    </row>
    <row r="38" spans="1:2">
      <c r="A38" s="19">
        <v>5668.95</v>
      </c>
      <c r="B38" s="23">
        <v>10.946300000000001</v>
      </c>
    </row>
    <row r="39" spans="1:2">
      <c r="A39" s="19">
        <v>5869.2</v>
      </c>
      <c r="B39" s="23">
        <v>11.551299999999999</v>
      </c>
    </row>
    <row r="40" spans="1:2">
      <c r="A40" s="19">
        <v>6071.11</v>
      </c>
      <c r="B40" s="23">
        <v>11.161799999999999</v>
      </c>
    </row>
    <row r="41" spans="1:2">
      <c r="A41" s="19">
        <v>6274.2</v>
      </c>
      <c r="B41" s="23">
        <v>11.016299999999999</v>
      </c>
    </row>
    <row r="42" spans="1:2">
      <c r="A42" s="19">
        <v>6477.98</v>
      </c>
      <c r="B42" s="23">
        <v>11.002800000000001</v>
      </c>
    </row>
    <row r="43" spans="1:2">
      <c r="A43" s="19">
        <v>6681.98</v>
      </c>
      <c r="B43" s="23">
        <v>11.070499999999999</v>
      </c>
    </row>
    <row r="44" spans="1:2">
      <c r="A44" s="19">
        <v>6885.77</v>
      </c>
      <c r="B44" s="23">
        <v>11.1358</v>
      </c>
    </row>
    <row r="45" spans="1:2">
      <c r="A45" s="19">
        <v>7088.94</v>
      </c>
      <c r="B45" s="23">
        <v>11.312799999999999</v>
      </c>
    </row>
    <row r="46" spans="1:2">
      <c r="A46" s="19">
        <v>7291.11</v>
      </c>
      <c r="B46" s="23">
        <v>11.5221</v>
      </c>
    </row>
    <row r="47" spans="1:2">
      <c r="A47" s="19">
        <v>7491.89</v>
      </c>
      <c r="B47" s="23">
        <v>11.423299999999999</v>
      </c>
    </row>
    <row r="48" spans="1:2">
      <c r="A48" s="19">
        <v>7690.99</v>
      </c>
      <c r="B48" s="23">
        <v>11.3611</v>
      </c>
    </row>
    <row r="49" spans="1:2">
      <c r="A49" s="19">
        <v>7888.55</v>
      </c>
      <c r="B49" s="23">
        <v>11.7897</v>
      </c>
    </row>
    <row r="50" spans="1:2">
      <c r="A50" s="19">
        <v>8084.75</v>
      </c>
      <c r="B50" s="23">
        <v>10.5746</v>
      </c>
    </row>
    <row r="51" spans="1:2">
      <c r="A51" s="19">
        <v>8279.81</v>
      </c>
      <c r="B51" s="23">
        <v>10.6952</v>
      </c>
    </row>
    <row r="52" spans="1:2">
      <c r="A52" s="19">
        <v>8473.93</v>
      </c>
      <c r="B52" s="23">
        <v>10.77</v>
      </c>
    </row>
    <row r="53" spans="1:2">
      <c r="A53" s="19">
        <v>8667.2999999999993</v>
      </c>
      <c r="B53" s="23">
        <v>11.128</v>
      </c>
    </row>
    <row r="54" spans="1:2">
      <c r="A54" s="19">
        <v>8860.14</v>
      </c>
      <c r="B54" s="23">
        <v>11.392799999999999</v>
      </c>
    </row>
  </sheetData>
  <mergeCells count="1">
    <mergeCell ref="A3:B3"/>
  </mergeCells>
  <phoneticPr fontId="44" type="noConversion"/>
  <pageMargins left="0.75" right="0.75" top="1" bottom="1" header="0.5" footer="0.5"/>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46"/>
  <sheetViews>
    <sheetView workbookViewId="0">
      <pane ySplit="1" topLeftCell="A2" activePane="bottomLeft" state="frozen"/>
      <selection pane="bottomLeft" activeCell="B146" sqref="B146"/>
    </sheetView>
  </sheetViews>
  <sheetFormatPr baseColWidth="10" defaultColWidth="9" defaultRowHeight="15"/>
  <cols>
    <col min="1" max="1" width="22.6640625" style="171" customWidth="1"/>
    <col min="2" max="2" width="255.6640625" style="171" customWidth="1"/>
    <col min="3" max="16384" width="9" style="172"/>
  </cols>
  <sheetData>
    <row r="1" spans="1:2" s="169" customFormat="1" ht="18" customHeight="1">
      <c r="A1" s="173" t="s">
        <v>477</v>
      </c>
      <c r="B1" s="173" t="s">
        <v>9</v>
      </c>
    </row>
    <row r="2" spans="1:2" s="170" customFormat="1" ht="18" customHeight="1">
      <c r="A2" s="174" t="s">
        <v>21</v>
      </c>
      <c r="B2" s="174" t="s">
        <v>478</v>
      </c>
    </row>
    <row r="3" spans="1:2" s="170" customFormat="1" ht="18" customHeight="1">
      <c r="A3" s="175" t="s">
        <v>31</v>
      </c>
      <c r="B3" s="174" t="s">
        <v>479</v>
      </c>
    </row>
    <row r="4" spans="1:2" s="170" customFormat="1" ht="18" customHeight="1">
      <c r="A4" s="174" t="s">
        <v>40</v>
      </c>
      <c r="B4" s="174" t="s">
        <v>480</v>
      </c>
    </row>
    <row r="5" spans="1:2" s="170" customFormat="1" ht="18" customHeight="1">
      <c r="A5" s="175" t="s">
        <v>47</v>
      </c>
      <c r="B5" s="174" t="s">
        <v>481</v>
      </c>
    </row>
    <row r="6" spans="1:2" s="170" customFormat="1" ht="18" customHeight="1">
      <c r="A6" s="174" t="s">
        <v>53</v>
      </c>
      <c r="B6" s="174" t="s">
        <v>482</v>
      </c>
    </row>
    <row r="7" spans="1:2" s="170" customFormat="1" ht="18" customHeight="1">
      <c r="A7" s="175" t="s">
        <v>57</v>
      </c>
      <c r="B7" s="174" t="s">
        <v>483</v>
      </c>
    </row>
    <row r="8" spans="1:2" s="170" customFormat="1" ht="18" customHeight="1">
      <c r="A8" s="175" t="s">
        <v>61</v>
      </c>
      <c r="B8" s="174" t="s">
        <v>484</v>
      </c>
    </row>
    <row r="9" spans="1:2" s="170" customFormat="1" ht="18" customHeight="1">
      <c r="A9" s="174" t="s">
        <v>64</v>
      </c>
      <c r="B9" s="174" t="s">
        <v>485</v>
      </c>
    </row>
    <row r="10" spans="1:2" s="170" customFormat="1" ht="18" customHeight="1">
      <c r="A10" s="175" t="s">
        <v>70</v>
      </c>
      <c r="B10" s="174" t="s">
        <v>486</v>
      </c>
    </row>
    <row r="11" spans="1:2" s="170" customFormat="1" ht="18" customHeight="1">
      <c r="A11" s="175" t="s">
        <v>74</v>
      </c>
      <c r="B11" s="174" t="s">
        <v>487</v>
      </c>
    </row>
    <row r="12" spans="1:2" s="170" customFormat="1" ht="18" customHeight="1">
      <c r="A12" s="174" t="s">
        <v>488</v>
      </c>
      <c r="B12" s="174" t="s">
        <v>489</v>
      </c>
    </row>
    <row r="13" spans="1:2" s="170" customFormat="1" ht="18" customHeight="1">
      <c r="A13" s="174" t="s">
        <v>86</v>
      </c>
      <c r="B13" s="174" t="s">
        <v>490</v>
      </c>
    </row>
    <row r="14" spans="1:2" s="170" customFormat="1" ht="18" customHeight="1">
      <c r="A14" s="175" t="s">
        <v>77</v>
      </c>
      <c r="B14" s="174" t="s">
        <v>491</v>
      </c>
    </row>
    <row r="15" spans="1:2" s="170" customFormat="1" ht="18" customHeight="1">
      <c r="A15" s="174" t="s">
        <v>90</v>
      </c>
      <c r="B15" s="174" t="s">
        <v>492</v>
      </c>
    </row>
    <row r="16" spans="1:2" s="170" customFormat="1" ht="18" customHeight="1">
      <c r="A16" s="175" t="s">
        <v>94</v>
      </c>
      <c r="B16" s="174" t="s">
        <v>493</v>
      </c>
    </row>
    <row r="17" spans="1:2" s="170" customFormat="1" ht="18" customHeight="1">
      <c r="A17" s="175" t="s">
        <v>96</v>
      </c>
      <c r="B17" s="174" t="s">
        <v>483</v>
      </c>
    </row>
    <row r="18" spans="1:2" s="170" customFormat="1" ht="18" customHeight="1">
      <c r="A18" s="174" t="s">
        <v>97</v>
      </c>
      <c r="B18" s="174" t="s">
        <v>494</v>
      </c>
    </row>
    <row r="19" spans="1:2" s="170" customFormat="1" ht="18" customHeight="1">
      <c r="A19" s="175" t="s">
        <v>103</v>
      </c>
      <c r="B19" s="174" t="s">
        <v>495</v>
      </c>
    </row>
    <row r="20" spans="1:2" s="170" customFormat="1" ht="18" customHeight="1">
      <c r="A20" s="174" t="s">
        <v>105</v>
      </c>
      <c r="B20" s="174" t="s">
        <v>496</v>
      </c>
    </row>
    <row r="21" spans="1:2" s="170" customFormat="1" ht="18" customHeight="1">
      <c r="A21" s="175" t="s">
        <v>109</v>
      </c>
      <c r="B21" s="174" t="s">
        <v>497</v>
      </c>
    </row>
    <row r="22" spans="1:2" s="170" customFormat="1" ht="18" customHeight="1">
      <c r="A22" s="174" t="s">
        <v>113</v>
      </c>
      <c r="B22" s="174" t="s">
        <v>494</v>
      </c>
    </row>
    <row r="23" spans="1:2" s="170" customFormat="1" ht="18" customHeight="1">
      <c r="A23" s="175" t="s">
        <v>114</v>
      </c>
      <c r="B23" s="174" t="s">
        <v>498</v>
      </c>
    </row>
    <row r="24" spans="1:2" s="170" customFormat="1" ht="18" customHeight="1">
      <c r="A24" s="175" t="s">
        <v>114</v>
      </c>
      <c r="B24" s="174" t="s">
        <v>498</v>
      </c>
    </row>
    <row r="25" spans="1:2" s="170" customFormat="1" ht="18" customHeight="1">
      <c r="A25" s="175" t="s">
        <v>117</v>
      </c>
      <c r="B25" s="174" t="s">
        <v>499</v>
      </c>
    </row>
    <row r="26" spans="1:2" s="170" customFormat="1" ht="18" customHeight="1">
      <c r="A26" s="175" t="s">
        <v>120</v>
      </c>
      <c r="B26" s="174" t="s">
        <v>500</v>
      </c>
    </row>
    <row r="27" spans="1:2" s="170" customFormat="1" ht="18" customHeight="1">
      <c r="A27" s="174" t="s">
        <v>129</v>
      </c>
      <c r="B27" s="174" t="s">
        <v>501</v>
      </c>
    </row>
    <row r="28" spans="1:2" s="170" customFormat="1" ht="18" customHeight="1">
      <c r="A28" s="175" t="s">
        <v>134</v>
      </c>
      <c r="B28" s="174" t="s">
        <v>496</v>
      </c>
    </row>
    <row r="29" spans="1:2" s="170" customFormat="1" ht="18" customHeight="1">
      <c r="A29" s="174" t="s">
        <v>137</v>
      </c>
      <c r="B29" s="174" t="s">
        <v>502</v>
      </c>
    </row>
    <row r="30" spans="1:2" s="170" customFormat="1" ht="18" customHeight="1">
      <c r="A30" s="175" t="s">
        <v>139</v>
      </c>
      <c r="B30" s="174" t="s">
        <v>503</v>
      </c>
    </row>
    <row r="31" spans="1:2" s="170" customFormat="1" ht="18" customHeight="1">
      <c r="A31" s="174" t="s">
        <v>504</v>
      </c>
      <c r="B31" s="174" t="s">
        <v>505</v>
      </c>
    </row>
    <row r="32" spans="1:2" s="170" customFormat="1" ht="18" customHeight="1">
      <c r="A32" s="175" t="s">
        <v>147</v>
      </c>
      <c r="B32" s="174" t="s">
        <v>506</v>
      </c>
    </row>
    <row r="33" spans="1:2" s="170" customFormat="1" ht="18" customHeight="1">
      <c r="A33" s="175" t="s">
        <v>151</v>
      </c>
      <c r="B33" s="174" t="s">
        <v>507</v>
      </c>
    </row>
    <row r="34" spans="1:2" s="170" customFormat="1" ht="18" customHeight="1">
      <c r="A34" s="175" t="s">
        <v>150</v>
      </c>
      <c r="B34" s="174" t="s">
        <v>487</v>
      </c>
    </row>
    <row r="35" spans="1:2" s="170" customFormat="1" ht="18" customHeight="1">
      <c r="A35" s="175" t="s">
        <v>156</v>
      </c>
      <c r="B35" s="174" t="s">
        <v>508</v>
      </c>
    </row>
    <row r="36" spans="1:2" s="170" customFormat="1" ht="18" customHeight="1">
      <c r="A36" s="175" t="s">
        <v>158</v>
      </c>
      <c r="B36" s="174" t="s">
        <v>509</v>
      </c>
    </row>
    <row r="37" spans="1:2" s="170" customFormat="1" ht="18" customHeight="1">
      <c r="A37" s="175" t="s">
        <v>160</v>
      </c>
      <c r="B37" s="174" t="s">
        <v>510</v>
      </c>
    </row>
    <row r="38" spans="1:2" s="170" customFormat="1" ht="18" customHeight="1">
      <c r="A38" s="174" t="s">
        <v>164</v>
      </c>
      <c r="B38" s="174" t="s">
        <v>485</v>
      </c>
    </row>
    <row r="39" spans="1:2" s="170" customFormat="1" ht="18" customHeight="1">
      <c r="A39" s="174" t="s">
        <v>166</v>
      </c>
      <c r="B39" s="174" t="s">
        <v>511</v>
      </c>
    </row>
    <row r="40" spans="1:2" s="170" customFormat="1" ht="18" customHeight="1">
      <c r="A40" s="174" t="s">
        <v>512</v>
      </c>
      <c r="B40" s="174" t="s">
        <v>513</v>
      </c>
    </row>
    <row r="41" spans="1:2" s="170" customFormat="1" ht="18" customHeight="1">
      <c r="A41" s="175" t="s">
        <v>174</v>
      </c>
      <c r="B41" s="174" t="s">
        <v>496</v>
      </c>
    </row>
    <row r="42" spans="1:2" s="170" customFormat="1" ht="18" customHeight="1">
      <c r="A42" s="175" t="s">
        <v>176</v>
      </c>
      <c r="B42" s="174" t="s">
        <v>514</v>
      </c>
    </row>
    <row r="43" spans="1:2" s="170" customFormat="1" ht="18" customHeight="1">
      <c r="A43" s="174" t="s">
        <v>515</v>
      </c>
      <c r="B43" s="174" t="s">
        <v>507</v>
      </c>
    </row>
    <row r="44" spans="1:2" s="170" customFormat="1" ht="18" customHeight="1">
      <c r="A44" s="174" t="s">
        <v>181</v>
      </c>
      <c r="B44" s="174" t="s">
        <v>511</v>
      </c>
    </row>
    <row r="45" spans="1:2" s="170" customFormat="1" ht="18" customHeight="1">
      <c r="A45" s="175" t="s">
        <v>182</v>
      </c>
      <c r="B45" s="174" t="s">
        <v>516</v>
      </c>
    </row>
    <row r="46" spans="1:2" s="170" customFormat="1" ht="18" customHeight="1">
      <c r="A46" s="175" t="s">
        <v>186</v>
      </c>
      <c r="B46" s="174" t="s">
        <v>507</v>
      </c>
    </row>
    <row r="47" spans="1:2" s="170" customFormat="1" ht="18" customHeight="1">
      <c r="A47" s="174" t="s">
        <v>188</v>
      </c>
      <c r="B47" s="174" t="s">
        <v>494</v>
      </c>
    </row>
    <row r="48" spans="1:2" s="170" customFormat="1" ht="18" customHeight="1">
      <c r="A48" s="174" t="s">
        <v>190</v>
      </c>
      <c r="B48" s="174" t="s">
        <v>494</v>
      </c>
    </row>
    <row r="49" spans="1:2" s="170" customFormat="1" ht="18" customHeight="1">
      <c r="A49" s="175" t="s">
        <v>191</v>
      </c>
      <c r="B49" s="174" t="s">
        <v>517</v>
      </c>
    </row>
    <row r="50" spans="1:2" s="170" customFormat="1" ht="18" customHeight="1">
      <c r="A50" s="175" t="s">
        <v>195</v>
      </c>
      <c r="B50" s="174" t="s">
        <v>496</v>
      </c>
    </row>
    <row r="51" spans="1:2" s="170" customFormat="1" ht="18" customHeight="1">
      <c r="A51" s="175" t="s">
        <v>518</v>
      </c>
      <c r="B51" s="174" t="s">
        <v>519</v>
      </c>
    </row>
    <row r="52" spans="1:2" s="170" customFormat="1" ht="18" customHeight="1">
      <c r="A52" s="175" t="s">
        <v>201</v>
      </c>
      <c r="B52" s="174" t="s">
        <v>520</v>
      </c>
    </row>
    <row r="53" spans="1:2" s="170" customFormat="1" ht="18" customHeight="1">
      <c r="A53" s="174" t="s">
        <v>203</v>
      </c>
      <c r="B53" s="176" t="s">
        <v>521</v>
      </c>
    </row>
    <row r="54" spans="1:2" s="170" customFormat="1" ht="18" customHeight="1">
      <c r="A54" s="174" t="s">
        <v>211</v>
      </c>
      <c r="B54" s="174" t="s">
        <v>522</v>
      </c>
    </row>
    <row r="55" spans="1:2" s="170" customFormat="1" ht="18" customHeight="1">
      <c r="A55" s="175" t="s">
        <v>215</v>
      </c>
      <c r="B55" s="174" t="s">
        <v>507</v>
      </c>
    </row>
    <row r="56" spans="1:2" s="170" customFormat="1" ht="18" customHeight="1">
      <c r="A56" s="174" t="s">
        <v>217</v>
      </c>
      <c r="B56" s="174" t="s">
        <v>517</v>
      </c>
    </row>
    <row r="57" spans="1:2" s="170" customFormat="1" ht="18" customHeight="1">
      <c r="A57" s="175" t="s">
        <v>218</v>
      </c>
      <c r="B57" s="174" t="s">
        <v>523</v>
      </c>
    </row>
    <row r="58" spans="1:2" s="170" customFormat="1" ht="18" customHeight="1">
      <c r="A58" s="174" t="s">
        <v>524</v>
      </c>
      <c r="B58" s="174" t="s">
        <v>525</v>
      </c>
    </row>
    <row r="59" spans="1:2" s="170" customFormat="1" ht="18" customHeight="1">
      <c r="A59" s="175" t="s">
        <v>224</v>
      </c>
      <c r="B59" s="174" t="s">
        <v>526</v>
      </c>
    </row>
    <row r="60" spans="1:2" s="170" customFormat="1" ht="18" customHeight="1">
      <c r="A60" s="175" t="s">
        <v>527</v>
      </c>
      <c r="B60" s="174" t="s">
        <v>479</v>
      </c>
    </row>
    <row r="61" spans="1:2" s="170" customFormat="1" ht="18" customHeight="1">
      <c r="A61" s="174" t="s">
        <v>229</v>
      </c>
      <c r="B61" s="174" t="s">
        <v>494</v>
      </c>
    </row>
    <row r="62" spans="1:2" s="170" customFormat="1" ht="18" customHeight="1">
      <c r="A62" s="175" t="s">
        <v>231</v>
      </c>
      <c r="B62" s="174" t="s">
        <v>528</v>
      </c>
    </row>
    <row r="63" spans="1:2" s="170" customFormat="1" ht="18" customHeight="1">
      <c r="A63" s="174" t="s">
        <v>234</v>
      </c>
      <c r="B63" s="174" t="s">
        <v>494</v>
      </c>
    </row>
    <row r="64" spans="1:2" s="170" customFormat="1" ht="18" customHeight="1">
      <c r="A64" s="174" t="s">
        <v>239</v>
      </c>
      <c r="B64" s="174" t="s">
        <v>529</v>
      </c>
    </row>
    <row r="65" spans="1:2" s="170" customFormat="1" ht="18" customHeight="1">
      <c r="A65" s="175" t="s">
        <v>236</v>
      </c>
      <c r="B65" s="174" t="s">
        <v>530</v>
      </c>
    </row>
    <row r="66" spans="1:2" s="170" customFormat="1" ht="18" customHeight="1">
      <c r="A66" s="174" t="s">
        <v>531</v>
      </c>
      <c r="B66" s="174" t="s">
        <v>532</v>
      </c>
    </row>
    <row r="67" spans="1:2" s="170" customFormat="1" ht="18" customHeight="1">
      <c r="A67" s="174" t="s">
        <v>247</v>
      </c>
      <c r="B67" s="174" t="s">
        <v>494</v>
      </c>
    </row>
    <row r="68" spans="1:2" s="170" customFormat="1" ht="18" customHeight="1">
      <c r="A68" s="175" t="s">
        <v>533</v>
      </c>
      <c r="B68" s="174" t="s">
        <v>534</v>
      </c>
    </row>
    <row r="69" spans="1:2" s="170" customFormat="1" ht="18" customHeight="1">
      <c r="A69" s="175" t="s">
        <v>533</v>
      </c>
      <c r="B69" s="174" t="s">
        <v>535</v>
      </c>
    </row>
    <row r="70" spans="1:2" s="170" customFormat="1" ht="18" customHeight="1">
      <c r="A70" s="175" t="s">
        <v>536</v>
      </c>
      <c r="B70" s="174" t="s">
        <v>537</v>
      </c>
    </row>
    <row r="71" spans="1:2" s="170" customFormat="1" ht="18" customHeight="1">
      <c r="A71" s="175" t="s">
        <v>254</v>
      </c>
      <c r="B71" s="174" t="s">
        <v>486</v>
      </c>
    </row>
    <row r="72" spans="1:2" s="170" customFormat="1" ht="18" customHeight="1">
      <c r="A72" s="175" t="s">
        <v>256</v>
      </c>
      <c r="B72" s="174" t="s">
        <v>538</v>
      </c>
    </row>
    <row r="73" spans="1:2" s="170" customFormat="1" ht="18" customHeight="1">
      <c r="A73" s="174" t="s">
        <v>262</v>
      </c>
      <c r="B73" s="174" t="s">
        <v>539</v>
      </c>
    </row>
    <row r="74" spans="1:2" s="170" customFormat="1" ht="18" customHeight="1">
      <c r="A74" s="175" t="s">
        <v>259</v>
      </c>
      <c r="B74" s="174" t="s">
        <v>540</v>
      </c>
    </row>
    <row r="75" spans="1:2" s="170" customFormat="1" ht="18" customHeight="1">
      <c r="A75" s="175" t="s">
        <v>267</v>
      </c>
      <c r="B75" s="174" t="s">
        <v>487</v>
      </c>
    </row>
    <row r="76" spans="1:2" s="170" customFormat="1" ht="18" customHeight="1">
      <c r="A76" s="175" t="s">
        <v>268</v>
      </c>
      <c r="B76" s="174" t="s">
        <v>486</v>
      </c>
    </row>
    <row r="77" spans="1:2" s="170" customFormat="1" ht="18" customHeight="1">
      <c r="A77" s="174" t="s">
        <v>269</v>
      </c>
      <c r="B77" s="174" t="s">
        <v>485</v>
      </c>
    </row>
    <row r="78" spans="1:2" s="170" customFormat="1" ht="18" customHeight="1">
      <c r="A78" s="174" t="s">
        <v>271</v>
      </c>
      <c r="B78" s="174" t="s">
        <v>511</v>
      </c>
    </row>
    <row r="79" spans="1:2" s="170" customFormat="1" ht="18" customHeight="1">
      <c r="A79" s="174" t="s">
        <v>272</v>
      </c>
      <c r="B79" s="174" t="s">
        <v>511</v>
      </c>
    </row>
    <row r="80" spans="1:2" s="170" customFormat="1" ht="18" customHeight="1">
      <c r="A80" s="175" t="s">
        <v>541</v>
      </c>
      <c r="B80" s="174" t="s">
        <v>542</v>
      </c>
    </row>
    <row r="81" spans="1:2" s="170" customFormat="1" ht="18" customHeight="1">
      <c r="A81" s="175" t="s">
        <v>278</v>
      </c>
      <c r="B81" s="174" t="s">
        <v>543</v>
      </c>
    </row>
    <row r="82" spans="1:2" s="170" customFormat="1" ht="18" customHeight="1">
      <c r="A82" s="174" t="s">
        <v>281</v>
      </c>
      <c r="B82" s="174" t="s">
        <v>544</v>
      </c>
    </row>
    <row r="83" spans="1:2" s="170" customFormat="1" ht="18" customHeight="1">
      <c r="A83" s="175" t="s">
        <v>286</v>
      </c>
      <c r="B83" s="174" t="s">
        <v>496</v>
      </c>
    </row>
    <row r="84" spans="1:2" s="170" customFormat="1" ht="18" customHeight="1">
      <c r="A84" s="175" t="s">
        <v>287</v>
      </c>
      <c r="B84" s="174" t="s">
        <v>545</v>
      </c>
    </row>
    <row r="85" spans="1:2" s="170" customFormat="1" ht="18" customHeight="1">
      <c r="A85" s="174" t="s">
        <v>287</v>
      </c>
      <c r="B85" s="174" t="s">
        <v>545</v>
      </c>
    </row>
    <row r="86" spans="1:2" s="170" customFormat="1" ht="18" customHeight="1">
      <c r="A86" s="175" t="s">
        <v>290</v>
      </c>
      <c r="B86" s="174" t="s">
        <v>546</v>
      </c>
    </row>
    <row r="87" spans="1:2" s="170" customFormat="1" ht="18" customHeight="1">
      <c r="A87" s="174" t="s">
        <v>292</v>
      </c>
      <c r="B87" s="174" t="s">
        <v>547</v>
      </c>
    </row>
    <row r="88" spans="1:2" s="170" customFormat="1" ht="18" customHeight="1">
      <c r="A88" s="174" t="s">
        <v>295</v>
      </c>
      <c r="B88" s="174" t="s">
        <v>548</v>
      </c>
    </row>
    <row r="89" spans="1:2" s="170" customFormat="1" ht="18" customHeight="1">
      <c r="A89" s="175" t="s">
        <v>301</v>
      </c>
      <c r="B89" s="174" t="s">
        <v>496</v>
      </c>
    </row>
    <row r="90" spans="1:2" s="170" customFormat="1" ht="18" customHeight="1">
      <c r="A90" s="174" t="s">
        <v>302</v>
      </c>
      <c r="B90" s="174" t="s">
        <v>549</v>
      </c>
    </row>
    <row r="91" spans="1:2" s="170" customFormat="1" ht="18" customHeight="1">
      <c r="A91" s="175" t="s">
        <v>306</v>
      </c>
      <c r="B91" s="174" t="s">
        <v>550</v>
      </c>
    </row>
    <row r="92" spans="1:2" s="170" customFormat="1" ht="18" customHeight="1">
      <c r="A92" s="175" t="s">
        <v>308</v>
      </c>
      <c r="B92" s="174" t="s">
        <v>526</v>
      </c>
    </row>
    <row r="93" spans="1:2" s="170" customFormat="1" ht="18" customHeight="1">
      <c r="A93" s="175" t="s">
        <v>310</v>
      </c>
      <c r="B93" s="174" t="s">
        <v>519</v>
      </c>
    </row>
    <row r="94" spans="1:2" s="170" customFormat="1" ht="18" customHeight="1">
      <c r="A94" s="174" t="s">
        <v>551</v>
      </c>
      <c r="B94" s="174" t="s">
        <v>552</v>
      </c>
    </row>
    <row r="95" spans="1:2" s="170" customFormat="1" ht="18" customHeight="1">
      <c r="A95" s="174" t="s">
        <v>553</v>
      </c>
      <c r="B95" s="174" t="s">
        <v>554</v>
      </c>
    </row>
    <row r="96" spans="1:2" s="170" customFormat="1" ht="18" customHeight="1">
      <c r="A96" s="175" t="s">
        <v>319</v>
      </c>
      <c r="B96" s="174" t="s">
        <v>555</v>
      </c>
    </row>
    <row r="97" spans="1:2" s="170" customFormat="1" ht="18" customHeight="1">
      <c r="A97" s="174" t="s">
        <v>556</v>
      </c>
      <c r="B97" s="174" t="s">
        <v>557</v>
      </c>
    </row>
    <row r="98" spans="1:2" s="170" customFormat="1" ht="18" customHeight="1">
      <c r="A98" s="174" t="s">
        <v>327</v>
      </c>
      <c r="B98" s="174" t="s">
        <v>558</v>
      </c>
    </row>
    <row r="99" spans="1:2" s="170" customFormat="1" ht="18" customHeight="1">
      <c r="A99" s="175" t="s">
        <v>331</v>
      </c>
      <c r="B99" s="174" t="s">
        <v>496</v>
      </c>
    </row>
    <row r="100" spans="1:2" s="170" customFormat="1" ht="18" customHeight="1">
      <c r="A100" s="175" t="s">
        <v>331</v>
      </c>
      <c r="B100" s="174" t="s">
        <v>496</v>
      </c>
    </row>
    <row r="101" spans="1:2" s="170" customFormat="1" ht="18" customHeight="1">
      <c r="A101" s="175" t="s">
        <v>333</v>
      </c>
      <c r="B101" s="174" t="s">
        <v>526</v>
      </c>
    </row>
    <row r="102" spans="1:2" s="170" customFormat="1" ht="18" customHeight="1">
      <c r="A102" s="175" t="s">
        <v>335</v>
      </c>
      <c r="B102" s="174" t="s">
        <v>559</v>
      </c>
    </row>
    <row r="103" spans="1:2" s="170" customFormat="1" ht="18" customHeight="1">
      <c r="A103" s="175" t="s">
        <v>338</v>
      </c>
      <c r="B103" s="174" t="s">
        <v>560</v>
      </c>
    </row>
    <row r="104" spans="1:2" s="170" customFormat="1" ht="18" customHeight="1">
      <c r="A104" s="174" t="s">
        <v>341</v>
      </c>
      <c r="B104" s="174" t="s">
        <v>561</v>
      </c>
    </row>
    <row r="105" spans="1:2" s="170" customFormat="1" ht="18" customHeight="1">
      <c r="A105" s="174" t="s">
        <v>344</v>
      </c>
      <c r="B105" s="174" t="s">
        <v>562</v>
      </c>
    </row>
    <row r="106" spans="1:2" s="170" customFormat="1" ht="18" customHeight="1">
      <c r="A106" s="175" t="s">
        <v>346</v>
      </c>
      <c r="B106" s="174" t="s">
        <v>559</v>
      </c>
    </row>
    <row r="107" spans="1:2" s="170" customFormat="1" ht="18" customHeight="1">
      <c r="A107" s="175" t="s">
        <v>347</v>
      </c>
      <c r="B107" s="174" t="s">
        <v>563</v>
      </c>
    </row>
    <row r="108" spans="1:2" s="170" customFormat="1" ht="18" customHeight="1">
      <c r="A108" s="175" t="s">
        <v>349</v>
      </c>
      <c r="B108" s="174" t="s">
        <v>564</v>
      </c>
    </row>
    <row r="109" spans="1:2" s="170" customFormat="1" ht="18" customHeight="1">
      <c r="A109" s="174" t="s">
        <v>353</v>
      </c>
      <c r="B109" s="174" t="s">
        <v>565</v>
      </c>
    </row>
    <row r="110" spans="1:2" s="170" customFormat="1" ht="18" customHeight="1">
      <c r="A110" s="175" t="s">
        <v>357</v>
      </c>
      <c r="B110" s="174" t="s">
        <v>566</v>
      </c>
    </row>
    <row r="111" spans="1:2" s="170" customFormat="1" ht="18" customHeight="1">
      <c r="A111" s="175" t="s">
        <v>359</v>
      </c>
      <c r="B111" s="174" t="s">
        <v>564</v>
      </c>
    </row>
    <row r="112" spans="1:2" s="170" customFormat="1" ht="18" customHeight="1">
      <c r="A112" s="174" t="s">
        <v>360</v>
      </c>
      <c r="B112" s="174" t="s">
        <v>567</v>
      </c>
    </row>
    <row r="113" spans="1:2" s="170" customFormat="1" ht="18" customHeight="1">
      <c r="A113" s="175" t="s">
        <v>364</v>
      </c>
      <c r="B113" s="174" t="s">
        <v>568</v>
      </c>
    </row>
    <row r="114" spans="1:2" s="170" customFormat="1" ht="18" customHeight="1">
      <c r="A114" s="175" t="s">
        <v>371</v>
      </c>
      <c r="B114" s="174" t="s">
        <v>569</v>
      </c>
    </row>
    <row r="115" spans="1:2" s="170" customFormat="1" ht="18" customHeight="1">
      <c r="A115" s="175" t="s">
        <v>368</v>
      </c>
      <c r="B115" s="174" t="s">
        <v>526</v>
      </c>
    </row>
    <row r="116" spans="1:2" s="170" customFormat="1" ht="18" customHeight="1">
      <c r="A116" s="175" t="s">
        <v>375</v>
      </c>
      <c r="B116" s="174" t="s">
        <v>570</v>
      </c>
    </row>
    <row r="117" spans="1:2" s="170" customFormat="1" ht="18" customHeight="1">
      <c r="A117" s="175" t="s">
        <v>379</v>
      </c>
      <c r="B117" s="174" t="s">
        <v>571</v>
      </c>
    </row>
    <row r="118" spans="1:2" s="170" customFormat="1" ht="18" customHeight="1">
      <c r="A118" s="175" t="s">
        <v>381</v>
      </c>
      <c r="B118" s="174" t="s">
        <v>572</v>
      </c>
    </row>
    <row r="119" spans="1:2" s="170" customFormat="1" ht="18" customHeight="1">
      <c r="A119" s="175" t="s">
        <v>383</v>
      </c>
      <c r="B119" s="174" t="s">
        <v>573</v>
      </c>
    </row>
    <row r="120" spans="1:2" s="170" customFormat="1" ht="18" customHeight="1">
      <c r="A120" s="174" t="s">
        <v>386</v>
      </c>
      <c r="B120" s="174" t="s">
        <v>574</v>
      </c>
    </row>
    <row r="121" spans="1:2" s="170" customFormat="1" ht="18" customHeight="1">
      <c r="A121" s="174" t="s">
        <v>389</v>
      </c>
      <c r="B121" s="174" t="s">
        <v>575</v>
      </c>
    </row>
    <row r="122" spans="1:2" s="170" customFormat="1" ht="18" customHeight="1">
      <c r="A122" s="174" t="s">
        <v>391</v>
      </c>
      <c r="B122" s="174" t="s">
        <v>576</v>
      </c>
    </row>
    <row r="123" spans="1:2" s="170" customFormat="1" ht="18" customHeight="1">
      <c r="A123" s="174" t="s">
        <v>397</v>
      </c>
      <c r="B123" s="174" t="s">
        <v>577</v>
      </c>
    </row>
    <row r="124" spans="1:2" s="170" customFormat="1" ht="18" customHeight="1">
      <c r="A124" s="174" t="s">
        <v>394</v>
      </c>
      <c r="B124" s="174" t="s">
        <v>578</v>
      </c>
    </row>
    <row r="125" spans="1:2" s="170" customFormat="1" ht="18" customHeight="1">
      <c r="A125" s="174" t="s">
        <v>403</v>
      </c>
      <c r="B125" s="174" t="s">
        <v>579</v>
      </c>
    </row>
    <row r="126" spans="1:2" s="170" customFormat="1" ht="18" customHeight="1">
      <c r="A126" s="174" t="s">
        <v>407</v>
      </c>
      <c r="B126" s="174" t="s">
        <v>580</v>
      </c>
    </row>
    <row r="127" spans="1:2" s="170" customFormat="1" ht="18" customHeight="1">
      <c r="A127" s="175" t="s">
        <v>411</v>
      </c>
      <c r="B127" s="174" t="s">
        <v>581</v>
      </c>
    </row>
    <row r="128" spans="1:2" s="170" customFormat="1" ht="18" customHeight="1">
      <c r="A128" s="175" t="s">
        <v>414</v>
      </c>
      <c r="B128" s="174" t="s">
        <v>582</v>
      </c>
    </row>
    <row r="129" spans="1:2" s="170" customFormat="1" ht="18" customHeight="1">
      <c r="A129" s="175" t="s">
        <v>416</v>
      </c>
      <c r="B129" s="174" t="s">
        <v>583</v>
      </c>
    </row>
    <row r="130" spans="1:2" s="170" customFormat="1" ht="18" customHeight="1">
      <c r="A130" s="174" t="s">
        <v>584</v>
      </c>
      <c r="B130" s="174" t="s">
        <v>585</v>
      </c>
    </row>
    <row r="131" spans="1:2" s="170" customFormat="1" ht="18" customHeight="1">
      <c r="A131" s="174" t="s">
        <v>421</v>
      </c>
      <c r="B131" s="174" t="s">
        <v>586</v>
      </c>
    </row>
    <row r="132" spans="1:2" s="170" customFormat="1" ht="18" customHeight="1">
      <c r="A132" s="175" t="s">
        <v>423</v>
      </c>
      <c r="B132" s="174" t="s">
        <v>587</v>
      </c>
    </row>
    <row r="133" spans="1:2" s="170" customFormat="1" ht="18" customHeight="1">
      <c r="A133" s="174" t="s">
        <v>429</v>
      </c>
      <c r="B133" s="174" t="s">
        <v>588</v>
      </c>
    </row>
    <row r="134" spans="1:2" s="170" customFormat="1" ht="18" customHeight="1">
      <c r="A134" s="175" t="s">
        <v>589</v>
      </c>
      <c r="B134" s="174" t="s">
        <v>590</v>
      </c>
    </row>
    <row r="135" spans="1:2" s="170" customFormat="1" ht="18" customHeight="1">
      <c r="A135" s="175" t="s">
        <v>436</v>
      </c>
      <c r="B135" s="174" t="s">
        <v>591</v>
      </c>
    </row>
    <row r="136" spans="1:2" s="170" customFormat="1" ht="18" customHeight="1">
      <c r="A136" s="175" t="s">
        <v>592</v>
      </c>
      <c r="B136" s="174" t="s">
        <v>590</v>
      </c>
    </row>
    <row r="137" spans="1:2" s="170" customFormat="1" ht="18" customHeight="1">
      <c r="A137" s="174" t="s">
        <v>442</v>
      </c>
      <c r="B137" s="174" t="s">
        <v>593</v>
      </c>
    </row>
    <row r="138" spans="1:2" s="170" customFormat="1" ht="18" customHeight="1">
      <c r="A138" s="174" t="s">
        <v>446</v>
      </c>
      <c r="B138" s="174" t="s">
        <v>594</v>
      </c>
    </row>
    <row r="139" spans="1:2" s="170" customFormat="1" ht="18" customHeight="1">
      <c r="A139" s="175" t="s">
        <v>450</v>
      </c>
      <c r="B139" s="174" t="s">
        <v>595</v>
      </c>
    </row>
    <row r="140" spans="1:2" s="170" customFormat="1" ht="18" customHeight="1">
      <c r="A140" s="174" t="s">
        <v>596</v>
      </c>
      <c r="B140" s="174" t="s">
        <v>597</v>
      </c>
    </row>
    <row r="141" spans="1:2" s="170" customFormat="1" ht="18" customHeight="1">
      <c r="A141" s="174" t="s">
        <v>458</v>
      </c>
      <c r="B141" s="174" t="s">
        <v>598</v>
      </c>
    </row>
    <row r="142" spans="1:2" s="170" customFormat="1" ht="18" customHeight="1">
      <c r="A142" s="174" t="s">
        <v>461</v>
      </c>
      <c r="B142" s="174" t="s">
        <v>599</v>
      </c>
    </row>
    <row r="143" spans="1:2" s="170" customFormat="1" ht="18" customHeight="1">
      <c r="A143" s="174" t="s">
        <v>463</v>
      </c>
      <c r="B143" s="174" t="s">
        <v>600</v>
      </c>
    </row>
    <row r="144" spans="1:2" s="170" customFormat="1" ht="18" customHeight="1">
      <c r="A144" s="174" t="s">
        <v>466</v>
      </c>
      <c r="B144" s="174" t="s">
        <v>601</v>
      </c>
    </row>
    <row r="145" spans="1:2" s="170" customFormat="1" ht="18" customHeight="1">
      <c r="A145" s="175" t="s">
        <v>469</v>
      </c>
      <c r="B145" s="174" t="s">
        <v>602</v>
      </c>
    </row>
    <row r="146" spans="1:2" s="170" customFormat="1" ht="18" customHeight="1">
      <c r="A146" s="174" t="s">
        <v>472</v>
      </c>
      <c r="B146" s="174" t="s">
        <v>603</v>
      </c>
    </row>
  </sheetData>
  <phoneticPr fontId="44" type="noConversion"/>
  <pageMargins left="0.75" right="0.75" top="1" bottom="1" header="0.5" footer="0.5"/>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145"/>
  <sheetViews>
    <sheetView workbookViewId="0">
      <selection activeCell="A3" sqref="A3:L5"/>
    </sheetView>
  </sheetViews>
  <sheetFormatPr baseColWidth="10" defaultColWidth="9" defaultRowHeight="13"/>
  <cols>
    <col min="1" max="1" width="23.1640625" style="4" customWidth="1"/>
    <col min="2" max="2" width="13.6640625" style="4" customWidth="1"/>
    <col min="3" max="3" width="9" style="4"/>
    <col min="4" max="4" width="10.1640625" style="4" customWidth="1"/>
    <col min="5" max="5" width="9" style="4"/>
    <col min="6" max="6" width="14.83203125" style="4" customWidth="1"/>
    <col min="7" max="7" width="18.33203125" style="4" customWidth="1"/>
    <col min="8" max="8" width="14.5" style="4" customWidth="1"/>
    <col min="9" max="9" width="14.1640625" style="4" customWidth="1"/>
    <col min="10" max="10" width="11.1640625" style="4" customWidth="1"/>
    <col min="11" max="11" width="20.33203125" style="4" customWidth="1"/>
    <col min="12" max="12" width="7.83203125" style="4" customWidth="1"/>
    <col min="13" max="16384" width="9" style="4"/>
  </cols>
  <sheetData>
    <row r="1" spans="1:12">
      <c r="A1" s="39" t="s">
        <v>668</v>
      </c>
      <c r="B1" s="5"/>
    </row>
    <row r="2" spans="1:12">
      <c r="A2" s="40"/>
      <c r="B2" s="5"/>
    </row>
    <row r="3" spans="1:12">
      <c r="A3" s="228" t="s">
        <v>605</v>
      </c>
      <c r="B3" s="228"/>
      <c r="F3" s="154"/>
      <c r="G3" s="154"/>
    </row>
    <row r="4" spans="1:12">
      <c r="A4" s="11" t="s">
        <v>607</v>
      </c>
      <c r="B4" s="12" t="s">
        <v>608</v>
      </c>
      <c r="F4" s="229" t="s">
        <v>606</v>
      </c>
      <c r="G4" s="229"/>
      <c r="H4" s="229"/>
      <c r="I4" s="229"/>
      <c r="J4" s="229"/>
      <c r="K4" s="229"/>
      <c r="L4" s="229"/>
    </row>
    <row r="5" spans="1:12" ht="15">
      <c r="A5" s="123">
        <v>-55</v>
      </c>
      <c r="B5" s="155">
        <v>-0.64</v>
      </c>
      <c r="F5" s="13" t="s">
        <v>669</v>
      </c>
      <c r="G5" s="13" t="s">
        <v>670</v>
      </c>
      <c r="H5" s="13" t="s">
        <v>628</v>
      </c>
      <c r="I5" s="14" t="s">
        <v>611</v>
      </c>
      <c r="J5" s="14" t="s">
        <v>612</v>
      </c>
      <c r="K5" s="13" t="s">
        <v>629</v>
      </c>
      <c r="L5" s="13" t="s">
        <v>620</v>
      </c>
    </row>
    <row r="6" spans="1:12">
      <c r="A6" s="123">
        <v>-52.8479167281169</v>
      </c>
      <c r="B6" s="155">
        <v>-0.63700000000000001</v>
      </c>
      <c r="F6" s="13">
        <v>22.4</v>
      </c>
      <c r="G6" s="13">
        <v>22.5</v>
      </c>
      <c r="H6" s="13" t="s">
        <v>631</v>
      </c>
      <c r="I6" s="13">
        <v>880</v>
      </c>
      <c r="J6" s="13">
        <v>50</v>
      </c>
      <c r="K6" s="13">
        <v>780</v>
      </c>
      <c r="L6" s="13">
        <v>90</v>
      </c>
    </row>
    <row r="7" spans="1:12">
      <c r="A7" s="123">
        <v>-49.535155499698497</v>
      </c>
      <c r="B7" s="155">
        <v>-0.61399999999999999</v>
      </c>
      <c r="F7" s="13">
        <v>38.700000000000003</v>
      </c>
      <c r="G7" s="13">
        <v>39.700000000000003</v>
      </c>
      <c r="H7" s="13" t="s">
        <v>631</v>
      </c>
      <c r="I7" s="13">
        <v>1585</v>
      </c>
      <c r="J7" s="13">
        <v>45</v>
      </c>
      <c r="K7" s="13">
        <v>1470</v>
      </c>
      <c r="L7" s="13">
        <v>60</v>
      </c>
    </row>
    <row r="8" spans="1:12">
      <c r="A8" s="123">
        <v>-45.081316673830599</v>
      </c>
      <c r="B8" s="155">
        <v>-0.627</v>
      </c>
      <c r="F8" s="13">
        <v>71.900000000000006</v>
      </c>
      <c r="G8" s="13">
        <v>72.900000000000006</v>
      </c>
      <c r="H8" s="13" t="s">
        <v>631</v>
      </c>
      <c r="I8" s="13">
        <v>3685</v>
      </c>
      <c r="J8" s="13">
        <v>50</v>
      </c>
      <c r="K8" s="13">
        <v>4030</v>
      </c>
      <c r="L8" s="13">
        <v>80</v>
      </c>
    </row>
    <row r="9" spans="1:12">
      <c r="A9" s="123">
        <v>-39.505865232671802</v>
      </c>
      <c r="B9" s="155">
        <v>-0.63300000000000001</v>
      </c>
      <c r="D9" s="18"/>
      <c r="F9" s="13">
        <v>77.599999999999994</v>
      </c>
      <c r="G9" s="13">
        <v>78.599999999999994</v>
      </c>
      <c r="H9" s="13" t="s">
        <v>631</v>
      </c>
      <c r="I9" s="13">
        <v>4185</v>
      </c>
      <c r="J9" s="13">
        <v>55</v>
      </c>
      <c r="K9" s="13">
        <v>4740</v>
      </c>
      <c r="L9" s="13">
        <v>120</v>
      </c>
    </row>
    <row r="10" spans="1:12">
      <c r="A10" s="123">
        <v>-32.828130781453403</v>
      </c>
      <c r="B10" s="155">
        <v>-0.61599999999999999</v>
      </c>
      <c r="F10" s="13">
        <v>77.599999999999994</v>
      </c>
      <c r="G10" s="13">
        <v>78.599999999999994</v>
      </c>
      <c r="H10" s="13" t="s">
        <v>671</v>
      </c>
      <c r="I10" s="13">
        <v>3780</v>
      </c>
      <c r="J10" s="13">
        <v>55</v>
      </c>
      <c r="K10" s="13">
        <v>4150</v>
      </c>
      <c r="L10" s="13">
        <v>110</v>
      </c>
    </row>
    <row r="11" spans="1:12">
      <c r="A11" s="123">
        <v>-25.0673075484798</v>
      </c>
      <c r="B11" s="155">
        <v>-0.61699999999999999</v>
      </c>
      <c r="F11" s="13">
        <v>109.3</v>
      </c>
      <c r="G11" s="13">
        <v>110.4</v>
      </c>
      <c r="H11" s="13" t="s">
        <v>631</v>
      </c>
      <c r="I11" s="13">
        <v>5785</v>
      </c>
      <c r="J11" s="13">
        <v>60</v>
      </c>
      <c r="K11" s="13">
        <v>6595</v>
      </c>
      <c r="L11" s="13">
        <v>110</v>
      </c>
    </row>
    <row r="12" spans="1:12">
      <c r="A12" s="123">
        <v>-16.242454385128301</v>
      </c>
      <c r="B12" s="155">
        <v>-0.58499999999999996</v>
      </c>
      <c r="F12" s="13">
        <v>129.6</v>
      </c>
      <c r="G12" s="13">
        <v>130.80000000000001</v>
      </c>
      <c r="H12" s="13" t="s">
        <v>631</v>
      </c>
      <c r="I12" s="13">
        <v>6735</v>
      </c>
      <c r="J12" s="13">
        <v>55</v>
      </c>
      <c r="K12" s="13">
        <v>7600</v>
      </c>
      <c r="L12" s="13">
        <v>75</v>
      </c>
    </row>
    <row r="13" spans="1:12">
      <c r="A13" s="123">
        <v>-6.3724947658486597</v>
      </c>
      <c r="B13" s="155">
        <v>-0.62</v>
      </c>
      <c r="I13" s="18"/>
      <c r="J13" s="46"/>
    </row>
    <row r="14" spans="1:12">
      <c r="A14" s="123">
        <v>16.427726827330101</v>
      </c>
      <c r="B14" s="155">
        <v>-0.65100000000000002</v>
      </c>
      <c r="I14" s="18"/>
      <c r="J14" s="46"/>
    </row>
    <row r="15" spans="1:12">
      <c r="A15" s="123">
        <v>29.320818736964799</v>
      </c>
      <c r="B15" s="155">
        <v>-0.64400000000000002</v>
      </c>
      <c r="I15" s="18"/>
      <c r="J15" s="46"/>
    </row>
    <row r="16" spans="1:12">
      <c r="A16" s="123">
        <v>43.184676973998798</v>
      </c>
      <c r="B16" s="155">
        <v>-0.63700000000000001</v>
      </c>
      <c r="I16" s="18"/>
      <c r="J16" s="46"/>
    </row>
    <row r="17" spans="1:10">
      <c r="A17" s="123">
        <v>58.0010549486176</v>
      </c>
      <c r="B17" s="155">
        <v>-0.63400000000000001</v>
      </c>
      <c r="I17" s="18"/>
      <c r="J17" s="46"/>
    </row>
    <row r="18" spans="1:10">
      <c r="A18" s="123">
        <v>73.751841447934098</v>
      </c>
      <c r="B18" s="155">
        <v>-0.63700000000000001</v>
      </c>
      <c r="D18" s="18"/>
      <c r="E18" s="18"/>
      <c r="F18" s="18"/>
      <c r="G18" s="18"/>
      <c r="H18" s="18"/>
      <c r="I18" s="18"/>
      <c r="J18" s="46"/>
    </row>
    <row r="19" spans="1:10">
      <c r="A19" s="123">
        <v>84.619060635988106</v>
      </c>
      <c r="B19" s="155">
        <v>-0.67300000000000004</v>
      </c>
      <c r="I19" s="18"/>
      <c r="J19" s="46"/>
    </row>
    <row r="20" spans="1:10">
      <c r="A20" s="123">
        <v>103.091538720413</v>
      </c>
      <c r="B20" s="155">
        <v>-0.64800000000000002</v>
      </c>
      <c r="I20" s="18"/>
      <c r="J20" s="46"/>
    </row>
    <row r="21" spans="1:10">
      <c r="A21" s="123">
        <v>122.444903952438</v>
      </c>
      <c r="B21" s="155">
        <v>-0.629</v>
      </c>
      <c r="I21" s="18"/>
      <c r="J21" s="46"/>
    </row>
    <row r="22" spans="1:10">
      <c r="A22" s="123">
        <v>142.66158662688201</v>
      </c>
      <c r="B22" s="155">
        <v>-0.6</v>
      </c>
      <c r="I22" s="18"/>
      <c r="J22" s="46"/>
    </row>
    <row r="23" spans="1:10">
      <c r="A23" s="123">
        <v>163.72415241549501</v>
      </c>
      <c r="B23" s="155">
        <v>-0.63400000000000001</v>
      </c>
      <c r="I23" s="18"/>
      <c r="J23" s="46"/>
    </row>
    <row r="24" spans="1:10">
      <c r="A24" s="123">
        <v>185.61530236695199</v>
      </c>
      <c r="B24" s="155">
        <v>-0.59699999999999998</v>
      </c>
      <c r="I24" s="18"/>
      <c r="J24" s="46"/>
    </row>
    <row r="25" spans="1:10">
      <c r="A25" s="123">
        <v>208.317872906855</v>
      </c>
      <c r="B25" s="155">
        <v>-0.64500000000000002</v>
      </c>
      <c r="I25" s="18"/>
      <c r="J25" s="46"/>
    </row>
    <row r="26" spans="1:10">
      <c r="A26" s="123">
        <v>220.42144763093799</v>
      </c>
      <c r="B26" s="155">
        <v>-0.66100000000000003</v>
      </c>
      <c r="I26" s="18"/>
      <c r="J26" s="46"/>
    </row>
    <row r="27" spans="1:10">
      <c r="A27" s="123">
        <v>232.72150250440299</v>
      </c>
      <c r="B27" s="155">
        <v>-0.64400000000000002</v>
      </c>
    </row>
    <row r="28" spans="1:10">
      <c r="A28" s="123">
        <v>256.99596500571698</v>
      </c>
      <c r="B28" s="155">
        <v>-0.64600000000000002</v>
      </c>
    </row>
    <row r="29" spans="1:10">
      <c r="A29" s="123">
        <v>282.031169633849</v>
      </c>
      <c r="B29" s="155">
        <v>-0.64200000000000002</v>
      </c>
    </row>
    <row r="30" spans="1:10">
      <c r="A30" s="123">
        <v>295.28218389480401</v>
      </c>
      <c r="B30" s="155">
        <v>-0.64</v>
      </c>
    </row>
    <row r="31" spans="1:10">
      <c r="A31" s="123">
        <v>308.71716098877801</v>
      </c>
      <c r="B31" s="155">
        <v>-0.61499999999999999</v>
      </c>
    </row>
    <row r="32" spans="1:10">
      <c r="A32" s="123">
        <v>335.22411904740699</v>
      </c>
      <c r="B32" s="155">
        <v>-0.628</v>
      </c>
    </row>
    <row r="33" spans="1:2">
      <c r="A33" s="123">
        <v>362.44235916356899</v>
      </c>
      <c r="B33" s="155">
        <v>-0.63</v>
      </c>
    </row>
    <row r="34" spans="1:2">
      <c r="A34" s="123">
        <v>390.35566540135699</v>
      </c>
      <c r="B34" s="155">
        <v>-0.63700000000000001</v>
      </c>
    </row>
    <row r="35" spans="1:2">
      <c r="A35" s="123">
        <v>418.94795720179002</v>
      </c>
      <c r="B35" s="155">
        <v>-0.59899999999999998</v>
      </c>
    </row>
    <row r="36" spans="1:2">
      <c r="A36" s="123">
        <v>448.20328938281699</v>
      </c>
      <c r="B36" s="155">
        <v>-0.624</v>
      </c>
    </row>
    <row r="37" spans="1:2">
      <c r="A37" s="123">
        <v>478.10585213930898</v>
      </c>
      <c r="B37" s="155">
        <v>-0.58099999999999996</v>
      </c>
    </row>
    <row r="38" spans="1:2">
      <c r="A38" s="123">
        <v>508.63997104306998</v>
      </c>
      <c r="B38" s="155">
        <v>-0.625</v>
      </c>
    </row>
    <row r="39" spans="1:2">
      <c r="A39" s="123">
        <v>539.790107042827</v>
      </c>
      <c r="B39" s="155">
        <v>-0.63700000000000001</v>
      </c>
    </row>
    <row r="40" spans="1:2">
      <c r="A40" s="123">
        <v>571.54085646423596</v>
      </c>
      <c r="B40" s="155">
        <v>-0.63300000000000001</v>
      </c>
    </row>
    <row r="41" spans="1:2">
      <c r="A41" s="123">
        <v>603.87695100987901</v>
      </c>
      <c r="B41" s="155">
        <v>-0.61799999999999999</v>
      </c>
    </row>
    <row r="42" spans="1:2">
      <c r="A42" s="123">
        <v>636.78325775926601</v>
      </c>
      <c r="B42" s="155">
        <v>-0.628</v>
      </c>
    </row>
    <row r="43" spans="1:2">
      <c r="A43" s="123">
        <v>670.24477916883404</v>
      </c>
      <c r="B43" s="155">
        <v>-0.63200000000000001</v>
      </c>
    </row>
    <row r="44" spans="1:2">
      <c r="A44" s="123">
        <v>704.246653071948</v>
      </c>
      <c r="B44" s="155">
        <v>-0.64500000000000002</v>
      </c>
    </row>
    <row r="45" spans="1:2">
      <c r="A45" s="123">
        <v>738.77415267889705</v>
      </c>
      <c r="B45" s="155">
        <v>-0.68300000000000005</v>
      </c>
    </row>
    <row r="46" spans="1:2">
      <c r="A46" s="123">
        <v>773.812686576901</v>
      </c>
      <c r="B46" s="155">
        <v>-0.68</v>
      </c>
    </row>
    <row r="47" spans="1:2">
      <c r="A47" s="123">
        <v>791.97240191901597</v>
      </c>
      <c r="B47" s="155">
        <v>-0.69399999999999995</v>
      </c>
    </row>
    <row r="48" spans="1:2">
      <c r="A48" s="123">
        <v>810.25446539677205</v>
      </c>
      <c r="B48" s="155">
        <v>-0.622</v>
      </c>
    </row>
    <row r="49" spans="1:2">
      <c r="A49" s="123">
        <v>846.27183514624903</v>
      </c>
      <c r="B49" s="155">
        <v>-0.59099999999999997</v>
      </c>
    </row>
    <row r="50" spans="1:2">
      <c r="A50" s="123">
        <v>885.00445669717703</v>
      </c>
      <c r="B50" s="155">
        <v>-0.61799999999999999</v>
      </c>
    </row>
    <row r="51" spans="1:2">
      <c r="A51" s="123">
        <v>924.19110065730399</v>
      </c>
      <c r="B51" s="155">
        <v>-0.629</v>
      </c>
    </row>
    <row r="52" spans="1:2">
      <c r="A52" s="123">
        <v>963.81785249848497</v>
      </c>
      <c r="B52" s="155">
        <v>-0.65300000000000002</v>
      </c>
    </row>
    <row r="53" spans="1:2">
      <c r="A53" s="123">
        <v>1003.8709330695</v>
      </c>
      <c r="B53" s="155">
        <v>-0.65100000000000002</v>
      </c>
    </row>
    <row r="54" spans="1:2">
      <c r="A54" s="123">
        <v>1044.3366985960599</v>
      </c>
      <c r="B54" s="155">
        <v>-0.66600000000000004</v>
      </c>
    </row>
    <row r="55" spans="1:2">
      <c r="A55" s="123">
        <v>1085.20164068079</v>
      </c>
      <c r="B55" s="155">
        <v>-0.67400000000000004</v>
      </c>
    </row>
    <row r="56" spans="1:2">
      <c r="A56" s="123">
        <v>1126.45238630327</v>
      </c>
      <c r="B56" s="155">
        <v>-0.64800000000000002</v>
      </c>
    </row>
    <row r="57" spans="1:2">
      <c r="A57" s="123">
        <v>1168.0756978199699</v>
      </c>
      <c r="B57" s="155">
        <v>-0.65900000000000003</v>
      </c>
    </row>
    <row r="58" spans="1:2">
      <c r="A58" s="123">
        <v>1210.0584729643299</v>
      </c>
      <c r="B58" s="155">
        <v>-0.65</v>
      </c>
    </row>
    <row r="59" spans="1:2">
      <c r="A59" s="123">
        <v>1252.3877448466701</v>
      </c>
      <c r="B59" s="155">
        <v>-0.64600000000000002</v>
      </c>
    </row>
    <row r="60" spans="1:2">
      <c r="A60" s="123">
        <v>1295.05068195427</v>
      </c>
      <c r="B60" s="155">
        <v>-0.63500000000000001</v>
      </c>
    </row>
    <row r="61" spans="1:2">
      <c r="A61" s="123">
        <v>1338.0345881513399</v>
      </c>
      <c r="B61" s="155">
        <v>-0.66800000000000004</v>
      </c>
    </row>
    <row r="62" spans="1:2">
      <c r="A62" s="123">
        <v>1381.3269026789901</v>
      </c>
      <c r="B62" s="155">
        <v>-0.67900000000000005</v>
      </c>
    </row>
    <row r="63" spans="1:2">
      <c r="A63" s="123">
        <v>1413.2658994559799</v>
      </c>
      <c r="B63" s="155">
        <v>-0.66900000000000004</v>
      </c>
    </row>
    <row r="64" spans="1:2">
      <c r="A64" s="123">
        <v>1445.48858917658</v>
      </c>
      <c r="B64" s="155">
        <v>-0.67100000000000004</v>
      </c>
    </row>
    <row r="65" spans="1:2">
      <c r="A65" s="123">
        <v>1477.98281721271</v>
      </c>
      <c r="B65" s="155">
        <v>-0.65700000000000003</v>
      </c>
    </row>
    <row r="66" spans="1:2">
      <c r="A66" s="123">
        <v>1510.7365643132</v>
      </c>
      <c r="B66" s="155">
        <v>-0.64100000000000001</v>
      </c>
    </row>
    <row r="67" spans="1:2">
      <c r="A67" s="123">
        <v>1543.7379466038101</v>
      </c>
      <c r="B67" s="155">
        <v>-0.60099999999999998</v>
      </c>
    </row>
    <row r="68" spans="1:2">
      <c r="A68" s="123">
        <v>1576.97521558722</v>
      </c>
      <c r="B68" s="155">
        <v>-0.65800000000000003</v>
      </c>
    </row>
    <row r="69" spans="1:2">
      <c r="A69" s="123">
        <v>1652.6065510733199</v>
      </c>
      <c r="B69" s="155">
        <v>-0.65800000000000003</v>
      </c>
    </row>
    <row r="70" spans="1:2">
      <c r="A70" s="123">
        <v>1686.4823429205501</v>
      </c>
      <c r="B70" s="155">
        <v>-0.623</v>
      </c>
    </row>
    <row r="71" spans="1:2">
      <c r="A71" s="123">
        <v>1720.5483812406201</v>
      </c>
      <c r="B71" s="155">
        <v>-0.6</v>
      </c>
    </row>
    <row r="72" spans="1:2">
      <c r="A72" s="123">
        <v>1754.79359442085</v>
      </c>
      <c r="B72" s="155">
        <v>-0.55700000000000005</v>
      </c>
    </row>
    <row r="73" spans="1:2">
      <c r="A73" s="123">
        <v>1789.2070462254801</v>
      </c>
      <c r="B73" s="155">
        <v>-0.56599999999999995</v>
      </c>
    </row>
    <row r="74" spans="1:2">
      <c r="A74" s="123">
        <v>1851.0567236744801</v>
      </c>
      <c r="B74" s="155">
        <v>-0.63700000000000001</v>
      </c>
    </row>
    <row r="75" spans="1:2">
      <c r="A75" s="123">
        <v>1913.0531734071701</v>
      </c>
      <c r="B75" s="155">
        <v>-0.66700000000000004</v>
      </c>
    </row>
    <row r="76" spans="1:2">
      <c r="A76" s="123">
        <v>1975.18586531858</v>
      </c>
      <c r="B76" s="155">
        <v>-0.68899999999999995</v>
      </c>
    </row>
    <row r="77" spans="1:2">
      <c r="A77" s="123">
        <v>2045.5893654756701</v>
      </c>
      <c r="B77" s="155">
        <v>-0.65600000000000003</v>
      </c>
    </row>
    <row r="78" spans="1:2">
      <c r="A78" s="123">
        <v>2072.62312372938</v>
      </c>
      <c r="B78" s="155">
        <v>-0.65700000000000003</v>
      </c>
    </row>
    <row r="79" spans="1:2">
      <c r="A79" s="123">
        <v>2099.75235751121</v>
      </c>
      <c r="B79" s="155">
        <v>-0.64</v>
      </c>
    </row>
    <row r="80" spans="1:2">
      <c r="A80" s="123">
        <v>2170.9204741548501</v>
      </c>
      <c r="B80" s="155">
        <v>-0.60499999999999998</v>
      </c>
    </row>
    <row r="81" spans="1:2">
      <c r="A81" s="123">
        <v>2219.04005670677</v>
      </c>
      <c r="B81" s="155">
        <v>-0.622</v>
      </c>
    </row>
    <row r="82" spans="1:2">
      <c r="A82" s="123">
        <v>2267.2165141670398</v>
      </c>
      <c r="B82" s="155">
        <v>-0.63900000000000001</v>
      </c>
    </row>
    <row r="83" spans="1:2">
      <c r="A83" s="123">
        <v>2315.4405348230498</v>
      </c>
      <c r="B83" s="155">
        <v>-0.58399999999999996</v>
      </c>
    </row>
    <row r="84" spans="1:2">
      <c r="A84" s="123">
        <v>2363.7029423391</v>
      </c>
      <c r="B84" s="155">
        <v>-0.57999999999999996</v>
      </c>
    </row>
    <row r="85" spans="1:2">
      <c r="A85" s="123">
        <v>2417.4446957564201</v>
      </c>
      <c r="B85" s="155">
        <v>-0.628</v>
      </c>
    </row>
    <row r="86" spans="1:2">
      <c r="A86" s="123">
        <v>2515.4307533444198</v>
      </c>
      <c r="B86" s="155">
        <v>-0.65900000000000003</v>
      </c>
    </row>
    <row r="87" spans="1:2">
      <c r="A87" s="123">
        <v>2613.4290874554499</v>
      </c>
      <c r="B87" s="155">
        <v>-0.59399999999999997</v>
      </c>
    </row>
    <row r="88" spans="1:2">
      <c r="A88" s="123">
        <v>2690.2097439887202</v>
      </c>
      <c r="B88" s="155">
        <v>-0.629</v>
      </c>
    </row>
    <row r="89" spans="1:2">
      <c r="A89" s="123">
        <v>2766.8699348742998</v>
      </c>
      <c r="B89" s="155">
        <v>-0.63200000000000001</v>
      </c>
    </row>
    <row r="90" spans="1:2">
      <c r="A90" s="123">
        <v>2843.34653807308</v>
      </c>
      <c r="B90" s="155">
        <v>-0.627</v>
      </c>
    </row>
    <row r="91" spans="1:2">
      <c r="A91" s="123">
        <v>2919.5785975767899</v>
      </c>
      <c r="B91" s="155">
        <v>-0.60699999999999998</v>
      </c>
    </row>
    <row r="92" spans="1:2">
      <c r="A92" s="123">
        <v>2953.3240502977901</v>
      </c>
      <c r="B92" s="155">
        <v>-0.63400000000000001</v>
      </c>
    </row>
    <row r="93" spans="1:2">
      <c r="A93" s="123">
        <v>2986.9864900746502</v>
      </c>
      <c r="B93" s="155">
        <v>-0.59099999999999997</v>
      </c>
    </row>
    <row r="94" spans="1:2">
      <c r="A94" s="123">
        <v>3020.55890660249</v>
      </c>
      <c r="B94" s="155">
        <v>-0.56999999999999995</v>
      </c>
    </row>
    <row r="95" spans="1:2">
      <c r="A95" s="123">
        <v>3073.9885916200501</v>
      </c>
      <c r="B95" s="155">
        <v>-0.57199999999999995</v>
      </c>
    </row>
    <row r="96" spans="1:2">
      <c r="A96" s="123">
        <v>3127.3146389096601</v>
      </c>
      <c r="B96" s="155">
        <v>-0.55900000000000005</v>
      </c>
    </row>
    <row r="97" spans="1:2">
      <c r="A97" s="123">
        <v>3180.5304442972301</v>
      </c>
      <c r="B97" s="155">
        <v>-0.54200000000000004</v>
      </c>
    </row>
    <row r="98" spans="1:2">
      <c r="A98" s="123">
        <v>3233.62953898562</v>
      </c>
      <c r="B98" s="155">
        <v>-0.53200000000000003</v>
      </c>
    </row>
    <row r="99" spans="1:2">
      <c r="A99" s="123">
        <v>3282.7930895545801</v>
      </c>
      <c r="B99" s="155">
        <v>-0.56000000000000005</v>
      </c>
    </row>
    <row r="100" spans="1:2">
      <c r="A100" s="123">
        <v>3331.8273979608398</v>
      </c>
      <c r="B100" s="155">
        <v>-0.56299999999999994</v>
      </c>
    </row>
    <row r="101" spans="1:2">
      <c r="A101" s="123">
        <v>3380.7264015380101</v>
      </c>
      <c r="B101" s="155">
        <v>-0.52900000000000003</v>
      </c>
    </row>
    <row r="102" spans="1:2">
      <c r="A102" s="123">
        <v>3429.4841729966402</v>
      </c>
      <c r="B102" s="155">
        <v>-0.59399999999999997</v>
      </c>
    </row>
    <row r="103" spans="1:2">
      <c r="A103" s="123">
        <v>3471.0381022424099</v>
      </c>
      <c r="B103" s="155">
        <v>-0.57799999999999996</v>
      </c>
    </row>
    <row r="104" spans="1:2">
      <c r="A104" s="123">
        <v>3512.4393509215402</v>
      </c>
      <c r="B104" s="155">
        <v>-0.56399999999999995</v>
      </c>
    </row>
    <row r="105" spans="1:2">
      <c r="A105" s="123">
        <v>3553.68239787536</v>
      </c>
      <c r="B105" s="155">
        <v>-0.55800000000000005</v>
      </c>
    </row>
    <row r="106" spans="1:2">
      <c r="A106" s="123">
        <v>3594.7618573221498</v>
      </c>
      <c r="B106" s="155">
        <v>-0.61499999999999999</v>
      </c>
    </row>
    <row r="107" spans="1:2">
      <c r="A107" s="123">
        <v>3635.67247885708</v>
      </c>
      <c r="B107" s="155">
        <v>-0.59799999999999998</v>
      </c>
    </row>
    <row r="108" spans="1:2">
      <c r="A108" s="123">
        <v>3676.4091474522902</v>
      </c>
      <c r="B108" s="155">
        <v>-0.61899999999999999</v>
      </c>
    </row>
    <row r="109" spans="1:2">
      <c r="A109" s="123">
        <v>3758.32266077842</v>
      </c>
      <c r="B109" s="155">
        <v>-0.626</v>
      </c>
    </row>
    <row r="110" spans="1:2">
      <c r="A110" s="123">
        <v>3839.4823664342198</v>
      </c>
      <c r="B110" s="155">
        <v>-0.59</v>
      </c>
    </row>
    <row r="111" spans="1:2">
      <c r="A111" s="123">
        <v>3919.8522177660102</v>
      </c>
      <c r="B111" s="155">
        <v>-0.59499999999999997</v>
      </c>
    </row>
    <row r="112" spans="1:2">
      <c r="A112" s="123">
        <v>3999.3983341509302</v>
      </c>
      <c r="B112" s="155">
        <v>-0.6</v>
      </c>
    </row>
    <row r="113" spans="1:2">
      <c r="A113" s="123">
        <v>4117.5951313978803</v>
      </c>
      <c r="B113" s="155">
        <v>-0.56499999999999995</v>
      </c>
    </row>
    <row r="114" spans="1:2">
      <c r="A114" s="123">
        <v>4152.5014879247901</v>
      </c>
      <c r="B114" s="155">
        <v>-0.64700000000000002</v>
      </c>
    </row>
    <row r="115" spans="1:2">
      <c r="A115" s="123">
        <v>4302.93910338972</v>
      </c>
      <c r="B115" s="155">
        <v>-0.65600000000000003</v>
      </c>
    </row>
    <row r="116" spans="1:2">
      <c r="A116" s="123">
        <v>4374.54096495865</v>
      </c>
      <c r="B116" s="155">
        <v>-0.64600000000000002</v>
      </c>
    </row>
    <row r="117" spans="1:2">
      <c r="A117" s="123">
        <v>4445.1612944911503</v>
      </c>
      <c r="B117" s="155">
        <v>-0.68200000000000005</v>
      </c>
    </row>
    <row r="118" spans="1:2">
      <c r="A118" s="123">
        <v>4514.7813735802301</v>
      </c>
      <c r="B118" s="155">
        <v>-0.67300000000000004</v>
      </c>
    </row>
    <row r="119" spans="1:2">
      <c r="A119" s="123">
        <v>4655.3317369542201</v>
      </c>
      <c r="B119" s="155">
        <v>-0.69899999999999995</v>
      </c>
    </row>
    <row r="120" spans="1:2">
      <c r="A120" s="123">
        <v>4721.8604145792997</v>
      </c>
      <c r="B120" s="155">
        <v>-0.68500000000000005</v>
      </c>
    </row>
    <row r="121" spans="1:2">
      <c r="A121" s="123">
        <v>4787.3356284412603</v>
      </c>
      <c r="B121" s="155">
        <v>-0.68</v>
      </c>
    </row>
    <row r="122" spans="1:2">
      <c r="A122" s="123">
        <v>4851.7494902872704</v>
      </c>
      <c r="B122" s="155">
        <v>-0.67600000000000005</v>
      </c>
    </row>
    <row r="123" spans="1:2">
      <c r="A123" s="123">
        <v>4915.0962778953099</v>
      </c>
      <c r="B123" s="155">
        <v>-0.67500000000000004</v>
      </c>
    </row>
    <row r="124" spans="1:2">
      <c r="A124" s="123">
        <v>4977.3724350742395</v>
      </c>
      <c r="B124" s="155">
        <v>-0.66200000000000003</v>
      </c>
    </row>
    <row r="125" spans="1:2">
      <c r="A125" s="123">
        <v>5038.5765716636997</v>
      </c>
      <c r="B125" s="155">
        <v>-0.69799999999999995</v>
      </c>
    </row>
    <row r="126" spans="1:2">
      <c r="A126" s="123">
        <v>5103.08446353421</v>
      </c>
      <c r="B126" s="155">
        <v>-0.67800000000000005</v>
      </c>
    </row>
    <row r="127" spans="1:2">
      <c r="A127" s="123">
        <v>5166.5240525870904</v>
      </c>
      <c r="B127" s="155">
        <v>-0.65</v>
      </c>
    </row>
    <row r="128" spans="1:2">
      <c r="A128" s="123">
        <v>5228.9004467545101</v>
      </c>
      <c r="B128" s="155">
        <v>-0.62</v>
      </c>
    </row>
    <row r="129" spans="1:2">
      <c r="A129" s="123">
        <v>5290.2209199994804</v>
      </c>
      <c r="B129" s="155">
        <v>-0.64600000000000002</v>
      </c>
    </row>
    <row r="130" spans="1:2">
      <c r="A130" s="123">
        <v>5350.4949123158303</v>
      </c>
      <c r="B130" s="155">
        <v>-0.61199999999999999</v>
      </c>
    </row>
    <row r="131" spans="1:2">
      <c r="A131" s="123">
        <v>5409.7340297282399</v>
      </c>
      <c r="B131" s="155">
        <v>-0.626</v>
      </c>
    </row>
    <row r="132" spans="1:2">
      <c r="A132" s="123">
        <v>5467.9520442922103</v>
      </c>
      <c r="B132" s="155">
        <v>-0.61799999999999999</v>
      </c>
    </row>
    <row r="133" spans="1:2">
      <c r="A133" s="123">
        <v>5525.1648940940804</v>
      </c>
      <c r="B133" s="155">
        <v>-0.63600000000000001</v>
      </c>
    </row>
    <row r="134" spans="1:2">
      <c r="A134" s="123">
        <v>5581.3906832510202</v>
      </c>
      <c r="B134" s="155">
        <v>-0.63800000000000001</v>
      </c>
    </row>
    <row r="135" spans="1:2">
      <c r="A135" s="123">
        <v>5636.6496819110398</v>
      </c>
      <c r="B135" s="155">
        <v>-0.65</v>
      </c>
    </row>
    <row r="136" spans="1:2">
      <c r="A136" s="123">
        <v>5690.9643262529798</v>
      </c>
      <c r="B136" s="155">
        <v>-0.59</v>
      </c>
    </row>
    <row r="137" spans="1:2">
      <c r="A137" s="123">
        <v>5744.3592184865302</v>
      </c>
      <c r="B137" s="155">
        <v>-0.57099999999999995</v>
      </c>
    </row>
    <row r="138" spans="1:2">
      <c r="A138" s="123">
        <v>5796.86112685218</v>
      </c>
      <c r="B138" s="155">
        <v>-0.54100000000000004</v>
      </c>
    </row>
    <row r="139" spans="1:2">
      <c r="A139" s="123">
        <v>5848.4989856212896</v>
      </c>
      <c r="B139" s="155">
        <v>-0.50900000000000001</v>
      </c>
    </row>
    <row r="140" spans="1:2">
      <c r="A140" s="123">
        <v>5899.3038950960199</v>
      </c>
      <c r="B140" s="155">
        <v>-0.52900000000000003</v>
      </c>
    </row>
    <row r="141" spans="1:2">
      <c r="A141" s="123">
        <v>5949.3091216093999</v>
      </c>
      <c r="B141" s="155">
        <v>-0.48599999999999999</v>
      </c>
    </row>
    <row r="142" spans="1:2">
      <c r="A142" s="123">
        <v>5998.5500975252799</v>
      </c>
      <c r="B142" s="155">
        <v>-0.52</v>
      </c>
    </row>
    <row r="143" spans="1:2">
      <c r="A143" s="123">
        <v>6071.0614302911799</v>
      </c>
      <c r="B143" s="155">
        <v>-0.49</v>
      </c>
    </row>
    <row r="144" spans="1:2">
      <c r="A144" s="123">
        <v>6094.8918571740596</v>
      </c>
      <c r="B144" s="155">
        <v>-0.54500000000000004</v>
      </c>
    </row>
    <row r="145" spans="1:2">
      <c r="A145" s="123">
        <v>6118.5610108824703</v>
      </c>
      <c r="B145" s="155">
        <v>-0.47799999999999998</v>
      </c>
    </row>
  </sheetData>
  <mergeCells count="2">
    <mergeCell ref="A3:B3"/>
    <mergeCell ref="F4:L4"/>
  </mergeCells>
  <phoneticPr fontId="44" type="noConversion"/>
  <pageMargins left="0.75" right="0.75" top="1" bottom="1" header="0.5" footer="0.5"/>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70"/>
  <sheetViews>
    <sheetView workbookViewId="0">
      <selection activeCell="A3" sqref="A3:B4"/>
    </sheetView>
  </sheetViews>
  <sheetFormatPr baseColWidth="10" defaultColWidth="9" defaultRowHeight="13"/>
  <cols>
    <col min="1" max="1" width="21.1640625" style="11" customWidth="1"/>
    <col min="2" max="2" width="13.6640625" style="12" customWidth="1"/>
    <col min="3" max="5" width="9" style="4"/>
    <col min="6" max="6" width="11.5" style="6" customWidth="1"/>
    <col min="7" max="7" width="14.1640625" style="6" customWidth="1"/>
    <col min="8" max="8" width="11.1640625" style="6" customWidth="1"/>
    <col min="9" max="9" width="16" style="6" customWidth="1"/>
    <col min="10" max="16384" width="9" style="4"/>
  </cols>
  <sheetData>
    <row r="1" spans="1:10">
      <c r="A1" s="39" t="s">
        <v>672</v>
      </c>
      <c r="C1" s="22"/>
      <c r="D1" s="22"/>
      <c r="E1" s="22"/>
      <c r="F1" s="22"/>
      <c r="J1" s="6"/>
    </row>
    <row r="2" spans="1:10">
      <c r="A2" s="40"/>
      <c r="C2" s="22"/>
      <c r="D2" s="22"/>
      <c r="E2" s="22"/>
      <c r="F2" s="22"/>
      <c r="J2" s="6"/>
    </row>
    <row r="3" spans="1:10">
      <c r="A3" s="228" t="s">
        <v>605</v>
      </c>
      <c r="B3" s="228"/>
      <c r="F3" s="229" t="s">
        <v>606</v>
      </c>
      <c r="G3" s="229"/>
      <c r="H3" s="229"/>
    </row>
    <row r="4" spans="1:10" ht="15">
      <c r="A4" s="11" t="s">
        <v>607</v>
      </c>
      <c r="B4" s="12" t="s">
        <v>608</v>
      </c>
      <c r="F4" s="13" t="s">
        <v>617</v>
      </c>
      <c r="G4" s="14" t="s">
        <v>611</v>
      </c>
      <c r="H4" s="14" t="s">
        <v>612</v>
      </c>
    </row>
    <row r="5" spans="1:10">
      <c r="A5" s="11">
        <v>198.81</v>
      </c>
      <c r="B5" s="17">
        <v>15.57285714</v>
      </c>
      <c r="F5" s="6">
        <v>0</v>
      </c>
      <c r="G5" s="6">
        <v>-35</v>
      </c>
      <c r="H5" s="6">
        <v>40</v>
      </c>
    </row>
    <row r="6" spans="1:10">
      <c r="A6" s="11">
        <v>699.83</v>
      </c>
      <c r="B6" s="17">
        <v>16.121428569999999</v>
      </c>
      <c r="F6" s="6">
        <v>22</v>
      </c>
      <c r="G6" s="6">
        <v>1590</v>
      </c>
      <c r="H6" s="6">
        <v>40</v>
      </c>
    </row>
    <row r="7" spans="1:10">
      <c r="A7" s="11">
        <v>1174.54</v>
      </c>
      <c r="B7" s="17">
        <v>15.111428569999999</v>
      </c>
      <c r="F7" s="6">
        <v>107</v>
      </c>
      <c r="G7" s="6">
        <v>3210</v>
      </c>
      <c r="H7" s="6">
        <v>40</v>
      </c>
    </row>
    <row r="8" spans="1:10">
      <c r="A8" s="11">
        <v>1599.22</v>
      </c>
      <c r="B8" s="17">
        <v>15.99285714</v>
      </c>
      <c r="F8" s="6">
        <v>152</v>
      </c>
      <c r="G8" s="6">
        <v>3600</v>
      </c>
      <c r="H8" s="6">
        <v>45</v>
      </c>
    </row>
    <row r="9" spans="1:10">
      <c r="A9" s="11">
        <v>1970.03</v>
      </c>
      <c r="B9" s="17">
        <v>15.88428571</v>
      </c>
      <c r="F9" s="6">
        <v>196</v>
      </c>
      <c r="G9" s="6">
        <v>3915</v>
      </c>
      <c r="H9" s="6">
        <v>40</v>
      </c>
    </row>
    <row r="10" spans="1:10">
      <c r="A10" s="11">
        <v>2292.0100000000002</v>
      </c>
      <c r="B10" s="17">
        <v>15.978571430000001</v>
      </c>
      <c r="F10" s="6">
        <v>272</v>
      </c>
      <c r="G10" s="6">
        <v>4400</v>
      </c>
      <c r="H10" s="6">
        <v>45</v>
      </c>
    </row>
    <row r="11" spans="1:10">
      <c r="A11" s="11">
        <v>2570.2600000000002</v>
      </c>
      <c r="B11" s="17">
        <v>16.09857143</v>
      </c>
      <c r="F11" s="6">
        <v>308</v>
      </c>
      <c r="G11" s="6">
        <v>4825</v>
      </c>
      <c r="H11" s="6">
        <v>50</v>
      </c>
    </row>
    <row r="12" spans="1:10">
      <c r="A12" s="11">
        <v>2809.89</v>
      </c>
      <c r="B12" s="17">
        <v>16.012857140000001</v>
      </c>
      <c r="F12" s="6">
        <v>336</v>
      </c>
      <c r="G12" s="6">
        <v>5335</v>
      </c>
      <c r="H12" s="6">
        <v>45</v>
      </c>
    </row>
    <row r="13" spans="1:10">
      <c r="A13" s="11">
        <v>3015.98</v>
      </c>
      <c r="B13" s="17">
        <v>15.317142860000001</v>
      </c>
      <c r="F13" s="6">
        <v>356</v>
      </c>
      <c r="G13" s="6">
        <v>5675</v>
      </c>
      <c r="H13" s="6">
        <v>70</v>
      </c>
    </row>
    <row r="14" spans="1:10">
      <c r="A14" s="11">
        <v>3193.64</v>
      </c>
      <c r="B14" s="17">
        <v>15.317142860000001</v>
      </c>
      <c r="F14" s="6">
        <v>482</v>
      </c>
      <c r="G14" s="6">
        <v>6865</v>
      </c>
      <c r="H14" s="6">
        <v>70</v>
      </c>
    </row>
    <row r="15" spans="1:10">
      <c r="A15" s="11">
        <v>3347.97</v>
      </c>
      <c r="B15" s="17">
        <v>15.61571429</v>
      </c>
      <c r="F15" s="6">
        <v>506</v>
      </c>
      <c r="G15" s="6">
        <v>7280</v>
      </c>
      <c r="H15" s="6">
        <v>55</v>
      </c>
    </row>
    <row r="16" spans="1:10">
      <c r="A16" s="11">
        <v>3484.04</v>
      </c>
      <c r="B16" s="17">
        <v>14.74428571</v>
      </c>
      <c r="F16" s="6">
        <v>568</v>
      </c>
      <c r="G16" s="6">
        <v>8375</v>
      </c>
      <c r="H16" s="6">
        <v>70</v>
      </c>
    </row>
    <row r="17" spans="1:8">
      <c r="A17" s="11">
        <v>3606.11</v>
      </c>
      <c r="B17" s="17">
        <v>13.90714286</v>
      </c>
      <c r="F17" s="6">
        <v>611</v>
      </c>
      <c r="G17" s="6">
        <v>9240</v>
      </c>
      <c r="H17" s="6">
        <v>65</v>
      </c>
    </row>
    <row r="18" spans="1:8">
      <c r="A18" s="11">
        <v>3717</v>
      </c>
      <c r="B18" s="17">
        <v>14.49285714</v>
      </c>
      <c r="F18" s="6">
        <v>632</v>
      </c>
      <c r="G18" s="6">
        <v>9740</v>
      </c>
      <c r="H18" s="6">
        <v>65</v>
      </c>
    </row>
    <row r="19" spans="1:8">
      <c r="A19" s="11">
        <v>3819.4</v>
      </c>
      <c r="B19" s="17">
        <v>14.17</v>
      </c>
      <c r="F19" s="6">
        <v>656</v>
      </c>
      <c r="G19" s="6">
        <v>10250</v>
      </c>
      <c r="H19" s="6">
        <v>60</v>
      </c>
    </row>
    <row r="20" spans="1:8">
      <c r="A20" s="11">
        <v>3916</v>
      </c>
      <c r="B20" s="17">
        <v>14.49285714</v>
      </c>
    </row>
    <row r="21" spans="1:8">
      <c r="A21" s="11">
        <v>4009.23</v>
      </c>
      <c r="B21" s="17">
        <v>14.49285714</v>
      </c>
    </row>
    <row r="22" spans="1:8">
      <c r="A22" s="11">
        <v>4099.75</v>
      </c>
      <c r="B22" s="17">
        <v>14.49285714</v>
      </c>
    </row>
    <row r="23" spans="1:8">
      <c r="A23" s="11">
        <v>4187.37</v>
      </c>
      <c r="B23" s="17">
        <v>13.207142859999999</v>
      </c>
    </row>
    <row r="24" spans="1:8">
      <c r="A24" s="11">
        <v>4271.92</v>
      </c>
      <c r="B24" s="17">
        <v>14.49285714</v>
      </c>
    </row>
    <row r="25" spans="1:8">
      <c r="A25" s="11">
        <v>4353.26</v>
      </c>
      <c r="B25" s="17">
        <v>14.49285714</v>
      </c>
    </row>
    <row r="26" spans="1:8">
      <c r="A26" s="11">
        <v>4432.3500000000004</v>
      </c>
      <c r="B26" s="17">
        <v>14.602857139999999</v>
      </c>
    </row>
    <row r="27" spans="1:8">
      <c r="A27" s="11">
        <v>4511.6400000000003</v>
      </c>
      <c r="B27" s="17">
        <v>14.33571429</v>
      </c>
    </row>
    <row r="28" spans="1:8">
      <c r="A28" s="11">
        <v>4593.6499999999996</v>
      </c>
      <c r="B28" s="17">
        <v>14.602857139999999</v>
      </c>
    </row>
    <row r="29" spans="1:8">
      <c r="A29" s="11">
        <v>4680.91</v>
      </c>
      <c r="B29" s="17">
        <v>14.774285709999999</v>
      </c>
    </row>
    <row r="30" spans="1:8">
      <c r="A30" s="11">
        <v>4775.96</v>
      </c>
      <c r="B30" s="17">
        <v>14.602857139999999</v>
      </c>
    </row>
    <row r="31" spans="1:8">
      <c r="A31" s="11">
        <v>4881.33</v>
      </c>
      <c r="B31" s="17">
        <v>14.218571430000001</v>
      </c>
    </row>
    <row r="32" spans="1:8">
      <c r="A32" s="11">
        <v>4938.68</v>
      </c>
      <c r="B32" s="17">
        <v>15.07857143</v>
      </c>
    </row>
    <row r="33" spans="1:2">
      <c r="A33" s="11">
        <v>4999.55</v>
      </c>
      <c r="B33" s="17">
        <v>14.602857139999999</v>
      </c>
    </row>
    <row r="34" spans="1:2">
      <c r="A34" s="11">
        <v>5077.6499999999996</v>
      </c>
      <c r="B34" s="17">
        <v>14.218571430000001</v>
      </c>
    </row>
    <row r="35" spans="1:2">
      <c r="A35" s="11">
        <v>5132.78</v>
      </c>
      <c r="B35" s="17">
        <v>15.398571430000001</v>
      </c>
    </row>
    <row r="36" spans="1:2">
      <c r="A36" s="11">
        <v>5280.45</v>
      </c>
      <c r="B36" s="17">
        <v>18.100000000000001</v>
      </c>
    </row>
    <row r="37" spans="1:2">
      <c r="A37" s="11">
        <v>5440.78</v>
      </c>
      <c r="B37" s="17">
        <v>14.602857139999999</v>
      </c>
    </row>
    <row r="38" spans="1:2">
      <c r="A38" s="11">
        <v>5611.97</v>
      </c>
      <c r="B38" s="17">
        <v>18.58428571</v>
      </c>
    </row>
    <row r="39" spans="1:2">
      <c r="A39" s="11">
        <v>5790.77</v>
      </c>
      <c r="B39" s="17">
        <v>16.341428570000001</v>
      </c>
    </row>
    <row r="40" spans="1:2">
      <c r="A40" s="11">
        <v>5881.01</v>
      </c>
      <c r="B40" s="17">
        <v>14.602857139999999</v>
      </c>
    </row>
    <row r="41" spans="1:2">
      <c r="A41" s="11">
        <v>5970.67</v>
      </c>
      <c r="B41" s="17">
        <v>18.534285709999999</v>
      </c>
    </row>
    <row r="42" spans="1:2">
      <c r="A42" s="11">
        <v>6144.76</v>
      </c>
      <c r="B42" s="17">
        <v>19.131428570000001</v>
      </c>
    </row>
    <row r="43" spans="1:2">
      <c r="A43" s="11">
        <v>6307.58</v>
      </c>
      <c r="B43" s="17">
        <v>20.317142860000001</v>
      </c>
    </row>
    <row r="44" spans="1:2">
      <c r="A44" s="11">
        <v>6455.6</v>
      </c>
      <c r="B44" s="17">
        <v>17.08142857</v>
      </c>
    </row>
    <row r="45" spans="1:2">
      <c r="A45" s="11">
        <v>6587.89</v>
      </c>
      <c r="B45" s="17">
        <v>19.58428571</v>
      </c>
    </row>
    <row r="46" spans="1:2">
      <c r="A46" s="11">
        <v>6706.74</v>
      </c>
      <c r="B46" s="17">
        <v>15.897142860000001</v>
      </c>
    </row>
    <row r="47" spans="1:2">
      <c r="A47" s="11">
        <v>6814.68</v>
      </c>
      <c r="B47" s="17">
        <v>19.548571429999999</v>
      </c>
    </row>
    <row r="48" spans="1:2">
      <c r="A48" s="11">
        <v>6914.2</v>
      </c>
      <c r="B48" s="17">
        <v>17.015714289999998</v>
      </c>
    </row>
    <row r="49" spans="1:2">
      <c r="A49" s="11">
        <v>7007.83</v>
      </c>
      <c r="B49" s="17">
        <v>21.79</v>
      </c>
    </row>
    <row r="50" spans="1:2">
      <c r="A50" s="11">
        <v>7098.07</v>
      </c>
      <c r="B50" s="17">
        <v>14.424285709999999</v>
      </c>
    </row>
    <row r="51" spans="1:2">
      <c r="A51" s="11">
        <v>7187.44</v>
      </c>
      <c r="B51" s="17">
        <v>19.432857139999999</v>
      </c>
    </row>
    <row r="52" spans="1:2">
      <c r="A52" s="11">
        <v>7278.45</v>
      </c>
      <c r="B52" s="17">
        <v>18.399999999999999</v>
      </c>
    </row>
    <row r="53" spans="1:2">
      <c r="A53" s="11">
        <v>7373.62</v>
      </c>
      <c r="B53" s="17">
        <v>19.318571429999999</v>
      </c>
    </row>
    <row r="54" spans="1:2">
      <c r="A54" s="11">
        <v>7475.44</v>
      </c>
      <c r="B54" s="17">
        <v>19.07</v>
      </c>
    </row>
    <row r="55" spans="1:2">
      <c r="A55" s="11">
        <v>7586.44</v>
      </c>
      <c r="B55" s="17">
        <v>17.787142859999999</v>
      </c>
    </row>
    <row r="56" spans="1:2">
      <c r="A56" s="11">
        <v>7709.13</v>
      </c>
      <c r="B56" s="17">
        <v>19.152857139999998</v>
      </c>
    </row>
    <row r="57" spans="1:2">
      <c r="A57" s="11">
        <v>7845.76</v>
      </c>
      <c r="B57" s="17">
        <v>19.841428570000001</v>
      </c>
    </row>
    <row r="58" spans="1:2">
      <c r="A58" s="11">
        <v>7996.65</v>
      </c>
      <c r="B58" s="17">
        <v>16.462857140000001</v>
      </c>
    </row>
    <row r="59" spans="1:2">
      <c r="A59" s="11">
        <v>8161.26</v>
      </c>
      <c r="B59" s="17">
        <v>16.472857139999999</v>
      </c>
    </row>
    <row r="60" spans="1:2">
      <c r="A60" s="11">
        <v>8338.99</v>
      </c>
      <c r="B60" s="17">
        <v>16.058571430000001</v>
      </c>
    </row>
    <row r="61" spans="1:2">
      <c r="A61" s="11">
        <v>8529.2099999999991</v>
      </c>
      <c r="B61" s="17">
        <v>15.545714289999999</v>
      </c>
    </row>
    <row r="62" spans="1:2">
      <c r="A62" s="11">
        <v>8731.24</v>
      </c>
      <c r="B62" s="17">
        <v>16.472857139999999</v>
      </c>
    </row>
    <row r="63" spans="1:2">
      <c r="A63" s="11">
        <v>8944.44</v>
      </c>
      <c r="B63" s="17">
        <v>16.012857140000001</v>
      </c>
    </row>
    <row r="64" spans="1:2">
      <c r="A64" s="11">
        <v>9168.15</v>
      </c>
      <c r="B64" s="17">
        <v>15.73285714</v>
      </c>
    </row>
    <row r="65" spans="1:2">
      <c r="A65" s="11">
        <v>9401.7199999999993</v>
      </c>
      <c r="B65" s="17">
        <v>16.98857143</v>
      </c>
    </row>
    <row r="66" spans="1:2">
      <c r="A66" s="11">
        <v>9645.2900000000009</v>
      </c>
      <c r="B66" s="17">
        <v>16.554285709999998</v>
      </c>
    </row>
    <row r="67" spans="1:2">
      <c r="A67" s="11">
        <v>9900.73</v>
      </c>
      <c r="B67" s="17">
        <v>17.065714289999999</v>
      </c>
    </row>
    <row r="68" spans="1:2">
      <c r="A68" s="11">
        <v>10170.129999999999</v>
      </c>
      <c r="B68" s="17">
        <v>17.181428570000001</v>
      </c>
    </row>
    <row r="69" spans="1:2">
      <c r="A69" s="11">
        <v>10455.61</v>
      </c>
      <c r="B69" s="17">
        <v>13.89142857</v>
      </c>
    </row>
    <row r="70" spans="1:2">
      <c r="A70" s="11">
        <v>10758.39</v>
      </c>
      <c r="B70" s="17">
        <v>13.86</v>
      </c>
    </row>
  </sheetData>
  <mergeCells count="2">
    <mergeCell ref="A3:B3"/>
    <mergeCell ref="F3:H3"/>
  </mergeCells>
  <phoneticPr fontId="44" type="noConversion"/>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65"/>
  <sheetViews>
    <sheetView workbookViewId="0"/>
  </sheetViews>
  <sheetFormatPr baseColWidth="10" defaultColWidth="9" defaultRowHeight="13"/>
  <cols>
    <col min="1" max="1" width="21.1640625" style="19" customWidth="1"/>
    <col min="2" max="2" width="8.6640625" style="20" customWidth="1"/>
    <col min="3" max="5" width="9" style="4"/>
    <col min="6" max="6" width="10.1640625" style="4" customWidth="1"/>
    <col min="7" max="7" width="14.1640625" style="4" customWidth="1"/>
    <col min="8" max="8" width="11.1640625" style="4" customWidth="1"/>
    <col min="9" max="16384" width="9" style="4"/>
  </cols>
  <sheetData>
    <row r="1" spans="1:8">
      <c r="A1" s="37" t="s">
        <v>673</v>
      </c>
    </row>
    <row r="2" spans="1:8">
      <c r="A2" s="9"/>
    </row>
    <row r="3" spans="1:8">
      <c r="A3" s="228" t="s">
        <v>605</v>
      </c>
      <c r="B3" s="228"/>
      <c r="F3" s="229" t="s">
        <v>606</v>
      </c>
      <c r="G3" s="229"/>
      <c r="H3" s="229"/>
    </row>
    <row r="4" spans="1:8" ht="15">
      <c r="A4" s="11" t="s">
        <v>607</v>
      </c>
      <c r="B4" s="12" t="s">
        <v>608</v>
      </c>
      <c r="F4" s="13" t="s">
        <v>609</v>
      </c>
      <c r="G4" s="14" t="s">
        <v>611</v>
      </c>
      <c r="H4" s="14" t="s">
        <v>612</v>
      </c>
    </row>
    <row r="5" spans="1:8">
      <c r="A5" s="19">
        <v>-27</v>
      </c>
      <c r="B5" s="23">
        <v>8.7720000000000002</v>
      </c>
      <c r="F5" s="6">
        <v>32</v>
      </c>
      <c r="G5" s="6">
        <v>3060</v>
      </c>
      <c r="H5" s="6">
        <v>55</v>
      </c>
    </row>
    <row r="6" spans="1:8">
      <c r="A6" s="19">
        <v>102.471</v>
      </c>
      <c r="B6" s="23">
        <v>9.141</v>
      </c>
      <c r="F6" s="6">
        <v>58</v>
      </c>
      <c r="G6" s="6">
        <v>3960</v>
      </c>
      <c r="H6" s="6">
        <v>55</v>
      </c>
    </row>
    <row r="7" spans="1:8">
      <c r="A7" s="19">
        <v>188.78299999999999</v>
      </c>
      <c r="B7" s="23">
        <v>8.49</v>
      </c>
      <c r="F7" s="6">
        <v>80</v>
      </c>
      <c r="G7" s="6">
        <v>5690</v>
      </c>
      <c r="H7" s="6">
        <v>65</v>
      </c>
    </row>
    <row r="8" spans="1:8">
      <c r="A8" s="19">
        <v>247.67500000000001</v>
      </c>
      <c r="B8" s="23">
        <v>8.0980000000000008</v>
      </c>
      <c r="F8" s="6">
        <v>98</v>
      </c>
      <c r="G8" s="6">
        <v>7615</v>
      </c>
      <c r="H8" s="6">
        <v>65</v>
      </c>
    </row>
    <row r="9" spans="1:8">
      <c r="A9" s="19">
        <v>361.40699999999998</v>
      </c>
      <c r="B9" s="23">
        <v>8.6999999999999993</v>
      </c>
      <c r="F9" s="6">
        <v>112</v>
      </c>
      <c r="G9" s="6">
        <v>8735</v>
      </c>
      <c r="H9" s="6">
        <v>70</v>
      </c>
    </row>
    <row r="10" spans="1:8">
      <c r="A10" s="19">
        <v>506.61099999999999</v>
      </c>
      <c r="B10" s="23">
        <v>8.327</v>
      </c>
      <c r="F10" s="6">
        <v>116</v>
      </c>
      <c r="G10" s="6">
        <v>9140</v>
      </c>
      <c r="H10" s="6">
        <v>80</v>
      </c>
    </row>
    <row r="11" spans="1:8">
      <c r="A11" s="19">
        <v>620.34400000000005</v>
      </c>
      <c r="B11" s="23">
        <v>8.9049999999999994</v>
      </c>
      <c r="F11" s="6">
        <v>119</v>
      </c>
      <c r="G11" s="6">
        <v>10160</v>
      </c>
      <c r="H11" s="6">
        <v>80</v>
      </c>
    </row>
    <row r="12" spans="1:8">
      <c r="A12" s="19">
        <v>792.96799999999996</v>
      </c>
      <c r="B12" s="23">
        <v>8.6519999999999992</v>
      </c>
      <c r="F12" s="6">
        <v>120</v>
      </c>
      <c r="G12" s="6">
        <v>10310</v>
      </c>
      <c r="H12" s="6">
        <v>100</v>
      </c>
    </row>
    <row r="13" spans="1:8">
      <c r="A13" s="19">
        <v>965.59199999999998</v>
      </c>
      <c r="B13" s="23">
        <v>9.8230000000000004</v>
      </c>
    </row>
    <row r="14" spans="1:8">
      <c r="A14" s="19">
        <v>1138.2170000000001</v>
      </c>
      <c r="B14" s="23">
        <v>9.3819999999999997</v>
      </c>
    </row>
    <row r="15" spans="1:8">
      <c r="A15" s="19">
        <v>1310.8409999999999</v>
      </c>
      <c r="B15" s="23">
        <v>9.9629999999999992</v>
      </c>
    </row>
    <row r="16" spans="1:8">
      <c r="A16" s="19">
        <v>1483.4649999999999</v>
      </c>
      <c r="B16" s="23">
        <v>9.6120000000000001</v>
      </c>
    </row>
    <row r="17" spans="1:2">
      <c r="A17" s="19">
        <v>1828.7139999999999</v>
      </c>
      <c r="B17" s="23">
        <v>10.257999999999999</v>
      </c>
    </row>
    <row r="18" spans="1:2">
      <c r="A18" s="19">
        <v>2001.338</v>
      </c>
      <c r="B18" s="23">
        <v>10.173999999999999</v>
      </c>
    </row>
    <row r="19" spans="1:2">
      <c r="A19" s="19">
        <v>2173.9630000000002</v>
      </c>
      <c r="B19" s="23">
        <v>8.8539999999999992</v>
      </c>
    </row>
    <row r="20" spans="1:2">
      <c r="A20" s="19">
        <v>2346.587</v>
      </c>
      <c r="B20" s="23">
        <v>10.327999999999999</v>
      </c>
    </row>
    <row r="21" spans="1:2">
      <c r="A21" s="19">
        <v>2519.2109999999998</v>
      </c>
      <c r="B21" s="23">
        <v>9.7710000000000008</v>
      </c>
    </row>
    <row r="22" spans="1:2">
      <c r="A22" s="19">
        <v>2691.8359999999998</v>
      </c>
      <c r="B22" s="23">
        <v>9.27</v>
      </c>
    </row>
    <row r="23" spans="1:2">
      <c r="A23" s="19">
        <v>2864.46</v>
      </c>
      <c r="B23" s="23">
        <v>9.42</v>
      </c>
    </row>
    <row r="24" spans="1:2">
      <c r="A24" s="19">
        <v>3037.0839999999998</v>
      </c>
      <c r="B24" s="23">
        <v>9.6850000000000005</v>
      </c>
    </row>
    <row r="25" spans="1:2">
      <c r="A25" s="19">
        <v>3209.7089999999998</v>
      </c>
      <c r="B25" s="23">
        <v>8.7409999999999997</v>
      </c>
    </row>
    <row r="26" spans="1:2">
      <c r="A26" s="19">
        <v>3382.3330000000001</v>
      </c>
      <c r="B26" s="23">
        <v>8.5370000000000008</v>
      </c>
    </row>
    <row r="27" spans="1:2">
      <c r="A27" s="19">
        <v>3554.9569999999999</v>
      </c>
      <c r="B27" s="23">
        <v>10.307</v>
      </c>
    </row>
    <row r="28" spans="1:2">
      <c r="A28" s="19">
        <v>3900.2060000000001</v>
      </c>
      <c r="B28" s="23">
        <v>9.3819999999999997</v>
      </c>
    </row>
    <row r="29" spans="1:2">
      <c r="A29" s="19">
        <v>4072.83</v>
      </c>
      <c r="B29" s="23">
        <v>10.177</v>
      </c>
    </row>
    <row r="30" spans="1:2">
      <c r="A30" s="19">
        <v>4418.0789999999997</v>
      </c>
      <c r="B30" s="23">
        <v>10.003</v>
      </c>
    </row>
    <row r="31" spans="1:2">
      <c r="A31" s="19">
        <v>4590.7030000000004</v>
      </c>
      <c r="B31" s="23">
        <v>10.388</v>
      </c>
    </row>
    <row r="32" spans="1:2">
      <c r="A32" s="19">
        <v>4763.3280000000004</v>
      </c>
      <c r="B32" s="23">
        <v>9.8710000000000004</v>
      </c>
    </row>
    <row r="33" spans="1:2">
      <c r="A33" s="19">
        <v>4935.9520000000002</v>
      </c>
      <c r="B33" s="23">
        <v>10.326000000000001</v>
      </c>
    </row>
    <row r="34" spans="1:2">
      <c r="A34" s="19">
        <v>5108.5770000000002</v>
      </c>
      <c r="B34" s="23">
        <v>10.51</v>
      </c>
    </row>
    <row r="35" spans="1:2">
      <c r="A35" s="19">
        <v>5453.8249999999998</v>
      </c>
      <c r="B35" s="23">
        <v>10.571999999999999</v>
      </c>
    </row>
    <row r="36" spans="1:2">
      <c r="A36" s="19">
        <v>5626.45</v>
      </c>
      <c r="B36" s="23">
        <v>10.593</v>
      </c>
    </row>
    <row r="37" spans="1:2">
      <c r="A37" s="19">
        <v>5799.0739999999996</v>
      </c>
      <c r="B37" s="23">
        <v>10.529</v>
      </c>
    </row>
    <row r="38" spans="1:2">
      <c r="A38" s="19">
        <v>5971.6980000000003</v>
      </c>
      <c r="B38" s="23">
        <v>10.276999999999999</v>
      </c>
    </row>
    <row r="39" spans="1:2">
      <c r="A39" s="19">
        <v>6144.3230000000003</v>
      </c>
      <c r="B39" s="23">
        <v>10.686999999999999</v>
      </c>
    </row>
    <row r="40" spans="1:2">
      <c r="A40" s="19">
        <v>6316.9470000000001</v>
      </c>
      <c r="B40" s="23">
        <v>10.733000000000001</v>
      </c>
    </row>
    <row r="41" spans="1:2">
      <c r="A41" s="19">
        <v>6489.5709999999999</v>
      </c>
      <c r="B41" s="23">
        <v>11.406000000000001</v>
      </c>
    </row>
    <row r="42" spans="1:2">
      <c r="A42" s="19">
        <v>6662.1959999999999</v>
      </c>
      <c r="B42" s="23">
        <v>10.448</v>
      </c>
    </row>
    <row r="43" spans="1:2">
      <c r="A43" s="19">
        <v>6834.82</v>
      </c>
      <c r="B43" s="23">
        <v>10.492000000000001</v>
      </c>
    </row>
    <row r="44" spans="1:2">
      <c r="A44" s="19">
        <v>7180.0690000000004</v>
      </c>
      <c r="B44" s="23">
        <v>11.021000000000001</v>
      </c>
    </row>
    <row r="45" spans="1:2">
      <c r="A45" s="19">
        <v>7352.6930000000002</v>
      </c>
      <c r="B45" s="23">
        <v>10.611000000000001</v>
      </c>
    </row>
    <row r="46" spans="1:2">
      <c r="A46" s="19">
        <v>7525.317</v>
      </c>
      <c r="B46" s="23">
        <v>10.407</v>
      </c>
    </row>
    <row r="47" spans="1:2">
      <c r="A47" s="19">
        <v>7697.942</v>
      </c>
      <c r="B47" s="23">
        <v>10.323</v>
      </c>
    </row>
    <row r="48" spans="1:2">
      <c r="A48" s="19">
        <v>7870.5659999999998</v>
      </c>
      <c r="B48" s="23">
        <v>10.388</v>
      </c>
    </row>
    <row r="49" spans="1:2">
      <c r="A49" s="19">
        <v>8043.19</v>
      </c>
      <c r="B49" s="23">
        <v>10.534000000000001</v>
      </c>
    </row>
    <row r="50" spans="1:2">
      <c r="A50" s="19">
        <v>8215.8150000000005</v>
      </c>
      <c r="B50" s="23">
        <v>9.56</v>
      </c>
    </row>
    <row r="51" spans="1:2">
      <c r="A51" s="19">
        <v>8388.4390000000003</v>
      </c>
      <c r="B51" s="23">
        <v>9.7110000000000003</v>
      </c>
    </row>
    <row r="52" spans="1:2">
      <c r="A52" s="19">
        <v>8561.0630000000001</v>
      </c>
      <c r="B52" s="23">
        <v>9.4909999999999997</v>
      </c>
    </row>
    <row r="53" spans="1:2">
      <c r="A53" s="19">
        <v>8733.6880000000001</v>
      </c>
      <c r="B53" s="23">
        <v>9.4819999999999993</v>
      </c>
    </row>
    <row r="54" spans="1:2">
      <c r="A54" s="19">
        <v>8906.3119999999999</v>
      </c>
      <c r="B54" s="23">
        <v>9.6310000000000002</v>
      </c>
    </row>
    <row r="55" spans="1:2">
      <c r="A55" s="19">
        <v>9078.9359999999997</v>
      </c>
      <c r="B55" s="23">
        <v>10.07</v>
      </c>
    </row>
    <row r="56" spans="1:2">
      <c r="A56" s="19">
        <v>9251.5609999999997</v>
      </c>
      <c r="B56" s="23">
        <v>10.27</v>
      </c>
    </row>
    <row r="57" spans="1:2">
      <c r="A57" s="19">
        <v>9424.1849999999995</v>
      </c>
      <c r="B57" s="23">
        <v>9.4239999999999995</v>
      </c>
    </row>
    <row r="58" spans="1:2">
      <c r="A58" s="19">
        <v>9596.8089999999993</v>
      </c>
      <c r="B58" s="23">
        <v>10.019</v>
      </c>
    </row>
    <row r="59" spans="1:2">
      <c r="A59" s="19">
        <v>9769.4339999999993</v>
      </c>
      <c r="B59" s="23">
        <v>11.005000000000001</v>
      </c>
    </row>
    <row r="60" spans="1:2">
      <c r="A60" s="19">
        <v>9942.0580000000009</v>
      </c>
      <c r="B60" s="23">
        <v>10.965999999999999</v>
      </c>
    </row>
    <row r="61" spans="1:2">
      <c r="A61" s="19">
        <v>10114.682000000001</v>
      </c>
      <c r="B61" s="23">
        <v>9.673</v>
      </c>
    </row>
    <row r="62" spans="1:2">
      <c r="A62" s="19">
        <v>10287.307000000001</v>
      </c>
      <c r="B62" s="23">
        <v>9.593</v>
      </c>
    </row>
    <row r="63" spans="1:2">
      <c r="A63" s="19">
        <v>10500.42</v>
      </c>
      <c r="B63" s="23">
        <v>9.66</v>
      </c>
    </row>
    <row r="64" spans="1:2">
      <c r="A64" s="19">
        <v>10700.42</v>
      </c>
      <c r="B64" s="23">
        <v>9.9710000000000001</v>
      </c>
    </row>
    <row r="65" spans="1:2">
      <c r="A65" s="19">
        <v>10900.42</v>
      </c>
      <c r="B65" s="23">
        <v>10.318</v>
      </c>
    </row>
  </sheetData>
  <mergeCells count="2">
    <mergeCell ref="A3:B3"/>
    <mergeCell ref="F3:H3"/>
  </mergeCells>
  <phoneticPr fontId="44" type="noConversion"/>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90"/>
  <sheetViews>
    <sheetView workbookViewId="0">
      <selection activeCell="H41" sqref="H41"/>
    </sheetView>
  </sheetViews>
  <sheetFormatPr baseColWidth="10" defaultColWidth="9" defaultRowHeight="13"/>
  <cols>
    <col min="1" max="1" width="21.1640625" style="75" customWidth="1"/>
    <col min="2" max="2" width="13.6640625" style="3" customWidth="1"/>
    <col min="3" max="3" width="9.6640625" style="152" customWidth="1"/>
    <col min="4" max="4" width="10.83203125" style="152" customWidth="1"/>
    <col min="5" max="5" width="8" style="76"/>
    <col min="6" max="6" width="10.1640625" style="29" customWidth="1"/>
    <col min="7" max="7" width="19.5" style="29" customWidth="1"/>
    <col min="8" max="8" width="14.1640625" style="29" customWidth="1"/>
    <col min="9" max="9" width="11.1640625" style="29" customWidth="1"/>
    <col min="10" max="12" width="12.6640625" style="76"/>
    <col min="13" max="13" width="11.83203125" style="76"/>
    <col min="14" max="14" width="12.6640625" style="76"/>
    <col min="15" max="15" width="13" style="76"/>
    <col min="16" max="16" width="9" style="62"/>
    <col min="17" max="16384" width="9" style="4"/>
  </cols>
  <sheetData>
    <row r="1" spans="1:16">
      <c r="A1" s="37" t="s">
        <v>674</v>
      </c>
      <c r="B1" s="20"/>
      <c r="C1" s="4"/>
      <c r="D1" s="4"/>
      <c r="E1" s="4"/>
      <c r="F1" s="4"/>
      <c r="G1" s="4"/>
      <c r="H1" s="4"/>
      <c r="I1" s="4"/>
      <c r="J1" s="4"/>
      <c r="K1" s="4"/>
      <c r="L1" s="4"/>
      <c r="M1" s="4"/>
      <c r="N1" s="4"/>
      <c r="O1" s="4"/>
      <c r="P1" s="4"/>
    </row>
    <row r="2" spans="1:16">
      <c r="A2" s="9"/>
      <c r="B2" s="20"/>
      <c r="C2" s="4"/>
      <c r="D2" s="4"/>
      <c r="E2" s="4"/>
      <c r="F2" s="4"/>
      <c r="G2" s="4"/>
      <c r="H2" s="4"/>
      <c r="I2" s="4"/>
      <c r="J2" s="4"/>
      <c r="K2" s="4"/>
      <c r="L2" s="4"/>
      <c r="M2" s="4"/>
      <c r="N2" s="4"/>
      <c r="O2" s="4"/>
      <c r="P2" s="4"/>
    </row>
    <row r="3" spans="1:16">
      <c r="A3" s="228" t="s">
        <v>605</v>
      </c>
      <c r="B3" s="228"/>
      <c r="F3" s="234" t="s">
        <v>606</v>
      </c>
      <c r="G3" s="234"/>
      <c r="H3" s="234"/>
      <c r="I3" s="234"/>
    </row>
    <row r="4" spans="1:16" ht="15">
      <c r="A4" s="11" t="s">
        <v>607</v>
      </c>
      <c r="B4" s="12" t="s">
        <v>608</v>
      </c>
      <c r="F4" s="13" t="s">
        <v>609</v>
      </c>
      <c r="G4" s="13" t="s">
        <v>610</v>
      </c>
      <c r="H4" s="14" t="s">
        <v>611</v>
      </c>
      <c r="I4" s="14" t="s">
        <v>612</v>
      </c>
      <c r="L4" s="153"/>
      <c r="M4" s="153"/>
      <c r="O4" s="153"/>
    </row>
    <row r="5" spans="1:16">
      <c r="A5" s="75">
        <v>43.7</v>
      </c>
      <c r="B5" s="15">
        <v>9.9600000000000009</v>
      </c>
      <c r="F5" s="29">
        <v>20</v>
      </c>
      <c r="G5" s="29" t="s">
        <v>675</v>
      </c>
      <c r="H5" s="75">
        <v>1850</v>
      </c>
      <c r="I5" s="29">
        <v>55</v>
      </c>
    </row>
    <row r="6" spans="1:16">
      <c r="A6" s="75">
        <v>272.8</v>
      </c>
      <c r="B6" s="15">
        <v>10.210000000000001</v>
      </c>
      <c r="F6" s="29">
        <v>128.5</v>
      </c>
      <c r="G6" s="29" t="s">
        <v>675</v>
      </c>
      <c r="H6" s="75">
        <v>8390</v>
      </c>
      <c r="I6" s="29">
        <v>140</v>
      </c>
    </row>
    <row r="7" spans="1:16">
      <c r="A7" s="75">
        <v>914.3</v>
      </c>
      <c r="B7" s="15">
        <v>10.24</v>
      </c>
      <c r="F7" s="29">
        <v>219</v>
      </c>
      <c r="G7" s="29" t="s">
        <v>676</v>
      </c>
      <c r="H7" s="75">
        <v>12020</v>
      </c>
      <c r="I7" s="29">
        <v>190</v>
      </c>
    </row>
    <row r="8" spans="1:16">
      <c r="A8" s="75">
        <v>1819.9</v>
      </c>
      <c r="B8" s="15">
        <v>10.199999999999999</v>
      </c>
      <c r="F8" s="29">
        <v>236</v>
      </c>
      <c r="G8" s="29" t="s">
        <v>676</v>
      </c>
      <c r="H8" s="75">
        <v>13150</v>
      </c>
      <c r="I8" s="29">
        <v>65</v>
      </c>
    </row>
    <row r="9" spans="1:16">
      <c r="A9" s="75">
        <v>2518.1</v>
      </c>
      <c r="B9" s="15">
        <v>9.8800000000000008</v>
      </c>
      <c r="F9" s="29">
        <v>272.5</v>
      </c>
      <c r="G9" s="29" t="s">
        <v>676</v>
      </c>
      <c r="H9" s="75">
        <v>15300</v>
      </c>
      <c r="I9" s="29">
        <v>180</v>
      </c>
    </row>
    <row r="10" spans="1:16">
      <c r="A10" s="75">
        <v>3216.2</v>
      </c>
      <c r="B10" s="15">
        <v>10.210000000000001</v>
      </c>
      <c r="F10" s="29">
        <v>289</v>
      </c>
      <c r="G10" s="29" t="s">
        <v>675</v>
      </c>
      <c r="H10" s="75">
        <v>16740</v>
      </c>
      <c r="I10" s="29">
        <v>260</v>
      </c>
    </row>
    <row r="11" spans="1:16">
      <c r="A11" s="75">
        <v>3914.4</v>
      </c>
      <c r="B11" s="15">
        <v>10.11</v>
      </c>
      <c r="F11" s="29">
        <v>375.5</v>
      </c>
      <c r="G11" s="29" t="s">
        <v>676</v>
      </c>
      <c r="H11" s="75">
        <v>30300</v>
      </c>
      <c r="I11" s="29">
        <v>300</v>
      </c>
    </row>
    <row r="12" spans="1:16">
      <c r="A12" s="75">
        <v>4612.5</v>
      </c>
      <c r="B12" s="15">
        <v>10.41</v>
      </c>
      <c r="F12" s="29">
        <v>407.5</v>
      </c>
      <c r="G12" s="29" t="s">
        <v>675</v>
      </c>
      <c r="H12" s="75">
        <v>31680</v>
      </c>
      <c r="I12" s="29">
        <v>360</v>
      </c>
    </row>
    <row r="13" spans="1:16">
      <c r="A13" s="75">
        <v>5310.7</v>
      </c>
      <c r="B13" s="15">
        <v>10.130000000000001</v>
      </c>
      <c r="F13" s="29">
        <v>407.5</v>
      </c>
      <c r="G13" s="29" t="s">
        <v>676</v>
      </c>
      <c r="H13" s="75">
        <v>32770</v>
      </c>
      <c r="I13" s="29">
        <v>470</v>
      </c>
    </row>
    <row r="14" spans="1:16">
      <c r="A14" s="75">
        <v>5834.3</v>
      </c>
      <c r="B14" s="15">
        <v>10.3</v>
      </c>
      <c r="F14" s="29">
        <v>440</v>
      </c>
      <c r="G14" s="29" t="s">
        <v>675</v>
      </c>
      <c r="H14" s="75">
        <v>32780</v>
      </c>
      <c r="I14" s="29">
        <v>280</v>
      </c>
    </row>
    <row r="15" spans="1:16">
      <c r="A15" s="75">
        <v>6532.5</v>
      </c>
      <c r="B15" s="15">
        <v>10.7</v>
      </c>
    </row>
    <row r="16" spans="1:16">
      <c r="A16" s="75">
        <v>7614.6</v>
      </c>
      <c r="B16" s="15">
        <v>10.6</v>
      </c>
    </row>
    <row r="17" spans="1:2">
      <c r="A17" s="75">
        <v>8312.7999999999993</v>
      </c>
      <c r="B17" s="15">
        <v>10.53</v>
      </c>
    </row>
    <row r="18" spans="1:2">
      <c r="A18" s="75">
        <v>9010.9</v>
      </c>
      <c r="B18" s="15">
        <v>10.42</v>
      </c>
    </row>
    <row r="19" spans="1:2">
      <c r="A19" s="75">
        <v>9610.7999999999993</v>
      </c>
      <c r="B19" s="15">
        <v>9.98</v>
      </c>
    </row>
    <row r="20" spans="1:2">
      <c r="A20" s="75">
        <v>10112.5</v>
      </c>
      <c r="B20" s="15">
        <v>9.58</v>
      </c>
    </row>
    <row r="21" spans="1:2">
      <c r="A21" s="75">
        <v>10614.1</v>
      </c>
      <c r="B21" s="15">
        <v>9.81</v>
      </c>
    </row>
    <row r="22" spans="1:2">
      <c r="A22" s="75">
        <v>10814.8</v>
      </c>
      <c r="B22" s="15">
        <v>9.43</v>
      </c>
    </row>
    <row r="23" spans="1:2">
      <c r="A23" s="75">
        <v>11115.8</v>
      </c>
      <c r="B23" s="15">
        <v>9.9700000000000006</v>
      </c>
    </row>
    <row r="24" spans="1:2">
      <c r="A24" s="75">
        <v>11316.5</v>
      </c>
      <c r="B24" s="15">
        <v>10.4</v>
      </c>
    </row>
    <row r="25" spans="1:2">
      <c r="A25" s="75">
        <v>11617.5</v>
      </c>
      <c r="B25" s="15">
        <v>9.58</v>
      </c>
    </row>
    <row r="26" spans="1:2">
      <c r="A26" s="75">
        <v>11818.1</v>
      </c>
      <c r="B26" s="15">
        <v>9.4</v>
      </c>
    </row>
    <row r="27" spans="1:2">
      <c r="A27" s="75">
        <v>12018.8</v>
      </c>
      <c r="B27" s="15">
        <v>10.24</v>
      </c>
    </row>
    <row r="28" spans="1:2">
      <c r="A28" s="75">
        <v>12119.1</v>
      </c>
      <c r="B28" s="15">
        <v>10.52</v>
      </c>
    </row>
    <row r="29" spans="1:2">
      <c r="A29" s="75">
        <v>12319.8</v>
      </c>
      <c r="B29" s="15">
        <v>11.02</v>
      </c>
    </row>
    <row r="30" spans="1:2">
      <c r="A30" s="75">
        <v>12620.8</v>
      </c>
      <c r="B30" s="15">
        <v>10.69</v>
      </c>
    </row>
    <row r="31" spans="1:2">
      <c r="A31" s="75">
        <v>12771.3</v>
      </c>
      <c r="B31" s="15">
        <v>10.38</v>
      </c>
    </row>
    <row r="32" spans="1:2">
      <c r="A32" s="75">
        <v>12871.6</v>
      </c>
      <c r="B32" s="15">
        <v>10.48</v>
      </c>
    </row>
    <row r="33" spans="1:2">
      <c r="A33" s="75">
        <v>13022.1</v>
      </c>
      <c r="B33" s="15">
        <v>9.94</v>
      </c>
    </row>
    <row r="34" spans="1:2">
      <c r="A34" s="75">
        <v>13122.4</v>
      </c>
      <c r="B34" s="15">
        <v>10.08</v>
      </c>
    </row>
    <row r="35" spans="1:2">
      <c r="A35" s="75">
        <v>13222.8</v>
      </c>
      <c r="B35" s="15">
        <v>9.34</v>
      </c>
    </row>
    <row r="36" spans="1:2">
      <c r="A36" s="75">
        <v>13373.3</v>
      </c>
      <c r="B36" s="15">
        <v>9.94</v>
      </c>
    </row>
    <row r="37" spans="1:2">
      <c r="A37" s="75">
        <v>13523.8</v>
      </c>
      <c r="B37" s="15">
        <v>9.91</v>
      </c>
    </row>
    <row r="38" spans="1:2">
      <c r="A38" s="75">
        <v>13624.1</v>
      </c>
      <c r="B38" s="15">
        <v>10.029999999999999</v>
      </c>
    </row>
    <row r="39" spans="1:2">
      <c r="A39" s="75">
        <v>13724.4</v>
      </c>
      <c r="B39" s="15">
        <v>10.01</v>
      </c>
    </row>
    <row r="40" spans="1:2">
      <c r="A40" s="75">
        <v>13874.9</v>
      </c>
      <c r="B40" s="15">
        <v>9.73</v>
      </c>
    </row>
    <row r="41" spans="1:2">
      <c r="A41" s="75">
        <v>14339.4</v>
      </c>
      <c r="B41" s="15">
        <v>8.3000000000000007</v>
      </c>
    </row>
    <row r="42" spans="1:2">
      <c r="A42" s="75">
        <v>14632.4</v>
      </c>
      <c r="B42" s="15">
        <v>8.01</v>
      </c>
    </row>
    <row r="43" spans="1:2">
      <c r="A43" s="75">
        <v>14730</v>
      </c>
      <c r="B43" s="15">
        <v>8.3699999999999992</v>
      </c>
    </row>
    <row r="44" spans="1:2">
      <c r="A44" s="75">
        <v>14827.6</v>
      </c>
      <c r="B44" s="15">
        <v>8.44</v>
      </c>
    </row>
    <row r="45" spans="1:2">
      <c r="A45" s="75">
        <v>15315.9</v>
      </c>
      <c r="B45" s="15">
        <v>8.0500000000000007</v>
      </c>
    </row>
    <row r="46" spans="1:2">
      <c r="A46" s="75">
        <v>15602.3</v>
      </c>
      <c r="B46" s="15">
        <v>8.7200000000000006</v>
      </c>
    </row>
    <row r="47" spans="1:2">
      <c r="A47" s="75">
        <v>15771.6</v>
      </c>
      <c r="B47" s="15">
        <v>7.48</v>
      </c>
    </row>
    <row r="48" spans="1:2">
      <c r="A48" s="75">
        <v>16194.9</v>
      </c>
      <c r="B48" s="15">
        <v>7.49</v>
      </c>
    </row>
    <row r="49" spans="1:2">
      <c r="A49" s="75">
        <v>16618.2</v>
      </c>
      <c r="B49" s="15">
        <v>7.42</v>
      </c>
    </row>
    <row r="50" spans="1:2">
      <c r="A50" s="75">
        <v>17041.5</v>
      </c>
      <c r="B50" s="15">
        <v>6.29</v>
      </c>
    </row>
    <row r="51" spans="1:2">
      <c r="A51" s="75">
        <v>17380.099999999999</v>
      </c>
      <c r="B51" s="15">
        <v>5.8</v>
      </c>
    </row>
    <row r="52" spans="1:2">
      <c r="A52" s="75">
        <v>17888.099999999999</v>
      </c>
      <c r="B52" s="15">
        <v>6.31</v>
      </c>
    </row>
    <row r="53" spans="1:2">
      <c r="A53" s="75">
        <v>18311.400000000001</v>
      </c>
      <c r="B53" s="15">
        <v>5.95</v>
      </c>
    </row>
    <row r="54" spans="1:2">
      <c r="A54" s="75">
        <v>18724.5</v>
      </c>
      <c r="B54" s="15">
        <v>6.12</v>
      </c>
    </row>
    <row r="55" spans="1:2">
      <c r="A55" s="75">
        <v>19470</v>
      </c>
      <c r="B55" s="15">
        <v>6.48</v>
      </c>
    </row>
    <row r="56" spans="1:2">
      <c r="A56" s="75">
        <v>20175.5</v>
      </c>
      <c r="B56" s="15">
        <v>6.2</v>
      </c>
    </row>
    <row r="57" spans="1:2">
      <c r="A57" s="75">
        <v>20799.3</v>
      </c>
      <c r="B57" s="15">
        <v>6.23</v>
      </c>
    </row>
    <row r="58" spans="1:2">
      <c r="A58" s="75">
        <v>21423.1</v>
      </c>
      <c r="B58" s="15">
        <v>7.08</v>
      </c>
    </row>
    <row r="59" spans="1:2">
      <c r="A59" s="75">
        <v>22079.8</v>
      </c>
      <c r="B59" s="15">
        <v>6.21</v>
      </c>
    </row>
    <row r="60" spans="1:2">
      <c r="A60" s="75">
        <v>22769.200000000001</v>
      </c>
      <c r="B60" s="15">
        <v>4.99</v>
      </c>
    </row>
    <row r="61" spans="1:2">
      <c r="A61" s="75">
        <v>34765</v>
      </c>
      <c r="B61" s="15">
        <v>6.1</v>
      </c>
    </row>
    <row r="62" spans="1:2">
      <c r="A62" s="75">
        <v>34957.599999999999</v>
      </c>
      <c r="B62" s="15">
        <v>5.93</v>
      </c>
    </row>
    <row r="63" spans="1:2">
      <c r="A63" s="75">
        <v>35150.199999999997</v>
      </c>
      <c r="B63" s="15">
        <v>6.47</v>
      </c>
    </row>
    <row r="64" spans="1:2">
      <c r="A64" s="75">
        <v>35342.800000000003</v>
      </c>
      <c r="B64" s="15">
        <v>6.98</v>
      </c>
    </row>
    <row r="65" spans="1:2">
      <c r="A65" s="75">
        <v>35535.4</v>
      </c>
      <c r="B65" s="15">
        <v>7.17</v>
      </c>
    </row>
    <row r="66" spans="1:2">
      <c r="A66" s="75">
        <v>35728.1</v>
      </c>
      <c r="B66" s="15">
        <v>7.32</v>
      </c>
    </row>
    <row r="67" spans="1:2">
      <c r="A67" s="75">
        <v>35920.699999999997</v>
      </c>
      <c r="B67" s="15">
        <v>7.69</v>
      </c>
    </row>
    <row r="68" spans="1:2">
      <c r="A68" s="75">
        <v>36113.300000000003</v>
      </c>
      <c r="B68" s="15">
        <v>6.46</v>
      </c>
    </row>
    <row r="69" spans="1:2">
      <c r="A69" s="75">
        <v>36305.9</v>
      </c>
      <c r="B69" s="15">
        <v>6.55</v>
      </c>
    </row>
    <row r="70" spans="1:2">
      <c r="A70" s="75">
        <v>36498.5</v>
      </c>
      <c r="B70" s="15">
        <v>6.19</v>
      </c>
    </row>
    <row r="71" spans="1:2">
      <c r="A71" s="75">
        <v>36691.1</v>
      </c>
      <c r="B71" s="15">
        <v>6.45</v>
      </c>
    </row>
    <row r="72" spans="1:2">
      <c r="A72" s="75">
        <v>36845.199999999997</v>
      </c>
      <c r="B72" s="15">
        <v>6.94</v>
      </c>
    </row>
    <row r="73" spans="1:2">
      <c r="A73" s="75">
        <v>37076.300000000003</v>
      </c>
      <c r="B73" s="15">
        <v>6.81</v>
      </c>
    </row>
    <row r="74" spans="1:2">
      <c r="A74" s="75">
        <v>37268.9</v>
      </c>
      <c r="B74" s="15">
        <v>7.27</v>
      </c>
    </row>
    <row r="75" spans="1:2">
      <c r="A75" s="75">
        <v>37461.5</v>
      </c>
      <c r="B75" s="15">
        <v>8.4499999999999993</v>
      </c>
    </row>
    <row r="76" spans="1:2">
      <c r="A76" s="75">
        <v>37615.599999999999</v>
      </c>
      <c r="B76" s="15">
        <v>9.16</v>
      </c>
    </row>
    <row r="77" spans="1:2">
      <c r="A77" s="75">
        <v>37692.699999999997</v>
      </c>
      <c r="B77" s="15">
        <v>9.0299999999999994</v>
      </c>
    </row>
    <row r="78" spans="1:2">
      <c r="A78" s="75">
        <v>37846.800000000003</v>
      </c>
      <c r="B78" s="15">
        <v>8.0299999999999994</v>
      </c>
    </row>
    <row r="79" spans="1:2">
      <c r="A79" s="75">
        <v>38000.9</v>
      </c>
      <c r="B79" s="15">
        <v>7.27</v>
      </c>
    </row>
    <row r="80" spans="1:2">
      <c r="A80" s="75">
        <v>38116.400000000001</v>
      </c>
      <c r="B80" s="15">
        <v>6.77</v>
      </c>
    </row>
    <row r="81" spans="1:2">
      <c r="A81" s="75">
        <v>38232</v>
      </c>
      <c r="B81" s="15">
        <v>6.79</v>
      </c>
    </row>
    <row r="82" spans="1:2">
      <c r="A82" s="75">
        <v>38386.1</v>
      </c>
      <c r="B82" s="15">
        <v>6.85</v>
      </c>
    </row>
    <row r="83" spans="1:2">
      <c r="A83" s="75">
        <v>38501.599999999999</v>
      </c>
      <c r="B83" s="15">
        <v>7.09</v>
      </c>
    </row>
    <row r="84" spans="1:2">
      <c r="A84" s="75">
        <v>38617.199999999997</v>
      </c>
      <c r="B84" s="15">
        <v>7.69</v>
      </c>
    </row>
    <row r="85" spans="1:2">
      <c r="A85" s="75">
        <v>38771.300000000003</v>
      </c>
      <c r="B85" s="15">
        <v>7.5</v>
      </c>
    </row>
    <row r="86" spans="1:2">
      <c r="A86" s="75">
        <v>38886.9</v>
      </c>
      <c r="B86" s="15">
        <v>7.69</v>
      </c>
    </row>
    <row r="87" spans="1:2">
      <c r="A87" s="75">
        <v>39002.400000000001</v>
      </c>
      <c r="B87" s="15">
        <v>7.11</v>
      </c>
    </row>
    <row r="88" spans="1:2">
      <c r="A88" s="75">
        <v>39156.5</v>
      </c>
      <c r="B88" s="15">
        <v>7.05</v>
      </c>
    </row>
    <row r="89" spans="1:2">
      <c r="A89" s="75">
        <v>39233.599999999999</v>
      </c>
      <c r="B89" s="15">
        <v>7.56</v>
      </c>
    </row>
    <row r="90" spans="1:2">
      <c r="A90" s="75">
        <v>39310.6</v>
      </c>
      <c r="B90" s="15">
        <v>8.0299999999999994</v>
      </c>
    </row>
  </sheetData>
  <mergeCells count="2">
    <mergeCell ref="A3:B3"/>
    <mergeCell ref="F3:I3"/>
  </mergeCells>
  <phoneticPr fontId="44" type="noConversion"/>
  <pageMargins left="0.75" right="0.75" top="1" bottom="1" header="0.5" footer="0.5"/>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J41"/>
  <sheetViews>
    <sheetView workbookViewId="0"/>
  </sheetViews>
  <sheetFormatPr baseColWidth="10" defaultColWidth="9" defaultRowHeight="13"/>
  <cols>
    <col min="1" max="1" width="21.1640625" style="11" customWidth="1"/>
    <col min="2" max="2" width="8.6640625" style="12" customWidth="1"/>
    <col min="3" max="6" width="9" style="4"/>
    <col min="7" max="7" width="10.6640625" style="23" customWidth="1"/>
    <col min="8" max="8" width="12.83203125" style="6" customWidth="1"/>
    <col min="9" max="9" width="14.1640625" style="6" customWidth="1"/>
    <col min="10" max="10" width="11.1640625" style="6" customWidth="1"/>
    <col min="11" max="16384" width="9" style="4"/>
  </cols>
  <sheetData>
    <row r="1" spans="1:10">
      <c r="A1" s="39" t="s">
        <v>677</v>
      </c>
      <c r="C1" s="22"/>
      <c r="D1" s="22"/>
      <c r="E1" s="22"/>
      <c r="F1" s="22"/>
      <c r="G1" s="6"/>
    </row>
    <row r="2" spans="1:10">
      <c r="A2" s="40"/>
      <c r="C2" s="22"/>
      <c r="D2" s="22"/>
      <c r="E2" s="22"/>
      <c r="F2" s="22"/>
      <c r="G2" s="6"/>
    </row>
    <row r="3" spans="1:10">
      <c r="A3" s="228" t="s">
        <v>605</v>
      </c>
      <c r="B3" s="228"/>
      <c r="G3" s="235" t="s">
        <v>606</v>
      </c>
      <c r="H3" s="235"/>
      <c r="I3" s="235"/>
      <c r="J3" s="235"/>
    </row>
    <row r="4" spans="1:10" ht="15">
      <c r="A4" s="11" t="s">
        <v>607</v>
      </c>
      <c r="B4" s="12" t="s">
        <v>608</v>
      </c>
      <c r="G4" s="13" t="s">
        <v>617</v>
      </c>
      <c r="H4" s="13" t="s">
        <v>610</v>
      </c>
      <c r="I4" s="14" t="s">
        <v>611</v>
      </c>
      <c r="J4" s="14" t="s">
        <v>612</v>
      </c>
    </row>
    <row r="5" spans="1:10">
      <c r="A5" s="11">
        <v>0</v>
      </c>
      <c r="B5" s="17">
        <v>11.6</v>
      </c>
      <c r="G5" s="23">
        <v>32</v>
      </c>
      <c r="H5" s="6" t="s">
        <v>678</v>
      </c>
      <c r="I5" s="6">
        <v>1215</v>
      </c>
      <c r="J5" s="6">
        <v>45</v>
      </c>
    </row>
    <row r="6" spans="1:10">
      <c r="A6" s="11">
        <v>300</v>
      </c>
      <c r="B6" s="17">
        <v>11.731</v>
      </c>
      <c r="G6" s="23">
        <v>41.5</v>
      </c>
      <c r="H6" s="6" t="s">
        <v>678</v>
      </c>
      <c r="I6" s="6">
        <v>1700</v>
      </c>
      <c r="J6" s="6">
        <v>45</v>
      </c>
    </row>
    <row r="7" spans="1:10">
      <c r="A7" s="11">
        <v>452.923</v>
      </c>
      <c r="B7" s="17">
        <v>12.791</v>
      </c>
      <c r="G7" s="23">
        <v>52</v>
      </c>
      <c r="H7" s="6" t="s">
        <v>678</v>
      </c>
      <c r="I7" s="6">
        <v>2040</v>
      </c>
      <c r="J7" s="6">
        <v>55</v>
      </c>
    </row>
    <row r="8" spans="1:10">
      <c r="A8" s="11">
        <v>605.846</v>
      </c>
      <c r="B8" s="17">
        <v>13.06</v>
      </c>
      <c r="G8" s="23">
        <v>62</v>
      </c>
      <c r="H8" s="6" t="s">
        <v>678</v>
      </c>
      <c r="I8" s="6">
        <v>1575</v>
      </c>
      <c r="J8" s="6">
        <v>45</v>
      </c>
    </row>
    <row r="9" spans="1:10">
      <c r="A9" s="11">
        <v>758.76900000000001</v>
      </c>
      <c r="B9" s="17">
        <v>12.816000000000001</v>
      </c>
      <c r="G9" s="23">
        <v>62</v>
      </c>
      <c r="H9" s="6" t="s">
        <v>679</v>
      </c>
      <c r="I9" s="6">
        <v>1380</v>
      </c>
      <c r="J9" s="6">
        <v>45</v>
      </c>
    </row>
    <row r="10" spans="1:10">
      <c r="A10" s="11">
        <v>911.69200000000001</v>
      </c>
      <c r="B10" s="17">
        <v>12.840999999999999</v>
      </c>
      <c r="G10" s="23">
        <v>72</v>
      </c>
      <c r="H10" s="6" t="s">
        <v>678</v>
      </c>
      <c r="I10" s="6">
        <v>2055</v>
      </c>
      <c r="J10" s="6">
        <v>45</v>
      </c>
    </row>
    <row r="11" spans="1:10">
      <c r="A11" s="11">
        <v>1064.615</v>
      </c>
      <c r="B11" s="17">
        <v>12.205</v>
      </c>
      <c r="G11" s="23">
        <v>72</v>
      </c>
      <c r="H11" s="6" t="s">
        <v>679</v>
      </c>
      <c r="I11" s="6">
        <v>1880</v>
      </c>
      <c r="J11" s="6">
        <v>50</v>
      </c>
    </row>
    <row r="12" spans="1:10">
      <c r="A12" s="11">
        <v>1217.538</v>
      </c>
      <c r="B12" s="17">
        <v>12.79</v>
      </c>
      <c r="G12" s="23">
        <v>82</v>
      </c>
      <c r="H12" s="6" t="s">
        <v>678</v>
      </c>
      <c r="I12" s="6">
        <v>2530</v>
      </c>
      <c r="J12" s="6">
        <v>60</v>
      </c>
    </row>
    <row r="13" spans="1:10">
      <c r="A13" s="11">
        <v>1504.4</v>
      </c>
      <c r="B13" s="17">
        <v>12.831</v>
      </c>
      <c r="G13" s="23">
        <v>82</v>
      </c>
      <c r="H13" s="6" t="s">
        <v>679</v>
      </c>
      <c r="I13" s="6">
        <v>2750</v>
      </c>
      <c r="J13" s="6">
        <v>170</v>
      </c>
    </row>
    <row r="14" spans="1:10">
      <c r="A14" s="11">
        <v>1964.8</v>
      </c>
      <c r="B14" s="17">
        <v>12.13</v>
      </c>
      <c r="G14" s="23">
        <v>98.25</v>
      </c>
      <c r="H14" s="6" t="s">
        <v>679</v>
      </c>
      <c r="I14" s="6">
        <v>3130</v>
      </c>
      <c r="J14" s="6">
        <v>50</v>
      </c>
    </row>
    <row r="15" spans="1:10">
      <c r="A15" s="11">
        <v>2544</v>
      </c>
      <c r="B15" s="17">
        <v>12.785</v>
      </c>
      <c r="G15" s="23">
        <v>123.25</v>
      </c>
      <c r="H15" s="6" t="s">
        <v>678</v>
      </c>
      <c r="I15" s="6">
        <v>4485</v>
      </c>
      <c r="J15" s="6">
        <v>55</v>
      </c>
    </row>
    <row r="16" spans="1:10">
      <c r="A16" s="11">
        <v>2977.067</v>
      </c>
      <c r="B16" s="17">
        <v>12.688000000000001</v>
      </c>
      <c r="G16" s="23">
        <v>123.25</v>
      </c>
      <c r="H16" s="6" t="s">
        <v>679</v>
      </c>
      <c r="I16" s="6">
        <v>4180</v>
      </c>
      <c r="J16" s="6">
        <v>60</v>
      </c>
    </row>
    <row r="17" spans="1:10">
      <c r="A17" s="11">
        <v>3406</v>
      </c>
      <c r="B17" s="17">
        <v>12.071999999999999</v>
      </c>
      <c r="G17" s="23">
        <v>137</v>
      </c>
      <c r="H17" s="6" t="s">
        <v>679</v>
      </c>
      <c r="I17" s="6">
        <v>5320</v>
      </c>
      <c r="J17" s="6">
        <v>60</v>
      </c>
    </row>
    <row r="18" spans="1:10">
      <c r="A18" s="11">
        <v>3806</v>
      </c>
      <c r="B18" s="17">
        <v>12.073</v>
      </c>
      <c r="G18" s="23">
        <v>161</v>
      </c>
      <c r="H18" s="6" t="s">
        <v>678</v>
      </c>
      <c r="I18" s="6">
        <v>8160</v>
      </c>
      <c r="J18" s="6">
        <v>65</v>
      </c>
    </row>
    <row r="19" spans="1:10">
      <c r="A19" s="11">
        <v>4206</v>
      </c>
      <c r="B19" s="17">
        <v>13.250999999999999</v>
      </c>
    </row>
    <row r="20" spans="1:10">
      <c r="A20" s="11">
        <v>4406</v>
      </c>
      <c r="B20" s="17">
        <v>13.757</v>
      </c>
    </row>
    <row r="21" spans="1:10">
      <c r="A21" s="11">
        <v>4506</v>
      </c>
      <c r="B21" s="17">
        <v>13.305999999999999</v>
      </c>
    </row>
    <row r="22" spans="1:10">
      <c r="A22" s="11">
        <v>4606</v>
      </c>
      <c r="B22" s="17">
        <v>12.784000000000001</v>
      </c>
    </row>
    <row r="23" spans="1:10">
      <c r="A23" s="11">
        <v>4706</v>
      </c>
      <c r="B23" s="17">
        <v>13.3</v>
      </c>
    </row>
    <row r="24" spans="1:10">
      <c r="A24" s="11">
        <v>4922.4610000000002</v>
      </c>
      <c r="B24" s="17">
        <v>13.5</v>
      </c>
    </row>
    <row r="25" spans="1:10">
      <c r="A25" s="11">
        <v>5355.3850000000002</v>
      </c>
      <c r="B25" s="17">
        <v>13.555</v>
      </c>
    </row>
    <row r="26" spans="1:10">
      <c r="A26" s="11">
        <v>5571.8459999999995</v>
      </c>
      <c r="B26" s="17">
        <v>13.175000000000001</v>
      </c>
    </row>
    <row r="27" spans="1:10">
      <c r="A27" s="11">
        <v>5788.308</v>
      </c>
      <c r="B27" s="17">
        <v>13.035</v>
      </c>
    </row>
    <row r="28" spans="1:10">
      <c r="A28" s="11">
        <v>6004.7690000000002</v>
      </c>
      <c r="B28" s="17">
        <v>13.326000000000001</v>
      </c>
    </row>
    <row r="29" spans="1:10">
      <c r="A29" s="11">
        <v>6221.2309999999998</v>
      </c>
      <c r="B29" s="17">
        <v>13.042999999999999</v>
      </c>
    </row>
    <row r="30" spans="1:10">
      <c r="A30" s="11">
        <v>6437.692</v>
      </c>
      <c r="B30" s="17">
        <v>13.199</v>
      </c>
    </row>
    <row r="31" spans="1:10">
      <c r="A31" s="11">
        <v>6654.1540000000005</v>
      </c>
      <c r="B31" s="17">
        <v>13.122</v>
      </c>
    </row>
    <row r="32" spans="1:10">
      <c r="A32" s="11">
        <v>6870.6149999999998</v>
      </c>
      <c r="B32" s="17">
        <v>13.074999999999999</v>
      </c>
    </row>
    <row r="33" spans="1:2">
      <c r="A33" s="11">
        <v>7087.0770000000002</v>
      </c>
      <c r="B33" s="17">
        <v>13.032999999999999</v>
      </c>
    </row>
    <row r="34" spans="1:2">
      <c r="A34" s="11">
        <v>7303.5389999999998</v>
      </c>
      <c r="B34" s="17">
        <v>13.037000000000001</v>
      </c>
    </row>
    <row r="35" spans="1:2">
      <c r="A35" s="11">
        <v>7520</v>
      </c>
      <c r="B35" s="17">
        <v>13.026</v>
      </c>
    </row>
    <row r="36" spans="1:2">
      <c r="A36" s="11">
        <v>7736.4610000000002</v>
      </c>
      <c r="B36" s="17">
        <v>13.214</v>
      </c>
    </row>
    <row r="37" spans="1:2">
      <c r="A37" s="11">
        <v>7952.9229999999998</v>
      </c>
      <c r="B37" s="17">
        <v>13.212999999999999</v>
      </c>
    </row>
    <row r="38" spans="1:2">
      <c r="A38" s="11">
        <v>8169.3850000000002</v>
      </c>
      <c r="B38" s="17">
        <v>13.081</v>
      </c>
    </row>
    <row r="39" spans="1:2">
      <c r="A39" s="11">
        <v>8385.8459999999995</v>
      </c>
      <c r="B39" s="17">
        <v>13.343999999999999</v>
      </c>
    </row>
    <row r="40" spans="1:2">
      <c r="A40" s="11">
        <v>8602.3080000000009</v>
      </c>
      <c r="B40" s="17">
        <v>13.255000000000001</v>
      </c>
    </row>
    <row r="41" spans="1:2">
      <c r="A41" s="11">
        <v>8818.77</v>
      </c>
      <c r="B41" s="17">
        <v>13.212</v>
      </c>
    </row>
  </sheetData>
  <mergeCells count="2">
    <mergeCell ref="A3:B3"/>
    <mergeCell ref="G3:J3"/>
  </mergeCells>
  <phoneticPr fontId="44"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32"/>
  <sheetViews>
    <sheetView workbookViewId="0">
      <selection activeCell="B5" sqref="B5:B32"/>
    </sheetView>
  </sheetViews>
  <sheetFormatPr baseColWidth="10" defaultColWidth="9" defaultRowHeight="13"/>
  <cols>
    <col min="1" max="1" width="21.1640625" style="19" customWidth="1"/>
    <col min="2" max="2" width="9" style="20"/>
    <col min="3" max="5" width="9" style="4"/>
    <col min="6" max="6" width="10.6640625" style="6" customWidth="1"/>
    <col min="7" max="7" width="14.1640625" style="6" customWidth="1"/>
    <col min="8" max="8" width="11.1640625" style="6" customWidth="1"/>
    <col min="9" max="16384" width="9" style="4"/>
  </cols>
  <sheetData>
    <row r="1" spans="1:10">
      <c r="A1" s="39" t="s">
        <v>680</v>
      </c>
      <c r="B1" s="12"/>
      <c r="C1" s="22"/>
      <c r="D1" s="22"/>
      <c r="E1" s="22"/>
      <c r="F1" s="22"/>
      <c r="I1" s="6"/>
      <c r="J1" s="6"/>
    </row>
    <row r="2" spans="1:10">
      <c r="A2" s="40"/>
      <c r="B2" s="12"/>
      <c r="C2" s="22"/>
      <c r="D2" s="22"/>
      <c r="E2" s="22"/>
      <c r="F2" s="22"/>
      <c r="I2" s="6"/>
      <c r="J2" s="6"/>
    </row>
    <row r="3" spans="1:10">
      <c r="A3" s="228" t="s">
        <v>605</v>
      </c>
      <c r="B3" s="228"/>
      <c r="F3" s="229" t="s">
        <v>606</v>
      </c>
      <c r="G3" s="229"/>
      <c r="H3" s="229"/>
    </row>
    <row r="4" spans="1:10" ht="15">
      <c r="A4" s="11" t="s">
        <v>607</v>
      </c>
      <c r="B4" s="12" t="s">
        <v>608</v>
      </c>
      <c r="F4" s="13" t="s">
        <v>617</v>
      </c>
      <c r="G4" s="14" t="s">
        <v>611</v>
      </c>
      <c r="H4" s="14" t="s">
        <v>612</v>
      </c>
    </row>
    <row r="5" spans="1:10">
      <c r="A5" s="19">
        <v>944.72699999999998</v>
      </c>
      <c r="B5" s="23">
        <v>7.2523900000000001</v>
      </c>
      <c r="F5" s="6">
        <v>0</v>
      </c>
      <c r="G5" s="6">
        <v>-23</v>
      </c>
      <c r="H5" s="6">
        <v>0</v>
      </c>
    </row>
    <row r="6" spans="1:10">
      <c r="A6" s="19">
        <v>1366.18</v>
      </c>
      <c r="B6" s="23">
        <v>7.1172599999999999</v>
      </c>
      <c r="F6" s="6">
        <v>60</v>
      </c>
      <c r="G6" s="6">
        <v>442</v>
      </c>
      <c r="H6" s="6">
        <v>67</v>
      </c>
    </row>
    <row r="7" spans="1:10">
      <c r="A7" s="19">
        <v>1787.64</v>
      </c>
      <c r="B7" s="23">
        <v>6.6437900000000001</v>
      </c>
      <c r="F7" s="6">
        <v>105</v>
      </c>
      <c r="G7" s="6">
        <v>840</v>
      </c>
      <c r="H7" s="6">
        <v>60</v>
      </c>
    </row>
    <row r="8" spans="1:10">
      <c r="A8" s="19">
        <v>2209.09</v>
      </c>
      <c r="B8" s="23">
        <v>7.4127599999999996</v>
      </c>
      <c r="F8" s="6">
        <v>125</v>
      </c>
      <c r="G8" s="6">
        <v>1116</v>
      </c>
      <c r="H8" s="6">
        <v>38</v>
      </c>
    </row>
    <row r="9" spans="1:10">
      <c r="A9" s="19">
        <v>2630.55</v>
      </c>
      <c r="B9" s="23">
        <v>6.7367699999999999</v>
      </c>
      <c r="F9" s="6">
        <v>160</v>
      </c>
      <c r="G9" s="6">
        <v>2901</v>
      </c>
      <c r="H9" s="6">
        <v>63</v>
      </c>
    </row>
    <row r="10" spans="1:10">
      <c r="A10" s="19">
        <v>3052</v>
      </c>
      <c r="B10" s="23">
        <v>7.4021299999999997</v>
      </c>
      <c r="F10" s="6">
        <v>210</v>
      </c>
      <c r="G10" s="6">
        <v>7809</v>
      </c>
      <c r="H10" s="6">
        <v>48</v>
      </c>
    </row>
    <row r="11" spans="1:10">
      <c r="A11" s="19">
        <v>4051.08</v>
      </c>
      <c r="B11" s="23">
        <v>7.4705500000000002</v>
      </c>
      <c r="F11" s="6">
        <v>225</v>
      </c>
      <c r="G11" s="6">
        <v>8601</v>
      </c>
      <c r="H11" s="6">
        <v>78</v>
      </c>
    </row>
    <row r="12" spans="1:10">
      <c r="A12" s="19">
        <v>5050.1499999999996</v>
      </c>
      <c r="B12" s="23">
        <v>6.8072999999999997</v>
      </c>
      <c r="F12" s="6">
        <v>270</v>
      </c>
      <c r="G12" s="6">
        <v>9709</v>
      </c>
      <c r="H12" s="6">
        <v>83</v>
      </c>
    </row>
    <row r="13" spans="1:10">
      <c r="A13" s="19">
        <v>6049.23</v>
      </c>
      <c r="B13" s="23">
        <v>7.5593199999999996</v>
      </c>
      <c r="F13" s="6">
        <v>290</v>
      </c>
      <c r="G13" s="6">
        <v>13170</v>
      </c>
      <c r="H13" s="6">
        <v>130</v>
      </c>
    </row>
    <row r="14" spans="1:10">
      <c r="A14" s="19">
        <v>7048.31</v>
      </c>
      <c r="B14" s="23">
        <v>7.8484999999999996</v>
      </c>
      <c r="F14" s="6">
        <v>300</v>
      </c>
      <c r="G14" s="6">
        <v>11613</v>
      </c>
      <c r="H14" s="6">
        <v>86</v>
      </c>
    </row>
    <row r="15" spans="1:10">
      <c r="A15" s="19">
        <v>8047.38</v>
      </c>
      <c r="B15" s="23">
        <v>7.4196200000000001</v>
      </c>
      <c r="F15" s="6">
        <v>340</v>
      </c>
      <c r="G15" s="6">
        <v>12390</v>
      </c>
      <c r="H15" s="6">
        <v>110</v>
      </c>
    </row>
    <row r="16" spans="1:10">
      <c r="A16" s="19">
        <v>9046.4599999999991</v>
      </c>
      <c r="B16" s="23">
        <v>9.2092399999999994</v>
      </c>
    </row>
    <row r="17" spans="1:2">
      <c r="A17" s="19">
        <v>9726.11</v>
      </c>
      <c r="B17" s="23">
        <v>8.8117400000000004</v>
      </c>
    </row>
    <row r="18" spans="1:2">
      <c r="A18" s="19">
        <v>10086.299999999999</v>
      </c>
      <c r="B18" s="23">
        <v>9.0457599999999996</v>
      </c>
    </row>
    <row r="19" spans="1:2">
      <c r="A19" s="19">
        <v>10446.6</v>
      </c>
      <c r="B19" s="23">
        <v>8.7934999999999999</v>
      </c>
    </row>
    <row r="20" spans="1:2">
      <c r="A20" s="19">
        <v>10806.8</v>
      </c>
      <c r="B20" s="23">
        <v>8.5340399999999992</v>
      </c>
    </row>
    <row r="21" spans="1:2">
      <c r="A21" s="19">
        <v>10986.9</v>
      </c>
      <c r="B21" s="23">
        <v>8.2317800000000005</v>
      </c>
    </row>
    <row r="22" spans="1:2">
      <c r="A22" s="19">
        <v>12333</v>
      </c>
      <c r="B22" s="23">
        <v>8.6406700000000001</v>
      </c>
    </row>
    <row r="23" spans="1:2">
      <c r="A23" s="19">
        <v>13499</v>
      </c>
      <c r="B23" s="23">
        <v>8.5756399999999999</v>
      </c>
    </row>
    <row r="24" spans="1:2">
      <c r="A24" s="19">
        <v>14665</v>
      </c>
      <c r="B24" s="23">
        <v>8.7774699999999992</v>
      </c>
    </row>
    <row r="25" spans="1:2">
      <c r="A25" s="19">
        <v>15831</v>
      </c>
      <c r="B25" s="23">
        <v>8.58962</v>
      </c>
    </row>
    <row r="26" spans="1:2">
      <c r="A26" s="19">
        <v>15911.8</v>
      </c>
      <c r="B26" s="23">
        <v>8.57423</v>
      </c>
    </row>
    <row r="27" spans="1:2">
      <c r="A27" s="19">
        <v>16073.3</v>
      </c>
      <c r="B27" s="23">
        <v>8.4837600000000002</v>
      </c>
    </row>
    <row r="28" spans="1:2">
      <c r="A28" s="19">
        <v>16234.8</v>
      </c>
      <c r="B28" s="23">
        <v>8.8672799999999992</v>
      </c>
    </row>
    <row r="29" spans="1:2">
      <c r="A29" s="19">
        <v>16396.3</v>
      </c>
      <c r="B29" s="23">
        <v>8.7896699999999992</v>
      </c>
    </row>
    <row r="30" spans="1:2">
      <c r="A30" s="19">
        <v>16557.8</v>
      </c>
      <c r="B30" s="23">
        <v>8.3600100000000008</v>
      </c>
    </row>
    <row r="31" spans="1:2">
      <c r="A31" s="19">
        <v>16719.3</v>
      </c>
      <c r="B31" s="23">
        <v>7.7595999999999998</v>
      </c>
    </row>
    <row r="32" spans="1:2">
      <c r="A32" s="19">
        <v>16800</v>
      </c>
      <c r="B32" s="23">
        <v>7.8052700000000002</v>
      </c>
    </row>
  </sheetData>
  <mergeCells count="2">
    <mergeCell ref="A3:B3"/>
    <mergeCell ref="F3:H3"/>
  </mergeCells>
  <phoneticPr fontId="44"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52"/>
  <sheetViews>
    <sheetView workbookViewId="0">
      <selection activeCell="A3" sqref="A3:B4"/>
    </sheetView>
  </sheetViews>
  <sheetFormatPr baseColWidth="10" defaultColWidth="9" defaultRowHeight="13"/>
  <cols>
    <col min="1" max="1" width="21.1640625" style="6" customWidth="1"/>
    <col min="2" max="2" width="8.6640625" style="20" customWidth="1"/>
    <col min="3" max="16384" width="9" style="4"/>
  </cols>
  <sheetData>
    <row r="1" spans="1:10">
      <c r="A1" s="39" t="s">
        <v>681</v>
      </c>
      <c r="B1" s="12"/>
      <c r="C1" s="22"/>
      <c r="D1" s="22"/>
      <c r="E1" s="22"/>
      <c r="F1" s="22"/>
      <c r="G1" s="6"/>
      <c r="H1" s="6"/>
      <c r="I1" s="6"/>
      <c r="J1" s="6"/>
    </row>
    <row r="2" spans="1:10">
      <c r="A2" s="40"/>
      <c r="B2" s="12"/>
      <c r="C2" s="22"/>
      <c r="D2" s="22"/>
      <c r="E2" s="22"/>
      <c r="F2" s="22"/>
      <c r="G2" s="6"/>
      <c r="H2" s="6"/>
      <c r="I2" s="6"/>
      <c r="J2" s="6"/>
    </row>
    <row r="3" spans="1:10">
      <c r="A3" s="228" t="s">
        <v>605</v>
      </c>
      <c r="B3" s="228"/>
    </row>
    <row r="4" spans="1:10">
      <c r="A4" s="11" t="s">
        <v>607</v>
      </c>
      <c r="B4" s="12" t="s">
        <v>608</v>
      </c>
    </row>
    <row r="5" spans="1:10">
      <c r="A5" s="6">
        <v>-10</v>
      </c>
      <c r="B5" s="23">
        <v>18.399999999999999</v>
      </c>
    </row>
    <row r="6" spans="1:10">
      <c r="A6" s="6">
        <v>24</v>
      </c>
      <c r="B6" s="23">
        <v>18.399999999999999</v>
      </c>
    </row>
    <row r="7" spans="1:10">
      <c r="A7" s="6">
        <v>58</v>
      </c>
      <c r="B7" s="23">
        <v>19.100000000000001</v>
      </c>
    </row>
    <row r="8" spans="1:10">
      <c r="A8" s="6">
        <v>93</v>
      </c>
      <c r="B8" s="23">
        <v>18.399999999999999</v>
      </c>
    </row>
    <row r="9" spans="1:10">
      <c r="A9" s="6">
        <v>127</v>
      </c>
      <c r="B9" s="23">
        <v>18.899999999999999</v>
      </c>
    </row>
    <row r="10" spans="1:10">
      <c r="A10" s="6">
        <v>191</v>
      </c>
      <c r="B10" s="23">
        <v>18.7</v>
      </c>
    </row>
    <row r="11" spans="1:10">
      <c r="A11" s="6">
        <v>248</v>
      </c>
      <c r="B11" s="23">
        <v>18.600000000000001</v>
      </c>
    </row>
    <row r="12" spans="1:10">
      <c r="A12" s="6">
        <v>290</v>
      </c>
      <c r="B12" s="23">
        <v>19</v>
      </c>
    </row>
    <row r="13" spans="1:10">
      <c r="A13" s="6">
        <v>328</v>
      </c>
      <c r="B13" s="23">
        <v>18.2</v>
      </c>
    </row>
    <row r="14" spans="1:10">
      <c r="A14" s="6">
        <v>362</v>
      </c>
      <c r="B14" s="23">
        <v>18.5</v>
      </c>
    </row>
    <row r="15" spans="1:10">
      <c r="A15" s="6">
        <v>395</v>
      </c>
      <c r="B15" s="23">
        <v>18.899999999999999</v>
      </c>
    </row>
    <row r="16" spans="1:10">
      <c r="A16" s="6">
        <v>427</v>
      </c>
      <c r="B16" s="23">
        <v>19.2</v>
      </c>
    </row>
    <row r="17" spans="1:2">
      <c r="A17" s="6">
        <v>455</v>
      </c>
      <c r="B17" s="23">
        <v>18.899999999999999</v>
      </c>
    </row>
    <row r="18" spans="1:2">
      <c r="A18" s="6">
        <v>498</v>
      </c>
      <c r="B18" s="23">
        <v>18.5</v>
      </c>
    </row>
    <row r="19" spans="1:2">
      <c r="A19" s="6">
        <v>537</v>
      </c>
      <c r="B19" s="23">
        <v>18.8</v>
      </c>
    </row>
    <row r="20" spans="1:2">
      <c r="A20" s="6">
        <v>574</v>
      </c>
      <c r="B20" s="23">
        <v>19.399999999999999</v>
      </c>
    </row>
    <row r="21" spans="1:2">
      <c r="A21" s="6">
        <v>609</v>
      </c>
      <c r="B21" s="23">
        <v>19.100000000000001</v>
      </c>
    </row>
    <row r="22" spans="1:2">
      <c r="A22" s="6">
        <v>645</v>
      </c>
      <c r="B22" s="23">
        <v>18.8</v>
      </c>
    </row>
    <row r="23" spans="1:2">
      <c r="A23" s="6">
        <v>682</v>
      </c>
      <c r="B23" s="23">
        <v>18.399999999999999</v>
      </c>
    </row>
    <row r="24" spans="1:2">
      <c r="A24" s="6">
        <v>722</v>
      </c>
      <c r="B24" s="23">
        <v>18.899999999999999</v>
      </c>
    </row>
    <row r="25" spans="1:2">
      <c r="A25" s="6">
        <v>767</v>
      </c>
      <c r="B25" s="23">
        <v>18.600000000000001</v>
      </c>
    </row>
    <row r="26" spans="1:2">
      <c r="A26" s="6">
        <v>817</v>
      </c>
      <c r="B26" s="23">
        <v>18.899999999999999</v>
      </c>
    </row>
    <row r="27" spans="1:2">
      <c r="A27" s="6">
        <v>870</v>
      </c>
      <c r="B27" s="23">
        <v>18.8</v>
      </c>
    </row>
    <row r="28" spans="1:2">
      <c r="A28" s="6">
        <v>926</v>
      </c>
      <c r="B28" s="23">
        <v>19</v>
      </c>
    </row>
    <row r="29" spans="1:2">
      <c r="A29" s="6">
        <v>982</v>
      </c>
      <c r="B29" s="23">
        <v>19.399999999999999</v>
      </c>
    </row>
    <row r="30" spans="1:2">
      <c r="A30" s="6">
        <v>1028</v>
      </c>
      <c r="B30" s="23">
        <v>18.5</v>
      </c>
    </row>
    <row r="31" spans="1:2">
      <c r="A31" s="6">
        <v>1075</v>
      </c>
      <c r="B31" s="23">
        <v>19.3</v>
      </c>
    </row>
    <row r="32" spans="1:2">
      <c r="A32" s="6">
        <v>1124</v>
      </c>
      <c r="B32" s="23">
        <v>19.5</v>
      </c>
    </row>
    <row r="33" spans="1:2">
      <c r="A33" s="6">
        <v>1171</v>
      </c>
      <c r="B33" s="23">
        <v>19.8</v>
      </c>
    </row>
    <row r="34" spans="1:2">
      <c r="A34" s="6">
        <v>1214</v>
      </c>
      <c r="B34" s="23">
        <v>19.2</v>
      </c>
    </row>
    <row r="35" spans="1:2">
      <c r="A35" s="6">
        <v>1252</v>
      </c>
      <c r="B35" s="23">
        <v>19</v>
      </c>
    </row>
    <row r="36" spans="1:2">
      <c r="A36" s="6">
        <v>1288</v>
      </c>
      <c r="B36" s="23">
        <v>19.5</v>
      </c>
    </row>
    <row r="37" spans="1:2">
      <c r="A37" s="6">
        <v>1322</v>
      </c>
      <c r="B37" s="23">
        <v>19.8</v>
      </c>
    </row>
    <row r="38" spans="1:2">
      <c r="A38" s="6">
        <v>1356</v>
      </c>
      <c r="B38" s="23">
        <v>20.100000000000001</v>
      </c>
    </row>
    <row r="39" spans="1:2">
      <c r="A39" s="6">
        <v>1390</v>
      </c>
      <c r="B39" s="23">
        <v>20.8</v>
      </c>
    </row>
    <row r="40" spans="1:2">
      <c r="A40" s="6">
        <v>1427</v>
      </c>
      <c r="B40" s="23">
        <v>19.7</v>
      </c>
    </row>
    <row r="41" spans="1:2">
      <c r="A41" s="6">
        <v>1459</v>
      </c>
      <c r="B41" s="23">
        <v>19.8</v>
      </c>
    </row>
    <row r="42" spans="1:2">
      <c r="A42" s="6">
        <v>1494</v>
      </c>
      <c r="B42" s="23">
        <v>19.899999999999999</v>
      </c>
    </row>
    <row r="43" spans="1:2">
      <c r="A43" s="6">
        <v>1533</v>
      </c>
      <c r="B43" s="23">
        <v>20.3</v>
      </c>
    </row>
    <row r="44" spans="1:2">
      <c r="A44" s="6">
        <v>1575</v>
      </c>
      <c r="B44" s="23">
        <v>19.899999999999999</v>
      </c>
    </row>
    <row r="45" spans="1:2">
      <c r="A45" s="6">
        <v>1618</v>
      </c>
      <c r="B45" s="23">
        <v>20.100000000000001</v>
      </c>
    </row>
    <row r="46" spans="1:2">
      <c r="A46" s="6">
        <v>1660</v>
      </c>
      <c r="B46" s="23">
        <v>19.2</v>
      </c>
    </row>
    <row r="47" spans="1:2">
      <c r="A47" s="6">
        <v>1701</v>
      </c>
      <c r="B47" s="23">
        <v>19.5</v>
      </c>
    </row>
    <row r="48" spans="1:2">
      <c r="A48" s="6">
        <v>1742</v>
      </c>
      <c r="B48" s="23">
        <v>19.7</v>
      </c>
    </row>
    <row r="49" spans="1:2">
      <c r="A49" s="6">
        <v>1784</v>
      </c>
      <c r="B49" s="23">
        <v>19.3</v>
      </c>
    </row>
    <row r="50" spans="1:2">
      <c r="A50" s="6">
        <v>1823</v>
      </c>
      <c r="B50" s="23">
        <v>20.2</v>
      </c>
    </row>
    <row r="51" spans="1:2">
      <c r="A51" s="6">
        <v>1861</v>
      </c>
      <c r="B51" s="23">
        <v>19.8</v>
      </c>
    </row>
    <row r="52" spans="1:2">
      <c r="A52" s="6">
        <v>1898</v>
      </c>
      <c r="B52" s="23">
        <v>20.2</v>
      </c>
    </row>
  </sheetData>
  <mergeCells count="1">
    <mergeCell ref="A3:B3"/>
  </mergeCells>
  <phoneticPr fontId="44" type="noConversion"/>
  <pageMargins left="0.75" right="0.75" top="1" bottom="1" header="0.5" footer="0.5"/>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126"/>
  <sheetViews>
    <sheetView workbookViewId="0">
      <selection activeCell="A3" sqref="A3:B4"/>
    </sheetView>
  </sheetViews>
  <sheetFormatPr baseColWidth="10" defaultColWidth="9" defaultRowHeight="13"/>
  <cols>
    <col min="1" max="1" width="21.1640625" style="6" customWidth="1"/>
    <col min="2" max="2" width="8.6640625" style="20" customWidth="1"/>
    <col min="3" max="6" width="9" style="4"/>
    <col min="7" max="7" width="10.6640625" style="4" customWidth="1"/>
    <col min="8" max="8" width="13.1640625" style="4" customWidth="1"/>
    <col min="9" max="9" width="12.1640625" style="4" customWidth="1"/>
    <col min="10" max="10" width="20.33203125" style="4" customWidth="1"/>
    <col min="11" max="11" width="12.1640625" style="4" customWidth="1"/>
    <col min="12" max="16384" width="9" style="4"/>
  </cols>
  <sheetData>
    <row r="1" spans="1:11">
      <c r="A1" s="39" t="s">
        <v>682</v>
      </c>
      <c r="B1" s="12"/>
      <c r="C1" s="22"/>
      <c r="D1" s="22"/>
      <c r="E1" s="22"/>
    </row>
    <row r="2" spans="1:11">
      <c r="A2" s="40"/>
      <c r="B2" s="12"/>
      <c r="C2" s="22"/>
      <c r="D2" s="22"/>
      <c r="E2" s="22"/>
    </row>
    <row r="3" spans="1:11">
      <c r="A3" s="228" t="s">
        <v>605</v>
      </c>
      <c r="B3" s="228"/>
      <c r="G3" s="229" t="s">
        <v>606</v>
      </c>
      <c r="H3" s="229"/>
      <c r="I3" s="229"/>
      <c r="J3" s="229"/>
      <c r="K3" s="229"/>
    </row>
    <row r="4" spans="1:11" ht="16">
      <c r="A4" s="11" t="s">
        <v>607</v>
      </c>
      <c r="B4" s="12" t="s">
        <v>608</v>
      </c>
      <c r="C4" s="40"/>
      <c r="G4" s="13" t="s">
        <v>617</v>
      </c>
      <c r="H4" s="149" t="s">
        <v>611</v>
      </c>
      <c r="I4" s="13" t="s">
        <v>683</v>
      </c>
      <c r="J4" s="13" t="s">
        <v>629</v>
      </c>
      <c r="K4" s="13" t="s">
        <v>620</v>
      </c>
    </row>
    <row r="5" spans="1:11">
      <c r="A5" s="6">
        <v>30</v>
      </c>
      <c r="B5" s="150">
        <v>24.62</v>
      </c>
      <c r="C5" s="5"/>
      <c r="G5" s="13">
        <v>10</v>
      </c>
      <c r="H5" s="13">
        <v>160</v>
      </c>
      <c r="I5" s="13">
        <v>90</v>
      </c>
      <c r="J5" s="13" t="s">
        <v>684</v>
      </c>
      <c r="K5" s="13" t="s">
        <v>684</v>
      </c>
    </row>
    <row r="6" spans="1:11">
      <c r="A6" s="6">
        <v>90</v>
      </c>
      <c r="B6" s="150">
        <v>24.39</v>
      </c>
      <c r="C6" s="5"/>
      <c r="G6" s="13">
        <v>58</v>
      </c>
      <c r="H6" s="13">
        <v>1150</v>
      </c>
      <c r="I6" s="13">
        <v>52.5</v>
      </c>
      <c r="J6" s="13">
        <v>693</v>
      </c>
      <c r="K6" s="13">
        <f>ABS(649-736)/2</f>
        <v>43.5</v>
      </c>
    </row>
    <row r="7" spans="1:11" ht="16" customHeight="1">
      <c r="A7" s="6">
        <v>150</v>
      </c>
      <c r="B7" s="150">
        <v>24.56</v>
      </c>
      <c r="C7" s="5"/>
      <c r="G7" s="13">
        <v>108</v>
      </c>
      <c r="H7" s="13">
        <v>4175</v>
      </c>
      <c r="I7" s="13">
        <v>45</v>
      </c>
      <c r="J7" s="13">
        <v>4247</v>
      </c>
      <c r="K7" s="13">
        <f>ABS(4175-4319)/2</f>
        <v>72</v>
      </c>
    </row>
    <row r="8" spans="1:11">
      <c r="A8" s="6">
        <v>210</v>
      </c>
      <c r="B8" s="150">
        <v>24.48</v>
      </c>
      <c r="C8" s="5"/>
      <c r="G8" s="13">
        <v>158</v>
      </c>
      <c r="H8" s="13">
        <v>5910</v>
      </c>
      <c r="I8" s="13">
        <v>45</v>
      </c>
      <c r="J8" s="13">
        <v>6317</v>
      </c>
      <c r="K8" s="13">
        <f>ABS(6277-6357)/2</f>
        <v>40</v>
      </c>
    </row>
    <row r="9" spans="1:11">
      <c r="A9" s="6">
        <v>270</v>
      </c>
      <c r="B9" s="150">
        <v>24.66</v>
      </c>
      <c r="C9" s="5"/>
      <c r="G9" s="13">
        <v>208</v>
      </c>
      <c r="H9" s="13">
        <v>6605</v>
      </c>
      <c r="I9" s="13">
        <v>60</v>
      </c>
      <c r="J9" s="13">
        <v>7125</v>
      </c>
      <c r="K9" s="13">
        <f>ABS(7049-7201)/2</f>
        <v>76</v>
      </c>
    </row>
    <row r="10" spans="1:11">
      <c r="A10" s="6">
        <v>330</v>
      </c>
      <c r="B10" s="150">
        <v>24.14</v>
      </c>
      <c r="C10" s="5"/>
      <c r="G10" s="13">
        <v>255.5</v>
      </c>
      <c r="H10" s="13">
        <v>8040</v>
      </c>
      <c r="I10" s="13">
        <v>55</v>
      </c>
      <c r="J10" s="13">
        <v>8478</v>
      </c>
      <c r="K10" s="13">
        <f>ABS(8412-8543)/2</f>
        <v>65.5</v>
      </c>
    </row>
    <row r="11" spans="1:11">
      <c r="A11" s="6">
        <v>390</v>
      </c>
      <c r="B11" s="150">
        <v>24.1</v>
      </c>
      <c r="C11" s="5"/>
      <c r="G11" s="13">
        <v>305.5</v>
      </c>
      <c r="H11" s="36">
        <v>8670</v>
      </c>
      <c r="I11" s="13">
        <v>80</v>
      </c>
      <c r="J11" s="13">
        <v>9050</v>
      </c>
      <c r="K11" s="13">
        <f>ABS(8985-9115)/2</f>
        <v>65</v>
      </c>
    </row>
    <row r="12" spans="1:11">
      <c r="A12" s="6">
        <v>450</v>
      </c>
      <c r="B12" s="150">
        <v>24.4</v>
      </c>
      <c r="C12" s="5"/>
      <c r="G12" s="13">
        <v>355.5</v>
      </c>
      <c r="H12" s="13">
        <v>9130</v>
      </c>
      <c r="I12" s="13">
        <v>85</v>
      </c>
      <c r="J12" s="13">
        <v>9710</v>
      </c>
      <c r="K12" s="13">
        <f>ABS(9562-9857)/2</f>
        <v>147.5</v>
      </c>
    </row>
    <row r="13" spans="1:11">
      <c r="A13" s="6">
        <v>510</v>
      </c>
      <c r="B13" s="150">
        <v>24.02</v>
      </c>
      <c r="C13" s="5"/>
      <c r="G13" s="13">
        <v>405.5</v>
      </c>
      <c r="H13" s="13">
        <v>10515</v>
      </c>
      <c r="I13" s="13">
        <v>60</v>
      </c>
      <c r="J13" s="13">
        <v>11442</v>
      </c>
      <c r="K13" s="13">
        <f>ABS(11324-11560)/2</f>
        <v>118</v>
      </c>
    </row>
    <row r="14" spans="1:11">
      <c r="A14" s="6">
        <v>570</v>
      </c>
      <c r="B14" s="150">
        <v>24.46</v>
      </c>
      <c r="C14" s="5"/>
      <c r="G14" s="13">
        <v>455.5</v>
      </c>
      <c r="H14" s="13">
        <v>11630</v>
      </c>
      <c r="I14" s="13">
        <v>80</v>
      </c>
      <c r="J14" s="13">
        <v>13080</v>
      </c>
      <c r="K14" s="13">
        <f>ABS(12971-13189)/2</f>
        <v>109</v>
      </c>
    </row>
    <row r="15" spans="1:11">
      <c r="A15" s="6">
        <v>630</v>
      </c>
      <c r="B15" s="150">
        <v>24.15</v>
      </c>
      <c r="C15" s="5"/>
      <c r="G15" s="13">
        <v>505.5</v>
      </c>
      <c r="H15" s="13">
        <v>12780</v>
      </c>
      <c r="I15" s="13">
        <v>70</v>
      </c>
      <c r="J15" s="13">
        <v>14238</v>
      </c>
      <c r="K15" s="13">
        <f>ABS(14101-14375)/2</f>
        <v>137</v>
      </c>
    </row>
    <row r="16" spans="1:11">
      <c r="A16" s="6">
        <v>690</v>
      </c>
      <c r="B16" s="150">
        <v>24.97</v>
      </c>
      <c r="C16" s="5"/>
      <c r="G16" s="13">
        <v>555.5</v>
      </c>
      <c r="H16" s="13">
        <v>14900</v>
      </c>
      <c r="I16" s="13">
        <v>80</v>
      </c>
      <c r="J16" s="13">
        <v>17250</v>
      </c>
      <c r="K16" s="13">
        <f>ABS(16989-17511)/2</f>
        <v>261</v>
      </c>
    </row>
    <row r="17" spans="1:11">
      <c r="A17" s="6">
        <v>1050</v>
      </c>
      <c r="B17" s="150">
        <v>24.82</v>
      </c>
      <c r="C17" s="5"/>
      <c r="G17" s="13">
        <v>605.5</v>
      </c>
      <c r="H17" s="13">
        <v>22690</v>
      </c>
      <c r="I17" s="13">
        <v>170</v>
      </c>
      <c r="J17" s="13">
        <v>26243</v>
      </c>
      <c r="K17" s="13" t="s">
        <v>684</v>
      </c>
    </row>
    <row r="18" spans="1:11">
      <c r="A18" s="6">
        <v>1400</v>
      </c>
      <c r="B18" s="150">
        <v>24.93</v>
      </c>
      <c r="C18" s="5"/>
      <c r="G18" s="13">
        <v>655.5</v>
      </c>
      <c r="H18" s="13">
        <v>29000</v>
      </c>
      <c r="I18" s="13">
        <v>350</v>
      </c>
      <c r="J18" s="13">
        <v>33413</v>
      </c>
      <c r="K18" s="13" t="s">
        <v>684</v>
      </c>
    </row>
    <row r="19" spans="1:11">
      <c r="A19" s="6">
        <v>1760</v>
      </c>
      <c r="B19" s="150">
        <v>24.94</v>
      </c>
      <c r="C19" s="5"/>
      <c r="G19" s="13">
        <v>705.5</v>
      </c>
      <c r="H19" s="13">
        <v>35840</v>
      </c>
      <c r="I19" s="13">
        <v>790</v>
      </c>
      <c r="J19" s="13">
        <v>40915</v>
      </c>
      <c r="K19" s="13" t="s">
        <v>684</v>
      </c>
    </row>
    <row r="20" spans="1:11">
      <c r="A20" s="6">
        <v>2110</v>
      </c>
      <c r="B20" s="150">
        <v>24.81</v>
      </c>
      <c r="C20" s="5"/>
    </row>
    <row r="21" spans="1:11">
      <c r="A21" s="6">
        <v>2470</v>
      </c>
      <c r="B21" s="150">
        <v>25.03</v>
      </c>
      <c r="C21" s="5"/>
    </row>
    <row r="22" spans="1:11">
      <c r="A22" s="6">
        <v>2830</v>
      </c>
      <c r="B22" s="150">
        <v>24.81</v>
      </c>
      <c r="C22" s="5"/>
    </row>
    <row r="23" spans="1:11">
      <c r="A23" s="6">
        <v>3180</v>
      </c>
      <c r="B23" s="150">
        <v>24.74</v>
      </c>
      <c r="C23" s="5"/>
      <c r="G23" s="13"/>
      <c r="H23" s="13"/>
      <c r="I23" s="13"/>
      <c r="J23" s="13"/>
      <c r="K23" s="13"/>
    </row>
    <row r="24" spans="1:11">
      <c r="A24" s="6">
        <v>3540</v>
      </c>
      <c r="B24" s="150">
        <v>24.86</v>
      </c>
      <c r="C24" s="5"/>
      <c r="G24" s="38"/>
      <c r="H24" s="38"/>
      <c r="I24" s="38"/>
      <c r="J24" s="38"/>
      <c r="K24" s="38"/>
    </row>
    <row r="25" spans="1:11">
      <c r="A25" s="6">
        <v>3890</v>
      </c>
      <c r="B25" s="150">
        <v>25</v>
      </c>
      <c r="C25" s="5"/>
      <c r="G25" s="38"/>
      <c r="H25" s="38"/>
      <c r="I25" s="38"/>
      <c r="J25" s="38"/>
      <c r="K25" s="38"/>
    </row>
    <row r="26" spans="1:11">
      <c r="A26" s="6">
        <v>4250</v>
      </c>
      <c r="B26" s="150">
        <v>24.92</v>
      </c>
      <c r="C26" s="5"/>
      <c r="G26" s="38"/>
      <c r="H26" s="38"/>
      <c r="I26" s="38"/>
      <c r="J26" s="38"/>
      <c r="K26" s="38"/>
    </row>
    <row r="27" spans="1:11">
      <c r="A27" s="6">
        <v>4450</v>
      </c>
      <c r="B27" s="150">
        <v>24.66</v>
      </c>
      <c r="C27" s="5"/>
      <c r="G27" s="38"/>
      <c r="H27" s="38"/>
      <c r="I27" s="38"/>
      <c r="J27" s="38"/>
      <c r="K27" s="38"/>
    </row>
    <row r="28" spans="1:11">
      <c r="A28" s="6">
        <v>4660</v>
      </c>
      <c r="B28" s="150">
        <v>24.61</v>
      </c>
      <c r="C28" s="5"/>
      <c r="G28" s="38"/>
      <c r="H28" s="38"/>
      <c r="I28" s="38"/>
      <c r="J28" s="38"/>
      <c r="K28" s="38"/>
    </row>
    <row r="29" spans="1:11">
      <c r="A29" s="6">
        <v>4870</v>
      </c>
      <c r="B29" s="150">
        <v>24.87</v>
      </c>
      <c r="C29" s="5"/>
      <c r="G29" s="38"/>
      <c r="H29" s="38"/>
      <c r="I29" s="38"/>
      <c r="J29" s="38"/>
      <c r="K29" s="38"/>
    </row>
    <row r="30" spans="1:11">
      <c r="A30" s="6">
        <v>5080</v>
      </c>
      <c r="B30" s="150">
        <v>24.88</v>
      </c>
      <c r="C30" s="5"/>
      <c r="G30" s="38"/>
      <c r="H30" s="38"/>
      <c r="I30" s="38"/>
      <c r="J30" s="38"/>
    </row>
    <row r="31" spans="1:11">
      <c r="A31" s="6">
        <v>5280</v>
      </c>
      <c r="B31" s="150">
        <v>24.82</v>
      </c>
      <c r="C31" s="5"/>
    </row>
    <row r="32" spans="1:11">
      <c r="A32" s="6">
        <v>5490</v>
      </c>
      <c r="B32" s="150">
        <v>25.03</v>
      </c>
      <c r="C32" s="5"/>
    </row>
    <row r="33" spans="1:3">
      <c r="A33" s="6">
        <v>5700</v>
      </c>
      <c r="B33" s="150">
        <v>24.56</v>
      </c>
      <c r="C33" s="5"/>
    </row>
    <row r="34" spans="1:3">
      <c r="A34" s="6">
        <v>5900</v>
      </c>
      <c r="B34" s="150">
        <v>24.64</v>
      </c>
      <c r="C34" s="5"/>
    </row>
    <row r="35" spans="1:3">
      <c r="A35" s="6">
        <v>6110</v>
      </c>
      <c r="B35" s="150">
        <v>24.8</v>
      </c>
      <c r="C35" s="5"/>
    </row>
    <row r="36" spans="1:3">
      <c r="A36" s="6">
        <v>6320</v>
      </c>
      <c r="B36" s="150">
        <v>24.75</v>
      </c>
      <c r="C36" s="5"/>
    </row>
    <row r="37" spans="1:3">
      <c r="A37" s="6">
        <v>6400</v>
      </c>
      <c r="B37" s="150">
        <v>24.5</v>
      </c>
      <c r="C37" s="5"/>
    </row>
    <row r="38" spans="1:3">
      <c r="A38" s="6">
        <v>6480</v>
      </c>
      <c r="B38" s="150">
        <v>24.72</v>
      </c>
      <c r="C38" s="5"/>
    </row>
    <row r="39" spans="1:3">
      <c r="A39" s="6">
        <v>6560</v>
      </c>
      <c r="B39" s="150">
        <v>24.65</v>
      </c>
      <c r="C39" s="5"/>
    </row>
    <row r="40" spans="1:3">
      <c r="A40" s="6">
        <v>6640</v>
      </c>
      <c r="B40" s="150">
        <v>24.46</v>
      </c>
      <c r="C40" s="5"/>
    </row>
    <row r="41" spans="1:3">
      <c r="A41" s="6">
        <v>6720</v>
      </c>
      <c r="B41" s="150">
        <v>24.23</v>
      </c>
      <c r="C41" s="5"/>
    </row>
    <row r="42" spans="1:3">
      <c r="A42" s="6">
        <v>6800</v>
      </c>
      <c r="B42" s="150">
        <v>24.6</v>
      </c>
      <c r="C42" s="5"/>
    </row>
    <row r="43" spans="1:3">
      <c r="A43" s="6">
        <v>6880</v>
      </c>
      <c r="B43" s="150">
        <v>24.35</v>
      </c>
      <c r="C43" s="5"/>
    </row>
    <row r="44" spans="1:3">
      <c r="A44" s="6">
        <v>6960</v>
      </c>
      <c r="B44" s="150">
        <v>24.49</v>
      </c>
      <c r="C44" s="5"/>
    </row>
    <row r="45" spans="1:3">
      <c r="A45" s="6">
        <v>7040</v>
      </c>
      <c r="B45" s="150">
        <v>24.36</v>
      </c>
      <c r="C45" s="5"/>
    </row>
    <row r="46" spans="1:3">
      <c r="A46" s="6">
        <v>7130</v>
      </c>
      <c r="B46" s="150">
        <v>24.33</v>
      </c>
      <c r="C46" s="5"/>
    </row>
    <row r="47" spans="1:3">
      <c r="A47" s="6">
        <v>7270</v>
      </c>
      <c r="B47" s="150">
        <v>24.55</v>
      </c>
      <c r="C47" s="5"/>
    </row>
    <row r="48" spans="1:3">
      <c r="A48" s="6">
        <v>7410</v>
      </c>
      <c r="B48" s="150">
        <v>24.23</v>
      </c>
      <c r="C48" s="5"/>
    </row>
    <row r="49" spans="1:3">
      <c r="A49" s="6">
        <v>7550</v>
      </c>
      <c r="B49" s="150">
        <v>24.12</v>
      </c>
      <c r="C49" s="5"/>
    </row>
    <row r="50" spans="1:3">
      <c r="A50" s="6">
        <v>7690</v>
      </c>
      <c r="B50" s="150">
        <v>24.46</v>
      </c>
      <c r="C50" s="5"/>
    </row>
    <row r="51" spans="1:3">
      <c r="A51" s="6">
        <v>7840</v>
      </c>
      <c r="B51" s="150">
        <v>24.52</v>
      </c>
      <c r="C51" s="5"/>
    </row>
    <row r="52" spans="1:3">
      <c r="A52" s="6">
        <v>7980</v>
      </c>
      <c r="B52" s="150">
        <v>24.22</v>
      </c>
      <c r="C52" s="5"/>
    </row>
    <row r="53" spans="1:3">
      <c r="A53" s="6">
        <v>8120</v>
      </c>
      <c r="B53" s="150">
        <v>24.09</v>
      </c>
      <c r="C53" s="5"/>
    </row>
    <row r="54" spans="1:3">
      <c r="A54" s="6">
        <v>8260</v>
      </c>
      <c r="B54" s="150">
        <v>24.01</v>
      </c>
      <c r="C54" s="5"/>
    </row>
    <row r="55" spans="1:3">
      <c r="A55" s="6">
        <v>8410</v>
      </c>
      <c r="B55" s="150">
        <v>24.49</v>
      </c>
      <c r="C55" s="5"/>
    </row>
    <row r="56" spans="1:3">
      <c r="A56" s="6">
        <v>8510</v>
      </c>
      <c r="B56" s="150">
        <v>24.24</v>
      </c>
      <c r="C56" s="5"/>
    </row>
    <row r="57" spans="1:3">
      <c r="A57" s="6">
        <v>8560</v>
      </c>
      <c r="B57" s="150">
        <v>24.07</v>
      </c>
      <c r="C57" s="5"/>
    </row>
    <row r="58" spans="1:3">
      <c r="A58" s="6">
        <v>8620</v>
      </c>
      <c r="B58" s="150">
        <v>24.47</v>
      </c>
      <c r="C58" s="5"/>
    </row>
    <row r="59" spans="1:3">
      <c r="A59" s="6">
        <v>8680</v>
      </c>
      <c r="B59" s="150">
        <v>24.36</v>
      </c>
      <c r="C59" s="5"/>
    </row>
    <row r="60" spans="1:3">
      <c r="A60" s="6">
        <v>8740</v>
      </c>
      <c r="B60" s="150">
        <v>24.24</v>
      </c>
      <c r="C60" s="5"/>
    </row>
    <row r="61" spans="1:3">
      <c r="A61" s="6">
        <v>8790</v>
      </c>
      <c r="B61" s="150">
        <v>24.41</v>
      </c>
      <c r="C61" s="5"/>
    </row>
    <row r="62" spans="1:3">
      <c r="A62" s="6">
        <v>8850</v>
      </c>
      <c r="B62" s="150">
        <v>24.13</v>
      </c>
      <c r="C62" s="5"/>
    </row>
    <row r="63" spans="1:3">
      <c r="A63" s="6">
        <v>8910</v>
      </c>
      <c r="B63" s="150">
        <v>24.42</v>
      </c>
      <c r="C63" s="5"/>
    </row>
    <row r="64" spans="1:3">
      <c r="A64" s="6">
        <v>8960</v>
      </c>
      <c r="B64" s="150">
        <v>24.37</v>
      </c>
      <c r="C64" s="5"/>
    </row>
    <row r="65" spans="1:3">
      <c r="A65" s="6">
        <v>9020</v>
      </c>
      <c r="B65" s="150">
        <v>24.13</v>
      </c>
      <c r="C65" s="5"/>
    </row>
    <row r="66" spans="1:3">
      <c r="A66" s="6">
        <v>9080</v>
      </c>
      <c r="B66" s="150">
        <v>23.64</v>
      </c>
      <c r="C66" s="5"/>
    </row>
    <row r="67" spans="1:3">
      <c r="A67" s="6">
        <v>9150</v>
      </c>
      <c r="B67" s="150">
        <v>23.95</v>
      </c>
      <c r="C67" s="5"/>
    </row>
    <row r="68" spans="1:3">
      <c r="A68" s="6">
        <v>9220</v>
      </c>
      <c r="B68" s="150">
        <v>23.83</v>
      </c>
      <c r="C68" s="5"/>
    </row>
    <row r="69" spans="1:3">
      <c r="A69" s="6">
        <v>9280</v>
      </c>
      <c r="B69" s="150">
        <v>23.69</v>
      </c>
      <c r="C69" s="5"/>
    </row>
    <row r="70" spans="1:3">
      <c r="A70" s="6">
        <v>9350</v>
      </c>
      <c r="B70" s="150">
        <v>23.57</v>
      </c>
      <c r="C70" s="5"/>
    </row>
    <row r="71" spans="1:3">
      <c r="A71" s="6">
        <v>9410</v>
      </c>
      <c r="B71" s="150">
        <v>23.84</v>
      </c>
      <c r="C71" s="5"/>
    </row>
    <row r="72" spans="1:3">
      <c r="A72" s="6">
        <v>9480</v>
      </c>
      <c r="B72" s="150">
        <v>23.67</v>
      </c>
      <c r="C72" s="5"/>
    </row>
    <row r="73" spans="1:3">
      <c r="A73" s="6">
        <v>9550</v>
      </c>
      <c r="B73" s="150">
        <v>23.63</v>
      </c>
      <c r="C73" s="5"/>
    </row>
    <row r="74" spans="1:3">
      <c r="A74" s="6">
        <v>9610</v>
      </c>
      <c r="B74" s="150">
        <v>23.4</v>
      </c>
      <c r="C74" s="5"/>
    </row>
    <row r="75" spans="1:3">
      <c r="A75" s="6">
        <v>9680</v>
      </c>
      <c r="B75" s="150">
        <v>23.88</v>
      </c>
      <c r="C75" s="5"/>
    </row>
    <row r="76" spans="1:3">
      <c r="A76" s="6">
        <v>9800</v>
      </c>
      <c r="B76" s="150">
        <v>23.25</v>
      </c>
      <c r="C76" s="5"/>
    </row>
    <row r="77" spans="1:3">
      <c r="A77" s="6">
        <v>9970</v>
      </c>
      <c r="B77" s="150">
        <v>23.14</v>
      </c>
      <c r="C77" s="5"/>
    </row>
    <row r="78" spans="1:3">
      <c r="A78" s="6">
        <v>10140</v>
      </c>
      <c r="B78" s="150">
        <v>23.54</v>
      </c>
      <c r="C78" s="5"/>
    </row>
    <row r="79" spans="1:3">
      <c r="A79" s="6">
        <v>10320</v>
      </c>
      <c r="B79" s="150">
        <v>23.73</v>
      </c>
      <c r="C79" s="5"/>
    </row>
    <row r="80" spans="1:3">
      <c r="A80" s="6">
        <v>10490</v>
      </c>
      <c r="B80" s="150">
        <v>23.51</v>
      </c>
      <c r="C80" s="5"/>
    </row>
    <row r="81" spans="1:3">
      <c r="A81" s="6">
        <v>10660</v>
      </c>
      <c r="B81" s="150">
        <v>23.52</v>
      </c>
      <c r="C81" s="5"/>
    </row>
    <row r="82" spans="1:3">
      <c r="A82" s="6">
        <v>10840</v>
      </c>
      <c r="B82" s="150">
        <v>23.26</v>
      </c>
      <c r="C82" s="5"/>
    </row>
    <row r="83" spans="1:3">
      <c r="A83" s="6">
        <v>11010</v>
      </c>
      <c r="B83" s="150">
        <v>23.16</v>
      </c>
      <c r="C83" s="5"/>
    </row>
    <row r="84" spans="1:3">
      <c r="A84" s="6">
        <v>11180</v>
      </c>
      <c r="B84" s="150">
        <v>23.02</v>
      </c>
      <c r="C84" s="5"/>
    </row>
    <row r="85" spans="1:3">
      <c r="A85" s="6">
        <v>11360</v>
      </c>
      <c r="B85" s="150">
        <v>22.65</v>
      </c>
      <c r="C85" s="5"/>
    </row>
    <row r="86" spans="1:3">
      <c r="A86" s="6">
        <v>11520</v>
      </c>
      <c r="B86" s="150">
        <v>22.71</v>
      </c>
      <c r="C86" s="5"/>
    </row>
    <row r="87" spans="1:3">
      <c r="A87" s="6">
        <v>11690</v>
      </c>
      <c r="B87" s="150">
        <v>22.62</v>
      </c>
      <c r="C87" s="5"/>
    </row>
    <row r="88" spans="1:3">
      <c r="A88" s="6">
        <v>11850</v>
      </c>
      <c r="B88" s="150">
        <v>22.74</v>
      </c>
      <c r="C88" s="5"/>
    </row>
    <row r="89" spans="1:3">
      <c r="A89" s="6">
        <v>12020</v>
      </c>
      <c r="B89" s="150">
        <v>22.68</v>
      </c>
      <c r="C89" s="5"/>
    </row>
    <row r="90" spans="1:3">
      <c r="A90" s="6">
        <v>12180</v>
      </c>
      <c r="B90" s="150">
        <v>22.57</v>
      </c>
      <c r="C90" s="5"/>
    </row>
    <row r="91" spans="1:3">
      <c r="A91" s="6">
        <v>12340</v>
      </c>
      <c r="B91" s="150">
        <v>22.34</v>
      </c>
      <c r="C91" s="5"/>
    </row>
    <row r="92" spans="1:3">
      <c r="A92" s="6">
        <v>12510</v>
      </c>
      <c r="B92" s="150">
        <v>22.56</v>
      </c>
      <c r="C92" s="5"/>
    </row>
    <row r="93" spans="1:3">
      <c r="A93" s="6">
        <v>12670</v>
      </c>
      <c r="B93" s="150">
        <v>22.53</v>
      </c>
      <c r="C93" s="5"/>
    </row>
    <row r="94" spans="1:3">
      <c r="A94" s="6">
        <v>12830</v>
      </c>
      <c r="B94" s="150">
        <v>22.72</v>
      </c>
      <c r="C94" s="5"/>
    </row>
    <row r="95" spans="1:3">
      <c r="A95" s="6">
        <v>13000</v>
      </c>
      <c r="B95" s="150">
        <v>22.67</v>
      </c>
      <c r="C95" s="5"/>
    </row>
    <row r="96" spans="1:3">
      <c r="A96" s="6">
        <v>13140</v>
      </c>
      <c r="B96" s="150">
        <v>22.61</v>
      </c>
      <c r="C96" s="5"/>
    </row>
    <row r="97" spans="1:3">
      <c r="A97" s="6">
        <v>13250</v>
      </c>
      <c r="B97" s="150">
        <v>22.64</v>
      </c>
      <c r="C97" s="5"/>
    </row>
    <row r="98" spans="1:3">
      <c r="A98" s="6">
        <v>13370</v>
      </c>
      <c r="B98" s="150">
        <v>22.64</v>
      </c>
      <c r="C98" s="5"/>
    </row>
    <row r="99" spans="1:3">
      <c r="A99" s="6">
        <v>13490</v>
      </c>
      <c r="B99" s="150">
        <v>22.35</v>
      </c>
      <c r="C99" s="5"/>
    </row>
    <row r="100" spans="1:3">
      <c r="A100" s="6">
        <v>13600</v>
      </c>
      <c r="B100" s="150">
        <v>22.15</v>
      </c>
      <c r="C100" s="5"/>
    </row>
    <row r="101" spans="1:3">
      <c r="A101" s="6">
        <v>13720</v>
      </c>
      <c r="B101" s="150">
        <v>22.03</v>
      </c>
      <c r="C101" s="5"/>
    </row>
    <row r="102" spans="1:3">
      <c r="A102" s="6">
        <v>13830</v>
      </c>
      <c r="B102" s="150">
        <v>22.4</v>
      </c>
      <c r="C102" s="5"/>
    </row>
    <row r="103" spans="1:3">
      <c r="A103" s="6">
        <v>13950</v>
      </c>
      <c r="B103" s="150">
        <v>21.96</v>
      </c>
      <c r="C103" s="5"/>
    </row>
    <row r="104" spans="1:3">
      <c r="A104" s="6">
        <v>14060</v>
      </c>
      <c r="B104" s="150">
        <v>21.98</v>
      </c>
      <c r="C104" s="5"/>
    </row>
    <row r="105" spans="1:3">
      <c r="A105" s="6">
        <v>14180</v>
      </c>
      <c r="B105" s="150">
        <v>22.01</v>
      </c>
      <c r="C105" s="5"/>
    </row>
    <row r="106" spans="1:3">
      <c r="A106" s="6">
        <v>14390</v>
      </c>
      <c r="B106" s="150">
        <v>22.13</v>
      </c>
      <c r="C106" s="5"/>
    </row>
    <row r="107" spans="1:3">
      <c r="A107" s="6">
        <v>14690</v>
      </c>
      <c r="B107" s="150">
        <v>21.91</v>
      </c>
      <c r="C107" s="5"/>
    </row>
    <row r="108" spans="1:3">
      <c r="A108" s="6">
        <v>14990</v>
      </c>
      <c r="B108" s="150">
        <v>21.67</v>
      </c>
      <c r="C108" s="5"/>
    </row>
    <row r="109" spans="1:3">
      <c r="A109" s="6">
        <v>15290</v>
      </c>
      <c r="B109" s="150">
        <v>21.49</v>
      </c>
      <c r="C109" s="5"/>
    </row>
    <row r="110" spans="1:3">
      <c r="A110" s="6">
        <v>15590</v>
      </c>
      <c r="B110" s="150">
        <v>20.59</v>
      </c>
      <c r="C110" s="5"/>
    </row>
    <row r="111" spans="1:3">
      <c r="A111" s="6">
        <v>15890</v>
      </c>
      <c r="B111" s="150">
        <v>20.49</v>
      </c>
      <c r="C111" s="5"/>
    </row>
    <row r="112" spans="1:3">
      <c r="A112" s="6">
        <v>16200</v>
      </c>
      <c r="B112" s="150">
        <v>20.82</v>
      </c>
      <c r="C112" s="5"/>
    </row>
    <row r="113" spans="1:3">
      <c r="A113" s="6">
        <v>16500</v>
      </c>
      <c r="B113" s="150">
        <v>20.32</v>
      </c>
      <c r="C113" s="5"/>
    </row>
    <row r="114" spans="1:3">
      <c r="A114" s="6">
        <v>16800</v>
      </c>
      <c r="B114" s="150">
        <v>20.149999999999999</v>
      </c>
      <c r="C114" s="5"/>
    </row>
    <row r="115" spans="1:3">
      <c r="A115" s="6">
        <v>17100</v>
      </c>
      <c r="B115" s="150">
        <v>20.05</v>
      </c>
      <c r="C115" s="5"/>
    </row>
    <row r="116" spans="1:3">
      <c r="A116" s="6">
        <v>17700</v>
      </c>
      <c r="B116" s="150">
        <v>21.01</v>
      </c>
      <c r="C116" s="5"/>
    </row>
    <row r="117" spans="1:3">
      <c r="A117" s="6">
        <v>18600</v>
      </c>
      <c r="B117" s="150">
        <v>21.19</v>
      </c>
      <c r="C117" s="5"/>
    </row>
    <row r="118" spans="1:3">
      <c r="A118" s="6">
        <v>19500</v>
      </c>
      <c r="B118" s="150">
        <v>21.12</v>
      </c>
      <c r="C118" s="5"/>
    </row>
    <row r="119" spans="1:3">
      <c r="A119" s="6">
        <v>20400</v>
      </c>
      <c r="B119" s="150">
        <v>20.89</v>
      </c>
      <c r="C119" s="5"/>
    </row>
    <row r="120" spans="1:3">
      <c r="A120" s="6">
        <v>21300</v>
      </c>
      <c r="B120" s="150">
        <v>21.25</v>
      </c>
      <c r="C120" s="5"/>
    </row>
    <row r="121" spans="1:3">
      <c r="A121" s="6">
        <v>22200</v>
      </c>
      <c r="B121" s="150">
        <v>20.51</v>
      </c>
      <c r="C121" s="5"/>
    </row>
    <row r="122" spans="1:3">
      <c r="A122" s="6">
        <v>23100</v>
      </c>
      <c r="B122" s="150">
        <v>20.91</v>
      </c>
      <c r="C122" s="5"/>
    </row>
    <row r="123" spans="1:3">
      <c r="A123" s="6">
        <v>23990</v>
      </c>
      <c r="B123" s="150">
        <v>21.02</v>
      </c>
      <c r="C123" s="5"/>
    </row>
    <row r="124" spans="1:3">
      <c r="A124" s="6">
        <v>24890</v>
      </c>
      <c r="B124" s="150">
        <v>20.82</v>
      </c>
      <c r="C124" s="5"/>
    </row>
    <row r="125" spans="1:3">
      <c r="A125" s="6">
        <v>25790</v>
      </c>
      <c r="B125" s="150">
        <v>21.17</v>
      </c>
      <c r="C125" s="5"/>
    </row>
    <row r="126" spans="1:3">
      <c r="A126" s="79"/>
      <c r="B126" s="151"/>
      <c r="C126" s="5"/>
    </row>
  </sheetData>
  <mergeCells count="2">
    <mergeCell ref="A3:B3"/>
    <mergeCell ref="G3:K3"/>
  </mergeCells>
  <phoneticPr fontId="44" type="noConversion"/>
  <pageMargins left="0.75" right="0.75" top="1" bottom="1" header="0.5" footer="0.5"/>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72"/>
  <sheetViews>
    <sheetView workbookViewId="0">
      <selection activeCell="A3" sqref="A3:B4"/>
    </sheetView>
  </sheetViews>
  <sheetFormatPr baseColWidth="10" defaultColWidth="9" defaultRowHeight="13"/>
  <cols>
    <col min="1" max="1" width="21.1640625" style="6" customWidth="1"/>
    <col min="2" max="2" width="8.6640625" style="20" customWidth="1"/>
    <col min="3" max="16384" width="9" style="4"/>
  </cols>
  <sheetData>
    <row r="1" spans="1:10">
      <c r="A1" s="39" t="s">
        <v>685</v>
      </c>
      <c r="B1" s="12"/>
      <c r="C1" s="22"/>
      <c r="D1" s="22"/>
      <c r="E1" s="22"/>
      <c r="F1" s="22"/>
      <c r="G1" s="6"/>
      <c r="H1" s="6"/>
      <c r="I1" s="6"/>
      <c r="J1" s="6"/>
    </row>
    <row r="2" spans="1:10">
      <c r="A2" s="40"/>
      <c r="B2" s="12"/>
      <c r="C2" s="22"/>
      <c r="D2" s="22"/>
      <c r="E2" s="22"/>
      <c r="F2" s="22"/>
      <c r="G2" s="6"/>
      <c r="H2" s="6"/>
      <c r="I2" s="6"/>
      <c r="J2" s="6"/>
    </row>
    <row r="3" spans="1:10">
      <c r="A3" s="228" t="s">
        <v>605</v>
      </c>
      <c r="B3" s="228"/>
    </row>
    <row r="4" spans="1:10">
      <c r="A4" s="11" t="s">
        <v>607</v>
      </c>
      <c r="B4" s="12" t="s">
        <v>608</v>
      </c>
    </row>
    <row r="5" spans="1:10">
      <c r="A5" s="6">
        <v>-17</v>
      </c>
      <c r="B5" s="23">
        <v>17.100000000000001</v>
      </c>
    </row>
    <row r="6" spans="1:10">
      <c r="A6" s="6">
        <v>-9</v>
      </c>
      <c r="B6" s="23">
        <v>17.7</v>
      </c>
    </row>
    <row r="7" spans="1:10">
      <c r="A7" s="6">
        <v>-1</v>
      </c>
      <c r="B7" s="23">
        <v>17.2</v>
      </c>
    </row>
    <row r="8" spans="1:10">
      <c r="A8" s="6">
        <v>7</v>
      </c>
      <c r="B8" s="23">
        <v>17.600000000000001</v>
      </c>
    </row>
    <row r="9" spans="1:10">
      <c r="A9" s="6">
        <v>15</v>
      </c>
      <c r="B9" s="23">
        <v>17.3</v>
      </c>
    </row>
    <row r="10" spans="1:10">
      <c r="A10" s="6">
        <v>23</v>
      </c>
      <c r="B10" s="23">
        <v>17.100000000000001</v>
      </c>
    </row>
    <row r="11" spans="1:10">
      <c r="A11" s="6">
        <v>31</v>
      </c>
      <c r="B11" s="23">
        <v>17.7</v>
      </c>
    </row>
    <row r="12" spans="1:10">
      <c r="A12" s="6">
        <v>39</v>
      </c>
      <c r="B12" s="23">
        <v>17.600000000000001</v>
      </c>
    </row>
    <row r="13" spans="1:10">
      <c r="A13" s="6">
        <v>46</v>
      </c>
      <c r="B13" s="23">
        <v>16.8</v>
      </c>
    </row>
    <row r="14" spans="1:10">
      <c r="A14" s="6">
        <v>54</v>
      </c>
      <c r="B14" s="23">
        <v>17.2</v>
      </c>
    </row>
    <row r="15" spans="1:10">
      <c r="A15" s="6">
        <v>62</v>
      </c>
      <c r="B15" s="23">
        <v>17.3</v>
      </c>
    </row>
    <row r="16" spans="1:10">
      <c r="A16" s="6">
        <v>70</v>
      </c>
      <c r="B16" s="23">
        <v>17.399999999999999</v>
      </c>
    </row>
    <row r="17" spans="1:2">
      <c r="A17" s="6">
        <v>78</v>
      </c>
      <c r="B17" s="23">
        <v>17.3</v>
      </c>
    </row>
    <row r="18" spans="1:2">
      <c r="A18" s="6">
        <v>86</v>
      </c>
      <c r="B18" s="23">
        <v>16.600000000000001</v>
      </c>
    </row>
    <row r="19" spans="1:2">
      <c r="A19" s="6">
        <v>94</v>
      </c>
      <c r="B19" s="23">
        <v>16.899999999999999</v>
      </c>
    </row>
    <row r="20" spans="1:2">
      <c r="A20" s="6">
        <v>102</v>
      </c>
      <c r="B20" s="23">
        <v>16.899999999999999</v>
      </c>
    </row>
    <row r="21" spans="1:2">
      <c r="A21" s="6">
        <v>110</v>
      </c>
      <c r="B21" s="23">
        <v>17.100000000000001</v>
      </c>
    </row>
    <row r="22" spans="1:2">
      <c r="A22" s="6">
        <v>118</v>
      </c>
      <c r="B22" s="23">
        <v>17.5</v>
      </c>
    </row>
    <row r="23" spans="1:2">
      <c r="A23" s="6">
        <v>126</v>
      </c>
      <c r="B23" s="23">
        <v>16.7</v>
      </c>
    </row>
    <row r="24" spans="1:2">
      <c r="A24" s="6">
        <v>134</v>
      </c>
      <c r="B24" s="23">
        <v>17.3</v>
      </c>
    </row>
    <row r="25" spans="1:2">
      <c r="A25" s="6">
        <v>142</v>
      </c>
      <c r="B25" s="23">
        <v>17.5</v>
      </c>
    </row>
    <row r="26" spans="1:2">
      <c r="A26" s="6">
        <v>164</v>
      </c>
      <c r="B26" s="23">
        <v>17</v>
      </c>
    </row>
    <row r="27" spans="1:2">
      <c r="A27" s="6">
        <v>185</v>
      </c>
      <c r="B27" s="23">
        <v>17</v>
      </c>
    </row>
    <row r="28" spans="1:2">
      <c r="A28" s="6">
        <v>225</v>
      </c>
      <c r="B28" s="23">
        <v>17.899999999999999</v>
      </c>
    </row>
    <row r="29" spans="1:2">
      <c r="A29" s="6">
        <v>286</v>
      </c>
      <c r="B29" s="23">
        <v>18.2</v>
      </c>
    </row>
    <row r="30" spans="1:2">
      <c r="A30" s="6">
        <v>336</v>
      </c>
      <c r="B30" s="23">
        <v>17.5</v>
      </c>
    </row>
    <row r="31" spans="1:2">
      <c r="A31" s="6">
        <v>382</v>
      </c>
      <c r="B31" s="23">
        <v>18.100000000000001</v>
      </c>
    </row>
    <row r="32" spans="1:2">
      <c r="A32" s="6">
        <v>424</v>
      </c>
      <c r="B32" s="23">
        <v>18</v>
      </c>
    </row>
    <row r="33" spans="1:2">
      <c r="A33" s="6">
        <v>462</v>
      </c>
      <c r="B33" s="23">
        <v>18.100000000000001</v>
      </c>
    </row>
    <row r="34" spans="1:2">
      <c r="A34" s="6">
        <v>497</v>
      </c>
      <c r="B34" s="23">
        <v>18.2</v>
      </c>
    </row>
    <row r="35" spans="1:2">
      <c r="A35" s="6">
        <v>529</v>
      </c>
      <c r="B35" s="23">
        <v>18.3</v>
      </c>
    </row>
    <row r="36" spans="1:2">
      <c r="A36" s="6">
        <v>560</v>
      </c>
      <c r="B36" s="23">
        <v>18.2</v>
      </c>
    </row>
    <row r="37" spans="1:2">
      <c r="A37" s="6">
        <v>590</v>
      </c>
      <c r="B37" s="23">
        <v>18.3</v>
      </c>
    </row>
    <row r="38" spans="1:2">
      <c r="A38" s="6">
        <v>619</v>
      </c>
      <c r="B38" s="23">
        <v>18.600000000000001</v>
      </c>
    </row>
    <row r="39" spans="1:2">
      <c r="A39" s="6">
        <v>643</v>
      </c>
      <c r="B39" s="23">
        <v>19</v>
      </c>
    </row>
    <row r="40" spans="1:2">
      <c r="A40" s="6">
        <v>668</v>
      </c>
      <c r="B40" s="23">
        <v>18.8</v>
      </c>
    </row>
    <row r="41" spans="1:2">
      <c r="A41" s="6">
        <v>694</v>
      </c>
      <c r="B41" s="23">
        <v>18.7</v>
      </c>
    </row>
    <row r="42" spans="1:2">
      <c r="A42" s="6">
        <v>721</v>
      </c>
      <c r="B42" s="23">
        <v>18.5</v>
      </c>
    </row>
    <row r="43" spans="1:2">
      <c r="A43" s="6">
        <v>750</v>
      </c>
      <c r="B43" s="23">
        <v>18.2</v>
      </c>
    </row>
    <row r="44" spans="1:2">
      <c r="A44" s="6">
        <v>783</v>
      </c>
      <c r="B44" s="23">
        <v>18.600000000000001</v>
      </c>
    </row>
    <row r="45" spans="1:2">
      <c r="A45" s="6">
        <v>816</v>
      </c>
      <c r="B45" s="23">
        <v>18.600000000000001</v>
      </c>
    </row>
    <row r="46" spans="1:2">
      <c r="A46" s="6">
        <v>852</v>
      </c>
      <c r="B46" s="23">
        <v>19.399999999999999</v>
      </c>
    </row>
    <row r="47" spans="1:2">
      <c r="A47" s="6">
        <v>889</v>
      </c>
      <c r="B47" s="23">
        <v>18.5</v>
      </c>
    </row>
    <row r="48" spans="1:2">
      <c r="A48" s="6">
        <v>927</v>
      </c>
      <c r="B48" s="23">
        <v>19.2</v>
      </c>
    </row>
    <row r="49" spans="1:2">
      <c r="A49" s="6">
        <v>964</v>
      </c>
      <c r="B49" s="23">
        <v>19</v>
      </c>
    </row>
    <row r="50" spans="1:2">
      <c r="A50" s="6">
        <v>1003</v>
      </c>
      <c r="B50" s="23">
        <v>18.3</v>
      </c>
    </row>
    <row r="51" spans="1:2">
      <c r="A51" s="6">
        <v>1044</v>
      </c>
      <c r="B51" s="23">
        <v>18.899999999999999</v>
      </c>
    </row>
    <row r="52" spans="1:2">
      <c r="A52" s="6">
        <v>1086</v>
      </c>
      <c r="B52" s="23">
        <v>18.100000000000001</v>
      </c>
    </row>
    <row r="53" spans="1:2">
      <c r="A53" s="6">
        <v>1130</v>
      </c>
      <c r="B53" s="23">
        <v>18.600000000000001</v>
      </c>
    </row>
    <row r="54" spans="1:2">
      <c r="A54" s="6">
        <v>1171</v>
      </c>
      <c r="B54" s="23">
        <v>19.2</v>
      </c>
    </row>
    <row r="55" spans="1:2">
      <c r="A55" s="6">
        <v>1209</v>
      </c>
      <c r="B55" s="23">
        <v>18</v>
      </c>
    </row>
    <row r="56" spans="1:2">
      <c r="A56" s="6">
        <v>1248</v>
      </c>
      <c r="B56" s="23">
        <v>18.5</v>
      </c>
    </row>
    <row r="57" spans="1:2">
      <c r="A57" s="6">
        <v>1283</v>
      </c>
      <c r="B57" s="23">
        <v>18.8</v>
      </c>
    </row>
    <row r="58" spans="1:2">
      <c r="A58" s="6">
        <v>1316</v>
      </c>
      <c r="B58" s="23">
        <v>18.8</v>
      </c>
    </row>
    <row r="59" spans="1:2">
      <c r="A59" s="6">
        <v>1349</v>
      </c>
      <c r="B59" s="23">
        <v>19.100000000000001</v>
      </c>
    </row>
    <row r="60" spans="1:2">
      <c r="A60" s="6">
        <v>1383</v>
      </c>
      <c r="B60" s="23">
        <v>18.600000000000001</v>
      </c>
    </row>
    <row r="61" spans="1:2">
      <c r="A61" s="6">
        <v>1419</v>
      </c>
      <c r="B61" s="23">
        <v>18.8</v>
      </c>
    </row>
    <row r="62" spans="1:2">
      <c r="A62" s="6">
        <v>1457</v>
      </c>
      <c r="B62" s="23">
        <v>18.8</v>
      </c>
    </row>
    <row r="63" spans="1:2">
      <c r="A63" s="6">
        <v>1501</v>
      </c>
      <c r="B63" s="23">
        <v>19.2</v>
      </c>
    </row>
    <row r="64" spans="1:2">
      <c r="A64" s="6">
        <v>1550</v>
      </c>
      <c r="B64" s="23">
        <v>18.100000000000001</v>
      </c>
    </row>
    <row r="65" spans="1:2">
      <c r="A65" s="6">
        <v>1601</v>
      </c>
      <c r="B65" s="23">
        <v>18.7</v>
      </c>
    </row>
    <row r="66" spans="1:2">
      <c r="A66" s="6">
        <v>1652</v>
      </c>
      <c r="B66" s="23">
        <v>18.399999999999999</v>
      </c>
    </row>
    <row r="67" spans="1:2">
      <c r="A67" s="6">
        <v>1704</v>
      </c>
      <c r="B67" s="23">
        <v>18.100000000000001</v>
      </c>
    </row>
    <row r="68" spans="1:2">
      <c r="A68" s="6">
        <v>1754</v>
      </c>
      <c r="B68" s="23">
        <v>17.7</v>
      </c>
    </row>
    <row r="69" spans="1:2">
      <c r="A69" s="6">
        <v>1804</v>
      </c>
      <c r="B69" s="23">
        <v>19.100000000000001</v>
      </c>
    </row>
    <row r="70" spans="1:2">
      <c r="A70" s="6">
        <v>1850</v>
      </c>
      <c r="B70" s="23">
        <v>18.5</v>
      </c>
    </row>
    <row r="71" spans="1:2">
      <c r="A71" s="6">
        <v>1896</v>
      </c>
      <c r="B71" s="23">
        <v>19.2</v>
      </c>
    </row>
    <row r="72" spans="1:2">
      <c r="A72" s="6">
        <v>1940</v>
      </c>
      <c r="B72" s="23">
        <v>18.7</v>
      </c>
    </row>
  </sheetData>
  <mergeCells count="1">
    <mergeCell ref="A3:B3"/>
  </mergeCells>
  <phoneticPr fontId="44" type="noConversion"/>
  <pageMargins left="0.75" right="0.75" top="1" bottom="1" header="0.5" footer="0.5"/>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L127"/>
  <sheetViews>
    <sheetView workbookViewId="0">
      <selection activeCell="C25" sqref="C25"/>
    </sheetView>
  </sheetViews>
  <sheetFormatPr baseColWidth="10" defaultColWidth="9" defaultRowHeight="13"/>
  <cols>
    <col min="1" max="1" width="21.1640625" style="4" customWidth="1"/>
    <col min="2" max="2" width="15.33203125" style="112"/>
    <col min="3" max="3" width="8.83203125" style="145" customWidth="1"/>
    <col min="4" max="5" width="9" style="4"/>
    <col min="6" max="6" width="11.5" style="4"/>
    <col min="7" max="7" width="14" style="4" customWidth="1"/>
    <col min="8" max="8" width="13.83203125" style="4" customWidth="1"/>
    <col min="9" max="9" width="19" style="4" customWidth="1"/>
    <col min="10" max="10" width="7.83203125" style="4" customWidth="1"/>
    <col min="11" max="11" width="20.1640625" style="4" customWidth="1"/>
    <col min="12" max="16384" width="9" style="4"/>
  </cols>
  <sheetData>
    <row r="1" spans="1:11">
      <c r="A1" s="39" t="s">
        <v>686</v>
      </c>
    </row>
    <row r="2" spans="1:11">
      <c r="A2" s="40"/>
    </row>
    <row r="3" spans="1:11">
      <c r="A3" s="228" t="s">
        <v>605</v>
      </c>
      <c r="B3" s="228"/>
      <c r="F3" s="229" t="s">
        <v>606</v>
      </c>
      <c r="G3" s="229"/>
      <c r="H3" s="229"/>
      <c r="I3" s="229"/>
      <c r="J3" s="229"/>
      <c r="K3" s="229"/>
    </row>
    <row r="4" spans="1:11" ht="15">
      <c r="A4" s="11" t="s">
        <v>607</v>
      </c>
      <c r="B4" s="12" t="s">
        <v>608</v>
      </c>
      <c r="C4" s="146"/>
      <c r="F4" s="13" t="s">
        <v>609</v>
      </c>
      <c r="G4" s="14" t="s">
        <v>611</v>
      </c>
      <c r="H4" s="147" t="s">
        <v>687</v>
      </c>
      <c r="I4" s="13" t="s">
        <v>629</v>
      </c>
      <c r="J4" s="13" t="s">
        <v>634</v>
      </c>
      <c r="K4" s="13" t="s">
        <v>688</v>
      </c>
    </row>
    <row r="5" spans="1:11">
      <c r="A5" s="6">
        <v>-52</v>
      </c>
      <c r="B5" s="23">
        <v>6.54</v>
      </c>
      <c r="C5" s="146"/>
      <c r="F5" s="13">
        <v>20</v>
      </c>
      <c r="G5" s="13">
        <v>2700</v>
      </c>
      <c r="H5" s="13">
        <v>20</v>
      </c>
      <c r="I5" s="13">
        <v>2803</v>
      </c>
      <c r="J5" s="13">
        <v>43</v>
      </c>
      <c r="K5" s="13">
        <v>251</v>
      </c>
    </row>
    <row r="6" spans="1:11">
      <c r="A6" s="6">
        <v>-24</v>
      </c>
      <c r="B6" s="23">
        <v>4.7549897960000003</v>
      </c>
      <c r="C6" s="146"/>
      <c r="F6" s="13">
        <v>50</v>
      </c>
      <c r="G6" s="13">
        <v>3030</v>
      </c>
      <c r="H6" s="13">
        <v>30</v>
      </c>
      <c r="I6" s="13">
        <v>3213</v>
      </c>
      <c r="J6" s="13">
        <v>38</v>
      </c>
      <c r="K6" s="13">
        <v>661</v>
      </c>
    </row>
    <row r="7" spans="1:11">
      <c r="A7" s="6">
        <v>-9</v>
      </c>
      <c r="B7" s="23">
        <v>3.1704961539999998</v>
      </c>
      <c r="C7" s="146"/>
      <c r="F7" s="13">
        <v>100</v>
      </c>
      <c r="G7" s="13">
        <v>3230</v>
      </c>
      <c r="H7" s="13">
        <v>30</v>
      </c>
      <c r="I7" s="13">
        <v>3446</v>
      </c>
      <c r="J7" s="13">
        <v>65</v>
      </c>
      <c r="K7" s="13">
        <v>894</v>
      </c>
    </row>
    <row r="8" spans="1:11">
      <c r="A8" s="6">
        <v>5</v>
      </c>
      <c r="B8" s="23">
        <v>4.5199994830000003</v>
      </c>
      <c r="C8" s="146"/>
      <c r="F8" s="13">
        <v>150</v>
      </c>
      <c r="G8" s="13">
        <v>3680</v>
      </c>
      <c r="H8" s="13">
        <v>30</v>
      </c>
      <c r="I8" s="13">
        <v>4002</v>
      </c>
      <c r="J8" s="13">
        <v>89</v>
      </c>
      <c r="K8" s="13">
        <v>1450</v>
      </c>
    </row>
    <row r="9" spans="1:11">
      <c r="A9" s="6">
        <v>20</v>
      </c>
      <c r="B9" s="23">
        <v>7.1336121879999999</v>
      </c>
      <c r="C9" s="146"/>
      <c r="F9" s="13">
        <v>200</v>
      </c>
      <c r="G9" s="13">
        <v>4020</v>
      </c>
      <c r="H9" s="13">
        <v>30</v>
      </c>
      <c r="I9" s="13">
        <v>4478</v>
      </c>
      <c r="J9" s="13">
        <v>58</v>
      </c>
      <c r="K9" s="13">
        <v>1926</v>
      </c>
    </row>
    <row r="10" spans="1:11">
      <c r="A10" s="6">
        <v>35</v>
      </c>
      <c r="B10" s="23">
        <v>6.0589264109999998</v>
      </c>
      <c r="C10" s="146"/>
      <c r="F10" s="13">
        <v>250</v>
      </c>
      <c r="G10" s="13">
        <v>4285</v>
      </c>
      <c r="H10" s="13">
        <v>25</v>
      </c>
      <c r="I10" s="13">
        <v>4849</v>
      </c>
      <c r="J10" s="13">
        <v>19</v>
      </c>
      <c r="K10" s="13">
        <v>2297</v>
      </c>
    </row>
    <row r="11" spans="1:11">
      <c r="A11" s="6">
        <v>50</v>
      </c>
      <c r="B11" s="23">
        <v>8.4327755730000007</v>
      </c>
      <c r="C11" s="146"/>
      <c r="F11" s="13">
        <v>289</v>
      </c>
      <c r="G11" s="13">
        <v>4895</v>
      </c>
      <c r="H11" s="13">
        <v>30</v>
      </c>
      <c r="I11" s="13">
        <v>5625</v>
      </c>
      <c r="J11" s="13">
        <v>38</v>
      </c>
      <c r="K11" s="13">
        <v>3073</v>
      </c>
    </row>
    <row r="12" spans="1:11">
      <c r="A12" s="6">
        <v>64</v>
      </c>
      <c r="B12" s="23">
        <v>7.5857571459999997</v>
      </c>
      <c r="C12" s="146"/>
    </row>
    <row r="13" spans="1:11">
      <c r="A13" s="6">
        <v>79</v>
      </c>
      <c r="B13" s="23">
        <v>7.5394408589999999</v>
      </c>
      <c r="C13" s="146"/>
    </row>
    <row r="14" spans="1:11">
      <c r="A14" s="6">
        <v>94</v>
      </c>
      <c r="B14" s="23">
        <v>5.5498732039999998</v>
      </c>
      <c r="C14" s="146"/>
    </row>
    <row r="15" spans="1:11">
      <c r="A15" s="6">
        <v>108</v>
      </c>
      <c r="B15" s="23">
        <v>7.0687869819999998</v>
      </c>
      <c r="C15" s="146"/>
    </row>
    <row r="16" spans="1:11">
      <c r="A16" s="6">
        <v>123</v>
      </c>
      <c r="B16" s="23">
        <v>8.8661581890000001</v>
      </c>
      <c r="C16" s="146"/>
    </row>
    <row r="17" spans="1:12">
      <c r="A17" s="6">
        <v>138</v>
      </c>
      <c r="B17" s="23">
        <v>8.1700288489999995</v>
      </c>
      <c r="C17" s="146"/>
    </row>
    <row r="18" spans="1:12">
      <c r="A18" s="6">
        <v>153</v>
      </c>
      <c r="B18" s="23">
        <v>5.4717111129999996</v>
      </c>
      <c r="C18" s="146"/>
    </row>
    <row r="19" spans="1:12">
      <c r="A19" s="6">
        <v>167</v>
      </c>
      <c r="B19" s="23">
        <v>5.1192657629999996</v>
      </c>
      <c r="C19" s="146"/>
    </row>
    <row r="20" spans="1:12">
      <c r="A20" s="6">
        <v>182</v>
      </c>
      <c r="B20" s="23">
        <v>4.6970707960000002</v>
      </c>
      <c r="C20" s="146"/>
    </row>
    <row r="21" spans="1:12">
      <c r="A21" s="6">
        <v>197</v>
      </c>
      <c r="B21" s="23">
        <v>5.626403195</v>
      </c>
      <c r="C21" s="146"/>
    </row>
    <row r="22" spans="1:12">
      <c r="A22" s="6">
        <v>211</v>
      </c>
      <c r="B22" s="23">
        <v>4.772826459</v>
      </c>
      <c r="C22" s="146"/>
      <c r="E22" s="236"/>
      <c r="F22" s="236"/>
      <c r="G22" s="236"/>
      <c r="H22" s="236"/>
      <c r="I22" s="236"/>
      <c r="J22" s="236"/>
      <c r="K22" s="236"/>
      <c r="L22" s="236"/>
    </row>
    <row r="23" spans="1:12">
      <c r="A23" s="6">
        <v>226</v>
      </c>
      <c r="B23" s="23">
        <v>5.0502298669999997</v>
      </c>
      <c r="C23" s="146"/>
      <c r="E23" s="13"/>
      <c r="L23" s="13"/>
    </row>
    <row r="24" spans="1:12">
      <c r="A24" s="6">
        <v>241</v>
      </c>
      <c r="B24" s="23">
        <v>6.7397979250000004</v>
      </c>
      <c r="C24" s="146"/>
      <c r="E24" s="13"/>
      <c r="L24" s="13"/>
    </row>
    <row r="25" spans="1:12">
      <c r="A25" s="6">
        <v>270</v>
      </c>
      <c r="B25" s="23">
        <v>5.2558528430000004</v>
      </c>
      <c r="C25" s="146"/>
      <c r="E25" s="13"/>
      <c r="L25" s="13"/>
    </row>
    <row r="26" spans="1:12">
      <c r="A26" s="6">
        <v>285</v>
      </c>
      <c r="B26" s="23">
        <v>3.6479289939999999</v>
      </c>
      <c r="C26" s="146"/>
      <c r="E26" s="13"/>
      <c r="L26" s="13"/>
    </row>
    <row r="27" spans="1:12">
      <c r="A27" s="6">
        <v>300</v>
      </c>
      <c r="B27" s="23">
        <v>2.9450989320000001</v>
      </c>
      <c r="C27" s="146"/>
      <c r="E27" s="13"/>
      <c r="L27" s="13"/>
    </row>
    <row r="28" spans="1:12">
      <c r="A28" s="6">
        <v>314</v>
      </c>
      <c r="B28" s="23">
        <v>1.742782858</v>
      </c>
      <c r="C28" s="146"/>
      <c r="E28" s="13"/>
      <c r="L28" s="13"/>
    </row>
    <row r="29" spans="1:12">
      <c r="A29" s="6">
        <v>329</v>
      </c>
      <c r="B29" s="23">
        <v>3.5431634179999998</v>
      </c>
      <c r="C29" s="146"/>
      <c r="E29" s="13"/>
      <c r="L29" s="13"/>
    </row>
    <row r="30" spans="1:12">
      <c r="A30" s="6">
        <v>344</v>
      </c>
      <c r="B30" s="23">
        <v>2.4204330860000001</v>
      </c>
      <c r="C30" s="146"/>
      <c r="E30" s="13"/>
      <c r="L30" s="13"/>
    </row>
    <row r="31" spans="1:12">
      <c r="A31" s="6">
        <v>358</v>
      </c>
      <c r="B31" s="23">
        <v>3.4512149060000001</v>
      </c>
      <c r="C31" s="146"/>
      <c r="E31" s="237"/>
      <c r="F31" s="237"/>
      <c r="G31" s="237"/>
      <c r="H31" s="237"/>
      <c r="I31" s="237"/>
      <c r="J31" s="237"/>
      <c r="K31" s="237"/>
      <c r="L31" s="237"/>
    </row>
    <row r="32" spans="1:12">
      <c r="A32" s="6">
        <v>373</v>
      </c>
      <c r="B32" s="23">
        <v>3.1744941230000001</v>
      </c>
      <c r="C32" s="146"/>
      <c r="E32" s="148"/>
      <c r="F32" s="38"/>
      <c r="G32" s="38"/>
      <c r="H32" s="38"/>
      <c r="I32" s="38"/>
      <c r="J32" s="38"/>
      <c r="K32" s="38"/>
      <c r="L32" s="38"/>
    </row>
    <row r="33" spans="1:3">
      <c r="A33" s="6">
        <v>388</v>
      </c>
      <c r="B33" s="23">
        <v>3.8865241460000002</v>
      </c>
      <c r="C33" s="146"/>
    </row>
    <row r="34" spans="1:3">
      <c r="A34" s="6">
        <v>403</v>
      </c>
      <c r="B34" s="23">
        <v>3.6911830860000001</v>
      </c>
      <c r="C34" s="146"/>
    </row>
    <row r="35" spans="1:3">
      <c r="A35" s="6">
        <v>417</v>
      </c>
      <c r="B35" s="23">
        <v>2.5381168760000001</v>
      </c>
      <c r="C35" s="146"/>
    </row>
    <row r="36" spans="1:3">
      <c r="A36" s="6">
        <v>432</v>
      </c>
      <c r="B36" s="23">
        <v>4.1125616579999997</v>
      </c>
      <c r="C36" s="146"/>
    </row>
    <row r="37" spans="1:3">
      <c r="A37" s="6">
        <v>447</v>
      </c>
      <c r="B37" s="23">
        <v>3.9074535450000001</v>
      </c>
      <c r="C37" s="146"/>
    </row>
    <row r="38" spans="1:3">
      <c r="A38" s="6">
        <v>461</v>
      </c>
      <c r="B38" s="23">
        <v>3.4596557290000001</v>
      </c>
      <c r="C38" s="146"/>
    </row>
    <row r="39" spans="1:3">
      <c r="A39" s="6">
        <v>476</v>
      </c>
      <c r="B39" s="23">
        <v>5.4483292910000003</v>
      </c>
      <c r="C39" s="146"/>
    </row>
    <row r="40" spans="1:3">
      <c r="A40" s="6">
        <v>491</v>
      </c>
      <c r="B40" s="23">
        <v>5.2195814489999997</v>
      </c>
      <c r="C40" s="146"/>
    </row>
    <row r="41" spans="1:3">
      <c r="A41" s="6">
        <v>505</v>
      </c>
      <c r="B41" s="23">
        <v>2.861072643</v>
      </c>
      <c r="C41" s="146"/>
    </row>
    <row r="42" spans="1:3">
      <c r="A42" s="6">
        <v>520</v>
      </c>
      <c r="B42" s="23">
        <v>5.1416159170000002</v>
      </c>
      <c r="C42" s="146"/>
    </row>
    <row r="43" spans="1:3">
      <c r="A43" s="6">
        <v>564</v>
      </c>
      <c r="B43" s="23">
        <v>7.0457654090000004</v>
      </c>
      <c r="C43" s="146"/>
    </row>
    <row r="44" spans="1:3">
      <c r="A44" s="6">
        <v>579</v>
      </c>
      <c r="B44" s="23">
        <v>7.5980042839999999</v>
      </c>
      <c r="C44" s="146"/>
    </row>
    <row r="45" spans="1:3">
      <c r="A45" s="6">
        <v>594</v>
      </c>
      <c r="B45" s="23">
        <v>7.2340864260000002</v>
      </c>
      <c r="C45" s="146"/>
    </row>
    <row r="46" spans="1:3">
      <c r="A46" s="6">
        <v>608</v>
      </c>
      <c r="B46" s="23">
        <v>7.9815316840000001</v>
      </c>
      <c r="C46" s="146"/>
    </row>
    <row r="47" spans="1:3">
      <c r="A47" s="6">
        <v>623</v>
      </c>
      <c r="B47" s="23">
        <v>6.3813995370000001</v>
      </c>
      <c r="C47" s="146"/>
    </row>
    <row r="48" spans="1:3">
      <c r="A48" s="6">
        <v>638</v>
      </c>
      <c r="B48" s="23">
        <v>5.9953052470000001</v>
      </c>
      <c r="C48" s="146"/>
    </row>
    <row r="49" spans="1:3">
      <c r="A49" s="6">
        <v>653</v>
      </c>
      <c r="B49" s="23">
        <v>6.083482235</v>
      </c>
      <c r="C49" s="146"/>
    </row>
    <row r="50" spans="1:3">
      <c r="A50" s="6">
        <v>667</v>
      </c>
      <c r="B50" s="23">
        <v>7.3913644190000003</v>
      </c>
      <c r="C50" s="146"/>
    </row>
    <row r="51" spans="1:3">
      <c r="A51" s="6">
        <v>682</v>
      </c>
      <c r="B51" s="23">
        <v>5.2915844840000004</v>
      </c>
      <c r="C51" s="146"/>
    </row>
    <row r="52" spans="1:3">
      <c r="A52" s="6">
        <v>697</v>
      </c>
      <c r="B52" s="23">
        <v>6.8615588660000002</v>
      </c>
      <c r="C52" s="146"/>
    </row>
    <row r="53" spans="1:3">
      <c r="A53" s="6">
        <v>711</v>
      </c>
      <c r="B53" s="23">
        <v>7.1489151870000001</v>
      </c>
      <c r="C53" s="146"/>
    </row>
    <row r="54" spans="1:3">
      <c r="A54" s="6">
        <v>726</v>
      </c>
      <c r="B54" s="23">
        <v>6.2895181740000004</v>
      </c>
      <c r="C54" s="146"/>
    </row>
    <row r="55" spans="1:3">
      <c r="A55" s="6">
        <v>741</v>
      </c>
      <c r="B55" s="23">
        <v>8.5449526410000001</v>
      </c>
      <c r="C55" s="146"/>
    </row>
    <row r="56" spans="1:3">
      <c r="A56" s="6">
        <v>755</v>
      </c>
      <c r="B56" s="23">
        <v>7.9117647059999996</v>
      </c>
      <c r="C56" s="146"/>
    </row>
    <row r="57" spans="1:3">
      <c r="A57" s="6">
        <v>770</v>
      </c>
      <c r="B57" s="23">
        <v>3.8592561280000002</v>
      </c>
      <c r="C57" s="146"/>
    </row>
    <row r="58" spans="1:3">
      <c r="A58" s="6">
        <v>785</v>
      </c>
      <c r="B58" s="23">
        <v>5.0642704270000003</v>
      </c>
      <c r="C58" s="146"/>
    </row>
    <row r="59" spans="1:3">
      <c r="A59" s="6">
        <v>800</v>
      </c>
      <c r="B59" s="23">
        <v>3.5181667189999999</v>
      </c>
      <c r="C59" s="146"/>
    </row>
    <row r="60" spans="1:3">
      <c r="A60" s="6">
        <v>814</v>
      </c>
      <c r="B60" s="23">
        <v>5.0794999049999996</v>
      </c>
      <c r="C60" s="146"/>
    </row>
    <row r="61" spans="1:3">
      <c r="A61" s="6">
        <v>858</v>
      </c>
      <c r="B61" s="23">
        <v>2.3339888270000002</v>
      </c>
      <c r="C61" s="146"/>
    </row>
    <row r="62" spans="1:3">
      <c r="A62" s="6">
        <v>873</v>
      </c>
      <c r="B62" s="23">
        <v>2.797657273</v>
      </c>
      <c r="C62" s="146"/>
    </row>
    <row r="63" spans="1:3">
      <c r="A63" s="6">
        <v>888</v>
      </c>
      <c r="B63" s="23">
        <v>3.2943138689999998</v>
      </c>
      <c r="C63" s="146"/>
    </row>
    <row r="64" spans="1:3">
      <c r="A64" s="6">
        <v>903</v>
      </c>
      <c r="B64" s="23">
        <v>3.984523555</v>
      </c>
      <c r="C64" s="146"/>
    </row>
    <row r="65" spans="1:3">
      <c r="A65" s="6">
        <v>917</v>
      </c>
      <c r="B65" s="23">
        <v>4.9473052930000003</v>
      </c>
      <c r="C65" s="146"/>
    </row>
    <row r="66" spans="1:3">
      <c r="A66" s="6">
        <v>932</v>
      </c>
      <c r="B66" s="23">
        <v>7.4684092130000002</v>
      </c>
      <c r="C66" s="146"/>
    </row>
    <row r="67" spans="1:3">
      <c r="A67" s="6">
        <v>947</v>
      </c>
      <c r="B67" s="23">
        <v>9.1160426769999994</v>
      </c>
      <c r="C67" s="146"/>
    </row>
    <row r="68" spans="1:3">
      <c r="A68" s="6">
        <v>961</v>
      </c>
      <c r="B68" s="23">
        <v>8.1410993749999996</v>
      </c>
      <c r="C68" s="146"/>
    </row>
    <row r="69" spans="1:3">
      <c r="A69" s="6">
        <v>976</v>
      </c>
      <c r="B69" s="23">
        <v>6.6935259309999999</v>
      </c>
      <c r="C69" s="146"/>
    </row>
    <row r="70" spans="1:3">
      <c r="A70" s="6">
        <v>991</v>
      </c>
      <c r="B70" s="23">
        <v>8.7650646059999993</v>
      </c>
      <c r="C70" s="146"/>
    </row>
    <row r="71" spans="1:3">
      <c r="A71" s="6">
        <v>1005</v>
      </c>
      <c r="B71" s="23">
        <v>3.925029415</v>
      </c>
      <c r="C71" s="146"/>
    </row>
    <row r="72" spans="1:3">
      <c r="A72" s="6">
        <v>1020</v>
      </c>
      <c r="B72" s="23">
        <v>7.6794702490000004</v>
      </c>
      <c r="C72" s="146"/>
    </row>
    <row r="73" spans="1:3">
      <c r="A73" s="6">
        <v>1035</v>
      </c>
      <c r="B73" s="23">
        <v>5.4720840739999996</v>
      </c>
      <c r="C73" s="146"/>
    </row>
    <row r="74" spans="1:3">
      <c r="A74" s="6">
        <v>1050</v>
      </c>
      <c r="B74" s="23">
        <v>7.6969464079999996</v>
      </c>
      <c r="C74" s="146"/>
    </row>
    <row r="75" spans="1:3">
      <c r="A75" s="6">
        <v>1064</v>
      </c>
      <c r="B75" s="23">
        <v>7.8786531929999999</v>
      </c>
      <c r="C75" s="146"/>
    </row>
    <row r="76" spans="1:3">
      <c r="A76" s="6">
        <v>1079</v>
      </c>
      <c r="B76" s="23">
        <v>6.4161052200000004</v>
      </c>
      <c r="C76" s="146"/>
    </row>
    <row r="77" spans="1:3">
      <c r="A77" s="6">
        <v>1094</v>
      </c>
      <c r="B77" s="23">
        <v>3.6850970830000001</v>
      </c>
      <c r="C77" s="146"/>
    </row>
    <row r="78" spans="1:3">
      <c r="A78" s="6">
        <v>1108</v>
      </c>
      <c r="B78" s="23">
        <v>2.9359712689999999</v>
      </c>
      <c r="C78" s="146"/>
    </row>
    <row r="79" spans="1:3">
      <c r="A79" s="6">
        <v>1153</v>
      </c>
      <c r="B79" s="23">
        <v>7.4202830750000004</v>
      </c>
      <c r="C79" s="146"/>
    </row>
    <row r="80" spans="1:3">
      <c r="A80" s="6">
        <v>1167</v>
      </c>
      <c r="B80" s="23">
        <v>6.6379831300000003</v>
      </c>
      <c r="C80" s="146"/>
    </row>
    <row r="81" spans="1:3">
      <c r="A81" s="6">
        <v>1182</v>
      </c>
      <c r="B81" s="23">
        <v>6.1416294899999997</v>
      </c>
      <c r="C81" s="146"/>
    </row>
    <row r="82" spans="1:3">
      <c r="A82" s="6">
        <v>1197</v>
      </c>
      <c r="B82" s="23">
        <v>6.852651024</v>
      </c>
      <c r="C82" s="146"/>
    </row>
    <row r="83" spans="1:3">
      <c r="A83" s="6">
        <v>1211</v>
      </c>
      <c r="B83" s="23">
        <v>9.3884226999999996</v>
      </c>
      <c r="C83" s="146"/>
    </row>
    <row r="84" spans="1:3">
      <c r="A84" s="6">
        <v>1226</v>
      </c>
      <c r="B84" s="23">
        <v>7.1146236949999997</v>
      </c>
      <c r="C84" s="146"/>
    </row>
    <row r="85" spans="1:3">
      <c r="A85" s="6">
        <v>1241</v>
      </c>
      <c r="B85" s="23">
        <v>3.3581192099999999</v>
      </c>
      <c r="C85" s="146"/>
    </row>
    <row r="86" spans="1:3">
      <c r="A86" s="6">
        <v>1255</v>
      </c>
      <c r="B86" s="23">
        <v>5.8545070680000002</v>
      </c>
      <c r="C86" s="146"/>
    </row>
    <row r="87" spans="1:3">
      <c r="A87" s="6">
        <v>1270</v>
      </c>
      <c r="B87" s="23">
        <v>2.5508479369999999</v>
      </c>
      <c r="C87" s="146"/>
    </row>
    <row r="88" spans="1:3">
      <c r="A88" s="6">
        <v>1285</v>
      </c>
      <c r="B88" s="23">
        <v>2.6009429630000001</v>
      </c>
      <c r="C88" s="146"/>
    </row>
    <row r="89" spans="1:3">
      <c r="A89" s="6">
        <v>1300</v>
      </c>
      <c r="B89" s="23">
        <v>2.3642476399999999</v>
      </c>
      <c r="C89" s="146"/>
    </row>
    <row r="90" spans="1:3">
      <c r="A90" s="6">
        <v>1314</v>
      </c>
      <c r="B90" s="23">
        <v>4.4967019109999997</v>
      </c>
      <c r="C90" s="146"/>
    </row>
    <row r="91" spans="1:3">
      <c r="A91" s="6">
        <v>1329</v>
      </c>
      <c r="B91" s="23">
        <v>7.9245492019999997</v>
      </c>
      <c r="C91" s="146"/>
    </row>
    <row r="92" spans="1:3">
      <c r="A92" s="6">
        <v>1344</v>
      </c>
      <c r="B92" s="23">
        <v>8.9286298970000004</v>
      </c>
      <c r="C92" s="146"/>
    </row>
    <row r="93" spans="1:3">
      <c r="A93" s="6">
        <v>1358</v>
      </c>
      <c r="B93" s="23">
        <v>9.1193941330000001</v>
      </c>
      <c r="C93" s="146"/>
    </row>
    <row r="94" spans="1:3">
      <c r="A94" s="6">
        <v>1373</v>
      </c>
      <c r="B94" s="23">
        <v>7.1657526340000004</v>
      </c>
      <c r="C94" s="146"/>
    </row>
    <row r="95" spans="1:3">
      <c r="A95" s="6">
        <v>1388</v>
      </c>
      <c r="B95" s="23">
        <v>8.6009624410000001</v>
      </c>
      <c r="C95" s="146"/>
    </row>
    <row r="96" spans="1:3">
      <c r="A96" s="6">
        <v>1403</v>
      </c>
      <c r="B96" s="23">
        <v>4.5724852069999997</v>
      </c>
      <c r="C96" s="146"/>
    </row>
    <row r="97" spans="1:3">
      <c r="A97" s="6">
        <v>1447</v>
      </c>
      <c r="B97" s="23">
        <v>7.1704040300000003</v>
      </c>
      <c r="C97" s="146"/>
    </row>
    <row r="98" spans="1:3">
      <c r="A98" s="6">
        <v>1476</v>
      </c>
      <c r="B98" s="23">
        <v>4.0981476719999996</v>
      </c>
      <c r="C98" s="146"/>
    </row>
    <row r="99" spans="1:3">
      <c r="A99" s="6">
        <v>1491</v>
      </c>
      <c r="B99" s="23">
        <v>4.6372630309999998</v>
      </c>
      <c r="C99" s="146"/>
    </row>
    <row r="100" spans="1:3">
      <c r="A100" s="6">
        <v>1505</v>
      </c>
      <c r="B100" s="23">
        <v>6.4459536980000003</v>
      </c>
      <c r="C100" s="146"/>
    </row>
    <row r="101" spans="1:3">
      <c r="A101" s="6">
        <v>1520</v>
      </c>
      <c r="B101" s="23">
        <v>7.4067804830000004</v>
      </c>
      <c r="C101" s="146"/>
    </row>
    <row r="102" spans="1:3">
      <c r="A102" s="6">
        <v>1535</v>
      </c>
      <c r="B102" s="23">
        <v>5.0293927900000002</v>
      </c>
      <c r="C102" s="146"/>
    </row>
    <row r="103" spans="1:3">
      <c r="A103" s="6">
        <v>1550</v>
      </c>
      <c r="B103" s="23">
        <v>7.9247876670000004</v>
      </c>
      <c r="C103" s="146"/>
    </row>
    <row r="104" spans="1:3">
      <c r="A104" s="6">
        <v>1564</v>
      </c>
      <c r="B104" s="23">
        <v>10.571005919999999</v>
      </c>
      <c r="C104" s="146"/>
    </row>
    <row r="105" spans="1:3">
      <c r="A105" s="6">
        <v>1579</v>
      </c>
      <c r="B105" s="23">
        <v>9.5023710139999995</v>
      </c>
      <c r="C105" s="146"/>
    </row>
    <row r="106" spans="1:3">
      <c r="A106" s="6">
        <v>1594</v>
      </c>
      <c r="B106" s="23">
        <v>9.3921847379999992</v>
      </c>
      <c r="C106" s="146"/>
    </row>
    <row r="107" spans="1:3">
      <c r="A107" s="6">
        <v>1608</v>
      </c>
      <c r="B107" s="23">
        <v>10.54263123</v>
      </c>
      <c r="C107" s="146"/>
    </row>
    <row r="108" spans="1:3">
      <c r="A108" s="6">
        <v>1623</v>
      </c>
      <c r="B108" s="23">
        <v>7.7985580509999997</v>
      </c>
      <c r="C108" s="146"/>
    </row>
    <row r="109" spans="1:3">
      <c r="A109" s="6">
        <v>1638</v>
      </c>
      <c r="B109" s="23">
        <v>7.1583852549999998</v>
      </c>
      <c r="C109" s="146"/>
    </row>
    <row r="110" spans="1:3">
      <c r="A110" s="6">
        <v>1653</v>
      </c>
      <c r="B110" s="23">
        <v>9.6421733449999998</v>
      </c>
      <c r="C110" s="146"/>
    </row>
    <row r="111" spans="1:3">
      <c r="A111" s="6">
        <v>1667</v>
      </c>
      <c r="B111" s="23">
        <v>7.9129062530000001</v>
      </c>
      <c r="C111" s="146"/>
    </row>
    <row r="112" spans="1:3">
      <c r="A112" s="6">
        <v>1682</v>
      </c>
      <c r="B112" s="23">
        <v>2.247437905</v>
      </c>
      <c r="C112" s="146"/>
    </row>
    <row r="113" spans="1:3">
      <c r="A113" s="6">
        <v>1697</v>
      </c>
      <c r="B113" s="23">
        <v>-2.2711104259999999</v>
      </c>
      <c r="C113" s="146"/>
    </row>
    <row r="114" spans="1:3">
      <c r="A114" s="6">
        <v>1741</v>
      </c>
      <c r="B114" s="23">
        <v>3.805300264</v>
      </c>
      <c r="C114" s="146"/>
    </row>
    <row r="115" spans="1:3">
      <c r="A115" s="6">
        <v>1755</v>
      </c>
      <c r="B115" s="23">
        <v>7.9445403609999996</v>
      </c>
      <c r="C115" s="146"/>
    </row>
    <row r="116" spans="1:3">
      <c r="A116" s="6">
        <v>1770</v>
      </c>
      <c r="B116" s="23">
        <v>5.7612003380000001</v>
      </c>
      <c r="C116" s="146"/>
    </row>
    <row r="117" spans="1:3">
      <c r="A117" s="6">
        <v>1785</v>
      </c>
      <c r="B117" s="23">
        <v>8.7925321840000006</v>
      </c>
      <c r="C117" s="146"/>
    </row>
    <row r="118" spans="1:3">
      <c r="A118" s="6">
        <v>1800</v>
      </c>
      <c r="B118" s="23">
        <v>7.7137258900000001</v>
      </c>
      <c r="C118" s="146"/>
    </row>
    <row r="119" spans="1:3">
      <c r="A119" s="6">
        <v>1814</v>
      </c>
      <c r="B119" s="23">
        <v>9.088995443</v>
      </c>
      <c r="C119" s="146"/>
    </row>
    <row r="120" spans="1:3">
      <c r="A120" s="6">
        <v>1829</v>
      </c>
      <c r="B120" s="23">
        <v>10.61527169</v>
      </c>
      <c r="C120" s="146"/>
    </row>
    <row r="121" spans="1:3">
      <c r="A121" s="6">
        <v>1844</v>
      </c>
      <c r="B121" s="23">
        <v>10.488254660000001</v>
      </c>
      <c r="C121" s="146"/>
    </row>
    <row r="122" spans="1:3">
      <c r="A122" s="6">
        <v>1858</v>
      </c>
      <c r="B122" s="23">
        <v>9.7875873700000007</v>
      </c>
      <c r="C122" s="146"/>
    </row>
    <row r="123" spans="1:3">
      <c r="A123" s="6">
        <v>1873</v>
      </c>
      <c r="B123" s="23">
        <v>11.50929839</v>
      </c>
      <c r="C123" s="146"/>
    </row>
    <row r="124" spans="1:3">
      <c r="A124" s="6">
        <v>1888</v>
      </c>
      <c r="B124" s="23">
        <v>7.4060661779999997</v>
      </c>
      <c r="C124" s="146"/>
    </row>
    <row r="125" spans="1:3">
      <c r="A125" s="6">
        <v>1903</v>
      </c>
      <c r="B125" s="23">
        <v>9.2105481929999993</v>
      </c>
      <c r="C125" s="146"/>
    </row>
    <row r="126" spans="1:3">
      <c r="A126" s="6">
        <v>1917</v>
      </c>
      <c r="B126" s="23">
        <v>8.3174657570000008</v>
      </c>
      <c r="C126" s="146"/>
    </row>
    <row r="127" spans="1:3">
      <c r="A127" s="6">
        <v>1932</v>
      </c>
      <c r="B127" s="23">
        <v>6.98961421</v>
      </c>
      <c r="C127" s="146"/>
    </row>
  </sheetData>
  <mergeCells count="4">
    <mergeCell ref="A3:B3"/>
    <mergeCell ref="F3:K3"/>
    <mergeCell ref="E22:L22"/>
    <mergeCell ref="E31:L31"/>
  </mergeCells>
  <phoneticPr fontId="44" type="noConversion"/>
  <pageMargins left="0.75" right="0.75" top="1" bottom="1" header="0.5" footer="0.5"/>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8"/>
  <sheetViews>
    <sheetView workbookViewId="0">
      <selection activeCell="C45" sqref="C45"/>
    </sheetView>
  </sheetViews>
  <sheetFormatPr baseColWidth="10" defaultColWidth="9" defaultRowHeight="13"/>
  <cols>
    <col min="1" max="1" width="18" style="6" customWidth="1"/>
    <col min="2" max="2" width="13.6640625" style="20" customWidth="1"/>
    <col min="3" max="3" width="9" style="4"/>
    <col min="4" max="4" width="11.5" style="4" customWidth="1"/>
    <col min="5" max="5" width="10.1640625" style="4" customWidth="1"/>
    <col min="6" max="7" width="14.1640625" style="4" customWidth="1"/>
    <col min="8" max="8" width="11.1640625" style="4" customWidth="1"/>
    <col min="9" max="16384" width="9" style="4"/>
  </cols>
  <sheetData>
    <row r="1" spans="1:17" s="162" customFormat="1">
      <c r="A1" s="163" t="s">
        <v>604</v>
      </c>
      <c r="B1" s="164"/>
      <c r="C1" s="164"/>
      <c r="D1" s="165"/>
      <c r="E1" s="165"/>
      <c r="F1" s="166"/>
      <c r="G1" s="166"/>
      <c r="H1" s="166"/>
      <c r="I1" s="166"/>
      <c r="J1" s="166"/>
      <c r="K1" s="166"/>
      <c r="L1" s="166"/>
      <c r="M1" s="167"/>
      <c r="N1" s="167"/>
      <c r="O1" s="168"/>
      <c r="P1" s="167"/>
      <c r="Q1" s="166"/>
    </row>
    <row r="2" spans="1:17" s="162" customFormat="1">
      <c r="A2" s="166"/>
      <c r="B2" s="166"/>
      <c r="C2" s="164"/>
      <c r="D2" s="164"/>
      <c r="E2" s="165"/>
      <c r="F2" s="166"/>
      <c r="G2" s="166"/>
      <c r="H2" s="166"/>
      <c r="I2" s="166"/>
      <c r="J2" s="166"/>
      <c r="K2" s="166"/>
      <c r="L2" s="166"/>
      <c r="M2" s="167"/>
      <c r="N2" s="167"/>
      <c r="O2" s="168"/>
      <c r="P2" s="167"/>
      <c r="Q2" s="166"/>
    </row>
    <row r="3" spans="1:17" s="162" customFormat="1">
      <c r="A3" s="226" t="s">
        <v>605</v>
      </c>
      <c r="B3" s="226"/>
      <c r="C3" s="164"/>
      <c r="D3" s="164"/>
      <c r="E3" s="227" t="s">
        <v>606</v>
      </c>
      <c r="F3" s="227"/>
      <c r="G3" s="227"/>
      <c r="H3" s="227"/>
      <c r="I3" s="166"/>
      <c r="J3" s="166"/>
      <c r="K3" s="166"/>
      <c r="L3" s="166"/>
      <c r="M3" s="167"/>
      <c r="N3" s="167"/>
      <c r="O3" s="168"/>
      <c r="P3" s="167"/>
      <c r="Q3" s="166"/>
    </row>
    <row r="4" spans="1:17" ht="15">
      <c r="A4" s="11" t="s">
        <v>607</v>
      </c>
      <c r="B4" s="12" t="s">
        <v>608</v>
      </c>
      <c r="E4" s="13" t="s">
        <v>609</v>
      </c>
      <c r="F4" s="13" t="s">
        <v>610</v>
      </c>
      <c r="G4" s="14" t="s">
        <v>611</v>
      </c>
      <c r="H4" s="14" t="s">
        <v>612</v>
      </c>
    </row>
    <row r="5" spans="1:17">
      <c r="A5" s="6">
        <v>-275</v>
      </c>
      <c r="B5" s="23">
        <v>8.3347999999999995</v>
      </c>
      <c r="E5" s="13">
        <v>25</v>
      </c>
      <c r="F5" s="13" t="s">
        <v>613</v>
      </c>
      <c r="G5" s="13">
        <v>3530</v>
      </c>
      <c r="H5" s="13">
        <v>60</v>
      </c>
    </row>
    <row r="6" spans="1:17">
      <c r="A6" s="6">
        <v>91</v>
      </c>
      <c r="B6" s="23">
        <v>6.8827999999999996</v>
      </c>
      <c r="E6" s="13">
        <v>45</v>
      </c>
      <c r="F6" s="13" t="s">
        <v>614</v>
      </c>
      <c r="G6" s="13">
        <v>6730</v>
      </c>
      <c r="H6" s="13" t="s">
        <v>615</v>
      </c>
    </row>
    <row r="7" spans="1:17">
      <c r="A7" s="6">
        <v>458</v>
      </c>
      <c r="B7" s="23">
        <v>7.66</v>
      </c>
      <c r="E7" s="13">
        <v>66</v>
      </c>
      <c r="F7" s="13" t="s">
        <v>613</v>
      </c>
      <c r="G7" s="13">
        <v>10000</v>
      </c>
      <c r="H7" s="13">
        <v>320</v>
      </c>
    </row>
    <row r="8" spans="1:17">
      <c r="A8" s="6">
        <v>824</v>
      </c>
      <c r="B8" s="23">
        <v>8.1992999999999991</v>
      </c>
    </row>
    <row r="9" spans="1:17">
      <c r="A9" s="6">
        <v>1190</v>
      </c>
      <c r="B9" s="23">
        <v>7.8974000000000002</v>
      </c>
      <c r="I9" s="13"/>
    </row>
    <row r="10" spans="1:17">
      <c r="A10" s="6">
        <v>1556</v>
      </c>
      <c r="B10" s="23">
        <v>8.3262999999999998</v>
      </c>
      <c r="I10" s="13"/>
    </row>
    <row r="11" spans="1:17">
      <c r="A11" s="6">
        <v>1922</v>
      </c>
      <c r="B11" s="23">
        <v>6.085</v>
      </c>
      <c r="I11" s="13"/>
    </row>
    <row r="12" spans="1:17">
      <c r="A12" s="6">
        <v>2289</v>
      </c>
      <c r="B12" s="23">
        <v>8.1341000000000001</v>
      </c>
      <c r="I12" s="13"/>
    </row>
    <row r="13" spans="1:17">
      <c r="A13" s="6">
        <v>2655</v>
      </c>
      <c r="B13" s="23">
        <v>5.6898999999999997</v>
      </c>
    </row>
    <row r="14" spans="1:17">
      <c r="A14" s="6">
        <v>3021</v>
      </c>
      <c r="B14" s="23">
        <v>8.4818999999999996</v>
      </c>
    </row>
    <row r="15" spans="1:17">
      <c r="A15" s="6">
        <v>3387</v>
      </c>
      <c r="B15" s="23">
        <v>8.8157999999999994</v>
      </c>
    </row>
    <row r="16" spans="1:17">
      <c r="A16" s="6">
        <v>3754</v>
      </c>
      <c r="B16" s="23">
        <v>7.3410000000000002</v>
      </c>
    </row>
    <row r="17" spans="1:9">
      <c r="A17" s="6">
        <v>4303</v>
      </c>
      <c r="B17" s="23">
        <v>7.8689</v>
      </c>
    </row>
    <row r="18" spans="1:9">
      <c r="A18" s="6">
        <v>4486</v>
      </c>
      <c r="B18" s="23">
        <v>7.7935999999999996</v>
      </c>
    </row>
    <row r="19" spans="1:9">
      <c r="A19" s="6">
        <v>4852</v>
      </c>
      <c r="B19" s="23">
        <v>11.380100000000001</v>
      </c>
    </row>
    <row r="20" spans="1:9">
      <c r="A20" s="6">
        <v>5218</v>
      </c>
      <c r="B20" s="23">
        <v>10.937200000000001</v>
      </c>
    </row>
    <row r="21" spans="1:9">
      <c r="A21" s="6">
        <v>5585</v>
      </c>
      <c r="B21" s="23">
        <v>11.214499999999999</v>
      </c>
    </row>
    <row r="22" spans="1:9">
      <c r="A22" s="6">
        <v>5951</v>
      </c>
      <c r="B22" s="23">
        <v>12.122199999999999</v>
      </c>
      <c r="H22" s="18"/>
    </row>
    <row r="23" spans="1:9">
      <c r="A23" s="6">
        <v>6317</v>
      </c>
      <c r="B23" s="23">
        <v>14.1295</v>
      </c>
      <c r="H23" s="18"/>
    </row>
    <row r="24" spans="1:9">
      <c r="A24" s="6">
        <v>6683</v>
      </c>
      <c r="B24" s="23">
        <v>12.388500000000001</v>
      </c>
      <c r="E24" s="18"/>
      <c r="F24" s="18"/>
      <c r="G24" s="18"/>
      <c r="H24" s="18"/>
    </row>
    <row r="25" spans="1:9">
      <c r="A25" s="6">
        <v>7050</v>
      </c>
      <c r="B25" s="23">
        <v>11.2471</v>
      </c>
      <c r="E25" s="18"/>
      <c r="F25" s="18"/>
      <c r="G25" s="18"/>
      <c r="H25" s="18"/>
    </row>
    <row r="26" spans="1:9">
      <c r="A26" s="6">
        <v>7416</v>
      </c>
      <c r="B26" s="23">
        <v>11.6844</v>
      </c>
      <c r="E26" s="18"/>
      <c r="F26" s="18"/>
      <c r="G26" s="18"/>
      <c r="H26" s="18"/>
    </row>
    <row r="27" spans="1:9">
      <c r="A27" s="6">
        <v>7782</v>
      </c>
      <c r="B27" s="23">
        <v>13.9177</v>
      </c>
      <c r="E27" s="18"/>
      <c r="F27" s="18"/>
      <c r="G27" s="18"/>
      <c r="H27" s="18"/>
      <c r="I27" s="18"/>
    </row>
    <row r="28" spans="1:9">
      <c r="A28" s="6">
        <v>8148</v>
      </c>
      <c r="B28" s="23">
        <v>13.6738</v>
      </c>
      <c r="E28" s="18"/>
      <c r="F28" s="18"/>
      <c r="G28" s="18"/>
      <c r="H28" s="18"/>
      <c r="I28" s="18"/>
    </row>
    <row r="29" spans="1:9">
      <c r="A29" s="6">
        <v>8514</v>
      </c>
      <c r="B29" s="23">
        <v>12.5541</v>
      </c>
      <c r="E29" s="18"/>
      <c r="F29" s="18"/>
      <c r="G29" s="18"/>
      <c r="I29" s="18"/>
    </row>
    <row r="30" spans="1:9">
      <c r="A30" s="6">
        <v>8881</v>
      </c>
      <c r="B30" s="23">
        <v>12.980499999999999</v>
      </c>
      <c r="E30" s="18"/>
      <c r="F30" s="18"/>
      <c r="G30" s="18"/>
      <c r="I30" s="18"/>
    </row>
    <row r="31" spans="1:9">
      <c r="A31" s="6">
        <v>9247</v>
      </c>
      <c r="B31" s="23">
        <v>13.035600000000001</v>
      </c>
      <c r="I31" s="18"/>
    </row>
    <row r="32" spans="1:9">
      <c r="A32" s="6">
        <v>9613</v>
      </c>
      <c r="B32" s="23">
        <v>11.1135</v>
      </c>
      <c r="I32" s="18"/>
    </row>
    <row r="33" spans="1:9">
      <c r="A33" s="6">
        <v>9979</v>
      </c>
      <c r="B33" s="23">
        <v>13.46</v>
      </c>
      <c r="I33" s="18"/>
    </row>
    <row r="34" spans="1:9">
      <c r="A34" s="6">
        <v>10346</v>
      </c>
      <c r="B34" s="23">
        <v>13.4879</v>
      </c>
    </row>
    <row r="35" spans="1:9">
      <c r="A35" s="6">
        <v>10712</v>
      </c>
      <c r="B35" s="23">
        <v>13.126200000000001</v>
      </c>
    </row>
    <row r="36" spans="1:9">
      <c r="A36" s="6">
        <v>11078</v>
      </c>
      <c r="B36" s="23">
        <v>12.4056</v>
      </c>
    </row>
    <row r="37" spans="1:9">
      <c r="A37" s="6">
        <v>11444</v>
      </c>
      <c r="B37" s="23">
        <v>12.5472</v>
      </c>
    </row>
    <row r="38" spans="1:9">
      <c r="A38" s="6">
        <v>11810</v>
      </c>
      <c r="B38" s="23">
        <v>10.564399999999999</v>
      </c>
    </row>
  </sheetData>
  <mergeCells count="2">
    <mergeCell ref="A3:B3"/>
    <mergeCell ref="E3:H3"/>
  </mergeCells>
  <phoneticPr fontId="44" type="noConversion"/>
  <pageMargins left="0.7" right="0.7" top="0.75" bottom="0.75" header="0.3" footer="0.3"/>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114"/>
  <sheetViews>
    <sheetView workbookViewId="0">
      <selection activeCell="I40" sqref="I40"/>
    </sheetView>
  </sheetViews>
  <sheetFormatPr baseColWidth="10" defaultColWidth="9" defaultRowHeight="13"/>
  <cols>
    <col min="1" max="1" width="21.1640625" style="19" customWidth="1"/>
    <col min="2" max="2" width="8.6640625" style="20" customWidth="1"/>
    <col min="3" max="3" width="9" style="4"/>
    <col min="4" max="4" width="11.1640625" style="4" customWidth="1"/>
    <col min="5" max="5" width="10.33203125" style="4" customWidth="1"/>
    <col min="6" max="6" width="10.6640625" style="4" customWidth="1"/>
    <col min="7" max="7" width="14" style="4" customWidth="1"/>
    <col min="8" max="8" width="8.6640625" style="4" customWidth="1"/>
    <col min="9" max="9" width="14.1640625" style="4" customWidth="1"/>
    <col min="10" max="10" width="11.1640625" style="4" customWidth="1"/>
    <col min="11" max="11" width="20.33203125" style="4" customWidth="1"/>
    <col min="12" max="12" width="7.83203125" style="6" customWidth="1"/>
    <col min="13" max="13" width="9" style="6"/>
    <col min="14" max="16384" width="9" style="4"/>
  </cols>
  <sheetData>
    <row r="1" spans="1:13">
      <c r="A1" s="37" t="s">
        <v>689</v>
      </c>
      <c r="B1" s="12"/>
      <c r="C1" s="22"/>
      <c r="D1" s="22"/>
      <c r="E1" s="22"/>
      <c r="F1" s="22"/>
      <c r="G1" s="6"/>
      <c r="H1" s="6"/>
      <c r="I1" s="6"/>
      <c r="J1" s="6"/>
    </row>
    <row r="2" spans="1:13">
      <c r="A2" s="9"/>
      <c r="B2" s="12"/>
      <c r="C2" s="22"/>
      <c r="D2" s="22"/>
      <c r="E2" s="22"/>
      <c r="F2" s="22"/>
      <c r="G2" s="6"/>
      <c r="H2" s="6"/>
      <c r="I2" s="6"/>
      <c r="J2" s="6"/>
    </row>
    <row r="3" spans="1:13">
      <c r="A3" s="228" t="s">
        <v>605</v>
      </c>
      <c r="B3" s="228"/>
      <c r="F3" s="238" t="s">
        <v>606</v>
      </c>
      <c r="G3" s="238"/>
      <c r="H3" s="238"/>
      <c r="I3" s="238"/>
      <c r="J3" s="238"/>
      <c r="K3" s="238"/>
      <c r="L3" s="238"/>
    </row>
    <row r="4" spans="1:13" ht="15">
      <c r="A4" s="11" t="s">
        <v>607</v>
      </c>
      <c r="B4" s="12" t="s">
        <v>608</v>
      </c>
      <c r="F4" s="13" t="s">
        <v>617</v>
      </c>
      <c r="G4" s="13" t="s">
        <v>610</v>
      </c>
      <c r="H4" s="22" t="s">
        <v>650</v>
      </c>
      <c r="I4" s="14" t="s">
        <v>611</v>
      </c>
      <c r="J4" s="14" t="s">
        <v>612</v>
      </c>
      <c r="K4" s="6" t="s">
        <v>619</v>
      </c>
      <c r="L4" s="22" t="s">
        <v>634</v>
      </c>
    </row>
    <row r="5" spans="1:13">
      <c r="A5" s="36">
        <v>70.344031999999999</v>
      </c>
      <c r="B5" s="34">
        <v>17.415144000000002</v>
      </c>
      <c r="F5" s="13">
        <v>160</v>
      </c>
      <c r="G5" s="13" t="s">
        <v>690</v>
      </c>
      <c r="H5" s="13">
        <v>-25.1</v>
      </c>
      <c r="I5" s="13">
        <v>1434</v>
      </c>
      <c r="J5" s="13">
        <v>28</v>
      </c>
      <c r="K5" s="6">
        <f>(1385+1290)/2</f>
        <v>1337.5</v>
      </c>
      <c r="L5" s="6">
        <f>(1385-1290)/2</f>
        <v>47.5</v>
      </c>
      <c r="M5" s="4"/>
    </row>
    <row r="6" spans="1:13">
      <c r="A6" s="36">
        <v>202.95983000000001</v>
      </c>
      <c r="B6" s="34">
        <v>15.052218999999999</v>
      </c>
      <c r="F6" s="13">
        <v>402</v>
      </c>
      <c r="G6" s="13" t="s">
        <v>690</v>
      </c>
      <c r="H6" s="13">
        <v>-26.8</v>
      </c>
      <c r="I6" s="13">
        <v>2688</v>
      </c>
      <c r="J6" s="13">
        <v>27</v>
      </c>
      <c r="K6" s="6">
        <f>(2845+2750)/2</f>
        <v>2797.5</v>
      </c>
      <c r="L6" s="6">
        <f>(2845-2750)/2</f>
        <v>47.5</v>
      </c>
      <c r="M6" s="4"/>
    </row>
    <row r="7" spans="1:13">
      <c r="A7" s="36">
        <v>247.1651</v>
      </c>
      <c r="B7" s="34">
        <v>16.468668000000001</v>
      </c>
      <c r="F7" s="13">
        <v>501</v>
      </c>
      <c r="G7" s="13" t="s">
        <v>690</v>
      </c>
      <c r="H7" s="13">
        <v>-25.2</v>
      </c>
      <c r="I7" s="13">
        <v>3531</v>
      </c>
      <c r="J7" s="13">
        <v>28</v>
      </c>
      <c r="K7" s="6">
        <f>(3885+3700)/2</f>
        <v>3792.5</v>
      </c>
      <c r="L7" s="6">
        <f>(3885-3700)/2</f>
        <v>92.5</v>
      </c>
      <c r="M7" s="4"/>
    </row>
    <row r="8" spans="1:13">
      <c r="A8" s="36">
        <v>356.71728000000002</v>
      </c>
      <c r="B8" s="34">
        <v>15.130547999999999</v>
      </c>
      <c r="F8" s="13">
        <v>701</v>
      </c>
      <c r="G8" s="13" t="s">
        <v>690</v>
      </c>
      <c r="H8" s="13">
        <v>-24.8</v>
      </c>
      <c r="I8" s="13">
        <v>4729</v>
      </c>
      <c r="J8" s="13">
        <v>32</v>
      </c>
      <c r="K8" s="6">
        <f>(5582+5325)/2</f>
        <v>5453.5</v>
      </c>
      <c r="L8" s="6">
        <f>(5582-5325)/2</f>
        <v>128.5</v>
      </c>
      <c r="M8" s="4"/>
    </row>
    <row r="9" spans="1:13">
      <c r="A9" s="36">
        <v>312.51200999999998</v>
      </c>
      <c r="B9" s="34">
        <v>17.291122999999999</v>
      </c>
      <c r="F9" s="13">
        <v>901</v>
      </c>
      <c r="G9" s="13" t="s">
        <v>690</v>
      </c>
      <c r="H9" s="13">
        <v>-24.3</v>
      </c>
      <c r="I9" s="13">
        <v>5809</v>
      </c>
      <c r="J9" s="13">
        <v>33</v>
      </c>
      <c r="K9" s="6">
        <f>(6720+6500)/2</f>
        <v>6610</v>
      </c>
      <c r="L9" s="6">
        <f>(6720-6500)/2</f>
        <v>110</v>
      </c>
      <c r="M9" s="4"/>
    </row>
    <row r="10" spans="1:13">
      <c r="A10" s="36">
        <v>489.33308</v>
      </c>
      <c r="B10" s="34">
        <v>15.874674000000001</v>
      </c>
      <c r="F10" s="13">
        <v>989</v>
      </c>
      <c r="G10" s="13" t="s">
        <v>690</v>
      </c>
      <c r="H10" s="13">
        <v>-25.1</v>
      </c>
      <c r="I10" s="13">
        <v>6593</v>
      </c>
      <c r="J10" s="13">
        <v>34</v>
      </c>
      <c r="K10" s="6">
        <f>(7565+7430)/2</f>
        <v>7497.5</v>
      </c>
      <c r="L10" s="6">
        <f>(7565-7430)/2</f>
        <v>67.5</v>
      </c>
      <c r="M10" s="4"/>
    </row>
    <row r="11" spans="1:13">
      <c r="A11" s="36">
        <v>620.02691000000004</v>
      </c>
      <c r="B11" s="34">
        <v>16.174935000000001</v>
      </c>
      <c r="F11" s="13">
        <v>1063</v>
      </c>
      <c r="G11" s="13" t="s">
        <v>690</v>
      </c>
      <c r="H11" s="13">
        <v>-25.5</v>
      </c>
      <c r="I11" s="13">
        <v>9175</v>
      </c>
      <c r="J11" s="13">
        <v>34</v>
      </c>
      <c r="K11" s="6">
        <f>(10470+10235)/2</f>
        <v>10352.5</v>
      </c>
      <c r="L11" s="6">
        <f>(10470-10235)/2</f>
        <v>117.5</v>
      </c>
      <c r="M11" s="4"/>
    </row>
    <row r="12" spans="1:13">
      <c r="A12" s="36">
        <v>533.53833999999995</v>
      </c>
      <c r="B12" s="34">
        <v>14.902089</v>
      </c>
      <c r="F12" s="13">
        <v>1103</v>
      </c>
      <c r="G12" s="13" t="s">
        <v>690</v>
      </c>
      <c r="H12" s="13">
        <v>-24.7</v>
      </c>
      <c r="I12" s="13">
        <v>10171</v>
      </c>
      <c r="J12" s="13">
        <v>39</v>
      </c>
      <c r="K12" s="6">
        <f>(12300+11570)/2</f>
        <v>11935</v>
      </c>
      <c r="L12" s="6">
        <f>(12300-11570)/2</f>
        <v>365</v>
      </c>
      <c r="M12" s="4"/>
    </row>
    <row r="13" spans="1:13">
      <c r="A13" s="36">
        <v>731.50106000000005</v>
      </c>
      <c r="B13" s="34">
        <v>15.280678999999999</v>
      </c>
    </row>
    <row r="14" spans="1:13">
      <c r="A14" s="36">
        <v>885.25850000000003</v>
      </c>
      <c r="B14" s="34">
        <v>14.236292000000001</v>
      </c>
    </row>
    <row r="15" spans="1:13">
      <c r="A15" s="36">
        <v>950.60541999999998</v>
      </c>
      <c r="B15" s="34">
        <v>16.096606000000001</v>
      </c>
    </row>
    <row r="16" spans="1:13">
      <c r="A16" s="36">
        <v>1125.5045</v>
      </c>
      <c r="B16" s="34">
        <v>16.697127999999999</v>
      </c>
    </row>
    <row r="17" spans="1:11">
      <c r="A17" s="36">
        <v>1192.7734</v>
      </c>
      <c r="B17" s="34">
        <v>14.379896</v>
      </c>
    </row>
    <row r="18" spans="1:11">
      <c r="A18" s="36">
        <v>1346.5308</v>
      </c>
      <c r="B18" s="34">
        <v>17.591384000000001</v>
      </c>
    </row>
    <row r="19" spans="1:11">
      <c r="A19" s="36">
        <v>1477.2247</v>
      </c>
      <c r="B19" s="34">
        <v>15.280678999999999</v>
      </c>
    </row>
    <row r="20" spans="1:11">
      <c r="A20" s="36">
        <v>1544.4936</v>
      </c>
      <c r="B20" s="34">
        <v>17.741513999999999</v>
      </c>
    </row>
    <row r="21" spans="1:11">
      <c r="A21" s="36">
        <v>1609.8405</v>
      </c>
      <c r="B21" s="34">
        <v>14.379896</v>
      </c>
    </row>
    <row r="22" spans="1:11">
      <c r="A22" s="36">
        <v>1630.9820999999999</v>
      </c>
      <c r="B22" s="34">
        <v>15.652742</v>
      </c>
      <c r="D22" s="18"/>
      <c r="K22" s="18"/>
    </row>
    <row r="23" spans="1:11">
      <c r="A23" s="36">
        <v>1807.8032000000001</v>
      </c>
      <c r="B23" s="34">
        <v>14.680156999999999</v>
      </c>
      <c r="D23" s="18"/>
      <c r="K23" s="18"/>
    </row>
    <row r="24" spans="1:11">
      <c r="A24" s="36">
        <v>1784.7396000000001</v>
      </c>
      <c r="B24" s="34">
        <v>16.024804</v>
      </c>
      <c r="D24" s="18"/>
      <c r="K24" s="18"/>
    </row>
    <row r="25" spans="1:11">
      <c r="A25" s="36">
        <v>1873.1501000000001</v>
      </c>
      <c r="B25" s="34">
        <v>15.574413</v>
      </c>
      <c r="D25" s="18"/>
      <c r="K25" s="18"/>
    </row>
    <row r="26" spans="1:11">
      <c r="A26" s="36">
        <v>1894.2918</v>
      </c>
      <c r="B26" s="34">
        <v>16.096606000000001</v>
      </c>
      <c r="D26" s="18"/>
      <c r="K26" s="18"/>
    </row>
    <row r="27" spans="1:11">
      <c r="A27" s="36">
        <v>1917.3553999999999</v>
      </c>
      <c r="B27" s="34">
        <v>15.052218999999999</v>
      </c>
      <c r="D27" s="18"/>
      <c r="K27" s="18"/>
    </row>
    <row r="28" spans="1:11">
      <c r="A28" s="36">
        <v>2005.7659000000001</v>
      </c>
      <c r="B28" s="34">
        <v>16.024804</v>
      </c>
      <c r="D28" s="18"/>
      <c r="K28" s="18"/>
    </row>
    <row r="29" spans="1:11">
      <c r="A29" s="36">
        <v>2115.3181</v>
      </c>
      <c r="B29" s="34">
        <v>16.024804</v>
      </c>
      <c r="D29" s="18"/>
      <c r="K29" s="18"/>
    </row>
    <row r="30" spans="1:11">
      <c r="A30" s="36">
        <v>2159.5234</v>
      </c>
      <c r="B30" s="34">
        <v>14.458225000000001</v>
      </c>
      <c r="D30" s="18"/>
      <c r="K30" s="18"/>
    </row>
    <row r="31" spans="1:11">
      <c r="A31" s="36">
        <v>2269.0754999999999</v>
      </c>
      <c r="B31" s="34">
        <v>15.502611</v>
      </c>
      <c r="K31" s="18"/>
    </row>
    <row r="32" spans="1:11">
      <c r="A32" s="36">
        <v>2334.4223999999999</v>
      </c>
      <c r="B32" s="34">
        <v>15.946475</v>
      </c>
    </row>
    <row r="33" spans="1:2">
      <c r="A33" s="36">
        <v>2422.8330000000001</v>
      </c>
      <c r="B33" s="34">
        <v>14.680156999999999</v>
      </c>
    </row>
    <row r="34" spans="1:2">
      <c r="A34" s="36">
        <v>2422.8330000000001</v>
      </c>
      <c r="B34" s="34">
        <v>16.396867</v>
      </c>
    </row>
    <row r="35" spans="1:2">
      <c r="A35" s="36">
        <v>2511.2435</v>
      </c>
      <c r="B35" s="34">
        <v>15.35248</v>
      </c>
    </row>
    <row r="36" spans="1:2">
      <c r="A36" s="36">
        <v>2532.3852000000002</v>
      </c>
      <c r="B36" s="34">
        <v>16.246735999999999</v>
      </c>
    </row>
    <row r="37" spans="1:2">
      <c r="A37" s="36">
        <v>2709.2062000000001</v>
      </c>
      <c r="B37" s="34">
        <v>16.174935000000001</v>
      </c>
    </row>
    <row r="38" spans="1:2">
      <c r="A38" s="36">
        <v>2818.7584000000002</v>
      </c>
      <c r="B38" s="34">
        <v>17.140992000000001</v>
      </c>
    </row>
    <row r="39" spans="1:2">
      <c r="A39" s="36">
        <v>2928.3105999999998</v>
      </c>
      <c r="B39" s="34">
        <v>19.680157000000001</v>
      </c>
    </row>
    <row r="40" spans="1:2">
      <c r="A40" s="36">
        <v>3037.8627999999999</v>
      </c>
      <c r="B40" s="34">
        <v>15.874674000000001</v>
      </c>
    </row>
    <row r="41" spans="1:2">
      <c r="A41" s="36">
        <v>3170.4785999999999</v>
      </c>
      <c r="B41" s="34">
        <v>19.308094000000001</v>
      </c>
    </row>
    <row r="42" spans="1:2">
      <c r="A42" s="36">
        <v>3256.9670999999998</v>
      </c>
      <c r="B42" s="34">
        <v>19.902089</v>
      </c>
    </row>
    <row r="43" spans="1:2">
      <c r="A43" s="36">
        <v>3301.1723999999999</v>
      </c>
      <c r="B43" s="34">
        <v>19.157962999999999</v>
      </c>
    </row>
    <row r="44" spans="1:2">
      <c r="A44" s="36">
        <v>3324.2359999999999</v>
      </c>
      <c r="B44" s="34">
        <v>20.280678999999999</v>
      </c>
    </row>
    <row r="45" spans="1:2">
      <c r="A45" s="36">
        <v>3454.9297999999999</v>
      </c>
      <c r="B45" s="34">
        <v>17.813316</v>
      </c>
    </row>
    <row r="46" spans="1:2">
      <c r="A46" s="36">
        <v>3454.9297999999999</v>
      </c>
      <c r="B46" s="34">
        <v>22.891645</v>
      </c>
    </row>
    <row r="47" spans="1:2">
      <c r="A47" s="36">
        <v>3543.3404</v>
      </c>
      <c r="B47" s="34">
        <v>20.130548000000001</v>
      </c>
    </row>
    <row r="48" spans="1:2">
      <c r="A48" s="36">
        <v>3608.6873000000001</v>
      </c>
      <c r="B48" s="34">
        <v>22.369451999999999</v>
      </c>
    </row>
    <row r="49" spans="1:2">
      <c r="A49" s="36">
        <v>3762.4447</v>
      </c>
      <c r="B49" s="34">
        <v>18.707571999999999</v>
      </c>
    </row>
    <row r="50" spans="1:2">
      <c r="A50" s="36">
        <v>3762.4447</v>
      </c>
      <c r="B50" s="34">
        <v>21.174935000000001</v>
      </c>
    </row>
    <row r="51" spans="1:2">
      <c r="A51" s="36">
        <v>3829.7136</v>
      </c>
      <c r="B51" s="34">
        <v>18.785900999999999</v>
      </c>
    </row>
    <row r="52" spans="1:2">
      <c r="A52" s="36">
        <v>3829.7136</v>
      </c>
      <c r="B52" s="34">
        <v>20.874673999999999</v>
      </c>
    </row>
    <row r="53" spans="1:2">
      <c r="A53" s="36">
        <v>3939.2658000000001</v>
      </c>
      <c r="B53" s="34">
        <v>17.140992000000001</v>
      </c>
    </row>
    <row r="54" spans="1:2">
      <c r="A54" s="36">
        <v>4025.7543999999998</v>
      </c>
      <c r="B54" s="34">
        <v>19.086162000000002</v>
      </c>
    </row>
    <row r="55" spans="1:2">
      <c r="A55" s="36">
        <v>4069.9596000000001</v>
      </c>
      <c r="B55" s="34">
        <v>18.785900999999999</v>
      </c>
    </row>
    <row r="56" spans="1:2">
      <c r="A56" s="36">
        <v>4246.7807000000003</v>
      </c>
      <c r="B56" s="34">
        <v>15.280678999999999</v>
      </c>
    </row>
    <row r="57" spans="1:2">
      <c r="A57" s="36">
        <v>4290.9859999999999</v>
      </c>
      <c r="B57" s="34">
        <v>14.157963000000001</v>
      </c>
    </row>
    <row r="58" spans="1:2">
      <c r="A58" s="36">
        <v>4377.4745000000003</v>
      </c>
      <c r="B58" s="34">
        <v>18.413837999999998</v>
      </c>
    </row>
    <row r="59" spans="1:2">
      <c r="A59" s="36">
        <v>4444.7434000000003</v>
      </c>
      <c r="B59" s="34">
        <v>21.174935000000001</v>
      </c>
    </row>
    <row r="60" spans="1:2">
      <c r="A60" s="36">
        <v>4488.9486999999999</v>
      </c>
      <c r="B60" s="34">
        <v>17.663184999999999</v>
      </c>
    </row>
    <row r="61" spans="1:2">
      <c r="A61" s="36">
        <v>4598.5009</v>
      </c>
      <c r="B61" s="34">
        <v>19.458224999999999</v>
      </c>
    </row>
    <row r="62" spans="1:2">
      <c r="A62" s="36">
        <v>4796.4636</v>
      </c>
      <c r="B62" s="34">
        <v>17.219321000000001</v>
      </c>
    </row>
    <row r="63" spans="1:2">
      <c r="A63" s="36">
        <v>4773.3999999999996</v>
      </c>
      <c r="B63" s="34">
        <v>19.229765</v>
      </c>
    </row>
    <row r="64" spans="1:2">
      <c r="A64" s="36">
        <v>4927.1574000000001</v>
      </c>
      <c r="B64" s="34">
        <v>17.369451999999999</v>
      </c>
    </row>
    <row r="65" spans="1:2">
      <c r="A65" s="36">
        <v>5059.7731999999996</v>
      </c>
      <c r="B65" s="34">
        <v>20.502611000000002</v>
      </c>
    </row>
    <row r="66" spans="1:2">
      <c r="A66" s="36">
        <v>5059.7731999999996</v>
      </c>
      <c r="B66" s="34">
        <v>19.758486000000001</v>
      </c>
    </row>
    <row r="67" spans="1:2">
      <c r="A67" s="36">
        <v>5190.4669999999996</v>
      </c>
      <c r="B67" s="34">
        <v>22.069191</v>
      </c>
    </row>
    <row r="68" spans="1:2">
      <c r="A68" s="36">
        <v>5298.0973000000004</v>
      </c>
      <c r="B68" s="34">
        <v>19.882507</v>
      </c>
    </row>
    <row r="69" spans="1:2">
      <c r="A69" s="36">
        <v>5409.5713999999998</v>
      </c>
      <c r="B69" s="34">
        <v>18.825064999999999</v>
      </c>
    </row>
    <row r="70" spans="1:2">
      <c r="A70" s="36">
        <v>5519.1235999999999</v>
      </c>
      <c r="B70" s="34">
        <v>21.174935000000001</v>
      </c>
    </row>
    <row r="71" spans="1:2">
      <c r="A71" s="36">
        <v>5530.6553999999996</v>
      </c>
      <c r="B71" s="34">
        <v>16.697127999999999</v>
      </c>
    </row>
    <row r="72" spans="1:2">
      <c r="A72" s="36">
        <v>5647.8954000000003</v>
      </c>
      <c r="B72" s="34">
        <v>21.135770000000001</v>
      </c>
    </row>
    <row r="73" spans="1:2">
      <c r="A73" s="36">
        <v>5745.9157999999998</v>
      </c>
      <c r="B73" s="34">
        <v>15.659269</v>
      </c>
    </row>
    <row r="74" spans="1:2">
      <c r="A74" s="36">
        <v>5838.1702999999998</v>
      </c>
      <c r="B74" s="34">
        <v>21.096606000000001</v>
      </c>
    </row>
    <row r="75" spans="1:2">
      <c r="A75" s="36">
        <v>5863.1558999999997</v>
      </c>
      <c r="B75" s="34">
        <v>18.968668000000001</v>
      </c>
    </row>
    <row r="76" spans="1:2">
      <c r="A76" s="36">
        <v>6003.4594999999999</v>
      </c>
      <c r="B76" s="34">
        <v>21.220627</v>
      </c>
    </row>
    <row r="77" spans="1:2">
      <c r="A77" s="36">
        <v>6070.7284</v>
      </c>
      <c r="B77" s="34">
        <v>16.259791</v>
      </c>
    </row>
    <row r="78" spans="1:2">
      <c r="A78" s="36">
        <v>6070.7284</v>
      </c>
      <c r="B78" s="34">
        <v>20.385117000000001</v>
      </c>
    </row>
    <row r="79" spans="1:2">
      <c r="A79" s="36">
        <v>6224.4858999999997</v>
      </c>
      <c r="B79" s="34">
        <v>20.137076</v>
      </c>
    </row>
    <row r="80" spans="1:2">
      <c r="A80" s="36">
        <v>6224.4858999999997</v>
      </c>
      <c r="B80" s="34">
        <v>21.697127999999999</v>
      </c>
    </row>
    <row r="81" spans="1:2">
      <c r="A81" s="36">
        <v>6322.5061999999998</v>
      </c>
      <c r="B81" s="34">
        <v>19.242819999999998</v>
      </c>
    </row>
    <row r="82" spans="1:2">
      <c r="A82" s="36">
        <v>6378.2433000000001</v>
      </c>
      <c r="B82" s="34">
        <v>23.074413</v>
      </c>
    </row>
    <row r="83" spans="1:2">
      <c r="A83" s="36">
        <v>6462.8099000000002</v>
      </c>
      <c r="B83" s="34">
        <v>20.926893</v>
      </c>
    </row>
    <row r="84" spans="1:2">
      <c r="A84" s="36">
        <v>6697.29</v>
      </c>
      <c r="B84" s="34">
        <v>22.258486000000001</v>
      </c>
    </row>
    <row r="85" spans="1:2">
      <c r="A85" s="36">
        <v>6630.0210999999999</v>
      </c>
      <c r="B85" s="34">
        <v>21.971278999999999</v>
      </c>
    </row>
    <row r="86" spans="1:2">
      <c r="A86" s="36">
        <v>6751.1050999999998</v>
      </c>
      <c r="B86" s="34">
        <v>19.928197999999998</v>
      </c>
    </row>
    <row r="87" spans="1:2">
      <c r="A87" s="36">
        <v>6808.7641999999996</v>
      </c>
      <c r="B87" s="34">
        <v>22.421671</v>
      </c>
    </row>
    <row r="88" spans="1:2">
      <c r="A88" s="36">
        <v>6891.4088000000002</v>
      </c>
      <c r="B88" s="34">
        <v>22.584855999999998</v>
      </c>
    </row>
    <row r="89" spans="1:2">
      <c r="A89" s="36">
        <v>6916.3944000000001</v>
      </c>
      <c r="B89" s="34">
        <v>19.941253</v>
      </c>
    </row>
    <row r="90" spans="1:2">
      <c r="A90" s="36">
        <v>6952.9117999999999</v>
      </c>
      <c r="B90" s="34">
        <v>17.826371000000002</v>
      </c>
    </row>
    <row r="91" spans="1:2">
      <c r="A91" s="36">
        <v>7072.0738000000001</v>
      </c>
      <c r="B91" s="34">
        <v>22.545691999999999</v>
      </c>
    </row>
    <row r="92" spans="1:2">
      <c r="A92" s="36">
        <v>7275.8023999999996</v>
      </c>
      <c r="B92" s="34">
        <v>18.962140999999999</v>
      </c>
    </row>
    <row r="93" spans="1:2">
      <c r="A93" s="36">
        <v>7335.3833999999997</v>
      </c>
      <c r="B93" s="34">
        <v>21.16188</v>
      </c>
    </row>
    <row r="94" spans="1:2">
      <c r="A94" s="36">
        <v>7335.3833999999997</v>
      </c>
      <c r="B94" s="34">
        <v>17.173628999999998</v>
      </c>
    </row>
    <row r="95" spans="1:2">
      <c r="A95" s="36">
        <v>7527.5802000000003</v>
      </c>
      <c r="B95" s="34">
        <v>15.182767999999999</v>
      </c>
    </row>
    <row r="96" spans="1:2">
      <c r="A96" s="36">
        <v>7669.8059000000003</v>
      </c>
      <c r="B96" s="34">
        <v>18.962140999999999</v>
      </c>
    </row>
    <row r="97" spans="1:2">
      <c r="A97" s="36">
        <v>8186.8153000000002</v>
      </c>
      <c r="B97" s="34">
        <v>22.349869000000002</v>
      </c>
    </row>
    <row r="98" spans="1:2">
      <c r="A98" s="36">
        <v>8354.0264999999999</v>
      </c>
      <c r="B98" s="34">
        <v>18.218015999999999</v>
      </c>
    </row>
    <row r="99" spans="1:2">
      <c r="A99" s="36">
        <v>8523.1597000000002</v>
      </c>
      <c r="B99" s="34">
        <v>16.755875</v>
      </c>
    </row>
    <row r="100" spans="1:2">
      <c r="A100" s="36">
        <v>8692.2929000000004</v>
      </c>
      <c r="B100" s="34">
        <v>17.454308000000001</v>
      </c>
    </row>
    <row r="101" spans="1:2">
      <c r="A101" s="36">
        <v>8859.5041000000001</v>
      </c>
      <c r="B101" s="34">
        <v>20.378589999999999</v>
      </c>
    </row>
    <row r="102" spans="1:2">
      <c r="A102" s="36">
        <v>8990.1980000000003</v>
      </c>
      <c r="B102" s="34">
        <v>17.904699999999998</v>
      </c>
    </row>
    <row r="103" spans="1:2">
      <c r="A103" s="36">
        <v>9140.1115000000009</v>
      </c>
      <c r="B103" s="34">
        <v>18.218015999999999</v>
      </c>
    </row>
    <row r="104" spans="1:2">
      <c r="A104" s="36">
        <v>9328.4642999999996</v>
      </c>
      <c r="B104" s="34">
        <v>19.810704999999999</v>
      </c>
    </row>
    <row r="105" spans="1:2">
      <c r="A105" s="36">
        <v>9439.9385000000002</v>
      </c>
      <c r="B105" s="34">
        <v>17.075717999999998</v>
      </c>
    </row>
    <row r="106" spans="1:2">
      <c r="A106" s="36">
        <v>9914.6646000000001</v>
      </c>
      <c r="B106" s="34">
        <v>21.325064999999999</v>
      </c>
    </row>
    <row r="107" spans="1:2">
      <c r="A107" s="36">
        <v>10235.633</v>
      </c>
      <c r="B107" s="34">
        <v>16.657962999999999</v>
      </c>
    </row>
    <row r="108" spans="1:2">
      <c r="A108" s="36">
        <v>10556.602000000001</v>
      </c>
      <c r="B108" s="34">
        <v>19.138380999999999</v>
      </c>
    </row>
    <row r="109" spans="1:2">
      <c r="A109" s="36">
        <v>10702.672</v>
      </c>
      <c r="B109" s="34">
        <v>17.748042000000002</v>
      </c>
    </row>
    <row r="110" spans="1:2">
      <c r="A110" s="36">
        <v>10937.152</v>
      </c>
      <c r="B110" s="34">
        <v>17.85248</v>
      </c>
    </row>
    <row r="111" spans="1:2">
      <c r="A111" s="36">
        <v>11054.392</v>
      </c>
      <c r="B111" s="34">
        <v>16.063969</v>
      </c>
    </row>
    <row r="112" spans="1:2">
      <c r="A112" s="36">
        <v>11521.43</v>
      </c>
      <c r="B112" s="34">
        <v>16.860313000000001</v>
      </c>
    </row>
    <row r="113" spans="1:2">
      <c r="A113" s="36">
        <v>11667.5</v>
      </c>
      <c r="B113" s="34">
        <v>15.966056999999999</v>
      </c>
    </row>
    <row r="114" spans="1:2">
      <c r="A114" s="36">
        <v>11844.321</v>
      </c>
      <c r="B114" s="34">
        <v>17.154046999999998</v>
      </c>
    </row>
  </sheetData>
  <mergeCells count="2">
    <mergeCell ref="A3:B3"/>
    <mergeCell ref="F3:L3"/>
  </mergeCells>
  <phoneticPr fontId="44" type="noConversion"/>
  <pageMargins left="0.75" right="0.75" top="1" bottom="1" header="0.5" footer="0.5"/>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737"/>
  <sheetViews>
    <sheetView workbookViewId="0">
      <selection activeCell="A3" sqref="A3:B4"/>
    </sheetView>
  </sheetViews>
  <sheetFormatPr baseColWidth="10" defaultColWidth="9" defaultRowHeight="13"/>
  <cols>
    <col min="1" max="1" width="21.1640625" style="58" customWidth="1"/>
    <col min="2" max="2" width="8.6640625" style="112" customWidth="1"/>
    <col min="3" max="5" width="9" style="4"/>
    <col min="6" max="6" width="10.1640625" style="4" customWidth="1"/>
    <col min="7" max="7" width="12.83203125" style="4" customWidth="1"/>
    <col min="8" max="8" width="14.1640625" style="4" customWidth="1"/>
    <col min="9" max="9" width="11.1640625" style="4" customWidth="1"/>
    <col min="10" max="10" width="20.33203125" style="4" customWidth="1"/>
    <col min="11" max="11" width="7.83203125" style="6" customWidth="1"/>
    <col min="12" max="16384" width="9" style="4"/>
  </cols>
  <sheetData>
    <row r="1" spans="1:14">
      <c r="A1" s="37" t="s">
        <v>691</v>
      </c>
      <c r="B1" s="12"/>
      <c r="C1" s="22"/>
      <c r="D1" s="22"/>
      <c r="E1" s="22"/>
      <c r="F1" s="22"/>
      <c r="G1" s="6"/>
      <c r="H1" s="6"/>
      <c r="I1" s="6"/>
      <c r="J1" s="6"/>
      <c r="M1" s="6"/>
      <c r="N1" s="6"/>
    </row>
    <row r="2" spans="1:14">
      <c r="A2" s="9"/>
      <c r="B2" s="12"/>
      <c r="C2" s="22"/>
      <c r="D2" s="22"/>
      <c r="E2" s="22"/>
      <c r="F2" s="22"/>
      <c r="G2" s="6"/>
      <c r="H2" s="6"/>
      <c r="I2" s="6"/>
      <c r="J2" s="6"/>
      <c r="M2" s="6"/>
      <c r="N2" s="6"/>
    </row>
    <row r="3" spans="1:14">
      <c r="A3" s="228" t="s">
        <v>605</v>
      </c>
      <c r="B3" s="228"/>
      <c r="F3" s="229" t="s">
        <v>606</v>
      </c>
      <c r="G3" s="229"/>
      <c r="H3" s="229"/>
      <c r="I3" s="229"/>
      <c r="J3" s="229"/>
      <c r="K3" s="229"/>
    </row>
    <row r="4" spans="1:14" ht="15">
      <c r="A4" s="11" t="s">
        <v>607</v>
      </c>
      <c r="B4" s="12" t="s">
        <v>608</v>
      </c>
      <c r="F4" s="18" t="s">
        <v>609</v>
      </c>
      <c r="G4" s="13" t="s">
        <v>610</v>
      </c>
      <c r="H4" s="14" t="s">
        <v>611</v>
      </c>
      <c r="I4" s="14" t="s">
        <v>612</v>
      </c>
      <c r="J4" s="6" t="s">
        <v>619</v>
      </c>
      <c r="K4" s="22" t="s">
        <v>634</v>
      </c>
    </row>
    <row r="5" spans="1:14">
      <c r="A5" s="19">
        <v>9.0395479999999999</v>
      </c>
      <c r="B5" s="23">
        <v>5.1117672000000001</v>
      </c>
      <c r="F5" s="13" t="s">
        <v>692</v>
      </c>
      <c r="G5" s="13" t="s">
        <v>60</v>
      </c>
      <c r="H5" s="13">
        <v>2025</v>
      </c>
      <c r="I5" s="13">
        <v>24</v>
      </c>
      <c r="J5" s="13">
        <v>1982</v>
      </c>
      <c r="K5" s="6">
        <v>62</v>
      </c>
    </row>
    <row r="6" spans="1:14">
      <c r="A6" s="19">
        <v>164.97174999999999</v>
      </c>
      <c r="B6" s="23">
        <v>8.0641079999999992</v>
      </c>
      <c r="F6" s="13" t="s">
        <v>693</v>
      </c>
      <c r="G6" s="13" t="s">
        <v>694</v>
      </c>
      <c r="H6" s="13">
        <v>3669</v>
      </c>
      <c r="I6" s="13">
        <v>26</v>
      </c>
      <c r="J6" s="13">
        <v>4003</v>
      </c>
      <c r="K6" s="6">
        <v>82</v>
      </c>
    </row>
    <row r="7" spans="1:14">
      <c r="A7" s="19">
        <v>225.98869999999999</v>
      </c>
      <c r="B7" s="23">
        <v>11.071278</v>
      </c>
      <c r="F7" s="13" t="s">
        <v>695</v>
      </c>
      <c r="G7" s="13" t="s">
        <v>60</v>
      </c>
      <c r="H7" s="13">
        <v>8894</v>
      </c>
      <c r="I7" s="13">
        <v>40</v>
      </c>
      <c r="J7" s="13">
        <v>10039</v>
      </c>
      <c r="K7" s="6">
        <v>151</v>
      </c>
    </row>
    <row r="8" spans="1:14">
      <c r="A8" s="19">
        <v>289.26553999999999</v>
      </c>
      <c r="B8" s="23">
        <v>13.272881</v>
      </c>
      <c r="F8" s="13" t="s">
        <v>696</v>
      </c>
      <c r="G8" s="13" t="s">
        <v>60</v>
      </c>
      <c r="H8" s="13">
        <v>11533</v>
      </c>
      <c r="I8" s="13">
        <v>39</v>
      </c>
      <c r="J8" s="13">
        <v>13375</v>
      </c>
      <c r="K8" s="6">
        <v>107</v>
      </c>
    </row>
    <row r="9" spans="1:14">
      <c r="A9" s="19">
        <v>318.64407</v>
      </c>
      <c r="B9" s="23">
        <v>15.297343</v>
      </c>
      <c r="F9" s="13" t="s">
        <v>697</v>
      </c>
      <c r="G9" s="13" t="s">
        <v>678</v>
      </c>
      <c r="H9" s="13">
        <v>26640</v>
      </c>
      <c r="I9" s="13">
        <v>105</v>
      </c>
      <c r="J9" s="13">
        <v>31069</v>
      </c>
      <c r="K9" s="6">
        <v>168</v>
      </c>
    </row>
    <row r="10" spans="1:14">
      <c r="A10" s="19">
        <v>442.93785000000003</v>
      </c>
      <c r="B10" s="23">
        <v>13.040910999999999</v>
      </c>
      <c r="F10" s="13" t="s">
        <v>698</v>
      </c>
      <c r="G10" s="13" t="s">
        <v>678</v>
      </c>
      <c r="H10" s="13">
        <v>28665</v>
      </c>
      <c r="I10" s="13">
        <v>98</v>
      </c>
      <c r="J10" s="13">
        <v>33084.5</v>
      </c>
      <c r="K10" s="6">
        <v>405.5</v>
      </c>
    </row>
    <row r="11" spans="1:14">
      <c r="A11" s="19">
        <v>598.87005999999997</v>
      </c>
      <c r="B11" s="23">
        <v>10.088570000000001</v>
      </c>
      <c r="D11" s="18"/>
      <c r="F11" s="13" t="s">
        <v>699</v>
      </c>
      <c r="G11" s="13" t="s">
        <v>694</v>
      </c>
      <c r="H11" s="13">
        <v>31936</v>
      </c>
      <c r="I11" s="13">
        <v>119</v>
      </c>
      <c r="J11" s="13">
        <v>36521.5</v>
      </c>
      <c r="K11" s="6">
        <v>258.5</v>
      </c>
    </row>
    <row r="12" spans="1:14">
      <c r="A12" s="19">
        <v>630.50846999999999</v>
      </c>
      <c r="B12" s="23">
        <v>8.9329397000000004</v>
      </c>
      <c r="D12" s="18"/>
    </row>
    <row r="13" spans="1:14">
      <c r="A13" s="19">
        <v>908.47457999999995</v>
      </c>
      <c r="B13" s="23">
        <v>12.808941000000001</v>
      </c>
      <c r="D13" s="18"/>
    </row>
    <row r="14" spans="1:14">
      <c r="A14" s="19">
        <v>1125.4237000000001</v>
      </c>
      <c r="B14" s="23">
        <v>10.611556</v>
      </c>
      <c r="D14" s="18"/>
    </row>
    <row r="15" spans="1:14">
      <c r="A15" s="19">
        <v>1218.0790999999999</v>
      </c>
      <c r="B15" s="23">
        <v>8.2370307999999994</v>
      </c>
      <c r="D15" s="18"/>
    </row>
    <row r="16" spans="1:14">
      <c r="A16" s="19">
        <v>1435.0282</v>
      </c>
      <c r="B16" s="23">
        <v>5.4027836000000002</v>
      </c>
      <c r="D16" s="18"/>
    </row>
    <row r="17" spans="1:11">
      <c r="A17" s="19">
        <v>1498.3051</v>
      </c>
      <c r="B17" s="23">
        <v>7.9502319999999997</v>
      </c>
      <c r="D17" s="18"/>
    </row>
    <row r="18" spans="1:11">
      <c r="A18" s="19">
        <v>1559.3219999999999</v>
      </c>
      <c r="B18" s="23">
        <v>9.8566006000000002</v>
      </c>
      <c r="D18" s="18"/>
    </row>
    <row r="19" spans="1:11">
      <c r="A19" s="19">
        <v>1744.6328000000001</v>
      </c>
      <c r="B19" s="23">
        <v>9.6288485999999995</v>
      </c>
      <c r="D19" s="18"/>
    </row>
    <row r="20" spans="1:11">
      <c r="A20" s="19">
        <v>1932.2034000000001</v>
      </c>
      <c r="B20" s="23">
        <v>10.957402</v>
      </c>
      <c r="D20" s="18"/>
    </row>
    <row r="21" spans="1:11">
      <c r="A21" s="19">
        <v>2085.8757000000001</v>
      </c>
      <c r="B21" s="23">
        <v>12.576972</v>
      </c>
    </row>
    <row r="22" spans="1:11">
      <c r="A22" s="19">
        <v>2241.8078999999998</v>
      </c>
      <c r="B22" s="23">
        <v>9.6288485999999995</v>
      </c>
    </row>
    <row r="23" spans="1:11">
      <c r="A23" s="19">
        <v>2397.7401</v>
      </c>
      <c r="B23" s="23">
        <v>8.7009700999999993</v>
      </c>
    </row>
    <row r="24" spans="1:11">
      <c r="A24" s="19">
        <v>2644.0677999999998</v>
      </c>
      <c r="B24" s="23">
        <v>9.6836777999999999</v>
      </c>
    </row>
    <row r="25" spans="1:11">
      <c r="A25" s="19">
        <v>2736.7231999999999</v>
      </c>
      <c r="B25" s="23">
        <v>11.826233999999999</v>
      </c>
    </row>
    <row r="26" spans="1:11">
      <c r="A26" s="19">
        <v>2800</v>
      </c>
      <c r="B26" s="23">
        <v>12.749895</v>
      </c>
      <c r="F26" s="18"/>
      <c r="G26" s="18"/>
      <c r="H26" s="18"/>
      <c r="I26" s="18"/>
      <c r="J26" s="18"/>
      <c r="K26" s="13"/>
    </row>
    <row r="27" spans="1:11">
      <c r="A27" s="19">
        <v>2985.3107</v>
      </c>
      <c r="B27" s="23">
        <v>10.033740999999999</v>
      </c>
      <c r="F27" s="18"/>
    </row>
    <row r="28" spans="1:11">
      <c r="A28" s="19">
        <v>3109.6044999999999</v>
      </c>
      <c r="B28" s="23">
        <v>8.1231548</v>
      </c>
      <c r="F28" s="13"/>
    </row>
    <row r="29" spans="1:11">
      <c r="A29" s="19">
        <v>3419.2089999999998</v>
      </c>
      <c r="B29" s="23">
        <v>11.016449</v>
      </c>
      <c r="F29" s="13"/>
    </row>
    <row r="30" spans="1:11">
      <c r="A30" s="19">
        <v>3606.7797</v>
      </c>
      <c r="B30" s="23">
        <v>13.559678999999999</v>
      </c>
      <c r="F30" s="13"/>
    </row>
    <row r="31" spans="1:11">
      <c r="A31" s="19">
        <v>3760.4520000000002</v>
      </c>
      <c r="B31" s="23">
        <v>14.719528</v>
      </c>
      <c r="F31" s="13"/>
    </row>
    <row r="32" spans="1:11">
      <c r="A32" s="19">
        <v>3792.0904</v>
      </c>
      <c r="B32" s="23">
        <v>11.303248</v>
      </c>
      <c r="F32" s="13"/>
    </row>
    <row r="33" spans="1:6">
      <c r="A33" s="19">
        <v>3977.4011</v>
      </c>
      <c r="B33" s="23">
        <v>10.320539999999999</v>
      </c>
      <c r="F33" s="13"/>
    </row>
    <row r="34" spans="1:6">
      <c r="A34" s="19">
        <v>4164.9718000000003</v>
      </c>
      <c r="B34" s="23">
        <v>12.231126</v>
      </c>
      <c r="F34" s="13"/>
    </row>
    <row r="35" spans="1:6">
      <c r="A35" s="19">
        <v>4318.6441000000004</v>
      </c>
      <c r="B35" s="23">
        <v>10.206664</v>
      </c>
    </row>
    <row r="36" spans="1:6">
      <c r="A36" s="19">
        <v>4628.2485999999999</v>
      </c>
      <c r="B36" s="23">
        <v>10.320539999999999</v>
      </c>
    </row>
    <row r="37" spans="1:6">
      <c r="A37" s="19">
        <v>4940.1130000000003</v>
      </c>
      <c r="B37" s="23">
        <v>9.2197385000000001</v>
      </c>
    </row>
    <row r="38" spans="1:6">
      <c r="A38" s="19">
        <v>5310.7344999999996</v>
      </c>
      <c r="B38" s="23">
        <v>7.8911851999999998</v>
      </c>
    </row>
    <row r="39" spans="1:6">
      <c r="A39" s="19">
        <v>5837.2880999999998</v>
      </c>
      <c r="B39" s="23">
        <v>9.9156473999999992</v>
      </c>
    </row>
    <row r="40" spans="1:6">
      <c r="A40" s="19">
        <v>6800</v>
      </c>
      <c r="B40" s="23">
        <v>9.0468156999999998</v>
      </c>
    </row>
    <row r="41" spans="1:6">
      <c r="A41" s="19">
        <v>7294.9152999999997</v>
      </c>
      <c r="B41" s="23">
        <v>7.6001687000000002</v>
      </c>
    </row>
    <row r="42" spans="1:6">
      <c r="A42" s="19">
        <v>7853.1072999999997</v>
      </c>
      <c r="B42" s="23">
        <v>9.2787852999999991</v>
      </c>
    </row>
    <row r="43" spans="1:6">
      <c r="A43" s="19">
        <v>8038.4180999999999</v>
      </c>
      <c r="B43" s="23">
        <v>11.071278</v>
      </c>
    </row>
    <row r="44" spans="1:6">
      <c r="A44" s="19">
        <v>8379.6610000000001</v>
      </c>
      <c r="B44" s="23">
        <v>12.695065</v>
      </c>
    </row>
    <row r="45" spans="1:6">
      <c r="A45" s="19">
        <v>8720.9040000000005</v>
      </c>
      <c r="B45" s="23">
        <v>10.493463</v>
      </c>
    </row>
    <row r="46" spans="1:6">
      <c r="A46" s="19">
        <v>8845.1977000000006</v>
      </c>
      <c r="B46" s="23">
        <v>7.6592155000000002</v>
      </c>
    </row>
    <row r="47" spans="1:6">
      <c r="A47" s="19">
        <v>9001.1298999999999</v>
      </c>
      <c r="B47" s="23">
        <v>6.2125684999999997</v>
      </c>
    </row>
    <row r="48" spans="1:6">
      <c r="A48" s="19">
        <v>9496.0452000000005</v>
      </c>
      <c r="B48" s="23">
        <v>7.7730914999999996</v>
      </c>
    </row>
    <row r="49" spans="1:2">
      <c r="A49" s="19">
        <v>9993.2203000000009</v>
      </c>
      <c r="B49" s="23">
        <v>6.9633066000000001</v>
      </c>
    </row>
    <row r="50" spans="1:2">
      <c r="A50" s="19">
        <v>10334.463</v>
      </c>
      <c r="B50" s="23">
        <v>8.8738928999999995</v>
      </c>
    </row>
    <row r="51" spans="1:2">
      <c r="A51" s="19">
        <v>10736.723</v>
      </c>
      <c r="B51" s="23">
        <v>6.7903837999999999</v>
      </c>
    </row>
    <row r="52" spans="1:2">
      <c r="A52" s="19">
        <v>11016.949000000001</v>
      </c>
      <c r="B52" s="23">
        <v>7.0223534000000001</v>
      </c>
    </row>
    <row r="53" spans="1:2">
      <c r="A53" s="19">
        <v>11450.847</v>
      </c>
      <c r="B53" s="23">
        <v>5.0569379999999997</v>
      </c>
    </row>
    <row r="54" spans="1:2">
      <c r="A54" s="19">
        <v>11697.174999999999</v>
      </c>
      <c r="B54" s="23">
        <v>3.3192746</v>
      </c>
    </row>
    <row r="55" spans="1:2">
      <c r="A55" s="19">
        <v>12009.04</v>
      </c>
      <c r="B55" s="23">
        <v>5.4618304999999996</v>
      </c>
    </row>
    <row r="56" spans="1:2">
      <c r="A56" s="19">
        <v>12442.938</v>
      </c>
      <c r="B56" s="23">
        <v>6.9633066000000001</v>
      </c>
    </row>
    <row r="57" spans="1:2">
      <c r="A57" s="19">
        <v>12845.198</v>
      </c>
      <c r="B57" s="23">
        <v>5.5166595999999997</v>
      </c>
    </row>
    <row r="58" spans="1:2">
      <c r="A58" s="19">
        <v>13279.096</v>
      </c>
      <c r="B58" s="23">
        <v>3.2602278</v>
      </c>
    </row>
    <row r="59" spans="1:2">
      <c r="A59" s="19">
        <v>13464.406999999999</v>
      </c>
      <c r="B59" s="23">
        <v>5.4027836000000002</v>
      </c>
    </row>
    <row r="60" spans="1:2">
      <c r="A60" s="19">
        <v>13651.977000000001</v>
      </c>
      <c r="B60" s="23">
        <v>7.1952762999999997</v>
      </c>
    </row>
    <row r="61" spans="1:2">
      <c r="A61" s="19">
        <v>13993.22</v>
      </c>
      <c r="B61" s="23">
        <v>6.9084773999999998</v>
      </c>
    </row>
    <row r="62" spans="1:2">
      <c r="A62" s="19">
        <v>14736.723</v>
      </c>
      <c r="B62" s="23">
        <v>5.7486293000000002</v>
      </c>
    </row>
    <row r="63" spans="1:2">
      <c r="A63" s="19">
        <v>15355.932000000001</v>
      </c>
      <c r="B63" s="23">
        <v>3.5512442000000002</v>
      </c>
    </row>
    <row r="64" spans="1:2">
      <c r="A64" s="19">
        <v>16287.005999999999</v>
      </c>
      <c r="B64" s="23">
        <v>1.4086882999999999</v>
      </c>
    </row>
    <row r="65" spans="1:2">
      <c r="A65" s="19">
        <v>16440.678</v>
      </c>
      <c r="B65" s="23">
        <v>3.1463518000000001</v>
      </c>
    </row>
    <row r="66" spans="1:2">
      <c r="A66" s="19">
        <v>16440.678</v>
      </c>
      <c r="B66" s="23">
        <v>5.8076761000000001</v>
      </c>
    </row>
    <row r="67" spans="1:2">
      <c r="A67" s="19">
        <v>17279.096000000001</v>
      </c>
      <c r="B67" s="23">
        <v>4.0151835</v>
      </c>
    </row>
    <row r="68" spans="1:2">
      <c r="A68" s="19">
        <v>17866.667000000001</v>
      </c>
      <c r="B68" s="23">
        <v>2.6233656999999999</v>
      </c>
    </row>
    <row r="69" spans="1:2">
      <c r="A69" s="19">
        <v>18519.774000000001</v>
      </c>
      <c r="B69" s="23">
        <v>3.4373681999999999</v>
      </c>
    </row>
    <row r="70" spans="1:2">
      <c r="A70" s="19">
        <v>18890.395</v>
      </c>
      <c r="B70" s="23">
        <v>4.1290595000000003</v>
      </c>
    </row>
    <row r="71" spans="1:2">
      <c r="A71" s="19">
        <v>19324.294000000002</v>
      </c>
      <c r="B71" s="23">
        <v>1.8135808</v>
      </c>
    </row>
    <row r="72" spans="1:2">
      <c r="A72" s="19">
        <v>19572.881000000001</v>
      </c>
      <c r="B72" s="23">
        <v>2.6233656999999999</v>
      </c>
    </row>
    <row r="73" spans="1:2">
      <c r="A73" s="19">
        <v>19821.469000000001</v>
      </c>
      <c r="B73" s="23">
        <v>1.5267819</v>
      </c>
    </row>
    <row r="74" spans="1:2">
      <c r="A74" s="19">
        <v>19882.486000000001</v>
      </c>
      <c r="B74" s="23">
        <v>3.1463518000000001</v>
      </c>
    </row>
    <row r="75" spans="1:2">
      <c r="A75" s="19">
        <v>20070.056</v>
      </c>
      <c r="B75" s="23">
        <v>4.0700127000000004</v>
      </c>
    </row>
    <row r="76" spans="1:2">
      <c r="A76" s="19">
        <v>20657.627</v>
      </c>
      <c r="B76" s="23">
        <v>4.1881063000000003</v>
      </c>
    </row>
    <row r="77" spans="1:2">
      <c r="A77" s="19">
        <v>20967.232</v>
      </c>
      <c r="B77" s="23">
        <v>5.4618304999999996</v>
      </c>
    </row>
    <row r="78" spans="1:2">
      <c r="A78" s="19">
        <v>21247.457999999999</v>
      </c>
      <c r="B78" s="23">
        <v>7.3681991</v>
      </c>
    </row>
    <row r="79" spans="1:2">
      <c r="A79" s="19">
        <v>21588.701000000001</v>
      </c>
      <c r="B79" s="23">
        <v>8.8738928999999995</v>
      </c>
    </row>
    <row r="80" spans="1:2">
      <c r="A80" s="19">
        <v>21805.65</v>
      </c>
      <c r="B80" s="23">
        <v>7.7730914999999996</v>
      </c>
    </row>
    <row r="81" spans="1:2">
      <c r="A81" s="19">
        <v>21959.322</v>
      </c>
      <c r="B81" s="23">
        <v>6.3854914000000003</v>
      </c>
    </row>
    <row r="82" spans="1:2">
      <c r="A82" s="19"/>
      <c r="B82" s="20"/>
    </row>
    <row r="83" spans="1:2">
      <c r="A83" s="19"/>
      <c r="B83" s="20"/>
    </row>
    <row r="84" spans="1:2">
      <c r="A84" s="19"/>
      <c r="B84" s="20"/>
    </row>
    <row r="85" spans="1:2">
      <c r="A85" s="19"/>
      <c r="B85" s="20"/>
    </row>
    <row r="86" spans="1:2">
      <c r="A86" s="19"/>
      <c r="B86" s="20"/>
    </row>
    <row r="87" spans="1:2">
      <c r="A87" s="19"/>
      <c r="B87" s="20"/>
    </row>
    <row r="88" spans="1:2">
      <c r="A88" s="19"/>
      <c r="B88" s="20"/>
    </row>
    <row r="89" spans="1:2">
      <c r="A89" s="19"/>
      <c r="B89" s="20"/>
    </row>
    <row r="90" spans="1:2">
      <c r="A90" s="19"/>
      <c r="B90" s="20"/>
    </row>
    <row r="91" spans="1:2">
      <c r="A91" s="19"/>
      <c r="B91" s="20"/>
    </row>
    <row r="92" spans="1:2">
      <c r="A92" s="19"/>
      <c r="B92" s="20"/>
    </row>
    <row r="93" spans="1:2">
      <c r="A93" s="19"/>
      <c r="B93" s="20"/>
    </row>
    <row r="94" spans="1:2">
      <c r="A94" s="19"/>
      <c r="B94" s="20"/>
    </row>
    <row r="95" spans="1:2">
      <c r="A95" s="19"/>
      <c r="B95" s="20"/>
    </row>
    <row r="96" spans="1:2">
      <c r="A96" s="19"/>
      <c r="B96" s="20"/>
    </row>
    <row r="97" spans="1:2">
      <c r="A97" s="19"/>
      <c r="B97" s="20"/>
    </row>
    <row r="98" spans="1:2">
      <c r="A98" s="19"/>
      <c r="B98" s="20"/>
    </row>
    <row r="99" spans="1:2">
      <c r="A99" s="19"/>
      <c r="B99" s="20"/>
    </row>
    <row r="100" spans="1:2">
      <c r="A100" s="19"/>
      <c r="B100" s="20"/>
    </row>
    <row r="101" spans="1:2">
      <c r="A101" s="19"/>
      <c r="B101" s="20"/>
    </row>
    <row r="102" spans="1:2">
      <c r="A102" s="19"/>
      <c r="B102" s="20"/>
    </row>
    <row r="103" spans="1:2">
      <c r="A103" s="19"/>
      <c r="B103" s="20"/>
    </row>
    <row r="104" spans="1:2">
      <c r="A104" s="19"/>
      <c r="B104" s="20"/>
    </row>
    <row r="105" spans="1:2">
      <c r="A105" s="19"/>
      <c r="B105" s="20"/>
    </row>
    <row r="106" spans="1:2">
      <c r="A106" s="19"/>
      <c r="B106" s="20"/>
    </row>
    <row r="107" spans="1:2">
      <c r="A107" s="19"/>
      <c r="B107" s="20"/>
    </row>
    <row r="108" spans="1:2">
      <c r="A108" s="19"/>
      <c r="B108" s="20"/>
    </row>
    <row r="109" spans="1:2">
      <c r="A109" s="19"/>
      <c r="B109" s="20"/>
    </row>
    <row r="110" spans="1:2">
      <c r="A110" s="19"/>
      <c r="B110" s="20"/>
    </row>
    <row r="111" spans="1:2">
      <c r="A111" s="19"/>
      <c r="B111" s="20"/>
    </row>
    <row r="112" spans="1:2">
      <c r="A112" s="19"/>
      <c r="B112" s="20"/>
    </row>
    <row r="113" spans="1:2">
      <c r="A113" s="19"/>
      <c r="B113" s="20"/>
    </row>
    <row r="114" spans="1:2">
      <c r="A114" s="19"/>
      <c r="B114" s="20"/>
    </row>
    <row r="115" spans="1:2">
      <c r="A115" s="19"/>
      <c r="B115" s="20"/>
    </row>
    <row r="116" spans="1:2">
      <c r="A116" s="19"/>
      <c r="B116" s="20"/>
    </row>
    <row r="117" spans="1:2">
      <c r="A117" s="19"/>
      <c r="B117" s="20"/>
    </row>
    <row r="118" spans="1:2">
      <c r="A118" s="19"/>
      <c r="B118" s="20"/>
    </row>
    <row r="119" spans="1:2">
      <c r="A119" s="19"/>
      <c r="B119" s="20"/>
    </row>
    <row r="120" spans="1:2">
      <c r="A120" s="19"/>
      <c r="B120" s="20"/>
    </row>
    <row r="121" spans="1:2">
      <c r="A121" s="19"/>
      <c r="B121" s="20"/>
    </row>
    <row r="122" spans="1:2">
      <c r="A122" s="19"/>
      <c r="B122" s="20"/>
    </row>
    <row r="123" spans="1:2">
      <c r="A123" s="19"/>
      <c r="B123" s="20"/>
    </row>
    <row r="124" spans="1:2">
      <c r="A124" s="19"/>
      <c r="B124" s="20"/>
    </row>
    <row r="125" spans="1:2">
      <c r="A125" s="19"/>
      <c r="B125" s="20"/>
    </row>
    <row r="126" spans="1:2">
      <c r="A126" s="19"/>
      <c r="B126" s="20"/>
    </row>
    <row r="127" spans="1:2">
      <c r="A127" s="19"/>
      <c r="B127" s="20"/>
    </row>
    <row r="128" spans="1:2">
      <c r="A128" s="19"/>
      <c r="B128" s="20"/>
    </row>
    <row r="129" spans="1:2">
      <c r="A129" s="19"/>
      <c r="B129" s="20"/>
    </row>
    <row r="130" spans="1:2">
      <c r="A130" s="19"/>
      <c r="B130" s="20"/>
    </row>
    <row r="131" spans="1:2">
      <c r="A131" s="19"/>
      <c r="B131" s="20"/>
    </row>
    <row r="132" spans="1:2">
      <c r="A132" s="19"/>
      <c r="B132" s="20"/>
    </row>
    <row r="133" spans="1:2">
      <c r="A133" s="19"/>
      <c r="B133" s="20"/>
    </row>
    <row r="134" spans="1:2">
      <c r="A134" s="19"/>
      <c r="B134" s="20"/>
    </row>
    <row r="135" spans="1:2">
      <c r="A135" s="19"/>
      <c r="B135" s="20"/>
    </row>
    <row r="136" spans="1:2">
      <c r="A136" s="19"/>
      <c r="B136" s="20"/>
    </row>
    <row r="137" spans="1:2">
      <c r="A137" s="19"/>
      <c r="B137" s="20"/>
    </row>
    <row r="138" spans="1:2">
      <c r="A138" s="19"/>
      <c r="B138" s="20"/>
    </row>
    <row r="139" spans="1:2">
      <c r="A139" s="19"/>
      <c r="B139" s="20"/>
    </row>
    <row r="140" spans="1:2">
      <c r="A140" s="19"/>
      <c r="B140" s="20"/>
    </row>
    <row r="141" spans="1:2">
      <c r="A141" s="19"/>
      <c r="B141" s="20"/>
    </row>
    <row r="142" spans="1:2">
      <c r="A142" s="19"/>
      <c r="B142" s="20"/>
    </row>
    <row r="143" spans="1:2">
      <c r="A143" s="19"/>
      <c r="B143" s="20"/>
    </row>
    <row r="144" spans="1:2">
      <c r="A144" s="19"/>
      <c r="B144" s="20"/>
    </row>
    <row r="145" spans="1:2">
      <c r="A145" s="19"/>
      <c r="B145" s="20"/>
    </row>
    <row r="146" spans="1:2">
      <c r="A146" s="19"/>
      <c r="B146" s="20"/>
    </row>
    <row r="147" spans="1:2">
      <c r="A147" s="19"/>
      <c r="B147" s="20"/>
    </row>
    <row r="148" spans="1:2">
      <c r="A148" s="19"/>
      <c r="B148" s="20"/>
    </row>
    <row r="149" spans="1:2">
      <c r="A149" s="19"/>
      <c r="B149" s="20"/>
    </row>
    <row r="150" spans="1:2">
      <c r="A150" s="19"/>
      <c r="B150" s="20"/>
    </row>
    <row r="151" spans="1:2">
      <c r="A151" s="19"/>
      <c r="B151" s="20"/>
    </row>
    <row r="152" spans="1:2">
      <c r="A152" s="19"/>
      <c r="B152" s="20"/>
    </row>
    <row r="153" spans="1:2">
      <c r="A153" s="19"/>
      <c r="B153" s="20"/>
    </row>
    <row r="154" spans="1:2">
      <c r="A154" s="19"/>
      <c r="B154" s="20"/>
    </row>
    <row r="155" spans="1:2">
      <c r="A155" s="19"/>
      <c r="B155" s="20"/>
    </row>
    <row r="156" spans="1:2">
      <c r="A156" s="19"/>
      <c r="B156" s="20"/>
    </row>
    <row r="157" spans="1:2">
      <c r="A157" s="19"/>
      <c r="B157" s="20"/>
    </row>
    <row r="158" spans="1:2">
      <c r="A158" s="19"/>
      <c r="B158" s="20"/>
    </row>
    <row r="159" spans="1:2">
      <c r="A159" s="19"/>
      <c r="B159" s="20"/>
    </row>
    <row r="160" spans="1:2">
      <c r="A160" s="19"/>
      <c r="B160" s="20"/>
    </row>
    <row r="161" spans="1:2">
      <c r="A161" s="19"/>
      <c r="B161" s="20"/>
    </row>
    <row r="162" spans="1:2">
      <c r="A162" s="19"/>
      <c r="B162" s="20"/>
    </row>
    <row r="163" spans="1:2">
      <c r="A163" s="19"/>
      <c r="B163" s="20"/>
    </row>
    <row r="164" spans="1:2">
      <c r="A164" s="19"/>
      <c r="B164" s="20"/>
    </row>
    <row r="165" spans="1:2">
      <c r="A165" s="19"/>
      <c r="B165" s="20"/>
    </row>
    <row r="166" spans="1:2">
      <c r="A166" s="19"/>
      <c r="B166" s="20"/>
    </row>
    <row r="167" spans="1:2">
      <c r="A167" s="19"/>
      <c r="B167" s="20"/>
    </row>
    <row r="168" spans="1:2">
      <c r="A168" s="19"/>
      <c r="B168" s="20"/>
    </row>
    <row r="169" spans="1:2">
      <c r="A169" s="19"/>
      <c r="B169" s="20"/>
    </row>
    <row r="170" spans="1:2">
      <c r="A170" s="19"/>
      <c r="B170" s="20"/>
    </row>
    <row r="171" spans="1:2">
      <c r="A171" s="19"/>
      <c r="B171" s="20"/>
    </row>
    <row r="172" spans="1:2">
      <c r="A172" s="19"/>
      <c r="B172" s="20"/>
    </row>
    <row r="173" spans="1:2">
      <c r="A173" s="19"/>
      <c r="B173" s="20"/>
    </row>
    <row r="174" spans="1:2">
      <c r="A174" s="19"/>
      <c r="B174" s="20"/>
    </row>
    <row r="175" spans="1:2">
      <c r="A175" s="19"/>
      <c r="B175" s="20"/>
    </row>
    <row r="176" spans="1:2">
      <c r="A176" s="19"/>
      <c r="B176" s="20"/>
    </row>
    <row r="177" spans="1:2">
      <c r="A177" s="19"/>
      <c r="B177" s="20"/>
    </row>
    <row r="178" spans="1:2">
      <c r="A178" s="19"/>
      <c r="B178" s="20"/>
    </row>
    <row r="179" spans="1:2">
      <c r="A179" s="19"/>
      <c r="B179" s="20"/>
    </row>
    <row r="180" spans="1:2">
      <c r="A180" s="19"/>
      <c r="B180" s="20"/>
    </row>
    <row r="181" spans="1:2">
      <c r="A181" s="19"/>
      <c r="B181" s="20"/>
    </row>
    <row r="182" spans="1:2">
      <c r="A182" s="19"/>
      <c r="B182" s="20"/>
    </row>
    <row r="183" spans="1:2">
      <c r="A183" s="19"/>
      <c r="B183" s="20"/>
    </row>
    <row r="184" spans="1:2">
      <c r="A184" s="19"/>
      <c r="B184" s="20"/>
    </row>
    <row r="185" spans="1:2">
      <c r="A185" s="19"/>
      <c r="B185" s="20"/>
    </row>
    <row r="186" spans="1:2">
      <c r="A186" s="19"/>
      <c r="B186" s="20"/>
    </row>
    <row r="187" spans="1:2">
      <c r="A187" s="19"/>
      <c r="B187" s="20"/>
    </row>
    <row r="188" spans="1:2">
      <c r="A188" s="19"/>
      <c r="B188" s="20"/>
    </row>
    <row r="189" spans="1:2">
      <c r="A189" s="19"/>
      <c r="B189" s="20"/>
    </row>
    <row r="190" spans="1:2">
      <c r="A190" s="19"/>
      <c r="B190" s="20"/>
    </row>
    <row r="191" spans="1:2">
      <c r="A191" s="19"/>
      <c r="B191" s="20"/>
    </row>
    <row r="192" spans="1:2">
      <c r="A192" s="19"/>
      <c r="B192" s="20"/>
    </row>
    <row r="193" spans="1:2">
      <c r="A193" s="19"/>
      <c r="B193" s="20"/>
    </row>
    <row r="194" spans="1:2">
      <c r="A194" s="19"/>
      <c r="B194" s="20"/>
    </row>
    <row r="195" spans="1:2">
      <c r="A195" s="19"/>
      <c r="B195" s="20"/>
    </row>
    <row r="196" spans="1:2">
      <c r="A196" s="19"/>
      <c r="B196" s="20"/>
    </row>
    <row r="197" spans="1:2">
      <c r="A197" s="19"/>
      <c r="B197" s="20"/>
    </row>
    <row r="198" spans="1:2">
      <c r="A198" s="19"/>
      <c r="B198" s="20"/>
    </row>
    <row r="199" spans="1:2">
      <c r="A199" s="19"/>
      <c r="B199" s="20"/>
    </row>
    <row r="200" spans="1:2">
      <c r="A200" s="19"/>
      <c r="B200" s="20"/>
    </row>
    <row r="201" spans="1:2">
      <c r="A201" s="19"/>
      <c r="B201" s="20"/>
    </row>
    <row r="202" spans="1:2">
      <c r="A202" s="19"/>
      <c r="B202" s="20"/>
    </row>
    <row r="203" spans="1:2">
      <c r="A203" s="19"/>
      <c r="B203" s="20"/>
    </row>
    <row r="204" spans="1:2">
      <c r="A204" s="19"/>
      <c r="B204" s="20"/>
    </row>
    <row r="205" spans="1:2">
      <c r="A205" s="19"/>
      <c r="B205" s="20"/>
    </row>
    <row r="206" spans="1:2">
      <c r="A206" s="19"/>
      <c r="B206" s="20"/>
    </row>
    <row r="207" spans="1:2">
      <c r="A207" s="19"/>
      <c r="B207" s="20"/>
    </row>
    <row r="208" spans="1:2">
      <c r="A208" s="19"/>
      <c r="B208" s="20"/>
    </row>
    <row r="209" spans="1:2">
      <c r="A209" s="19"/>
      <c r="B209" s="20"/>
    </row>
    <row r="210" spans="1:2">
      <c r="A210" s="19"/>
      <c r="B210" s="20"/>
    </row>
    <row r="211" spans="1:2">
      <c r="A211" s="19"/>
      <c r="B211" s="20"/>
    </row>
    <row r="212" spans="1:2">
      <c r="A212" s="19"/>
      <c r="B212" s="20"/>
    </row>
    <row r="213" spans="1:2">
      <c r="A213" s="19"/>
      <c r="B213" s="20"/>
    </row>
    <row r="214" spans="1:2">
      <c r="A214" s="19"/>
      <c r="B214" s="20"/>
    </row>
    <row r="215" spans="1:2">
      <c r="A215" s="19"/>
      <c r="B215" s="20"/>
    </row>
    <row r="216" spans="1:2">
      <c r="A216" s="19"/>
      <c r="B216" s="20"/>
    </row>
    <row r="217" spans="1:2">
      <c r="A217" s="19"/>
      <c r="B217" s="20"/>
    </row>
    <row r="218" spans="1:2">
      <c r="A218" s="19"/>
      <c r="B218" s="20"/>
    </row>
    <row r="219" spans="1:2">
      <c r="A219" s="19"/>
      <c r="B219" s="20"/>
    </row>
    <row r="220" spans="1:2">
      <c r="A220" s="19"/>
      <c r="B220" s="20"/>
    </row>
    <row r="221" spans="1:2">
      <c r="A221" s="19"/>
      <c r="B221" s="20"/>
    </row>
    <row r="222" spans="1:2">
      <c r="A222" s="19"/>
      <c r="B222" s="20"/>
    </row>
    <row r="223" spans="1:2">
      <c r="A223" s="19"/>
      <c r="B223" s="20"/>
    </row>
    <row r="224" spans="1:2">
      <c r="A224" s="19"/>
      <c r="B224" s="20"/>
    </row>
    <row r="225" spans="1:2">
      <c r="A225" s="19"/>
      <c r="B225" s="20"/>
    </row>
    <row r="226" spans="1:2">
      <c r="A226" s="19"/>
      <c r="B226" s="20"/>
    </row>
    <row r="227" spans="1:2">
      <c r="A227" s="19"/>
      <c r="B227" s="20"/>
    </row>
    <row r="228" spans="1:2">
      <c r="A228" s="19"/>
      <c r="B228" s="20"/>
    </row>
    <row r="229" spans="1:2">
      <c r="A229" s="19"/>
      <c r="B229" s="20"/>
    </row>
    <row r="230" spans="1:2">
      <c r="A230" s="19"/>
      <c r="B230" s="20"/>
    </row>
    <row r="231" spans="1:2">
      <c r="A231" s="19"/>
      <c r="B231" s="20"/>
    </row>
    <row r="232" spans="1:2">
      <c r="A232" s="19"/>
      <c r="B232" s="20"/>
    </row>
    <row r="233" spans="1:2">
      <c r="A233" s="19"/>
      <c r="B233" s="20"/>
    </row>
    <row r="234" spans="1:2">
      <c r="A234" s="19"/>
      <c r="B234" s="20"/>
    </row>
    <row r="235" spans="1:2">
      <c r="A235" s="19"/>
      <c r="B235" s="20"/>
    </row>
    <row r="236" spans="1:2">
      <c r="A236" s="19"/>
      <c r="B236" s="20"/>
    </row>
    <row r="237" spans="1:2">
      <c r="A237" s="19"/>
      <c r="B237" s="20"/>
    </row>
    <row r="238" spans="1:2">
      <c r="A238" s="19"/>
      <c r="B238" s="20"/>
    </row>
    <row r="239" spans="1:2">
      <c r="A239" s="19"/>
      <c r="B239" s="20"/>
    </row>
    <row r="240" spans="1:2">
      <c r="A240" s="19"/>
      <c r="B240" s="20"/>
    </row>
    <row r="241" spans="1:2">
      <c r="A241" s="19"/>
      <c r="B241" s="20"/>
    </row>
    <row r="242" spans="1:2">
      <c r="A242" s="19"/>
      <c r="B242" s="20"/>
    </row>
    <row r="243" spans="1:2">
      <c r="A243" s="19"/>
      <c r="B243" s="20"/>
    </row>
    <row r="244" spans="1:2">
      <c r="A244" s="19"/>
      <c r="B244" s="20"/>
    </row>
    <row r="245" spans="1:2">
      <c r="A245" s="19"/>
      <c r="B245" s="20"/>
    </row>
    <row r="246" spans="1:2">
      <c r="A246" s="19"/>
      <c r="B246" s="20"/>
    </row>
    <row r="247" spans="1:2">
      <c r="A247" s="19"/>
      <c r="B247" s="20"/>
    </row>
    <row r="248" spans="1:2">
      <c r="A248" s="19"/>
      <c r="B248" s="20"/>
    </row>
    <row r="249" spans="1:2">
      <c r="A249" s="19"/>
      <c r="B249" s="20"/>
    </row>
    <row r="250" spans="1:2">
      <c r="A250" s="19"/>
      <c r="B250" s="20"/>
    </row>
    <row r="251" spans="1:2">
      <c r="A251" s="19"/>
      <c r="B251" s="20"/>
    </row>
    <row r="252" spans="1:2">
      <c r="A252" s="19"/>
      <c r="B252" s="20"/>
    </row>
    <row r="253" spans="1:2">
      <c r="A253" s="19"/>
      <c r="B253" s="20"/>
    </row>
    <row r="254" spans="1:2">
      <c r="A254" s="19"/>
      <c r="B254" s="20"/>
    </row>
    <row r="255" spans="1:2">
      <c r="A255" s="19"/>
      <c r="B255" s="20"/>
    </row>
    <row r="256" spans="1:2">
      <c r="A256" s="19"/>
      <c r="B256" s="20"/>
    </row>
    <row r="257" spans="1:2">
      <c r="A257" s="19"/>
      <c r="B257" s="20"/>
    </row>
    <row r="258" spans="1:2">
      <c r="A258" s="19"/>
      <c r="B258" s="20"/>
    </row>
    <row r="259" spans="1:2">
      <c r="A259" s="19"/>
      <c r="B259" s="20"/>
    </row>
    <row r="260" spans="1:2">
      <c r="A260" s="19"/>
      <c r="B260" s="20"/>
    </row>
    <row r="261" spans="1:2">
      <c r="A261" s="19"/>
      <c r="B261" s="20"/>
    </row>
    <row r="262" spans="1:2">
      <c r="A262" s="19"/>
      <c r="B262" s="20"/>
    </row>
    <row r="263" spans="1:2">
      <c r="A263" s="19"/>
      <c r="B263" s="20"/>
    </row>
    <row r="264" spans="1:2">
      <c r="A264" s="19"/>
      <c r="B264" s="20"/>
    </row>
    <row r="265" spans="1:2">
      <c r="A265" s="19"/>
      <c r="B265" s="20"/>
    </row>
    <row r="266" spans="1:2">
      <c r="A266" s="19"/>
      <c r="B266" s="20"/>
    </row>
    <row r="267" spans="1:2">
      <c r="A267" s="19"/>
      <c r="B267" s="20"/>
    </row>
    <row r="268" spans="1:2">
      <c r="A268" s="19"/>
      <c r="B268" s="20"/>
    </row>
    <row r="269" spans="1:2">
      <c r="A269" s="19"/>
      <c r="B269" s="20"/>
    </row>
    <row r="270" spans="1:2">
      <c r="A270" s="19"/>
      <c r="B270" s="20"/>
    </row>
    <row r="271" spans="1:2">
      <c r="A271" s="19"/>
      <c r="B271" s="20"/>
    </row>
    <row r="272" spans="1:2">
      <c r="A272" s="19"/>
      <c r="B272" s="20"/>
    </row>
    <row r="273" spans="1:2">
      <c r="A273" s="19"/>
      <c r="B273" s="20"/>
    </row>
    <row r="274" spans="1:2">
      <c r="A274" s="19"/>
      <c r="B274" s="20"/>
    </row>
    <row r="275" spans="1:2">
      <c r="A275" s="19"/>
      <c r="B275" s="20"/>
    </row>
    <row r="276" spans="1:2">
      <c r="A276" s="19"/>
      <c r="B276" s="20"/>
    </row>
    <row r="277" spans="1:2">
      <c r="A277" s="19"/>
      <c r="B277" s="20"/>
    </row>
    <row r="278" spans="1:2">
      <c r="A278" s="19"/>
      <c r="B278" s="20"/>
    </row>
    <row r="279" spans="1:2">
      <c r="A279" s="19"/>
      <c r="B279" s="20"/>
    </row>
    <row r="280" spans="1:2">
      <c r="A280" s="19"/>
      <c r="B280" s="20"/>
    </row>
    <row r="281" spans="1:2">
      <c r="A281" s="19"/>
      <c r="B281" s="20"/>
    </row>
    <row r="282" spans="1:2">
      <c r="A282" s="19"/>
      <c r="B282" s="20"/>
    </row>
    <row r="283" spans="1:2">
      <c r="A283" s="19"/>
      <c r="B283" s="20"/>
    </row>
    <row r="284" spans="1:2">
      <c r="A284" s="19"/>
      <c r="B284" s="20"/>
    </row>
    <row r="285" spans="1:2">
      <c r="A285" s="19"/>
      <c r="B285" s="20"/>
    </row>
    <row r="286" spans="1:2">
      <c r="A286" s="19"/>
      <c r="B286" s="20"/>
    </row>
    <row r="287" spans="1:2">
      <c r="A287" s="19"/>
      <c r="B287" s="20"/>
    </row>
    <row r="288" spans="1:2">
      <c r="A288" s="19"/>
      <c r="B288" s="20"/>
    </row>
    <row r="289" spans="1:2">
      <c r="A289" s="19"/>
      <c r="B289" s="20"/>
    </row>
    <row r="290" spans="1:2">
      <c r="A290" s="19"/>
      <c r="B290" s="20"/>
    </row>
    <row r="291" spans="1:2">
      <c r="A291" s="19"/>
      <c r="B291" s="20"/>
    </row>
    <row r="292" spans="1:2">
      <c r="A292" s="19"/>
      <c r="B292" s="20"/>
    </row>
    <row r="293" spans="1:2">
      <c r="A293" s="19"/>
      <c r="B293" s="20"/>
    </row>
    <row r="294" spans="1:2">
      <c r="A294" s="19"/>
      <c r="B294" s="20"/>
    </row>
    <row r="295" spans="1:2">
      <c r="A295" s="19"/>
      <c r="B295" s="20"/>
    </row>
    <row r="296" spans="1:2">
      <c r="A296" s="19"/>
      <c r="B296" s="20"/>
    </row>
    <row r="297" spans="1:2">
      <c r="A297" s="19"/>
      <c r="B297" s="20"/>
    </row>
    <row r="298" spans="1:2">
      <c r="A298" s="19"/>
      <c r="B298" s="20"/>
    </row>
    <row r="299" spans="1:2">
      <c r="A299" s="19"/>
      <c r="B299" s="20"/>
    </row>
    <row r="300" spans="1:2">
      <c r="A300" s="19"/>
      <c r="B300" s="20"/>
    </row>
    <row r="301" spans="1:2">
      <c r="A301" s="19"/>
      <c r="B301" s="20"/>
    </row>
    <row r="302" spans="1:2">
      <c r="A302" s="19"/>
      <c r="B302" s="20"/>
    </row>
    <row r="303" spans="1:2">
      <c r="A303" s="19"/>
      <c r="B303" s="20"/>
    </row>
    <row r="304" spans="1:2">
      <c r="A304" s="19"/>
      <c r="B304" s="20"/>
    </row>
    <row r="305" spans="1:2">
      <c r="A305" s="19"/>
      <c r="B305" s="20"/>
    </row>
    <row r="306" spans="1:2">
      <c r="A306" s="19"/>
      <c r="B306" s="20"/>
    </row>
    <row r="307" spans="1:2">
      <c r="A307" s="19"/>
      <c r="B307" s="20"/>
    </row>
    <row r="308" spans="1:2">
      <c r="A308" s="19"/>
      <c r="B308" s="20"/>
    </row>
    <row r="309" spans="1:2">
      <c r="A309" s="19"/>
      <c r="B309" s="20"/>
    </row>
    <row r="310" spans="1:2">
      <c r="A310" s="19"/>
      <c r="B310" s="20"/>
    </row>
    <row r="311" spans="1:2">
      <c r="A311" s="19"/>
      <c r="B311" s="20"/>
    </row>
    <row r="312" spans="1:2">
      <c r="A312" s="19"/>
      <c r="B312" s="20"/>
    </row>
    <row r="313" spans="1:2">
      <c r="A313" s="19"/>
      <c r="B313" s="20"/>
    </row>
    <row r="314" spans="1:2">
      <c r="A314" s="19"/>
      <c r="B314" s="20"/>
    </row>
    <row r="315" spans="1:2">
      <c r="A315" s="19"/>
      <c r="B315" s="20"/>
    </row>
    <row r="316" spans="1:2">
      <c r="A316" s="19"/>
      <c r="B316" s="20"/>
    </row>
    <row r="317" spans="1:2">
      <c r="A317" s="19"/>
      <c r="B317" s="20"/>
    </row>
    <row r="318" spans="1:2">
      <c r="A318" s="19"/>
      <c r="B318" s="20"/>
    </row>
    <row r="319" spans="1:2">
      <c r="A319" s="19"/>
      <c r="B319" s="20"/>
    </row>
    <row r="320" spans="1:2">
      <c r="A320" s="19"/>
      <c r="B320" s="20"/>
    </row>
    <row r="321" spans="1:2">
      <c r="A321" s="19"/>
      <c r="B321" s="20"/>
    </row>
    <row r="322" spans="1:2">
      <c r="A322" s="19"/>
      <c r="B322" s="20"/>
    </row>
    <row r="323" spans="1:2">
      <c r="A323" s="19"/>
      <c r="B323" s="20"/>
    </row>
    <row r="324" spans="1:2">
      <c r="A324" s="19"/>
      <c r="B324" s="20"/>
    </row>
    <row r="325" spans="1:2">
      <c r="A325" s="19"/>
      <c r="B325" s="20"/>
    </row>
    <row r="326" spans="1:2">
      <c r="A326" s="19"/>
      <c r="B326" s="20"/>
    </row>
    <row r="327" spans="1:2">
      <c r="A327" s="19"/>
      <c r="B327" s="20"/>
    </row>
    <row r="328" spans="1:2">
      <c r="A328" s="19"/>
      <c r="B328" s="20"/>
    </row>
    <row r="329" spans="1:2">
      <c r="A329" s="19"/>
      <c r="B329" s="20"/>
    </row>
    <row r="330" spans="1:2">
      <c r="A330" s="19"/>
      <c r="B330" s="20"/>
    </row>
    <row r="331" spans="1:2">
      <c r="A331" s="19"/>
      <c r="B331" s="20"/>
    </row>
    <row r="332" spans="1:2">
      <c r="A332" s="19"/>
      <c r="B332" s="20"/>
    </row>
    <row r="333" spans="1:2">
      <c r="A333" s="19"/>
      <c r="B333" s="20"/>
    </row>
    <row r="334" spans="1:2">
      <c r="A334" s="19"/>
      <c r="B334" s="20"/>
    </row>
    <row r="335" spans="1:2">
      <c r="A335" s="19"/>
      <c r="B335" s="20"/>
    </row>
    <row r="336" spans="1:2">
      <c r="A336" s="19"/>
      <c r="B336" s="20"/>
    </row>
    <row r="337" spans="1:2">
      <c r="A337" s="19"/>
      <c r="B337" s="20"/>
    </row>
    <row r="338" spans="1:2">
      <c r="A338" s="19"/>
      <c r="B338" s="20"/>
    </row>
    <row r="339" spans="1:2">
      <c r="A339" s="19"/>
      <c r="B339" s="20"/>
    </row>
    <row r="340" spans="1:2">
      <c r="A340" s="19"/>
      <c r="B340" s="20"/>
    </row>
    <row r="341" spans="1:2">
      <c r="A341" s="19"/>
      <c r="B341" s="20"/>
    </row>
    <row r="342" spans="1:2">
      <c r="A342" s="19"/>
      <c r="B342" s="20"/>
    </row>
    <row r="343" spans="1:2">
      <c r="A343" s="19"/>
      <c r="B343" s="20"/>
    </row>
    <row r="344" spans="1:2">
      <c r="A344" s="19"/>
      <c r="B344" s="20"/>
    </row>
    <row r="345" spans="1:2">
      <c r="A345" s="19"/>
      <c r="B345" s="20"/>
    </row>
    <row r="346" spans="1:2">
      <c r="A346" s="19"/>
      <c r="B346" s="20"/>
    </row>
    <row r="347" spans="1:2">
      <c r="A347" s="19"/>
      <c r="B347" s="20"/>
    </row>
    <row r="348" spans="1:2">
      <c r="A348" s="19"/>
      <c r="B348" s="20"/>
    </row>
    <row r="349" spans="1:2">
      <c r="A349" s="19"/>
      <c r="B349" s="20"/>
    </row>
    <row r="350" spans="1:2">
      <c r="A350" s="19"/>
      <c r="B350" s="20"/>
    </row>
    <row r="351" spans="1:2">
      <c r="A351" s="19"/>
      <c r="B351" s="20"/>
    </row>
    <row r="352" spans="1:2">
      <c r="A352" s="19"/>
      <c r="B352" s="20"/>
    </row>
    <row r="353" spans="1:2">
      <c r="A353" s="19"/>
      <c r="B353" s="20"/>
    </row>
    <row r="354" spans="1:2">
      <c r="A354" s="19"/>
      <c r="B354" s="20"/>
    </row>
    <row r="355" spans="1:2">
      <c r="A355" s="19"/>
      <c r="B355" s="20"/>
    </row>
    <row r="356" spans="1:2">
      <c r="A356" s="19"/>
      <c r="B356" s="20"/>
    </row>
    <row r="357" spans="1:2">
      <c r="A357" s="19"/>
      <c r="B357" s="20"/>
    </row>
    <row r="358" spans="1:2">
      <c r="A358" s="19"/>
      <c r="B358" s="20"/>
    </row>
    <row r="359" spans="1:2">
      <c r="A359" s="19"/>
      <c r="B359" s="20"/>
    </row>
    <row r="360" spans="1:2">
      <c r="A360" s="19"/>
      <c r="B360" s="20"/>
    </row>
    <row r="361" spans="1:2">
      <c r="A361" s="19"/>
      <c r="B361" s="20"/>
    </row>
    <row r="362" spans="1:2">
      <c r="A362" s="19"/>
      <c r="B362" s="20"/>
    </row>
    <row r="363" spans="1:2">
      <c r="A363" s="19"/>
      <c r="B363" s="20"/>
    </row>
    <row r="364" spans="1:2">
      <c r="A364" s="19"/>
      <c r="B364" s="20"/>
    </row>
    <row r="365" spans="1:2">
      <c r="A365" s="19"/>
      <c r="B365" s="20"/>
    </row>
    <row r="366" spans="1:2">
      <c r="A366" s="19"/>
      <c r="B366" s="20"/>
    </row>
    <row r="367" spans="1:2">
      <c r="A367" s="19"/>
      <c r="B367" s="20"/>
    </row>
    <row r="368" spans="1:2">
      <c r="A368" s="19"/>
      <c r="B368" s="20"/>
    </row>
    <row r="369" spans="1:2">
      <c r="A369" s="19"/>
      <c r="B369" s="20"/>
    </row>
    <row r="370" spans="1:2">
      <c r="A370" s="19"/>
      <c r="B370" s="20"/>
    </row>
    <row r="371" spans="1:2">
      <c r="A371" s="19"/>
      <c r="B371" s="20"/>
    </row>
    <row r="372" spans="1:2">
      <c r="A372" s="19"/>
      <c r="B372" s="20"/>
    </row>
    <row r="373" spans="1:2">
      <c r="A373" s="19"/>
      <c r="B373" s="20"/>
    </row>
    <row r="374" spans="1:2">
      <c r="A374" s="19"/>
      <c r="B374" s="20"/>
    </row>
    <row r="375" spans="1:2">
      <c r="A375" s="19"/>
      <c r="B375" s="20"/>
    </row>
    <row r="376" spans="1:2">
      <c r="A376" s="19"/>
      <c r="B376" s="20"/>
    </row>
    <row r="377" spans="1:2">
      <c r="A377" s="19"/>
      <c r="B377" s="20"/>
    </row>
    <row r="378" spans="1:2">
      <c r="A378" s="19"/>
      <c r="B378" s="20"/>
    </row>
    <row r="379" spans="1:2">
      <c r="A379" s="19"/>
      <c r="B379" s="20"/>
    </row>
    <row r="380" spans="1:2">
      <c r="A380" s="19"/>
      <c r="B380" s="20"/>
    </row>
    <row r="381" spans="1:2">
      <c r="A381" s="19"/>
      <c r="B381" s="20"/>
    </row>
    <row r="382" spans="1:2">
      <c r="A382" s="19"/>
      <c r="B382" s="20"/>
    </row>
    <row r="383" spans="1:2">
      <c r="A383" s="19"/>
      <c r="B383" s="20"/>
    </row>
    <row r="384" spans="1:2">
      <c r="A384" s="19"/>
      <c r="B384" s="20"/>
    </row>
    <row r="385" spans="1:2">
      <c r="A385" s="19"/>
      <c r="B385" s="20"/>
    </row>
    <row r="386" spans="1:2">
      <c r="A386" s="19"/>
      <c r="B386" s="20"/>
    </row>
    <row r="387" spans="1:2">
      <c r="A387" s="19"/>
      <c r="B387" s="20"/>
    </row>
    <row r="388" spans="1:2">
      <c r="A388" s="19"/>
      <c r="B388" s="20"/>
    </row>
    <row r="389" spans="1:2">
      <c r="A389" s="19"/>
      <c r="B389" s="20"/>
    </row>
    <row r="390" spans="1:2">
      <c r="A390" s="19"/>
      <c r="B390" s="20"/>
    </row>
    <row r="391" spans="1:2">
      <c r="A391" s="19"/>
      <c r="B391" s="20"/>
    </row>
    <row r="392" spans="1:2">
      <c r="A392" s="19"/>
      <c r="B392" s="20"/>
    </row>
    <row r="393" spans="1:2">
      <c r="A393" s="19"/>
      <c r="B393" s="20"/>
    </row>
    <row r="394" spans="1:2">
      <c r="A394" s="19"/>
      <c r="B394" s="20"/>
    </row>
    <row r="395" spans="1:2">
      <c r="A395" s="19"/>
      <c r="B395" s="20"/>
    </row>
    <row r="396" spans="1:2">
      <c r="A396" s="19"/>
      <c r="B396" s="20"/>
    </row>
    <row r="397" spans="1:2">
      <c r="A397" s="19"/>
      <c r="B397" s="20"/>
    </row>
    <row r="398" spans="1:2">
      <c r="A398" s="19"/>
      <c r="B398" s="20"/>
    </row>
    <row r="399" spans="1:2">
      <c r="A399" s="19"/>
      <c r="B399" s="20"/>
    </row>
    <row r="400" spans="1:2">
      <c r="A400" s="19"/>
      <c r="B400" s="20"/>
    </row>
    <row r="401" spans="1:2">
      <c r="A401" s="19"/>
      <c r="B401" s="20"/>
    </row>
    <row r="402" spans="1:2">
      <c r="A402" s="19"/>
      <c r="B402" s="20"/>
    </row>
    <row r="403" spans="1:2">
      <c r="A403" s="19"/>
      <c r="B403" s="20"/>
    </row>
    <row r="404" spans="1:2">
      <c r="A404" s="19"/>
      <c r="B404" s="20"/>
    </row>
    <row r="405" spans="1:2">
      <c r="A405" s="19"/>
      <c r="B405" s="20"/>
    </row>
    <row r="406" spans="1:2">
      <c r="A406" s="19"/>
      <c r="B406" s="20"/>
    </row>
    <row r="407" spans="1:2">
      <c r="A407" s="19"/>
      <c r="B407" s="20"/>
    </row>
    <row r="408" spans="1:2">
      <c r="A408" s="19"/>
      <c r="B408" s="20"/>
    </row>
    <row r="409" spans="1:2">
      <c r="A409" s="19"/>
      <c r="B409" s="20"/>
    </row>
    <row r="410" spans="1:2">
      <c r="A410" s="19"/>
      <c r="B410" s="20"/>
    </row>
    <row r="411" spans="1:2">
      <c r="A411" s="19"/>
      <c r="B411" s="20"/>
    </row>
    <row r="412" spans="1:2">
      <c r="A412" s="19"/>
      <c r="B412" s="20"/>
    </row>
    <row r="413" spans="1:2">
      <c r="A413" s="19"/>
      <c r="B413" s="20"/>
    </row>
    <row r="414" spans="1:2">
      <c r="A414" s="19"/>
      <c r="B414" s="20"/>
    </row>
    <row r="415" spans="1:2">
      <c r="A415" s="19"/>
      <c r="B415" s="20"/>
    </row>
    <row r="416" spans="1:2">
      <c r="A416" s="19"/>
      <c r="B416" s="20"/>
    </row>
    <row r="417" spans="1:2">
      <c r="A417" s="19"/>
      <c r="B417" s="20"/>
    </row>
    <row r="418" spans="1:2">
      <c r="A418" s="19"/>
      <c r="B418" s="20"/>
    </row>
    <row r="419" spans="1:2">
      <c r="A419" s="19"/>
      <c r="B419" s="20"/>
    </row>
    <row r="420" spans="1:2">
      <c r="A420" s="19"/>
      <c r="B420" s="20"/>
    </row>
    <row r="421" spans="1:2">
      <c r="A421" s="19"/>
      <c r="B421" s="20"/>
    </row>
    <row r="422" spans="1:2">
      <c r="A422" s="19"/>
      <c r="B422" s="20"/>
    </row>
    <row r="423" spans="1:2">
      <c r="A423" s="19"/>
      <c r="B423" s="20"/>
    </row>
    <row r="424" spans="1:2">
      <c r="A424" s="19"/>
      <c r="B424" s="20"/>
    </row>
    <row r="425" spans="1:2">
      <c r="A425" s="19"/>
      <c r="B425" s="20"/>
    </row>
    <row r="426" spans="1:2">
      <c r="A426" s="19"/>
      <c r="B426" s="20"/>
    </row>
    <row r="427" spans="1:2">
      <c r="A427" s="19"/>
      <c r="B427" s="20"/>
    </row>
    <row r="428" spans="1:2">
      <c r="A428" s="19"/>
      <c r="B428" s="20"/>
    </row>
    <row r="429" spans="1:2">
      <c r="A429" s="19"/>
      <c r="B429" s="20"/>
    </row>
    <row r="430" spans="1:2">
      <c r="A430" s="19"/>
      <c r="B430" s="20"/>
    </row>
    <row r="431" spans="1:2">
      <c r="A431" s="19"/>
      <c r="B431" s="20"/>
    </row>
    <row r="432" spans="1:2">
      <c r="A432" s="19"/>
      <c r="B432" s="20"/>
    </row>
    <row r="433" spans="1:2">
      <c r="A433" s="19"/>
      <c r="B433" s="20"/>
    </row>
    <row r="434" spans="1:2">
      <c r="A434" s="19"/>
      <c r="B434" s="20"/>
    </row>
    <row r="435" spans="1:2">
      <c r="A435" s="19"/>
      <c r="B435" s="20"/>
    </row>
    <row r="436" spans="1:2">
      <c r="A436" s="19"/>
      <c r="B436" s="20"/>
    </row>
    <row r="437" spans="1:2">
      <c r="A437" s="19"/>
      <c r="B437" s="20"/>
    </row>
    <row r="438" spans="1:2">
      <c r="A438" s="19"/>
      <c r="B438" s="20"/>
    </row>
    <row r="439" spans="1:2">
      <c r="A439" s="19"/>
      <c r="B439" s="20"/>
    </row>
    <row r="440" spans="1:2">
      <c r="A440" s="19"/>
      <c r="B440" s="20"/>
    </row>
    <row r="441" spans="1:2">
      <c r="A441" s="19"/>
      <c r="B441" s="20"/>
    </row>
    <row r="442" spans="1:2">
      <c r="A442" s="19"/>
      <c r="B442" s="20"/>
    </row>
    <row r="443" spans="1:2">
      <c r="A443" s="19"/>
      <c r="B443" s="20"/>
    </row>
    <row r="444" spans="1:2">
      <c r="A444" s="19"/>
      <c r="B444" s="20"/>
    </row>
    <row r="445" spans="1:2">
      <c r="A445" s="19"/>
      <c r="B445" s="20"/>
    </row>
    <row r="446" spans="1:2">
      <c r="A446" s="19"/>
      <c r="B446" s="20"/>
    </row>
    <row r="447" spans="1:2">
      <c r="A447" s="19"/>
      <c r="B447" s="20"/>
    </row>
    <row r="448" spans="1:2">
      <c r="A448" s="19"/>
      <c r="B448" s="20"/>
    </row>
    <row r="449" spans="1:2">
      <c r="A449" s="19"/>
      <c r="B449" s="20"/>
    </row>
    <row r="450" spans="1:2">
      <c r="A450" s="19"/>
      <c r="B450" s="20"/>
    </row>
    <row r="451" spans="1:2">
      <c r="A451" s="19"/>
      <c r="B451" s="20"/>
    </row>
    <row r="452" spans="1:2">
      <c r="A452" s="19"/>
      <c r="B452" s="20"/>
    </row>
    <row r="453" spans="1:2">
      <c r="A453" s="19"/>
      <c r="B453" s="20"/>
    </row>
    <row r="454" spans="1:2">
      <c r="A454" s="19"/>
      <c r="B454" s="20"/>
    </row>
    <row r="455" spans="1:2">
      <c r="A455" s="19"/>
      <c r="B455" s="20"/>
    </row>
    <row r="456" spans="1:2">
      <c r="A456" s="19"/>
      <c r="B456" s="20"/>
    </row>
    <row r="457" spans="1:2">
      <c r="A457" s="19"/>
      <c r="B457" s="20"/>
    </row>
    <row r="458" spans="1:2">
      <c r="A458" s="19"/>
      <c r="B458" s="20"/>
    </row>
    <row r="459" spans="1:2">
      <c r="A459" s="19"/>
      <c r="B459" s="20"/>
    </row>
    <row r="460" spans="1:2">
      <c r="A460" s="19"/>
      <c r="B460" s="20"/>
    </row>
    <row r="461" spans="1:2">
      <c r="A461" s="19"/>
      <c r="B461" s="20"/>
    </row>
    <row r="462" spans="1:2">
      <c r="A462" s="19"/>
      <c r="B462" s="20"/>
    </row>
    <row r="463" spans="1:2">
      <c r="A463" s="19"/>
      <c r="B463" s="20"/>
    </row>
    <row r="464" spans="1:2">
      <c r="A464" s="19"/>
      <c r="B464" s="20"/>
    </row>
    <row r="465" spans="1:2">
      <c r="A465" s="19"/>
      <c r="B465" s="20"/>
    </row>
    <row r="466" spans="1:2">
      <c r="A466" s="19"/>
      <c r="B466" s="20"/>
    </row>
    <row r="467" spans="1:2">
      <c r="A467" s="19"/>
      <c r="B467" s="20"/>
    </row>
    <row r="468" spans="1:2">
      <c r="A468" s="19"/>
      <c r="B468" s="20"/>
    </row>
    <row r="469" spans="1:2">
      <c r="A469" s="19"/>
      <c r="B469" s="20"/>
    </row>
    <row r="470" spans="1:2">
      <c r="A470" s="19"/>
      <c r="B470" s="20"/>
    </row>
    <row r="471" spans="1:2">
      <c r="A471" s="19"/>
      <c r="B471" s="20"/>
    </row>
    <row r="472" spans="1:2">
      <c r="A472" s="19"/>
      <c r="B472" s="20"/>
    </row>
    <row r="473" spans="1:2">
      <c r="A473" s="19"/>
      <c r="B473" s="20"/>
    </row>
    <row r="474" spans="1:2">
      <c r="A474" s="19"/>
      <c r="B474" s="20"/>
    </row>
    <row r="475" spans="1:2">
      <c r="A475" s="19"/>
      <c r="B475" s="20"/>
    </row>
    <row r="476" spans="1:2">
      <c r="A476" s="19"/>
      <c r="B476" s="20"/>
    </row>
    <row r="477" spans="1:2">
      <c r="A477" s="19"/>
      <c r="B477" s="20"/>
    </row>
    <row r="478" spans="1:2">
      <c r="A478" s="19"/>
      <c r="B478" s="20"/>
    </row>
    <row r="479" spans="1:2">
      <c r="A479" s="19"/>
      <c r="B479" s="20"/>
    </row>
    <row r="480" spans="1:2">
      <c r="A480" s="19"/>
      <c r="B480" s="20"/>
    </row>
    <row r="481" spans="1:2">
      <c r="A481" s="19"/>
      <c r="B481" s="20"/>
    </row>
    <row r="482" spans="1:2">
      <c r="A482" s="19"/>
      <c r="B482" s="20"/>
    </row>
    <row r="483" spans="1:2">
      <c r="A483" s="19"/>
      <c r="B483" s="20"/>
    </row>
    <row r="484" spans="1:2">
      <c r="A484" s="19"/>
      <c r="B484" s="20"/>
    </row>
    <row r="485" spans="1:2">
      <c r="A485" s="19"/>
      <c r="B485" s="20"/>
    </row>
    <row r="486" spans="1:2">
      <c r="A486" s="19"/>
      <c r="B486" s="20"/>
    </row>
    <row r="487" spans="1:2">
      <c r="A487" s="19"/>
      <c r="B487" s="20"/>
    </row>
    <row r="488" spans="1:2">
      <c r="A488" s="19"/>
      <c r="B488" s="20"/>
    </row>
    <row r="489" spans="1:2">
      <c r="A489" s="19"/>
      <c r="B489" s="20"/>
    </row>
    <row r="490" spans="1:2">
      <c r="A490" s="19"/>
      <c r="B490" s="20"/>
    </row>
    <row r="491" spans="1:2">
      <c r="A491" s="19"/>
      <c r="B491" s="20"/>
    </row>
    <row r="492" spans="1:2">
      <c r="A492" s="19"/>
      <c r="B492" s="20"/>
    </row>
    <row r="493" spans="1:2">
      <c r="A493" s="19"/>
      <c r="B493" s="20"/>
    </row>
    <row r="494" spans="1:2">
      <c r="A494" s="19"/>
      <c r="B494" s="20"/>
    </row>
    <row r="495" spans="1:2">
      <c r="A495" s="19"/>
      <c r="B495" s="20"/>
    </row>
    <row r="496" spans="1:2">
      <c r="A496" s="19"/>
      <c r="B496" s="20"/>
    </row>
    <row r="497" spans="1:2">
      <c r="A497" s="19"/>
      <c r="B497" s="20"/>
    </row>
    <row r="498" spans="1:2">
      <c r="A498" s="19"/>
      <c r="B498" s="20"/>
    </row>
    <row r="499" spans="1:2">
      <c r="A499" s="19"/>
      <c r="B499" s="20"/>
    </row>
    <row r="500" spans="1:2">
      <c r="A500" s="19"/>
      <c r="B500" s="20"/>
    </row>
    <row r="501" spans="1:2">
      <c r="A501" s="19"/>
      <c r="B501" s="20"/>
    </row>
    <row r="502" spans="1:2">
      <c r="A502" s="19"/>
      <c r="B502" s="20"/>
    </row>
    <row r="503" spans="1:2">
      <c r="A503" s="19"/>
      <c r="B503" s="20"/>
    </row>
    <row r="504" spans="1:2">
      <c r="A504" s="19"/>
      <c r="B504" s="20"/>
    </row>
    <row r="505" spans="1:2">
      <c r="A505" s="19"/>
      <c r="B505" s="20"/>
    </row>
    <row r="506" spans="1:2">
      <c r="A506" s="19"/>
      <c r="B506" s="20"/>
    </row>
    <row r="507" spans="1:2">
      <c r="A507" s="19"/>
      <c r="B507" s="20"/>
    </row>
    <row r="508" spans="1:2">
      <c r="A508" s="19"/>
      <c r="B508" s="20"/>
    </row>
    <row r="509" spans="1:2">
      <c r="A509" s="19"/>
      <c r="B509" s="20"/>
    </row>
    <row r="510" spans="1:2">
      <c r="A510" s="19"/>
      <c r="B510" s="20"/>
    </row>
    <row r="511" spans="1:2">
      <c r="A511" s="19"/>
      <c r="B511" s="20"/>
    </row>
    <row r="512" spans="1:2">
      <c r="A512" s="19"/>
      <c r="B512" s="20"/>
    </row>
    <row r="513" spans="1:2">
      <c r="A513" s="19"/>
      <c r="B513" s="20"/>
    </row>
    <row r="514" spans="1:2">
      <c r="A514" s="19"/>
      <c r="B514" s="20"/>
    </row>
    <row r="515" spans="1:2">
      <c r="A515" s="19"/>
      <c r="B515" s="20"/>
    </row>
    <row r="516" spans="1:2">
      <c r="A516" s="19"/>
      <c r="B516" s="20"/>
    </row>
    <row r="517" spans="1:2">
      <c r="A517" s="19"/>
      <c r="B517" s="20"/>
    </row>
    <row r="518" spans="1:2">
      <c r="A518" s="19"/>
      <c r="B518" s="20"/>
    </row>
    <row r="519" spans="1:2">
      <c r="A519" s="19"/>
      <c r="B519" s="20"/>
    </row>
    <row r="520" spans="1:2">
      <c r="A520" s="19"/>
      <c r="B520" s="20"/>
    </row>
    <row r="521" spans="1:2">
      <c r="A521" s="19"/>
      <c r="B521" s="20"/>
    </row>
    <row r="522" spans="1:2">
      <c r="A522" s="19"/>
      <c r="B522" s="20"/>
    </row>
    <row r="523" spans="1:2">
      <c r="A523" s="19"/>
      <c r="B523" s="20"/>
    </row>
    <row r="524" spans="1:2">
      <c r="A524" s="19"/>
      <c r="B524" s="20"/>
    </row>
    <row r="525" spans="1:2">
      <c r="A525" s="19"/>
      <c r="B525" s="20"/>
    </row>
    <row r="526" spans="1:2">
      <c r="A526" s="19"/>
      <c r="B526" s="20"/>
    </row>
    <row r="527" spans="1:2">
      <c r="A527" s="19"/>
      <c r="B527" s="20"/>
    </row>
    <row r="528" spans="1:2">
      <c r="A528" s="19"/>
      <c r="B528" s="20"/>
    </row>
    <row r="529" spans="1:2">
      <c r="A529" s="19"/>
      <c r="B529" s="20"/>
    </row>
    <row r="530" spans="1:2">
      <c r="A530" s="19"/>
      <c r="B530" s="20"/>
    </row>
    <row r="531" spans="1:2">
      <c r="A531" s="19"/>
      <c r="B531" s="20"/>
    </row>
    <row r="532" spans="1:2">
      <c r="A532" s="19"/>
      <c r="B532" s="20"/>
    </row>
    <row r="533" spans="1:2">
      <c r="A533" s="19"/>
      <c r="B533" s="20"/>
    </row>
    <row r="534" spans="1:2">
      <c r="A534" s="19"/>
      <c r="B534" s="20"/>
    </row>
    <row r="535" spans="1:2">
      <c r="A535" s="19"/>
      <c r="B535" s="20"/>
    </row>
    <row r="536" spans="1:2">
      <c r="A536" s="19"/>
      <c r="B536" s="20"/>
    </row>
    <row r="537" spans="1:2">
      <c r="A537" s="19"/>
      <c r="B537" s="20"/>
    </row>
    <row r="538" spans="1:2">
      <c r="A538" s="19"/>
      <c r="B538" s="20"/>
    </row>
    <row r="539" spans="1:2">
      <c r="A539" s="19"/>
      <c r="B539" s="20"/>
    </row>
    <row r="540" spans="1:2">
      <c r="A540" s="19"/>
      <c r="B540" s="20"/>
    </row>
    <row r="541" spans="1:2">
      <c r="A541" s="19"/>
      <c r="B541" s="20"/>
    </row>
    <row r="542" spans="1:2">
      <c r="A542" s="19"/>
      <c r="B542" s="20"/>
    </row>
    <row r="543" spans="1:2">
      <c r="A543" s="19"/>
      <c r="B543" s="20"/>
    </row>
    <row r="544" spans="1:2">
      <c r="A544" s="19"/>
      <c r="B544" s="20"/>
    </row>
    <row r="545" spans="1:2">
      <c r="A545" s="19"/>
      <c r="B545" s="20"/>
    </row>
    <row r="546" spans="1:2">
      <c r="A546" s="19"/>
      <c r="B546" s="20"/>
    </row>
    <row r="547" spans="1:2">
      <c r="A547" s="19"/>
      <c r="B547" s="20"/>
    </row>
    <row r="548" spans="1:2">
      <c r="A548" s="19"/>
      <c r="B548" s="20"/>
    </row>
    <row r="549" spans="1:2">
      <c r="A549" s="19"/>
      <c r="B549" s="20"/>
    </row>
    <row r="550" spans="1:2">
      <c r="A550" s="19"/>
      <c r="B550" s="20"/>
    </row>
    <row r="551" spans="1:2">
      <c r="A551" s="19"/>
      <c r="B551" s="20"/>
    </row>
    <row r="552" spans="1:2">
      <c r="A552" s="19"/>
      <c r="B552" s="20"/>
    </row>
    <row r="553" spans="1:2">
      <c r="A553" s="19"/>
      <c r="B553" s="20"/>
    </row>
    <row r="554" spans="1:2">
      <c r="A554" s="19"/>
      <c r="B554" s="20"/>
    </row>
    <row r="555" spans="1:2">
      <c r="A555" s="19"/>
      <c r="B555" s="20"/>
    </row>
    <row r="556" spans="1:2">
      <c r="A556" s="19"/>
      <c r="B556" s="20"/>
    </row>
    <row r="557" spans="1:2">
      <c r="A557" s="19"/>
      <c r="B557" s="20"/>
    </row>
    <row r="558" spans="1:2">
      <c r="A558" s="19"/>
      <c r="B558" s="20"/>
    </row>
    <row r="559" spans="1:2">
      <c r="A559" s="19"/>
      <c r="B559" s="20"/>
    </row>
    <row r="560" spans="1:2">
      <c r="A560" s="19"/>
      <c r="B560" s="20"/>
    </row>
    <row r="561" spans="1:2">
      <c r="A561" s="19"/>
      <c r="B561" s="20"/>
    </row>
    <row r="562" spans="1:2">
      <c r="A562" s="19"/>
      <c r="B562" s="20"/>
    </row>
    <row r="563" spans="1:2">
      <c r="A563" s="19"/>
      <c r="B563" s="20"/>
    </row>
    <row r="564" spans="1:2">
      <c r="A564" s="19"/>
      <c r="B564" s="20"/>
    </row>
    <row r="565" spans="1:2">
      <c r="A565" s="19"/>
      <c r="B565" s="20"/>
    </row>
    <row r="566" spans="1:2">
      <c r="A566" s="19"/>
      <c r="B566" s="20"/>
    </row>
    <row r="567" spans="1:2">
      <c r="A567" s="19"/>
      <c r="B567" s="20"/>
    </row>
    <row r="568" spans="1:2">
      <c r="A568" s="19"/>
      <c r="B568" s="20"/>
    </row>
    <row r="569" spans="1:2">
      <c r="A569" s="19"/>
      <c r="B569" s="20"/>
    </row>
    <row r="570" spans="1:2">
      <c r="A570" s="19"/>
      <c r="B570" s="20"/>
    </row>
    <row r="571" spans="1:2">
      <c r="A571" s="19"/>
      <c r="B571" s="20"/>
    </row>
    <row r="572" spans="1:2">
      <c r="A572" s="19"/>
      <c r="B572" s="20"/>
    </row>
    <row r="573" spans="1:2">
      <c r="A573" s="19"/>
      <c r="B573" s="20"/>
    </row>
    <row r="574" spans="1:2">
      <c r="A574" s="19"/>
      <c r="B574" s="20"/>
    </row>
    <row r="575" spans="1:2">
      <c r="A575" s="19"/>
      <c r="B575" s="20"/>
    </row>
    <row r="576" spans="1:2">
      <c r="A576" s="19"/>
      <c r="B576" s="20"/>
    </row>
    <row r="577" spans="1:2">
      <c r="A577" s="19"/>
      <c r="B577" s="20"/>
    </row>
    <row r="578" spans="1:2">
      <c r="A578" s="19"/>
      <c r="B578" s="20"/>
    </row>
    <row r="579" spans="1:2">
      <c r="A579" s="19"/>
      <c r="B579" s="20"/>
    </row>
    <row r="580" spans="1:2">
      <c r="A580" s="19"/>
      <c r="B580" s="20"/>
    </row>
    <row r="581" spans="1:2">
      <c r="A581" s="19"/>
      <c r="B581" s="20"/>
    </row>
    <row r="582" spans="1:2">
      <c r="A582" s="19"/>
      <c r="B582" s="20"/>
    </row>
    <row r="583" spans="1:2">
      <c r="A583" s="19"/>
      <c r="B583" s="20"/>
    </row>
    <row r="584" spans="1:2">
      <c r="A584" s="19"/>
      <c r="B584" s="20"/>
    </row>
    <row r="585" spans="1:2">
      <c r="A585" s="19"/>
      <c r="B585" s="20"/>
    </row>
    <row r="586" spans="1:2">
      <c r="A586" s="19"/>
      <c r="B586" s="20"/>
    </row>
    <row r="587" spans="1:2">
      <c r="A587" s="19"/>
      <c r="B587" s="20"/>
    </row>
    <row r="588" spans="1:2">
      <c r="A588" s="19"/>
      <c r="B588" s="20"/>
    </row>
    <row r="589" spans="1:2">
      <c r="A589" s="19"/>
      <c r="B589" s="20"/>
    </row>
    <row r="590" spans="1:2">
      <c r="A590" s="19"/>
      <c r="B590" s="20"/>
    </row>
    <row r="591" spans="1:2">
      <c r="A591" s="19"/>
      <c r="B591" s="20"/>
    </row>
    <row r="592" spans="1:2">
      <c r="A592" s="19"/>
      <c r="B592" s="20"/>
    </row>
    <row r="593" spans="1:2">
      <c r="A593" s="19"/>
      <c r="B593" s="20"/>
    </row>
    <row r="594" spans="1:2">
      <c r="A594" s="19"/>
      <c r="B594" s="20"/>
    </row>
    <row r="595" spans="1:2">
      <c r="A595" s="19"/>
      <c r="B595" s="20"/>
    </row>
    <row r="596" spans="1:2">
      <c r="A596" s="19"/>
      <c r="B596" s="20"/>
    </row>
    <row r="597" spans="1:2">
      <c r="A597" s="19"/>
      <c r="B597" s="20"/>
    </row>
    <row r="598" spans="1:2">
      <c r="A598" s="19"/>
      <c r="B598" s="20"/>
    </row>
    <row r="599" spans="1:2">
      <c r="A599" s="19"/>
      <c r="B599" s="20"/>
    </row>
    <row r="600" spans="1:2">
      <c r="A600" s="19"/>
      <c r="B600" s="20"/>
    </row>
    <row r="601" spans="1:2">
      <c r="A601" s="19"/>
      <c r="B601" s="20"/>
    </row>
    <row r="602" spans="1:2">
      <c r="A602" s="19"/>
      <c r="B602" s="20"/>
    </row>
    <row r="603" spans="1:2">
      <c r="A603" s="19"/>
      <c r="B603" s="20"/>
    </row>
    <row r="604" spans="1:2">
      <c r="A604" s="19"/>
      <c r="B604" s="20"/>
    </row>
    <row r="605" spans="1:2">
      <c r="A605" s="19"/>
      <c r="B605" s="20"/>
    </row>
    <row r="606" spans="1:2">
      <c r="A606" s="19"/>
      <c r="B606" s="20"/>
    </row>
    <row r="607" spans="1:2">
      <c r="A607" s="19"/>
      <c r="B607" s="20"/>
    </row>
    <row r="608" spans="1:2">
      <c r="A608" s="19"/>
      <c r="B608" s="20"/>
    </row>
    <row r="609" spans="1:2">
      <c r="A609" s="19"/>
      <c r="B609" s="20"/>
    </row>
    <row r="610" spans="1:2">
      <c r="A610" s="19"/>
      <c r="B610" s="20"/>
    </row>
    <row r="611" spans="1:2">
      <c r="A611" s="19"/>
      <c r="B611" s="20"/>
    </row>
    <row r="612" spans="1:2">
      <c r="A612" s="19"/>
      <c r="B612" s="20"/>
    </row>
    <row r="613" spans="1:2">
      <c r="A613" s="19"/>
      <c r="B613" s="20"/>
    </row>
    <row r="614" spans="1:2">
      <c r="A614" s="19"/>
      <c r="B614" s="20"/>
    </row>
    <row r="615" spans="1:2">
      <c r="A615" s="19"/>
      <c r="B615" s="20"/>
    </row>
    <row r="616" spans="1:2">
      <c r="A616" s="19"/>
      <c r="B616" s="20"/>
    </row>
    <row r="617" spans="1:2">
      <c r="A617" s="19"/>
      <c r="B617" s="20"/>
    </row>
    <row r="618" spans="1:2">
      <c r="A618" s="19"/>
      <c r="B618" s="20"/>
    </row>
    <row r="619" spans="1:2">
      <c r="A619" s="19"/>
      <c r="B619" s="20"/>
    </row>
    <row r="620" spans="1:2">
      <c r="A620" s="19"/>
      <c r="B620" s="20"/>
    </row>
    <row r="621" spans="1:2">
      <c r="A621" s="19"/>
      <c r="B621" s="20"/>
    </row>
    <row r="622" spans="1:2">
      <c r="A622" s="19"/>
      <c r="B622" s="20"/>
    </row>
    <row r="623" spans="1:2">
      <c r="A623" s="19"/>
      <c r="B623" s="20"/>
    </row>
    <row r="624" spans="1:2">
      <c r="A624" s="19"/>
      <c r="B624" s="20"/>
    </row>
    <row r="625" spans="1:2">
      <c r="A625" s="19"/>
      <c r="B625" s="20"/>
    </row>
    <row r="626" spans="1:2">
      <c r="A626" s="19"/>
      <c r="B626" s="20"/>
    </row>
    <row r="627" spans="1:2">
      <c r="A627" s="19"/>
      <c r="B627" s="20"/>
    </row>
    <row r="628" spans="1:2">
      <c r="A628" s="19"/>
      <c r="B628" s="20"/>
    </row>
    <row r="629" spans="1:2">
      <c r="A629" s="19"/>
      <c r="B629" s="20"/>
    </row>
    <row r="630" spans="1:2">
      <c r="A630" s="19"/>
      <c r="B630" s="20"/>
    </row>
    <row r="631" spans="1:2">
      <c r="A631" s="19"/>
      <c r="B631" s="20"/>
    </row>
    <row r="632" spans="1:2">
      <c r="A632" s="19"/>
      <c r="B632" s="20"/>
    </row>
    <row r="633" spans="1:2">
      <c r="A633" s="19"/>
      <c r="B633" s="20"/>
    </row>
    <row r="634" spans="1:2">
      <c r="A634" s="19"/>
      <c r="B634" s="20"/>
    </row>
    <row r="635" spans="1:2">
      <c r="A635" s="19"/>
      <c r="B635" s="20"/>
    </row>
    <row r="636" spans="1:2">
      <c r="A636" s="19"/>
      <c r="B636" s="20"/>
    </row>
    <row r="637" spans="1:2">
      <c r="A637" s="19"/>
      <c r="B637" s="20"/>
    </row>
    <row r="638" spans="1:2">
      <c r="A638" s="19"/>
      <c r="B638" s="20"/>
    </row>
    <row r="639" spans="1:2">
      <c r="A639" s="19"/>
      <c r="B639" s="20"/>
    </row>
    <row r="640" spans="1:2">
      <c r="A640" s="19"/>
      <c r="B640" s="20"/>
    </row>
    <row r="641" spans="1:2">
      <c r="A641" s="19"/>
      <c r="B641" s="20"/>
    </row>
    <row r="642" spans="1:2">
      <c r="A642" s="19"/>
      <c r="B642" s="20"/>
    </row>
    <row r="643" spans="1:2">
      <c r="A643" s="19"/>
      <c r="B643" s="20"/>
    </row>
    <row r="644" spans="1:2">
      <c r="A644" s="19"/>
      <c r="B644" s="20"/>
    </row>
    <row r="645" spans="1:2">
      <c r="A645" s="19"/>
      <c r="B645" s="20"/>
    </row>
    <row r="646" spans="1:2">
      <c r="A646" s="19"/>
      <c r="B646" s="20"/>
    </row>
    <row r="647" spans="1:2">
      <c r="A647" s="19"/>
      <c r="B647" s="20"/>
    </row>
    <row r="648" spans="1:2">
      <c r="A648" s="19"/>
      <c r="B648" s="20"/>
    </row>
    <row r="649" spans="1:2">
      <c r="A649" s="19"/>
      <c r="B649" s="20"/>
    </row>
    <row r="650" spans="1:2">
      <c r="A650" s="19"/>
      <c r="B650" s="20"/>
    </row>
    <row r="651" spans="1:2">
      <c r="A651" s="19"/>
      <c r="B651" s="20"/>
    </row>
    <row r="652" spans="1:2">
      <c r="A652" s="19"/>
      <c r="B652" s="20"/>
    </row>
    <row r="653" spans="1:2">
      <c r="A653" s="19"/>
      <c r="B653" s="20"/>
    </row>
    <row r="654" spans="1:2">
      <c r="A654" s="19"/>
      <c r="B654" s="20"/>
    </row>
    <row r="655" spans="1:2">
      <c r="A655" s="19"/>
      <c r="B655" s="20"/>
    </row>
    <row r="656" spans="1:2">
      <c r="A656" s="19"/>
      <c r="B656" s="20"/>
    </row>
    <row r="657" spans="1:2">
      <c r="A657" s="19"/>
      <c r="B657" s="20"/>
    </row>
    <row r="658" spans="1:2">
      <c r="A658" s="19"/>
      <c r="B658" s="20"/>
    </row>
    <row r="659" spans="1:2">
      <c r="A659" s="19"/>
      <c r="B659" s="20"/>
    </row>
    <row r="660" spans="1:2">
      <c r="A660" s="19"/>
      <c r="B660" s="20"/>
    </row>
    <row r="661" spans="1:2">
      <c r="A661" s="19"/>
      <c r="B661" s="20"/>
    </row>
    <row r="662" spans="1:2">
      <c r="A662" s="19"/>
      <c r="B662" s="20"/>
    </row>
    <row r="663" spans="1:2">
      <c r="A663" s="19"/>
      <c r="B663" s="20"/>
    </row>
    <row r="664" spans="1:2">
      <c r="A664" s="19"/>
      <c r="B664" s="20"/>
    </row>
    <row r="665" spans="1:2">
      <c r="A665" s="19"/>
      <c r="B665" s="20"/>
    </row>
    <row r="666" spans="1:2">
      <c r="A666" s="19"/>
      <c r="B666" s="20"/>
    </row>
    <row r="667" spans="1:2">
      <c r="A667" s="19"/>
      <c r="B667" s="20"/>
    </row>
    <row r="668" spans="1:2">
      <c r="A668" s="19"/>
      <c r="B668" s="20"/>
    </row>
    <row r="669" spans="1:2">
      <c r="A669" s="19"/>
      <c r="B669" s="20"/>
    </row>
    <row r="670" spans="1:2">
      <c r="A670" s="19"/>
      <c r="B670" s="20"/>
    </row>
    <row r="671" spans="1:2">
      <c r="A671" s="19"/>
      <c r="B671" s="20"/>
    </row>
    <row r="672" spans="1:2">
      <c r="A672" s="19"/>
      <c r="B672" s="20"/>
    </row>
    <row r="673" spans="1:2">
      <c r="A673" s="19"/>
      <c r="B673" s="20"/>
    </row>
    <row r="674" spans="1:2">
      <c r="A674" s="19"/>
      <c r="B674" s="20"/>
    </row>
    <row r="675" spans="1:2">
      <c r="A675" s="19"/>
      <c r="B675" s="20"/>
    </row>
    <row r="676" spans="1:2">
      <c r="A676" s="19"/>
      <c r="B676" s="20"/>
    </row>
    <row r="677" spans="1:2">
      <c r="A677" s="19"/>
      <c r="B677" s="20"/>
    </row>
    <row r="678" spans="1:2">
      <c r="A678" s="19"/>
      <c r="B678" s="20"/>
    </row>
    <row r="679" spans="1:2">
      <c r="A679" s="19"/>
      <c r="B679" s="20"/>
    </row>
    <row r="680" spans="1:2">
      <c r="A680" s="19"/>
      <c r="B680" s="20"/>
    </row>
    <row r="681" spans="1:2">
      <c r="A681" s="19"/>
      <c r="B681" s="20"/>
    </row>
    <row r="682" spans="1:2">
      <c r="A682" s="19"/>
      <c r="B682" s="20"/>
    </row>
    <row r="683" spans="1:2">
      <c r="A683" s="19"/>
      <c r="B683" s="20"/>
    </row>
    <row r="684" spans="1:2">
      <c r="A684" s="19"/>
      <c r="B684" s="20"/>
    </row>
    <row r="685" spans="1:2">
      <c r="A685" s="19"/>
      <c r="B685" s="20"/>
    </row>
    <row r="686" spans="1:2">
      <c r="A686" s="19"/>
      <c r="B686" s="20"/>
    </row>
    <row r="687" spans="1:2">
      <c r="A687" s="19"/>
      <c r="B687" s="20"/>
    </row>
    <row r="688" spans="1:2">
      <c r="A688" s="19"/>
      <c r="B688" s="20"/>
    </row>
    <row r="689" spans="1:2">
      <c r="A689" s="19"/>
      <c r="B689" s="20"/>
    </row>
    <row r="690" spans="1:2">
      <c r="A690" s="19"/>
      <c r="B690" s="20"/>
    </row>
    <row r="691" spans="1:2">
      <c r="A691" s="19"/>
      <c r="B691" s="20"/>
    </row>
    <row r="692" spans="1:2">
      <c r="A692" s="19"/>
      <c r="B692" s="20"/>
    </row>
    <row r="693" spans="1:2">
      <c r="A693" s="19"/>
      <c r="B693" s="20"/>
    </row>
    <row r="694" spans="1:2">
      <c r="A694" s="19"/>
      <c r="B694" s="20"/>
    </row>
    <row r="695" spans="1:2">
      <c r="A695" s="19"/>
      <c r="B695" s="20"/>
    </row>
    <row r="696" spans="1:2">
      <c r="A696" s="19"/>
      <c r="B696" s="20"/>
    </row>
    <row r="697" spans="1:2">
      <c r="A697" s="19"/>
      <c r="B697" s="20"/>
    </row>
    <row r="698" spans="1:2">
      <c r="A698" s="19"/>
      <c r="B698" s="20"/>
    </row>
    <row r="699" spans="1:2">
      <c r="A699" s="19"/>
      <c r="B699" s="20"/>
    </row>
    <row r="700" spans="1:2">
      <c r="A700" s="19"/>
      <c r="B700" s="20"/>
    </row>
    <row r="701" spans="1:2">
      <c r="A701" s="19"/>
      <c r="B701" s="20"/>
    </row>
    <row r="702" spans="1:2">
      <c r="A702" s="19"/>
      <c r="B702" s="20"/>
    </row>
    <row r="703" spans="1:2">
      <c r="A703" s="19"/>
      <c r="B703" s="20"/>
    </row>
    <row r="704" spans="1:2">
      <c r="A704" s="19"/>
      <c r="B704" s="20"/>
    </row>
    <row r="705" spans="1:2">
      <c r="A705" s="19"/>
      <c r="B705" s="20"/>
    </row>
    <row r="706" spans="1:2">
      <c r="A706" s="19"/>
      <c r="B706" s="20"/>
    </row>
    <row r="707" spans="1:2">
      <c r="A707" s="19"/>
      <c r="B707" s="20"/>
    </row>
    <row r="708" spans="1:2">
      <c r="A708" s="19"/>
      <c r="B708" s="20"/>
    </row>
    <row r="709" spans="1:2">
      <c r="A709" s="19"/>
      <c r="B709" s="20"/>
    </row>
    <row r="710" spans="1:2">
      <c r="A710" s="19"/>
      <c r="B710" s="20"/>
    </row>
    <row r="711" spans="1:2">
      <c r="A711" s="19"/>
      <c r="B711" s="20"/>
    </row>
    <row r="712" spans="1:2">
      <c r="A712" s="19"/>
      <c r="B712" s="20"/>
    </row>
    <row r="713" spans="1:2">
      <c r="A713" s="19"/>
      <c r="B713" s="20"/>
    </row>
    <row r="714" spans="1:2">
      <c r="A714" s="19"/>
      <c r="B714" s="20"/>
    </row>
    <row r="715" spans="1:2">
      <c r="A715" s="19"/>
      <c r="B715" s="20"/>
    </row>
    <row r="716" spans="1:2">
      <c r="A716" s="19"/>
      <c r="B716" s="20"/>
    </row>
    <row r="717" spans="1:2">
      <c r="A717" s="19"/>
      <c r="B717" s="20"/>
    </row>
    <row r="718" spans="1:2">
      <c r="A718" s="19"/>
      <c r="B718" s="20"/>
    </row>
    <row r="719" spans="1:2">
      <c r="A719" s="19"/>
      <c r="B719" s="20"/>
    </row>
    <row r="720" spans="1:2">
      <c r="A720" s="19"/>
      <c r="B720" s="20"/>
    </row>
    <row r="721" spans="1:2">
      <c r="A721" s="19"/>
      <c r="B721" s="20"/>
    </row>
    <row r="722" spans="1:2">
      <c r="A722" s="19"/>
      <c r="B722" s="20"/>
    </row>
    <row r="723" spans="1:2">
      <c r="A723" s="19"/>
      <c r="B723" s="20"/>
    </row>
    <row r="724" spans="1:2">
      <c r="A724" s="19"/>
      <c r="B724" s="20"/>
    </row>
    <row r="725" spans="1:2">
      <c r="A725" s="19"/>
      <c r="B725" s="20"/>
    </row>
    <row r="726" spans="1:2">
      <c r="A726" s="19"/>
      <c r="B726" s="20"/>
    </row>
    <row r="727" spans="1:2">
      <c r="A727" s="19"/>
      <c r="B727" s="20"/>
    </row>
    <row r="728" spans="1:2">
      <c r="A728" s="19"/>
      <c r="B728" s="20"/>
    </row>
    <row r="729" spans="1:2">
      <c r="A729" s="19"/>
      <c r="B729" s="20"/>
    </row>
    <row r="730" spans="1:2">
      <c r="A730" s="19"/>
      <c r="B730" s="20"/>
    </row>
    <row r="731" spans="1:2">
      <c r="A731" s="19"/>
      <c r="B731" s="20"/>
    </row>
    <row r="732" spans="1:2">
      <c r="A732" s="19"/>
      <c r="B732" s="20"/>
    </row>
    <row r="733" spans="1:2">
      <c r="A733" s="19"/>
      <c r="B733" s="20"/>
    </row>
    <row r="734" spans="1:2">
      <c r="A734" s="19"/>
      <c r="B734" s="20"/>
    </row>
    <row r="735" spans="1:2">
      <c r="A735" s="19"/>
      <c r="B735" s="20"/>
    </row>
    <row r="736" spans="1:2">
      <c r="A736" s="19"/>
      <c r="B736" s="20"/>
    </row>
    <row r="737" spans="1:2">
      <c r="A737" s="19"/>
      <c r="B737" s="20"/>
    </row>
  </sheetData>
  <mergeCells count="2">
    <mergeCell ref="A3:B3"/>
    <mergeCell ref="F3:K3"/>
  </mergeCells>
  <phoneticPr fontId="44" type="noConversion"/>
  <pageMargins left="0.75" right="0.75" top="1" bottom="1" header="0.5" footer="0.5"/>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60"/>
  <sheetViews>
    <sheetView workbookViewId="0">
      <selection activeCell="A3" sqref="A3:B4"/>
    </sheetView>
  </sheetViews>
  <sheetFormatPr baseColWidth="10" defaultColWidth="9" defaultRowHeight="13"/>
  <cols>
    <col min="1" max="1" width="21.1640625" style="6" customWidth="1"/>
    <col min="2" max="2" width="13.6640625" style="20" customWidth="1"/>
    <col min="3" max="5" width="9" style="4"/>
    <col min="6" max="6" width="9" style="6"/>
    <col min="7" max="7" width="14.1640625" style="6" customWidth="1"/>
    <col min="8" max="8" width="11.1640625" style="6" customWidth="1"/>
    <col min="9" max="16384" width="9" style="4"/>
  </cols>
  <sheetData>
    <row r="1" spans="1:14">
      <c r="A1" s="37" t="s">
        <v>700</v>
      </c>
      <c r="B1" s="12"/>
      <c r="C1" s="22"/>
      <c r="D1" s="22"/>
      <c r="E1" s="22"/>
      <c r="F1" s="22"/>
      <c r="I1" s="6"/>
      <c r="J1" s="6"/>
      <c r="K1" s="6"/>
      <c r="M1" s="6"/>
      <c r="N1" s="6"/>
    </row>
    <row r="2" spans="1:14">
      <c r="A2" s="9"/>
      <c r="B2" s="12"/>
      <c r="C2" s="22"/>
      <c r="D2" s="22"/>
      <c r="E2" s="22"/>
      <c r="F2" s="22"/>
      <c r="I2" s="6"/>
      <c r="J2" s="6"/>
      <c r="K2" s="6"/>
      <c r="M2" s="6"/>
      <c r="N2" s="6"/>
    </row>
    <row r="3" spans="1:14">
      <c r="A3" s="228" t="s">
        <v>605</v>
      </c>
      <c r="B3" s="228"/>
      <c r="F3" s="229" t="s">
        <v>606</v>
      </c>
      <c r="G3" s="229"/>
      <c r="H3" s="229"/>
    </row>
    <row r="4" spans="1:14" ht="15">
      <c r="A4" s="11" t="s">
        <v>607</v>
      </c>
      <c r="B4" s="12" t="s">
        <v>608</v>
      </c>
      <c r="F4" s="13" t="s">
        <v>609</v>
      </c>
      <c r="G4" s="14" t="s">
        <v>611</v>
      </c>
      <c r="H4" s="14" t="s">
        <v>612</v>
      </c>
    </row>
    <row r="5" spans="1:14">
      <c r="A5" s="6">
        <v>31</v>
      </c>
      <c r="B5" s="20">
        <v>16.779261000000002</v>
      </c>
      <c r="F5" s="6">
        <v>50</v>
      </c>
      <c r="G5" s="6">
        <v>1950</v>
      </c>
      <c r="H5" s="6">
        <v>100</v>
      </c>
    </row>
    <row r="6" spans="1:14">
      <c r="A6" s="6">
        <v>116</v>
      </c>
      <c r="B6" s="20">
        <v>16.352368999999999</v>
      </c>
      <c r="F6" s="6">
        <v>60</v>
      </c>
      <c r="G6" s="6">
        <v>2520</v>
      </c>
      <c r="H6" s="6">
        <v>190</v>
      </c>
    </row>
    <row r="7" spans="1:14">
      <c r="A7" s="6">
        <v>243</v>
      </c>
      <c r="B7" s="20">
        <v>15.872115000000001</v>
      </c>
      <c r="F7" s="6">
        <v>90</v>
      </c>
      <c r="G7" s="6">
        <v>4000</v>
      </c>
      <c r="H7" s="6">
        <v>210</v>
      </c>
    </row>
    <row r="8" spans="1:14">
      <c r="A8" s="6">
        <v>338</v>
      </c>
      <c r="B8" s="20">
        <v>15.445223</v>
      </c>
      <c r="F8" s="6">
        <v>100</v>
      </c>
      <c r="G8" s="6">
        <v>4500</v>
      </c>
      <c r="H8" s="6">
        <v>180</v>
      </c>
    </row>
    <row r="9" spans="1:14">
      <c r="A9" s="6">
        <v>465</v>
      </c>
      <c r="B9" s="20">
        <v>15.125054</v>
      </c>
      <c r="F9" s="6">
        <v>125</v>
      </c>
      <c r="G9" s="6">
        <v>6620</v>
      </c>
      <c r="H9" s="6">
        <v>180</v>
      </c>
    </row>
    <row r="10" spans="1:14">
      <c r="A10" s="6">
        <v>666</v>
      </c>
      <c r="B10" s="20">
        <v>15.551945999999999</v>
      </c>
      <c r="F10" s="6">
        <v>150</v>
      </c>
      <c r="G10" s="6">
        <v>9450</v>
      </c>
      <c r="H10" s="6">
        <v>200</v>
      </c>
    </row>
    <row r="11" spans="1:14">
      <c r="A11" s="6">
        <v>782</v>
      </c>
      <c r="B11" s="20">
        <v>16.352368999999999</v>
      </c>
      <c r="F11" s="6">
        <v>170</v>
      </c>
      <c r="G11" s="6">
        <v>12500</v>
      </c>
      <c r="H11" s="6">
        <v>250</v>
      </c>
    </row>
    <row r="12" spans="1:14">
      <c r="A12" s="6">
        <v>888</v>
      </c>
      <c r="B12" s="20">
        <v>17.526322</v>
      </c>
    </row>
    <row r="13" spans="1:14">
      <c r="A13" s="6">
        <v>1025</v>
      </c>
      <c r="B13" s="20">
        <v>18.326744999999999</v>
      </c>
    </row>
    <row r="14" spans="1:14">
      <c r="A14" s="6">
        <v>1173</v>
      </c>
      <c r="B14" s="20">
        <v>18.646913999999999</v>
      </c>
    </row>
    <row r="15" spans="1:14">
      <c r="A15" s="6">
        <v>1427</v>
      </c>
      <c r="B15" s="20">
        <v>18.326744999999999</v>
      </c>
    </row>
    <row r="16" spans="1:14">
      <c r="A16" s="6">
        <v>1638</v>
      </c>
      <c r="B16" s="20">
        <v>17.686406999999999</v>
      </c>
    </row>
    <row r="17" spans="1:2">
      <c r="A17" s="6">
        <v>1765</v>
      </c>
      <c r="B17" s="20">
        <v>17.152792000000002</v>
      </c>
    </row>
    <row r="18" spans="1:2">
      <c r="A18" s="6">
        <v>1913</v>
      </c>
      <c r="B18" s="20">
        <v>16.405729999999998</v>
      </c>
    </row>
    <row r="19" spans="1:2">
      <c r="A19" s="6">
        <v>2103</v>
      </c>
      <c r="B19" s="20">
        <v>15.818754</v>
      </c>
    </row>
    <row r="20" spans="1:2">
      <c r="A20" s="6">
        <v>2346</v>
      </c>
      <c r="B20" s="20">
        <v>15.605308000000001</v>
      </c>
    </row>
    <row r="21" spans="1:2">
      <c r="A21" s="6">
        <v>2579</v>
      </c>
      <c r="B21" s="20">
        <v>15.445223</v>
      </c>
    </row>
    <row r="22" spans="1:2">
      <c r="A22" s="6">
        <v>2790</v>
      </c>
      <c r="B22" s="20">
        <v>15.872115000000001</v>
      </c>
    </row>
    <row r="23" spans="1:2">
      <c r="A23" s="6">
        <v>3023</v>
      </c>
      <c r="B23" s="20">
        <v>16.245646000000001</v>
      </c>
    </row>
    <row r="24" spans="1:2">
      <c r="A24" s="6">
        <v>3234</v>
      </c>
      <c r="B24" s="20">
        <v>16.885984000000001</v>
      </c>
    </row>
    <row r="25" spans="1:2">
      <c r="A25" s="6">
        <v>3456</v>
      </c>
      <c r="B25" s="20">
        <v>17.472961000000002</v>
      </c>
    </row>
    <row r="26" spans="1:2">
      <c r="A26" s="6">
        <v>3625</v>
      </c>
      <c r="B26" s="20">
        <v>18.113299000000001</v>
      </c>
    </row>
    <row r="27" spans="1:2">
      <c r="A27" s="6">
        <v>3763</v>
      </c>
      <c r="B27" s="20">
        <v>18.753637000000001</v>
      </c>
    </row>
    <row r="28" spans="1:2">
      <c r="A28" s="6">
        <v>3889</v>
      </c>
      <c r="B28" s="20">
        <v>19.393975999999999</v>
      </c>
    </row>
    <row r="29" spans="1:2">
      <c r="A29" s="6">
        <v>4037</v>
      </c>
      <c r="B29" s="20">
        <v>19.820868000000001</v>
      </c>
    </row>
    <row r="30" spans="1:2">
      <c r="A30" s="6">
        <v>4270</v>
      </c>
      <c r="B30" s="20">
        <v>20.24776</v>
      </c>
    </row>
    <row r="31" spans="1:2">
      <c r="A31" s="6">
        <v>4492</v>
      </c>
      <c r="B31" s="20">
        <v>20.194398</v>
      </c>
    </row>
    <row r="32" spans="1:2">
      <c r="A32" s="6">
        <v>4682</v>
      </c>
      <c r="B32" s="20">
        <v>19.927591</v>
      </c>
    </row>
    <row r="33" spans="1:2">
      <c r="A33" s="6">
        <v>4894</v>
      </c>
      <c r="B33" s="20">
        <v>19.714144999999998</v>
      </c>
    </row>
    <row r="34" spans="1:2">
      <c r="A34" s="6">
        <v>5105</v>
      </c>
      <c r="B34" s="20">
        <v>20.034313999999998</v>
      </c>
    </row>
    <row r="35" spans="1:2">
      <c r="A35" s="6">
        <v>5269</v>
      </c>
      <c r="B35" s="20">
        <v>20.431384000000001</v>
      </c>
    </row>
    <row r="36" spans="1:2">
      <c r="A36" s="6">
        <v>5560</v>
      </c>
      <c r="B36" s="20">
        <v>20.694391</v>
      </c>
    </row>
    <row r="37" spans="1:2">
      <c r="A37" s="6">
        <v>5915</v>
      </c>
      <c r="B37" s="20">
        <v>20.352482999999999</v>
      </c>
    </row>
    <row r="38" spans="1:2">
      <c r="A38" s="6">
        <v>6186</v>
      </c>
      <c r="B38" s="20">
        <v>19.879072000000001</v>
      </c>
    </row>
    <row r="39" spans="1:2">
      <c r="A39" s="6">
        <v>6378</v>
      </c>
      <c r="B39" s="20">
        <v>19.247857</v>
      </c>
    </row>
    <row r="40" spans="1:2">
      <c r="A40" s="6">
        <v>6535</v>
      </c>
      <c r="B40" s="20">
        <v>18.458839000000001</v>
      </c>
    </row>
    <row r="41" spans="1:2">
      <c r="A41" s="6">
        <v>6653</v>
      </c>
      <c r="B41" s="20">
        <v>17.954498000000001</v>
      </c>
    </row>
    <row r="42" spans="1:2">
      <c r="A42" s="6">
        <v>6786</v>
      </c>
      <c r="B42" s="20">
        <v>17.562498999999999</v>
      </c>
    </row>
    <row r="43" spans="1:2">
      <c r="A43" s="6">
        <v>6919</v>
      </c>
      <c r="B43" s="20">
        <v>17.226500000000001</v>
      </c>
    </row>
    <row r="44" spans="1:2">
      <c r="A44" s="6">
        <v>7085</v>
      </c>
      <c r="B44" s="20">
        <v>16.890499999999999</v>
      </c>
    </row>
    <row r="45" spans="1:2">
      <c r="A45" s="6">
        <v>7246</v>
      </c>
      <c r="B45" s="20">
        <v>16.8065</v>
      </c>
    </row>
    <row r="46" spans="1:2">
      <c r="A46" s="6">
        <v>7424</v>
      </c>
      <c r="B46" s="20">
        <v>16.9465</v>
      </c>
    </row>
    <row r="47" spans="1:2">
      <c r="A47" s="6">
        <v>7673</v>
      </c>
      <c r="B47" s="20">
        <v>16.778500999999999</v>
      </c>
    </row>
    <row r="48" spans="1:2">
      <c r="A48" s="6">
        <v>7928</v>
      </c>
      <c r="B48" s="20">
        <v>16.330501000000002</v>
      </c>
    </row>
    <row r="49" spans="1:2">
      <c r="A49" s="6">
        <v>8117</v>
      </c>
      <c r="B49" s="20">
        <v>15.798503</v>
      </c>
    </row>
    <row r="50" spans="1:2">
      <c r="A50" s="6">
        <v>8272</v>
      </c>
      <c r="B50" s="20">
        <v>15.238504000000001</v>
      </c>
    </row>
    <row r="51" spans="1:2">
      <c r="A51" s="6">
        <v>8422</v>
      </c>
      <c r="B51" s="20">
        <v>14.426505000000001</v>
      </c>
    </row>
    <row r="52" spans="1:2">
      <c r="A52" s="6">
        <v>8588</v>
      </c>
      <c r="B52" s="20">
        <v>13.726507</v>
      </c>
    </row>
    <row r="53" spans="1:2">
      <c r="A53" s="6">
        <v>8694</v>
      </c>
      <c r="B53" s="20">
        <v>13.166508</v>
      </c>
    </row>
    <row r="54" spans="1:2">
      <c r="A54" s="6">
        <v>8783</v>
      </c>
      <c r="B54" s="20">
        <v>12.650814</v>
      </c>
    </row>
    <row r="55" spans="1:2">
      <c r="A55" s="6">
        <v>8929</v>
      </c>
      <c r="B55" s="20">
        <v>12.255488</v>
      </c>
    </row>
    <row r="56" spans="1:2">
      <c r="A56" s="6">
        <v>9072</v>
      </c>
      <c r="B56" s="20">
        <v>11.842192000000001</v>
      </c>
    </row>
    <row r="57" spans="1:2">
      <c r="A57" s="6">
        <v>9282</v>
      </c>
      <c r="B57" s="20">
        <v>11.536712</v>
      </c>
    </row>
    <row r="58" spans="1:2">
      <c r="A58" s="6">
        <v>9538</v>
      </c>
      <c r="B58" s="20">
        <v>11.30311</v>
      </c>
    </row>
    <row r="59" spans="1:2">
      <c r="A59" s="6">
        <v>9841</v>
      </c>
      <c r="B59" s="20">
        <v>11.482804</v>
      </c>
    </row>
    <row r="60" spans="1:2">
      <c r="A60" s="6">
        <v>10189</v>
      </c>
      <c r="B60" s="20">
        <v>11.521436</v>
      </c>
    </row>
  </sheetData>
  <mergeCells count="2">
    <mergeCell ref="A3:B3"/>
    <mergeCell ref="F3:H3"/>
  </mergeCells>
  <phoneticPr fontId="44" type="noConversion"/>
  <pageMargins left="0.75" right="0.75" top="1" bottom="1" header="0.5" footer="0.5"/>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73"/>
  <sheetViews>
    <sheetView workbookViewId="0">
      <selection activeCell="A3" sqref="A3:B4"/>
    </sheetView>
  </sheetViews>
  <sheetFormatPr baseColWidth="10" defaultColWidth="9" defaultRowHeight="13"/>
  <cols>
    <col min="1" max="1" width="21.1640625" style="6" customWidth="1"/>
    <col min="2" max="2" width="9" style="20"/>
    <col min="3" max="5" width="9" style="4"/>
    <col min="6" max="6" width="10.1640625" style="4" customWidth="1"/>
    <col min="7" max="7" width="28.5" style="4" customWidth="1"/>
    <col min="8" max="8" width="14.1640625" style="4" customWidth="1"/>
    <col min="9" max="9" width="11.1640625" style="4" customWidth="1"/>
    <col min="10" max="10" width="20.33203125" style="4" customWidth="1"/>
    <col min="11" max="11" width="7.83203125" style="4" customWidth="1"/>
    <col min="12" max="16384" width="9" style="4"/>
  </cols>
  <sheetData>
    <row r="1" spans="1:14">
      <c r="A1" s="37" t="s">
        <v>701</v>
      </c>
      <c r="B1" s="12"/>
      <c r="C1" s="22"/>
      <c r="D1" s="22"/>
      <c r="E1" s="22"/>
      <c r="F1" s="22"/>
      <c r="G1" s="6"/>
      <c r="H1" s="6"/>
      <c r="I1" s="6"/>
      <c r="J1" s="6"/>
      <c r="K1" s="6"/>
      <c r="M1" s="6"/>
      <c r="N1" s="6"/>
    </row>
    <row r="2" spans="1:14">
      <c r="A2" s="9"/>
      <c r="B2" s="12"/>
      <c r="C2" s="22"/>
      <c r="D2" s="22"/>
      <c r="E2" s="22"/>
      <c r="F2" s="22"/>
      <c r="G2" s="6"/>
      <c r="H2" s="6"/>
      <c r="I2" s="6"/>
      <c r="J2" s="6"/>
      <c r="K2" s="6"/>
      <c r="M2" s="6"/>
      <c r="N2" s="6"/>
    </row>
    <row r="3" spans="1:14">
      <c r="A3" s="228" t="s">
        <v>605</v>
      </c>
      <c r="B3" s="228"/>
      <c r="F3" s="229" t="s">
        <v>606</v>
      </c>
      <c r="G3" s="229"/>
      <c r="H3" s="229"/>
      <c r="I3" s="229"/>
      <c r="J3" s="229"/>
      <c r="K3" s="229"/>
    </row>
    <row r="4" spans="1:14" ht="15">
      <c r="A4" s="11" t="s">
        <v>607</v>
      </c>
      <c r="B4" s="12" t="s">
        <v>608</v>
      </c>
      <c r="F4" s="13" t="s">
        <v>609</v>
      </c>
      <c r="G4" s="13" t="s">
        <v>610</v>
      </c>
      <c r="H4" s="14" t="s">
        <v>611</v>
      </c>
      <c r="I4" s="14" t="s">
        <v>612</v>
      </c>
      <c r="J4" s="6" t="s">
        <v>619</v>
      </c>
      <c r="K4" s="22" t="s">
        <v>620</v>
      </c>
    </row>
    <row r="5" spans="1:14">
      <c r="A5" s="6">
        <v>0</v>
      </c>
      <c r="B5" s="23">
        <v>-0.63</v>
      </c>
      <c r="F5" s="129">
        <v>6.5</v>
      </c>
      <c r="G5" s="48" t="s">
        <v>702</v>
      </c>
      <c r="H5" s="129">
        <v>605</v>
      </c>
      <c r="I5" s="129">
        <v>70</v>
      </c>
      <c r="J5" s="13">
        <v>595</v>
      </c>
      <c r="K5" s="13">
        <f>ABS(539-654)/2</f>
        <v>57.5</v>
      </c>
    </row>
    <row r="6" spans="1:14">
      <c r="A6" s="6">
        <v>35</v>
      </c>
      <c r="B6" s="23">
        <v>-0.52500000000000002</v>
      </c>
      <c r="F6" s="13">
        <v>22.5</v>
      </c>
      <c r="G6" s="13" t="s">
        <v>703</v>
      </c>
      <c r="H6" s="13">
        <v>775</v>
      </c>
      <c r="I6" s="13">
        <v>65</v>
      </c>
      <c r="J6" s="13">
        <v>685</v>
      </c>
      <c r="K6" s="13">
        <f>ABS(663-735)/2</f>
        <v>36</v>
      </c>
    </row>
    <row r="7" spans="1:14">
      <c r="A7" s="6">
        <v>185</v>
      </c>
      <c r="B7" s="23">
        <v>0.26200000000000001</v>
      </c>
      <c r="F7" s="13">
        <v>48.5</v>
      </c>
      <c r="G7" s="144" t="s">
        <v>704</v>
      </c>
      <c r="H7" s="13">
        <v>1725</v>
      </c>
      <c r="I7" s="13">
        <v>65</v>
      </c>
      <c r="J7" s="13">
        <v>1658</v>
      </c>
      <c r="K7" s="13">
        <f>ABS(1542-1710)/2</f>
        <v>84</v>
      </c>
    </row>
    <row r="8" spans="1:14">
      <c r="A8" s="6">
        <v>333</v>
      </c>
      <c r="B8" s="23">
        <v>-0.54200000000000004</v>
      </c>
      <c r="F8" s="13">
        <v>75.5</v>
      </c>
      <c r="G8" s="13" t="s">
        <v>705</v>
      </c>
      <c r="H8" s="13">
        <v>2555</v>
      </c>
      <c r="I8" s="13">
        <v>105</v>
      </c>
      <c r="J8" s="13">
        <v>2736</v>
      </c>
      <c r="K8" s="13">
        <f>ABS(2469-2481)/2</f>
        <v>6</v>
      </c>
    </row>
    <row r="9" spans="1:14">
      <c r="A9" s="6">
        <v>480</v>
      </c>
      <c r="B9" s="23">
        <v>0.625</v>
      </c>
      <c r="F9" s="13">
        <v>113.5</v>
      </c>
      <c r="G9" s="13" t="s">
        <v>706</v>
      </c>
      <c r="H9" s="13">
        <v>3495</v>
      </c>
      <c r="I9" s="13">
        <v>65</v>
      </c>
      <c r="J9" s="13">
        <v>3769</v>
      </c>
      <c r="K9" s="13">
        <f>ABS(1695-1708)/2</f>
        <v>6.5</v>
      </c>
    </row>
    <row r="10" spans="1:14">
      <c r="A10" s="6">
        <v>628</v>
      </c>
      <c r="B10" s="23">
        <v>0.36499999999999999</v>
      </c>
      <c r="F10" s="13">
        <v>137.5</v>
      </c>
      <c r="G10" s="48" t="s">
        <v>707</v>
      </c>
      <c r="H10" s="13">
        <v>4615</v>
      </c>
      <c r="I10" s="13">
        <v>75</v>
      </c>
      <c r="J10" s="13">
        <v>5316</v>
      </c>
      <c r="K10" s="13">
        <f>ABS(5294-5330)/2</f>
        <v>18</v>
      </c>
    </row>
    <row r="11" spans="1:14">
      <c r="A11" s="6">
        <v>775</v>
      </c>
      <c r="B11" s="23">
        <v>-0.875</v>
      </c>
      <c r="F11" s="13">
        <v>173.5</v>
      </c>
      <c r="G11" s="48" t="s">
        <v>708</v>
      </c>
      <c r="H11" s="13">
        <v>5620</v>
      </c>
      <c r="I11" s="13">
        <v>85</v>
      </c>
      <c r="J11" s="13">
        <v>6405</v>
      </c>
      <c r="K11" s="13">
        <f>ABS(6305-6490)/2</f>
        <v>92.5</v>
      </c>
    </row>
    <row r="12" spans="1:14">
      <c r="A12" s="6">
        <v>923</v>
      </c>
      <c r="B12" s="23">
        <v>-9.0999999999999998E-2</v>
      </c>
      <c r="F12" s="13">
        <v>210.5</v>
      </c>
      <c r="G12" s="48" t="s">
        <v>709</v>
      </c>
      <c r="H12" s="13">
        <v>7225</v>
      </c>
      <c r="I12" s="13">
        <v>115</v>
      </c>
      <c r="J12" s="13">
        <v>7993</v>
      </c>
      <c r="K12" s="13">
        <f>ABS(7792-8326)/2</f>
        <v>267</v>
      </c>
    </row>
    <row r="13" spans="1:14">
      <c r="A13" s="6">
        <v>1070</v>
      </c>
      <c r="B13" s="23">
        <v>-5.0999999999999997E-2</v>
      </c>
      <c r="F13" s="13">
        <v>226.5</v>
      </c>
      <c r="G13" s="48" t="s">
        <v>710</v>
      </c>
      <c r="H13" s="13">
        <v>7730</v>
      </c>
      <c r="I13" s="13">
        <v>90</v>
      </c>
      <c r="J13" s="13">
        <v>8498</v>
      </c>
      <c r="K13" s="13">
        <f>ABS(8409-8594)/2</f>
        <v>92.5</v>
      </c>
    </row>
    <row r="14" spans="1:14">
      <c r="A14" s="6">
        <v>1218</v>
      </c>
      <c r="B14" s="23">
        <v>-0.78400000000000003</v>
      </c>
      <c r="F14" s="13">
        <v>247.5</v>
      </c>
      <c r="G14" s="13" t="s">
        <v>711</v>
      </c>
      <c r="H14" s="13">
        <v>8110</v>
      </c>
      <c r="I14" s="13">
        <v>120</v>
      </c>
      <c r="J14" s="13">
        <v>9025</v>
      </c>
      <c r="K14" s="13">
        <f>ABS(8812-9256)/2</f>
        <v>222</v>
      </c>
    </row>
    <row r="15" spans="1:14">
      <c r="A15" s="6">
        <v>1366</v>
      </c>
      <c r="B15" s="23">
        <v>0.61399999999999999</v>
      </c>
      <c r="F15" s="13">
        <v>265.5</v>
      </c>
      <c r="G15" s="48" t="s">
        <v>712</v>
      </c>
      <c r="H15" s="13">
        <v>8765</v>
      </c>
      <c r="I15" s="13">
        <v>110</v>
      </c>
      <c r="J15" s="13">
        <v>9836</v>
      </c>
      <c r="K15" s="13">
        <f>ABS(9554-10145)/2</f>
        <v>295.5</v>
      </c>
    </row>
    <row r="16" spans="1:14">
      <c r="A16" s="6">
        <v>1513</v>
      </c>
      <c r="B16" s="23">
        <v>-0.27300000000000002</v>
      </c>
    </row>
    <row r="17" spans="1:2">
      <c r="A17" s="6">
        <v>1661</v>
      </c>
      <c r="B17" s="23">
        <v>-0.14499999999999999</v>
      </c>
    </row>
    <row r="18" spans="1:2">
      <c r="A18" s="6">
        <v>1808</v>
      </c>
      <c r="B18" s="23">
        <v>0.76600000000000001</v>
      </c>
    </row>
    <row r="19" spans="1:2">
      <c r="A19" s="6">
        <v>1956</v>
      </c>
      <c r="B19" s="23">
        <v>0.17699999999999999</v>
      </c>
    </row>
    <row r="20" spans="1:2">
      <c r="A20" s="6">
        <v>2103</v>
      </c>
      <c r="B20" s="23">
        <v>0.35899999999999999</v>
      </c>
    </row>
    <row r="21" spans="1:2">
      <c r="A21" s="6">
        <v>2251</v>
      </c>
      <c r="B21" s="23">
        <v>-0.17</v>
      </c>
    </row>
    <row r="22" spans="1:2">
      <c r="A22" s="6">
        <v>2398</v>
      </c>
      <c r="B22" s="23">
        <v>0.22500000000000001</v>
      </c>
    </row>
    <row r="23" spans="1:2">
      <c r="A23" s="6">
        <v>2546</v>
      </c>
      <c r="B23" s="23">
        <v>-0.84199999999999997</v>
      </c>
    </row>
    <row r="24" spans="1:2">
      <c r="A24" s="6">
        <v>2694</v>
      </c>
      <c r="B24" s="23">
        <v>-0.35</v>
      </c>
    </row>
    <row r="25" spans="1:2">
      <c r="A25" s="6">
        <v>2841</v>
      </c>
      <c r="B25" s="23">
        <v>-0.505</v>
      </c>
    </row>
    <row r="26" spans="1:2">
      <c r="A26" s="6">
        <v>2989</v>
      </c>
      <c r="B26" s="23">
        <v>-1.077</v>
      </c>
    </row>
    <row r="27" spans="1:2">
      <c r="A27" s="6">
        <v>3136</v>
      </c>
      <c r="B27" s="23">
        <v>-0.30399999999999999</v>
      </c>
    </row>
    <row r="28" spans="1:2">
      <c r="A28" s="6">
        <v>3284</v>
      </c>
      <c r="B28" s="23">
        <v>-0.08</v>
      </c>
    </row>
    <row r="29" spans="1:2">
      <c r="A29" s="6">
        <v>3431</v>
      </c>
      <c r="B29" s="23">
        <v>-0.51100000000000001</v>
      </c>
    </row>
    <row r="30" spans="1:2">
      <c r="A30" s="6">
        <v>3579</v>
      </c>
      <c r="B30" s="23">
        <v>-0.52400000000000002</v>
      </c>
    </row>
    <row r="31" spans="1:2">
      <c r="A31" s="6">
        <v>3727</v>
      </c>
      <c r="B31" s="23">
        <v>0.13300000000000001</v>
      </c>
    </row>
    <row r="32" spans="1:2">
      <c r="A32" s="6">
        <v>3874</v>
      </c>
      <c r="B32" s="23">
        <v>0.27200000000000002</v>
      </c>
    </row>
    <row r="33" spans="1:2">
      <c r="A33" s="6">
        <v>4022</v>
      </c>
      <c r="B33" s="23">
        <v>-7.0000000000000001E-3</v>
      </c>
    </row>
    <row r="34" spans="1:2">
      <c r="A34" s="6">
        <v>4169</v>
      </c>
      <c r="B34" s="23">
        <v>0.39700000000000002</v>
      </c>
    </row>
    <row r="35" spans="1:2">
      <c r="A35" s="6">
        <v>4317</v>
      </c>
      <c r="B35" s="23">
        <v>0.121</v>
      </c>
    </row>
    <row r="36" spans="1:2">
      <c r="A36" s="6">
        <v>4464</v>
      </c>
      <c r="B36" s="23">
        <v>-0.7</v>
      </c>
    </row>
    <row r="37" spans="1:2">
      <c r="A37" s="6">
        <v>4612</v>
      </c>
      <c r="B37" s="23">
        <v>5.5E-2</v>
      </c>
    </row>
    <row r="38" spans="1:2">
      <c r="A38" s="6">
        <v>4759</v>
      </c>
      <c r="B38" s="23">
        <v>0.55400000000000005</v>
      </c>
    </row>
    <row r="39" spans="1:2">
      <c r="A39" s="6">
        <v>4907</v>
      </c>
      <c r="B39" s="23">
        <v>0.47099999999999997</v>
      </c>
    </row>
    <row r="40" spans="1:2">
      <c r="A40" s="6">
        <v>5055</v>
      </c>
      <c r="B40" s="23">
        <v>-0.183</v>
      </c>
    </row>
    <row r="41" spans="1:2">
      <c r="A41" s="6">
        <v>5202</v>
      </c>
      <c r="B41" s="23">
        <v>-0.16900000000000001</v>
      </c>
    </row>
    <row r="42" spans="1:2">
      <c r="A42" s="6">
        <v>5350</v>
      </c>
      <c r="B42" s="23">
        <v>0.55700000000000005</v>
      </c>
    </row>
    <row r="43" spans="1:2">
      <c r="A43" s="6">
        <v>5497</v>
      </c>
      <c r="B43" s="23">
        <v>-0.40200000000000002</v>
      </c>
    </row>
    <row r="44" spans="1:2">
      <c r="A44" s="6">
        <v>5645</v>
      </c>
      <c r="B44" s="23">
        <v>0.38100000000000001</v>
      </c>
    </row>
    <row r="45" spans="1:2">
      <c r="A45" s="6">
        <v>5792</v>
      </c>
      <c r="B45" s="23">
        <v>1.837</v>
      </c>
    </row>
    <row r="46" spans="1:2">
      <c r="A46" s="6">
        <v>5940</v>
      </c>
      <c r="B46" s="23">
        <v>-0.27800000000000002</v>
      </c>
    </row>
    <row r="47" spans="1:2">
      <c r="A47" s="6">
        <v>6087</v>
      </c>
      <c r="B47" s="23">
        <v>0.86099999999999999</v>
      </c>
    </row>
    <row r="48" spans="1:2">
      <c r="A48" s="6">
        <v>6235</v>
      </c>
      <c r="B48" s="23">
        <v>7.5999999999999998E-2</v>
      </c>
    </row>
    <row r="49" spans="1:2">
      <c r="A49" s="6">
        <v>6383</v>
      </c>
      <c r="B49" s="23">
        <v>2.1789999999999998</v>
      </c>
    </row>
    <row r="50" spans="1:2">
      <c r="A50" s="6">
        <v>6530</v>
      </c>
      <c r="B50" s="23">
        <v>1.51</v>
      </c>
    </row>
    <row r="51" spans="1:2">
      <c r="A51" s="6">
        <v>6680</v>
      </c>
      <c r="B51" s="23">
        <v>0.495</v>
      </c>
    </row>
    <row r="52" spans="1:2">
      <c r="A52" s="6">
        <v>6825</v>
      </c>
      <c r="B52" s="23">
        <v>0.60499999999999998</v>
      </c>
    </row>
    <row r="53" spans="1:2">
      <c r="A53" s="6">
        <v>6973</v>
      </c>
      <c r="B53" s="23">
        <v>0.39900000000000002</v>
      </c>
    </row>
    <row r="54" spans="1:2">
      <c r="A54" s="6">
        <v>7120</v>
      </c>
      <c r="B54" s="23">
        <v>0.56699999999999995</v>
      </c>
    </row>
    <row r="55" spans="1:2">
      <c r="A55" s="6">
        <v>7268</v>
      </c>
      <c r="B55" s="23">
        <v>-0.34300000000000003</v>
      </c>
    </row>
    <row r="56" spans="1:2">
      <c r="A56" s="6">
        <v>7415</v>
      </c>
      <c r="B56" s="23">
        <v>-0.72799999999999998</v>
      </c>
    </row>
    <row r="57" spans="1:2">
      <c r="A57" s="6">
        <v>7563</v>
      </c>
      <c r="B57" s="23">
        <v>-0.42399999999999999</v>
      </c>
    </row>
    <row r="58" spans="1:2">
      <c r="A58" s="6">
        <v>7711</v>
      </c>
      <c r="B58" s="23">
        <v>-0.64200000000000002</v>
      </c>
    </row>
    <row r="59" spans="1:2">
      <c r="A59" s="6">
        <v>7858</v>
      </c>
      <c r="B59" s="23">
        <v>0.495</v>
      </c>
    </row>
    <row r="60" spans="1:2">
      <c r="A60" s="6">
        <v>8006</v>
      </c>
      <c r="B60" s="23">
        <v>-0.86799999999999999</v>
      </c>
    </row>
    <row r="61" spans="1:2">
      <c r="A61" s="6">
        <v>8153</v>
      </c>
      <c r="B61" s="23">
        <v>0.50600000000000001</v>
      </c>
    </row>
    <row r="62" spans="1:2">
      <c r="A62" s="6">
        <v>8301</v>
      </c>
      <c r="B62" s="23">
        <v>0.183</v>
      </c>
    </row>
    <row r="63" spans="1:2">
      <c r="A63" s="6">
        <v>8448</v>
      </c>
      <c r="B63" s="23">
        <v>0.58499999999999996</v>
      </c>
    </row>
    <row r="64" spans="1:2">
      <c r="A64" s="6">
        <v>8596</v>
      </c>
      <c r="B64" s="23">
        <v>0.54100000000000004</v>
      </c>
    </row>
    <row r="65" spans="1:2">
      <c r="A65" s="6">
        <v>8744</v>
      </c>
      <c r="B65" s="23">
        <v>-0.15</v>
      </c>
    </row>
    <row r="66" spans="1:2">
      <c r="A66" s="6">
        <v>8891</v>
      </c>
      <c r="B66" s="23">
        <v>0.16600000000000001</v>
      </c>
    </row>
    <row r="67" spans="1:2">
      <c r="A67" s="6">
        <v>9039</v>
      </c>
      <c r="B67" s="23">
        <v>-1.794</v>
      </c>
    </row>
    <row r="68" spans="1:2">
      <c r="A68" s="6">
        <v>9186</v>
      </c>
      <c r="B68" s="23">
        <v>0.33400000000000002</v>
      </c>
    </row>
    <row r="69" spans="1:2">
      <c r="A69" s="6">
        <v>9334</v>
      </c>
      <c r="B69" s="23">
        <v>-1.296</v>
      </c>
    </row>
    <row r="70" spans="1:2">
      <c r="A70" s="6">
        <v>9481</v>
      </c>
      <c r="B70" s="23">
        <v>1.2769999999999999</v>
      </c>
    </row>
    <row r="71" spans="1:2">
      <c r="A71" s="6">
        <v>9629</v>
      </c>
      <c r="B71" s="23">
        <v>-0.83699999999999997</v>
      </c>
    </row>
    <row r="72" spans="1:2">
      <c r="A72" s="6">
        <v>9776</v>
      </c>
      <c r="B72" s="23">
        <v>1.4E-2</v>
      </c>
    </row>
    <row r="73" spans="1:2">
      <c r="A73" s="6">
        <v>9924</v>
      </c>
      <c r="B73" s="23">
        <v>-2.2730000000000001</v>
      </c>
    </row>
  </sheetData>
  <mergeCells count="2">
    <mergeCell ref="A3:B3"/>
    <mergeCell ref="F3:K3"/>
  </mergeCells>
  <phoneticPr fontId="44"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62"/>
  <sheetViews>
    <sheetView workbookViewId="0">
      <selection activeCell="A3" sqref="A3:B4"/>
    </sheetView>
  </sheetViews>
  <sheetFormatPr baseColWidth="10" defaultColWidth="9" defaultRowHeight="13"/>
  <cols>
    <col min="1" max="1" width="20.6640625" style="6" customWidth="1"/>
    <col min="2" max="2" width="11.6640625" style="20" customWidth="1"/>
    <col min="3" max="5" width="9" style="4"/>
    <col min="6" max="6" width="10.6640625" style="6" customWidth="1"/>
    <col min="7" max="7" width="14.6640625" style="6" customWidth="1"/>
    <col min="8" max="8" width="10.1640625" style="6" customWidth="1"/>
    <col min="9" max="9" width="14.1640625" style="6" customWidth="1"/>
    <col min="10" max="10" width="11.1640625" style="4" customWidth="1"/>
    <col min="11" max="11" width="20.33203125" style="6" customWidth="1"/>
    <col min="12" max="12" width="13.5" style="6" customWidth="1"/>
    <col min="13" max="16384" width="9" style="4"/>
  </cols>
  <sheetData>
    <row r="1" spans="1:12">
      <c r="A1" s="39" t="s">
        <v>713</v>
      </c>
      <c r="B1" s="12"/>
      <c r="C1" s="22"/>
      <c r="D1" s="22"/>
      <c r="E1" s="22"/>
      <c r="F1" s="4"/>
      <c r="G1" s="4"/>
      <c r="H1" s="4"/>
      <c r="I1" s="4"/>
      <c r="K1" s="4"/>
      <c r="L1" s="4"/>
    </row>
    <row r="2" spans="1:12">
      <c r="A2" s="40"/>
      <c r="B2" s="12"/>
      <c r="C2" s="22"/>
      <c r="D2" s="22"/>
      <c r="E2" s="22"/>
      <c r="F2" s="4"/>
      <c r="G2" s="4"/>
      <c r="H2" s="4"/>
      <c r="I2" s="4"/>
      <c r="K2" s="4"/>
      <c r="L2" s="4"/>
    </row>
    <row r="3" spans="1:12">
      <c r="A3" s="228" t="s">
        <v>605</v>
      </c>
      <c r="B3" s="228"/>
      <c r="F3" s="229" t="s">
        <v>606</v>
      </c>
      <c r="G3" s="229"/>
      <c r="H3" s="229"/>
      <c r="I3" s="229"/>
      <c r="J3" s="229"/>
      <c r="K3" s="229"/>
      <c r="L3" s="229"/>
    </row>
    <row r="4" spans="1:12" ht="15">
      <c r="A4" s="11" t="s">
        <v>607</v>
      </c>
      <c r="B4" s="12" t="s">
        <v>608</v>
      </c>
      <c r="F4" s="13" t="s">
        <v>617</v>
      </c>
      <c r="G4" s="13" t="s">
        <v>628</v>
      </c>
      <c r="H4" s="13" t="s">
        <v>633</v>
      </c>
      <c r="I4" s="14" t="s">
        <v>611</v>
      </c>
      <c r="J4" s="14" t="s">
        <v>612</v>
      </c>
      <c r="K4" s="13" t="s">
        <v>629</v>
      </c>
      <c r="L4" s="13" t="s">
        <v>634</v>
      </c>
    </row>
    <row r="5" spans="1:12">
      <c r="A5" s="6">
        <v>243</v>
      </c>
      <c r="B5" s="23">
        <v>3.1318410000000001</v>
      </c>
      <c r="F5" s="34">
        <v>11</v>
      </c>
      <c r="G5" s="13" t="s">
        <v>714</v>
      </c>
      <c r="H5" s="27">
        <v>-26.1</v>
      </c>
      <c r="I5" s="13">
        <v>1790</v>
      </c>
      <c r="J5" s="13">
        <v>30</v>
      </c>
      <c r="K5" s="13">
        <v>1760</v>
      </c>
      <c r="L5" s="13">
        <v>65</v>
      </c>
    </row>
    <row r="6" spans="1:12">
      <c r="A6" s="6">
        <v>608</v>
      </c>
      <c r="B6" s="23">
        <v>2.6348069999999999</v>
      </c>
      <c r="F6" s="34">
        <v>15.9</v>
      </c>
      <c r="G6" s="13" t="s">
        <v>714</v>
      </c>
      <c r="H6" s="27">
        <v>-26</v>
      </c>
      <c r="I6" s="13">
        <v>1930</v>
      </c>
      <c r="J6" s="13">
        <v>30</v>
      </c>
      <c r="K6" s="13">
        <v>1890</v>
      </c>
      <c r="L6" s="13">
        <v>58.5</v>
      </c>
    </row>
    <row r="7" spans="1:12">
      <c r="A7" s="6">
        <v>765</v>
      </c>
      <c r="B7" s="23">
        <v>3.4237389999999999</v>
      </c>
      <c r="F7" s="34">
        <v>23.9</v>
      </c>
      <c r="G7" s="13" t="s">
        <v>714</v>
      </c>
      <c r="H7" s="27">
        <v>-26.7</v>
      </c>
      <c r="I7" s="13">
        <v>2580</v>
      </c>
      <c r="J7" s="13">
        <v>30</v>
      </c>
      <c r="K7" s="13">
        <v>2750</v>
      </c>
      <c r="L7" s="13">
        <v>25.5</v>
      </c>
    </row>
    <row r="8" spans="1:12">
      <c r="A8" s="6">
        <v>877</v>
      </c>
      <c r="B8" s="23">
        <v>2.781244</v>
      </c>
      <c r="F8" s="34">
        <v>37.200000000000003</v>
      </c>
      <c r="G8" s="13" t="s">
        <v>714</v>
      </c>
      <c r="H8" s="27">
        <v>-26</v>
      </c>
      <c r="I8" s="13">
        <v>3840</v>
      </c>
      <c r="J8" s="13">
        <v>30</v>
      </c>
      <c r="K8" s="13">
        <v>4320</v>
      </c>
      <c r="L8" s="13">
        <v>93</v>
      </c>
    </row>
    <row r="9" spans="1:12">
      <c r="A9" s="6">
        <v>922</v>
      </c>
      <c r="B9" s="23">
        <v>5.2515799999999997</v>
      </c>
      <c r="F9" s="34">
        <v>41.7</v>
      </c>
      <c r="G9" s="13" t="s">
        <v>714</v>
      </c>
      <c r="H9" s="27">
        <v>-26.8</v>
      </c>
      <c r="I9" s="13">
        <v>4220</v>
      </c>
      <c r="J9" s="13">
        <v>30</v>
      </c>
      <c r="K9" s="13">
        <v>4840</v>
      </c>
      <c r="L9" s="13">
        <v>25.5</v>
      </c>
    </row>
    <row r="10" spans="1:12">
      <c r="A10" s="6">
        <v>987</v>
      </c>
      <c r="B10" s="23">
        <v>3.826978</v>
      </c>
      <c r="F10" s="34">
        <v>47.1</v>
      </c>
      <c r="G10" s="13" t="s">
        <v>714</v>
      </c>
      <c r="H10" s="27">
        <v>-26.6</v>
      </c>
      <c r="I10" s="13">
        <v>5200</v>
      </c>
      <c r="J10" s="13">
        <v>30</v>
      </c>
      <c r="K10" s="13">
        <v>5960</v>
      </c>
      <c r="L10" s="13">
        <v>49.5</v>
      </c>
    </row>
    <row r="11" spans="1:12">
      <c r="A11" s="6">
        <v>1195</v>
      </c>
      <c r="B11" s="23">
        <v>0.59305600000000003</v>
      </c>
      <c r="F11" s="34">
        <v>53.6</v>
      </c>
      <c r="G11" s="13" t="s">
        <v>714</v>
      </c>
      <c r="H11" s="27">
        <v>-26.3</v>
      </c>
      <c r="I11" s="13">
        <v>7380</v>
      </c>
      <c r="J11" s="13">
        <v>40</v>
      </c>
      <c r="K11" s="13">
        <v>8240</v>
      </c>
      <c r="L11" s="13">
        <v>88</v>
      </c>
    </row>
    <row r="12" spans="1:12">
      <c r="A12" s="6">
        <v>1338</v>
      </c>
      <c r="B12" s="23">
        <v>0.73169300000000004</v>
      </c>
    </row>
    <row r="13" spans="1:12">
      <c r="A13" s="6">
        <v>1530</v>
      </c>
      <c r="B13" s="23">
        <v>-2.2434759999999998</v>
      </c>
      <c r="F13" s="13"/>
      <c r="G13" s="13"/>
      <c r="H13" s="13"/>
      <c r="I13" s="13"/>
      <c r="K13" s="13"/>
      <c r="L13" s="13"/>
    </row>
    <row r="14" spans="1:12">
      <c r="A14" s="6">
        <v>1511</v>
      </c>
      <c r="B14" s="23">
        <v>1.6514629999999999</v>
      </c>
      <c r="F14" s="13"/>
      <c r="G14" s="13"/>
      <c r="H14" s="13"/>
      <c r="I14" s="13"/>
      <c r="K14" s="13"/>
      <c r="L14" s="13"/>
    </row>
    <row r="15" spans="1:12">
      <c r="A15" s="6">
        <v>1576</v>
      </c>
      <c r="B15" s="23">
        <v>-0.422458</v>
      </c>
    </row>
    <row r="16" spans="1:12">
      <c r="A16" s="6">
        <v>1686</v>
      </c>
      <c r="B16" s="23">
        <v>1.1427309999999999</v>
      </c>
    </row>
    <row r="17" spans="1:2">
      <c r="A17" s="6">
        <v>1769</v>
      </c>
      <c r="B17" s="23">
        <v>-3.5274909999999999</v>
      </c>
    </row>
    <row r="18" spans="1:2">
      <c r="A18" s="6">
        <v>1940</v>
      </c>
      <c r="B18" s="23">
        <v>0.50900999999999996</v>
      </c>
    </row>
    <row r="19" spans="1:2">
      <c r="A19" s="6">
        <v>2035</v>
      </c>
      <c r="B19" s="23">
        <v>0.90444999999999998</v>
      </c>
    </row>
    <row r="20" spans="1:2">
      <c r="A20" s="6">
        <v>2131</v>
      </c>
      <c r="B20" s="23">
        <v>-0.64806600000000003</v>
      </c>
    </row>
    <row r="21" spans="1:2">
      <c r="A21" s="6">
        <v>2320</v>
      </c>
      <c r="B21" s="23">
        <v>0.27267799999999998</v>
      </c>
    </row>
    <row r="22" spans="1:2">
      <c r="A22" s="6">
        <v>2396</v>
      </c>
      <c r="B22" s="23">
        <v>4.9526490000000001</v>
      </c>
    </row>
    <row r="23" spans="1:2">
      <c r="A23" s="6">
        <v>2610</v>
      </c>
      <c r="B23" s="23">
        <v>-5.1640540000000001</v>
      </c>
    </row>
    <row r="24" spans="1:2">
      <c r="A24" s="6">
        <v>2704</v>
      </c>
      <c r="B24" s="23">
        <v>-4.6387499999999999</v>
      </c>
    </row>
    <row r="25" spans="1:2">
      <c r="A25" s="6">
        <v>2700</v>
      </c>
      <c r="B25" s="23">
        <v>0.81552999999999998</v>
      </c>
    </row>
    <row r="26" spans="1:2">
      <c r="A26" s="6">
        <v>2825</v>
      </c>
      <c r="B26" s="23">
        <v>2.511558</v>
      </c>
    </row>
    <row r="27" spans="1:2">
      <c r="A27" s="6">
        <v>2925</v>
      </c>
      <c r="B27" s="23">
        <v>-3.4563280000000001</v>
      </c>
    </row>
    <row r="28" spans="1:2">
      <c r="A28" s="6">
        <v>3019</v>
      </c>
      <c r="B28" s="23">
        <v>-2.0219770000000001</v>
      </c>
    </row>
    <row r="29" spans="1:2">
      <c r="A29" s="6">
        <v>3177</v>
      </c>
      <c r="B29" s="23">
        <v>-2.2719559999999999</v>
      </c>
    </row>
    <row r="30" spans="1:2">
      <c r="A30" s="6">
        <v>3285</v>
      </c>
      <c r="B30" s="23">
        <v>1.371054</v>
      </c>
    </row>
    <row r="31" spans="1:2">
      <c r="A31" s="6">
        <v>3337</v>
      </c>
      <c r="B31" s="23">
        <v>-3.6907100000000002</v>
      </c>
    </row>
    <row r="32" spans="1:2">
      <c r="A32" s="6">
        <v>3491</v>
      </c>
      <c r="B32" s="23">
        <v>2.1629100000000001</v>
      </c>
    </row>
    <row r="33" spans="1:2">
      <c r="A33" s="6">
        <v>3604</v>
      </c>
      <c r="B33" s="23">
        <v>-0.68727000000000005</v>
      </c>
    </row>
    <row r="34" spans="1:2">
      <c r="A34" s="6">
        <v>3840</v>
      </c>
      <c r="B34" s="23">
        <v>1.145446</v>
      </c>
    </row>
    <row r="35" spans="1:2">
      <c r="A35" s="6">
        <v>3986</v>
      </c>
      <c r="B35" s="23">
        <v>-3.0014219999999998</v>
      </c>
    </row>
    <row r="36" spans="1:2">
      <c r="A36" s="6">
        <v>4110</v>
      </c>
      <c r="B36" s="23">
        <v>0.38283600000000001</v>
      </c>
    </row>
    <row r="37" spans="1:2">
      <c r="A37" s="6">
        <v>4223</v>
      </c>
      <c r="B37" s="23">
        <v>-2.7270720000000002</v>
      </c>
    </row>
    <row r="38" spans="1:2">
      <c r="A38" s="6">
        <v>4396</v>
      </c>
      <c r="B38" s="23">
        <v>-1.547574</v>
      </c>
    </row>
    <row r="39" spans="1:2">
      <c r="A39" s="6">
        <v>4538</v>
      </c>
      <c r="B39" s="23">
        <v>-0.62975400000000004</v>
      </c>
    </row>
    <row r="40" spans="1:2">
      <c r="A40" s="6">
        <v>4716</v>
      </c>
      <c r="B40" s="23">
        <v>-4.6448090000000004</v>
      </c>
    </row>
    <row r="41" spans="1:2">
      <c r="A41" s="6">
        <v>4818</v>
      </c>
      <c r="B41" s="23">
        <v>6.0108470000000001</v>
      </c>
    </row>
    <row r="42" spans="1:2">
      <c r="A42" s="6">
        <v>5015</v>
      </c>
      <c r="B42" s="23">
        <v>-2.158874</v>
      </c>
    </row>
    <row r="43" spans="1:2">
      <c r="A43" s="6">
        <v>5125</v>
      </c>
      <c r="B43" s="23">
        <v>-2.0221870000000002</v>
      </c>
    </row>
    <row r="44" spans="1:2">
      <c r="A44" s="6">
        <v>5279</v>
      </c>
      <c r="B44" s="23">
        <v>4.6106150000000001</v>
      </c>
    </row>
    <row r="45" spans="1:2">
      <c r="A45" s="6">
        <v>5377</v>
      </c>
      <c r="B45" s="23">
        <v>0.59068699999999996</v>
      </c>
    </row>
    <row r="46" spans="1:2">
      <c r="A46" s="6">
        <v>5899</v>
      </c>
      <c r="B46" s="23">
        <v>1.531903</v>
      </c>
    </row>
    <row r="47" spans="1:2">
      <c r="A47" s="6">
        <v>6036</v>
      </c>
      <c r="B47" s="23">
        <v>8.0338670000000008</v>
      </c>
    </row>
    <row r="48" spans="1:2">
      <c r="A48" s="6">
        <v>6288</v>
      </c>
      <c r="B48" s="23">
        <v>9.4779660000000003</v>
      </c>
    </row>
    <row r="49" spans="1:2">
      <c r="A49" s="6">
        <v>6542</v>
      </c>
      <c r="B49" s="23">
        <v>9.1039720000000006</v>
      </c>
    </row>
    <row r="50" spans="1:2">
      <c r="A50" s="6">
        <v>6803</v>
      </c>
      <c r="B50" s="23">
        <v>2.9104000000000001E-2</v>
      </c>
    </row>
    <row r="51" spans="1:2">
      <c r="A51" s="6">
        <v>6877</v>
      </c>
      <c r="B51" s="23">
        <v>5.7479849999999999</v>
      </c>
    </row>
    <row r="52" spans="1:2">
      <c r="A52" s="6">
        <v>7195</v>
      </c>
      <c r="B52" s="23">
        <v>4.7285709999999996</v>
      </c>
    </row>
    <row r="53" spans="1:2">
      <c r="A53" s="6">
        <v>7514</v>
      </c>
      <c r="B53" s="23">
        <v>2.41052</v>
      </c>
    </row>
    <row r="54" spans="1:2">
      <c r="A54" s="6">
        <v>7718</v>
      </c>
      <c r="B54" s="23">
        <v>4.5010139999999996</v>
      </c>
    </row>
    <row r="55" spans="1:2">
      <c r="A55" s="6">
        <v>8130</v>
      </c>
      <c r="B55" s="23">
        <v>3.7471770000000002</v>
      </c>
    </row>
    <row r="56" spans="1:2">
      <c r="A56" s="6">
        <v>8166</v>
      </c>
      <c r="B56" s="23">
        <v>-1.1856979999999999</v>
      </c>
    </row>
    <row r="57" spans="1:2">
      <c r="A57" s="6">
        <v>8492</v>
      </c>
      <c r="B57" s="23">
        <v>6.3668740000000001</v>
      </c>
    </row>
    <row r="58" spans="1:2">
      <c r="A58" s="6">
        <v>8732</v>
      </c>
      <c r="B58" s="23">
        <v>4.1738119999999999</v>
      </c>
    </row>
    <row r="59" spans="1:2">
      <c r="A59" s="6">
        <v>9099</v>
      </c>
      <c r="B59" s="23">
        <v>4.0592000000000003E-2</v>
      </c>
    </row>
    <row r="60" spans="1:2">
      <c r="A60" s="6">
        <v>9493</v>
      </c>
      <c r="B60" s="23">
        <v>3.0518299999999998</v>
      </c>
    </row>
    <row r="61" spans="1:2">
      <c r="A61" s="6">
        <v>9654</v>
      </c>
      <c r="B61" s="23">
        <v>-0.70447099999999996</v>
      </c>
    </row>
    <row r="62" spans="1:2">
      <c r="A62" s="6">
        <v>9921</v>
      </c>
      <c r="B62" s="23">
        <v>2.5586959999999999</v>
      </c>
    </row>
  </sheetData>
  <mergeCells count="2">
    <mergeCell ref="A3:B3"/>
    <mergeCell ref="F3:L3"/>
  </mergeCells>
  <phoneticPr fontId="44"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3"/>
  <sheetViews>
    <sheetView workbookViewId="0">
      <selection activeCell="A3" sqref="A3:B4"/>
    </sheetView>
  </sheetViews>
  <sheetFormatPr baseColWidth="10" defaultColWidth="9" defaultRowHeight="13"/>
  <cols>
    <col min="1" max="1" width="21.1640625" style="6" customWidth="1"/>
    <col min="2" max="2" width="9" style="23"/>
    <col min="3" max="16384" width="9" style="4"/>
  </cols>
  <sheetData>
    <row r="1" spans="1:14">
      <c r="A1" s="37" t="s">
        <v>715</v>
      </c>
      <c r="B1" s="12"/>
      <c r="C1" s="22"/>
      <c r="D1" s="22"/>
      <c r="E1" s="22"/>
      <c r="F1" s="22"/>
      <c r="G1" s="6"/>
      <c r="H1" s="6"/>
      <c r="I1" s="6"/>
      <c r="J1" s="6"/>
      <c r="K1" s="6"/>
      <c r="M1" s="6"/>
      <c r="N1" s="6"/>
    </row>
    <row r="2" spans="1:14">
      <c r="A2" s="9"/>
      <c r="B2" s="12"/>
      <c r="C2" s="22"/>
      <c r="D2" s="22"/>
      <c r="E2" s="22"/>
      <c r="F2" s="22"/>
      <c r="G2" s="6"/>
      <c r="H2" s="6"/>
      <c r="I2" s="6"/>
      <c r="J2" s="6"/>
      <c r="K2" s="6"/>
      <c r="M2" s="6"/>
      <c r="N2" s="6"/>
    </row>
    <row r="3" spans="1:14">
      <c r="A3" s="228" t="s">
        <v>605</v>
      </c>
      <c r="B3" s="228"/>
    </row>
    <row r="4" spans="1:14">
      <c r="A4" s="11" t="s">
        <v>607</v>
      </c>
      <c r="B4" s="12" t="s">
        <v>608</v>
      </c>
    </row>
    <row r="5" spans="1:14">
      <c r="A5" s="6">
        <v>0</v>
      </c>
      <c r="B5" s="23">
        <v>20.399999999999999</v>
      </c>
    </row>
    <row r="6" spans="1:14">
      <c r="A6" s="6">
        <v>13</v>
      </c>
      <c r="B6" s="23">
        <v>20.399999999999999</v>
      </c>
    </row>
    <row r="7" spans="1:14">
      <c r="A7" s="6">
        <v>26</v>
      </c>
      <c r="B7" s="23">
        <v>20.7</v>
      </c>
    </row>
    <row r="8" spans="1:14">
      <c r="A8" s="6">
        <v>39</v>
      </c>
      <c r="B8" s="23">
        <v>20.6</v>
      </c>
    </row>
    <row r="9" spans="1:14">
      <c r="A9" s="6">
        <v>52</v>
      </c>
      <c r="B9" s="23">
        <v>20.5</v>
      </c>
    </row>
    <row r="10" spans="1:14">
      <c r="A10" s="6">
        <v>64</v>
      </c>
      <c r="B10" s="23">
        <v>20.2</v>
      </c>
    </row>
    <row r="11" spans="1:14">
      <c r="A11" s="6">
        <v>77</v>
      </c>
      <c r="B11" s="23">
        <v>19.3</v>
      </c>
    </row>
    <row r="12" spans="1:14">
      <c r="A12" s="6">
        <v>90</v>
      </c>
      <c r="B12" s="23">
        <v>19.7</v>
      </c>
    </row>
    <row r="13" spans="1:14">
      <c r="A13" s="6">
        <v>103</v>
      </c>
      <c r="B13" s="23">
        <v>19.5</v>
      </c>
    </row>
    <row r="14" spans="1:14">
      <c r="A14" s="6">
        <v>116</v>
      </c>
      <c r="B14" s="23">
        <v>19.600000000000001</v>
      </c>
    </row>
    <row r="15" spans="1:14">
      <c r="A15" s="6">
        <v>122</v>
      </c>
      <c r="B15" s="23">
        <v>20.399999999999999</v>
      </c>
    </row>
    <row r="16" spans="1:14">
      <c r="A16" s="6">
        <v>129</v>
      </c>
      <c r="B16" s="23">
        <v>19.8</v>
      </c>
    </row>
    <row r="17" spans="1:2">
      <c r="A17" s="6">
        <v>135</v>
      </c>
      <c r="B17" s="23">
        <v>19.8</v>
      </c>
    </row>
    <row r="18" spans="1:2">
      <c r="A18" s="6">
        <v>141</v>
      </c>
      <c r="B18" s="23">
        <v>19.899999999999999</v>
      </c>
    </row>
    <row r="19" spans="1:2">
      <c r="A19" s="6">
        <v>158</v>
      </c>
      <c r="B19" s="23">
        <v>19</v>
      </c>
    </row>
    <row r="20" spans="1:2">
      <c r="A20" s="6">
        <v>175</v>
      </c>
      <c r="B20" s="23">
        <v>19.3</v>
      </c>
    </row>
    <row r="21" spans="1:2">
      <c r="A21" s="6">
        <v>189</v>
      </c>
      <c r="B21" s="23">
        <v>19.3</v>
      </c>
    </row>
    <row r="22" spans="1:2">
      <c r="A22" s="6">
        <v>201</v>
      </c>
      <c r="B22" s="23">
        <v>19.5</v>
      </c>
    </row>
    <row r="23" spans="1:2">
      <c r="A23" s="6">
        <v>214</v>
      </c>
      <c r="B23" s="23">
        <v>19.2</v>
      </c>
    </row>
    <row r="24" spans="1:2">
      <c r="A24" s="6">
        <v>223</v>
      </c>
      <c r="B24" s="23">
        <v>19.600000000000001</v>
      </c>
    </row>
    <row r="25" spans="1:2">
      <c r="A25" s="6">
        <v>241</v>
      </c>
      <c r="B25" s="23">
        <v>19.7</v>
      </c>
    </row>
    <row r="26" spans="1:2">
      <c r="A26" s="6">
        <v>295</v>
      </c>
      <c r="B26" s="23">
        <v>19.5</v>
      </c>
    </row>
    <row r="27" spans="1:2">
      <c r="A27" s="6">
        <v>345</v>
      </c>
      <c r="B27" s="23">
        <v>19.5</v>
      </c>
    </row>
    <row r="28" spans="1:2">
      <c r="A28" s="6">
        <v>389</v>
      </c>
      <c r="B28" s="23">
        <v>19.3</v>
      </c>
    </row>
    <row r="29" spans="1:2">
      <c r="A29" s="6">
        <v>433</v>
      </c>
      <c r="B29" s="23">
        <v>19.5</v>
      </c>
    </row>
    <row r="30" spans="1:2">
      <c r="A30" s="6">
        <v>470</v>
      </c>
      <c r="B30" s="23">
        <v>19.899999999999999</v>
      </c>
    </row>
    <row r="31" spans="1:2">
      <c r="A31" s="6">
        <v>512</v>
      </c>
      <c r="B31" s="23">
        <v>20</v>
      </c>
    </row>
    <row r="32" spans="1:2">
      <c r="A32" s="6">
        <v>545</v>
      </c>
      <c r="B32" s="23">
        <v>20.5</v>
      </c>
    </row>
    <row r="33" spans="1:2">
      <c r="A33" s="6">
        <v>576</v>
      </c>
      <c r="B33" s="23">
        <v>19.8</v>
      </c>
    </row>
    <row r="34" spans="1:2">
      <c r="A34" s="6">
        <v>605</v>
      </c>
      <c r="B34" s="23">
        <v>19.7</v>
      </c>
    </row>
    <row r="35" spans="1:2">
      <c r="A35" s="6">
        <v>632</v>
      </c>
      <c r="B35" s="23">
        <v>20</v>
      </c>
    </row>
    <row r="36" spans="1:2">
      <c r="A36" s="6">
        <v>660</v>
      </c>
      <c r="B36" s="23">
        <v>19.8</v>
      </c>
    </row>
    <row r="37" spans="1:2">
      <c r="A37" s="6">
        <v>687</v>
      </c>
      <c r="B37" s="23">
        <v>20</v>
      </c>
    </row>
    <row r="38" spans="1:2">
      <c r="A38" s="6">
        <v>718</v>
      </c>
      <c r="B38" s="23">
        <v>20</v>
      </c>
    </row>
    <row r="39" spans="1:2">
      <c r="A39" s="6">
        <v>750</v>
      </c>
      <c r="B39" s="23">
        <v>20</v>
      </c>
    </row>
    <row r="40" spans="1:2">
      <c r="A40" s="6">
        <v>786</v>
      </c>
      <c r="B40" s="23">
        <v>20</v>
      </c>
    </row>
    <row r="41" spans="1:2">
      <c r="A41" s="6">
        <v>824</v>
      </c>
      <c r="B41" s="23">
        <v>20</v>
      </c>
    </row>
    <row r="42" spans="1:2">
      <c r="A42" s="6">
        <v>864</v>
      </c>
      <c r="B42" s="23">
        <v>19.7</v>
      </c>
    </row>
    <row r="43" spans="1:2">
      <c r="A43" s="6">
        <v>906</v>
      </c>
      <c r="B43" s="23">
        <v>19.899999999999999</v>
      </c>
    </row>
  </sheetData>
  <mergeCells count="1">
    <mergeCell ref="A3:B3"/>
  </mergeCells>
  <phoneticPr fontId="44" type="noConversion"/>
  <pageMargins left="0.75" right="0.75" top="1" bottom="1" header="0.5" footer="0.5"/>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100"/>
  <sheetViews>
    <sheetView workbookViewId="0">
      <selection activeCell="B5" sqref="B5:B100"/>
    </sheetView>
  </sheetViews>
  <sheetFormatPr baseColWidth="10" defaultColWidth="9" defaultRowHeight="13"/>
  <cols>
    <col min="1" max="1" width="21.1640625" style="11" customWidth="1"/>
    <col min="2" max="2" width="9" style="12"/>
    <col min="3" max="4" width="9" style="4"/>
    <col min="5" max="5" width="10.1640625" style="31" customWidth="1"/>
    <col min="6" max="6" width="27.1640625" style="4" customWidth="1"/>
    <col min="7" max="7" width="14.1640625" style="4" customWidth="1"/>
    <col min="8" max="8" width="11.1640625" style="4" customWidth="1"/>
    <col min="9" max="16384" width="9" style="4"/>
  </cols>
  <sheetData>
    <row r="1" spans="1:14">
      <c r="A1" s="37" t="s">
        <v>716</v>
      </c>
      <c r="C1" s="22"/>
      <c r="D1" s="22"/>
      <c r="E1" s="22"/>
      <c r="F1" s="22"/>
      <c r="G1" s="6"/>
      <c r="H1" s="6"/>
      <c r="I1" s="6"/>
      <c r="J1" s="6"/>
      <c r="K1" s="6"/>
      <c r="M1" s="6"/>
      <c r="N1" s="6"/>
    </row>
    <row r="2" spans="1:14">
      <c r="A2" s="9"/>
      <c r="C2" s="22"/>
      <c r="D2" s="22"/>
      <c r="E2" s="22"/>
      <c r="F2" s="22"/>
      <c r="G2" s="6"/>
      <c r="H2" s="6"/>
      <c r="I2" s="6"/>
      <c r="J2" s="6"/>
      <c r="K2" s="6"/>
      <c r="M2" s="6"/>
      <c r="N2" s="6"/>
    </row>
    <row r="3" spans="1:14">
      <c r="A3" s="228" t="s">
        <v>605</v>
      </c>
      <c r="B3" s="228"/>
      <c r="E3" s="235" t="s">
        <v>606</v>
      </c>
      <c r="F3" s="235"/>
      <c r="G3" s="235"/>
      <c r="H3" s="235"/>
    </row>
    <row r="4" spans="1:14" ht="15">
      <c r="A4" s="11" t="s">
        <v>607</v>
      </c>
      <c r="B4" s="12" t="s">
        <v>608</v>
      </c>
      <c r="E4" s="49" t="s">
        <v>609</v>
      </c>
      <c r="F4" s="13" t="s">
        <v>610</v>
      </c>
      <c r="G4" s="14" t="s">
        <v>611</v>
      </c>
      <c r="H4" s="14" t="s">
        <v>612</v>
      </c>
    </row>
    <row r="5" spans="1:14">
      <c r="A5" s="11">
        <v>7</v>
      </c>
      <c r="B5" s="17">
        <v>21.914000000000001</v>
      </c>
      <c r="E5" s="23">
        <v>21.5</v>
      </c>
      <c r="F5" s="6" t="s">
        <v>717</v>
      </c>
      <c r="G5" s="6">
        <v>245</v>
      </c>
      <c r="H5" s="6">
        <v>55</v>
      </c>
    </row>
    <row r="6" spans="1:14">
      <c r="A6" s="11">
        <v>28</v>
      </c>
      <c r="B6" s="17">
        <v>21.829000000000001</v>
      </c>
      <c r="E6" s="23">
        <v>151.5</v>
      </c>
      <c r="F6" s="6" t="s">
        <v>624</v>
      </c>
      <c r="G6" s="6">
        <v>2055</v>
      </c>
      <c r="H6" s="6">
        <v>65</v>
      </c>
    </row>
    <row r="7" spans="1:14">
      <c r="A7" s="11">
        <v>125.9</v>
      </c>
      <c r="B7" s="17">
        <v>21.8</v>
      </c>
      <c r="E7" s="23">
        <v>166.5</v>
      </c>
      <c r="F7" s="6" t="s">
        <v>624</v>
      </c>
      <c r="G7" s="6">
        <v>2430</v>
      </c>
      <c r="H7" s="6">
        <v>65</v>
      </c>
    </row>
    <row r="8" spans="1:14">
      <c r="A8" s="11">
        <v>223.9</v>
      </c>
      <c r="B8" s="17">
        <v>21.957000000000001</v>
      </c>
      <c r="E8" s="23">
        <v>265</v>
      </c>
      <c r="F8" s="6" t="s">
        <v>624</v>
      </c>
      <c r="G8" s="6">
        <v>4105</v>
      </c>
      <c r="H8" s="6">
        <v>65</v>
      </c>
    </row>
    <row r="9" spans="1:14">
      <c r="A9" s="11">
        <v>272.89999999999998</v>
      </c>
      <c r="B9" s="17">
        <v>21.6</v>
      </c>
      <c r="E9" s="23">
        <v>336</v>
      </c>
      <c r="F9" s="6" t="s">
        <v>624</v>
      </c>
      <c r="G9" s="6">
        <v>5245</v>
      </c>
      <c r="H9" s="6">
        <v>65</v>
      </c>
    </row>
    <row r="10" spans="1:14">
      <c r="A10" s="11">
        <v>313.89999999999998</v>
      </c>
      <c r="B10" s="17">
        <v>21.329000000000001</v>
      </c>
      <c r="E10" s="23">
        <v>397</v>
      </c>
      <c r="F10" s="6" t="s">
        <v>624</v>
      </c>
      <c r="G10" s="6">
        <v>6920</v>
      </c>
      <c r="H10" s="6">
        <v>75</v>
      </c>
    </row>
    <row r="11" spans="1:14">
      <c r="A11" s="11">
        <v>425.2</v>
      </c>
      <c r="B11" s="17">
        <v>21.585999999999999</v>
      </c>
      <c r="E11" s="23">
        <v>457</v>
      </c>
      <c r="F11" s="6" t="s">
        <v>624</v>
      </c>
      <c r="G11" s="6">
        <v>8640</v>
      </c>
      <c r="H11" s="6">
        <v>85</v>
      </c>
    </row>
    <row r="12" spans="1:14">
      <c r="A12" s="11">
        <v>530</v>
      </c>
      <c r="B12" s="17">
        <v>21.529</v>
      </c>
      <c r="E12" s="23">
        <v>516</v>
      </c>
      <c r="F12" s="6" t="s">
        <v>624</v>
      </c>
      <c r="G12" s="6">
        <v>10080</v>
      </c>
      <c r="H12" s="6">
        <v>100</v>
      </c>
    </row>
    <row r="13" spans="1:14">
      <c r="A13" s="11">
        <v>628.20000000000005</v>
      </c>
      <c r="B13" s="17">
        <v>21.486000000000001</v>
      </c>
      <c r="E13" s="23">
        <v>544</v>
      </c>
      <c r="F13" s="6" t="s">
        <v>718</v>
      </c>
      <c r="G13" s="6">
        <v>10620</v>
      </c>
      <c r="H13" s="6">
        <v>105</v>
      </c>
    </row>
    <row r="14" spans="1:14">
      <c r="A14" s="11">
        <v>732.9</v>
      </c>
      <c r="B14" s="17">
        <v>21.670999999999999</v>
      </c>
      <c r="E14" s="23">
        <v>601</v>
      </c>
      <c r="F14" s="6" t="s">
        <v>719</v>
      </c>
      <c r="G14" s="6">
        <v>12260</v>
      </c>
      <c r="H14" s="6">
        <v>115</v>
      </c>
    </row>
    <row r="15" spans="1:14">
      <c r="A15" s="11">
        <v>831.1</v>
      </c>
      <c r="B15" s="17">
        <v>21.529</v>
      </c>
      <c r="E15" s="23">
        <v>601</v>
      </c>
      <c r="F15" s="6" t="s">
        <v>718</v>
      </c>
      <c r="G15" s="6">
        <v>12880</v>
      </c>
      <c r="H15" s="6">
        <v>125</v>
      </c>
    </row>
    <row r="16" spans="1:14">
      <c r="A16" s="11">
        <v>922.7</v>
      </c>
      <c r="B16" s="17">
        <v>21.414000000000001</v>
      </c>
      <c r="E16" s="23">
        <v>607</v>
      </c>
      <c r="F16" s="6" t="s">
        <v>720</v>
      </c>
      <c r="G16" s="6">
        <v>12520</v>
      </c>
      <c r="H16" s="6">
        <v>160</v>
      </c>
    </row>
    <row r="17" spans="1:8">
      <c r="A17" s="11">
        <v>1020.9</v>
      </c>
      <c r="B17" s="17">
        <v>21.486000000000001</v>
      </c>
      <c r="E17" s="23">
        <v>474</v>
      </c>
      <c r="F17" s="6" t="s">
        <v>721</v>
      </c>
      <c r="G17" s="6">
        <v>8590</v>
      </c>
      <c r="H17" s="6">
        <v>50</v>
      </c>
    </row>
    <row r="18" spans="1:8">
      <c r="A18" s="11">
        <v>1112.5999999999999</v>
      </c>
      <c r="B18" s="17">
        <v>21.271000000000001</v>
      </c>
      <c r="E18" s="23">
        <v>535</v>
      </c>
      <c r="F18" s="6" t="s">
        <v>721</v>
      </c>
      <c r="G18" s="6">
        <v>9740</v>
      </c>
      <c r="H18" s="6">
        <v>50</v>
      </c>
    </row>
    <row r="19" spans="1:8">
      <c r="A19" s="11">
        <v>1204.2</v>
      </c>
      <c r="B19" s="17">
        <v>21.271000000000001</v>
      </c>
      <c r="E19" s="23">
        <v>550</v>
      </c>
      <c r="F19" s="6" t="s">
        <v>721</v>
      </c>
      <c r="G19" s="6">
        <v>10110</v>
      </c>
      <c r="H19" s="6">
        <v>140</v>
      </c>
    </row>
    <row r="20" spans="1:8">
      <c r="A20" s="11">
        <v>1295.9000000000001</v>
      </c>
      <c r="B20" s="17">
        <v>21.343</v>
      </c>
      <c r="E20" s="23">
        <v>583.75</v>
      </c>
      <c r="F20" s="6" t="s">
        <v>721</v>
      </c>
      <c r="G20" s="6">
        <v>10730</v>
      </c>
      <c r="H20" s="6">
        <v>50</v>
      </c>
    </row>
    <row r="21" spans="1:8">
      <c r="A21" s="11">
        <v>1387.5</v>
      </c>
      <c r="B21" s="17">
        <v>21.370999999999999</v>
      </c>
      <c r="E21" s="23">
        <v>633</v>
      </c>
      <c r="F21" s="6" t="s">
        <v>721</v>
      </c>
      <c r="G21" s="6">
        <v>12580</v>
      </c>
      <c r="H21" s="6">
        <v>130</v>
      </c>
    </row>
    <row r="22" spans="1:8">
      <c r="A22" s="11">
        <v>1472.6</v>
      </c>
      <c r="B22" s="17">
        <v>21.343</v>
      </c>
    </row>
    <row r="23" spans="1:8">
      <c r="A23" s="11">
        <v>1557.7</v>
      </c>
      <c r="B23" s="17">
        <v>21.6</v>
      </c>
    </row>
    <row r="24" spans="1:8">
      <c r="A24" s="11">
        <v>1642.8</v>
      </c>
      <c r="B24" s="17">
        <v>21.271000000000001</v>
      </c>
    </row>
    <row r="25" spans="1:8">
      <c r="A25" s="11">
        <v>1728</v>
      </c>
      <c r="B25" s="17">
        <v>21.4</v>
      </c>
    </row>
    <row r="26" spans="1:8">
      <c r="A26" s="11">
        <v>1813.1</v>
      </c>
      <c r="B26" s="17">
        <v>21.414000000000001</v>
      </c>
    </row>
    <row r="27" spans="1:8">
      <c r="A27" s="11">
        <v>1891.6</v>
      </c>
      <c r="B27" s="17">
        <v>21.657</v>
      </c>
    </row>
    <row r="28" spans="1:8">
      <c r="A28" s="11">
        <v>1970.2</v>
      </c>
      <c r="B28" s="17">
        <v>21.643000000000001</v>
      </c>
    </row>
    <row r="29" spans="1:8">
      <c r="A29" s="11">
        <v>2069.8000000000002</v>
      </c>
      <c r="B29" s="17">
        <v>21.670999999999999</v>
      </c>
    </row>
    <row r="30" spans="1:8">
      <c r="A30" s="11">
        <v>2230.3000000000002</v>
      </c>
      <c r="B30" s="17">
        <v>21.629000000000001</v>
      </c>
    </row>
    <row r="31" spans="1:8">
      <c r="A31" s="11">
        <v>2337.3000000000002</v>
      </c>
      <c r="B31" s="17">
        <v>21.414000000000001</v>
      </c>
    </row>
    <row r="32" spans="1:8">
      <c r="A32" s="11">
        <v>2460.1</v>
      </c>
      <c r="B32" s="17">
        <v>21.713999999999999</v>
      </c>
    </row>
    <row r="33" spans="1:2">
      <c r="A33" s="11">
        <v>2571.9</v>
      </c>
      <c r="B33" s="17">
        <v>21.343</v>
      </c>
    </row>
    <row r="34" spans="1:2">
      <c r="A34" s="11">
        <v>2683.8</v>
      </c>
      <c r="B34" s="17">
        <v>21.271000000000001</v>
      </c>
    </row>
    <row r="35" spans="1:2">
      <c r="A35" s="11">
        <v>2795.6</v>
      </c>
      <c r="B35" s="17">
        <v>21.556999999999999</v>
      </c>
    </row>
    <row r="36" spans="1:2">
      <c r="A36" s="11">
        <v>2907.5</v>
      </c>
      <c r="B36" s="17">
        <v>21.742999999999999</v>
      </c>
    </row>
    <row r="37" spans="1:2">
      <c r="A37" s="11">
        <v>3019.3</v>
      </c>
      <c r="B37" s="17">
        <v>21.629000000000001</v>
      </c>
    </row>
    <row r="38" spans="1:2">
      <c r="A38" s="11">
        <v>3131.1</v>
      </c>
      <c r="B38" s="17">
        <v>21.556999999999999</v>
      </c>
    </row>
    <row r="39" spans="1:2">
      <c r="A39" s="11">
        <v>3243</v>
      </c>
      <c r="B39" s="17">
        <v>21.529</v>
      </c>
    </row>
    <row r="40" spans="1:2">
      <c r="A40" s="11">
        <v>3354.8</v>
      </c>
      <c r="B40" s="17">
        <v>22.013999999999999</v>
      </c>
    </row>
    <row r="41" spans="1:2">
      <c r="A41" s="11">
        <v>3466.7</v>
      </c>
      <c r="B41" s="17">
        <v>21.742999999999999</v>
      </c>
    </row>
    <row r="42" spans="1:2">
      <c r="A42" s="11">
        <v>3578.5</v>
      </c>
      <c r="B42" s="17">
        <v>21.943000000000001</v>
      </c>
    </row>
    <row r="43" spans="1:2">
      <c r="A43" s="11">
        <v>3690.4</v>
      </c>
      <c r="B43" s="17">
        <v>21.556999999999999</v>
      </c>
    </row>
    <row r="44" spans="1:2">
      <c r="A44" s="11">
        <v>3802.2</v>
      </c>
      <c r="B44" s="17">
        <v>21.757000000000001</v>
      </c>
    </row>
    <row r="45" spans="1:2">
      <c r="A45" s="11">
        <v>3914</v>
      </c>
      <c r="B45" s="17">
        <v>22.085999999999999</v>
      </c>
    </row>
    <row r="46" spans="1:2">
      <c r="A46" s="11">
        <v>4025.9</v>
      </c>
      <c r="B46" s="17">
        <v>21.6</v>
      </c>
    </row>
    <row r="47" spans="1:2">
      <c r="A47" s="11">
        <v>4137.7</v>
      </c>
      <c r="B47" s="17">
        <v>21.856999999999999</v>
      </c>
    </row>
    <row r="48" spans="1:2">
      <c r="A48" s="11">
        <v>4249.6000000000004</v>
      </c>
      <c r="B48" s="17">
        <v>21.786000000000001</v>
      </c>
    </row>
    <row r="49" spans="1:2">
      <c r="A49" s="11">
        <v>4473.3</v>
      </c>
      <c r="B49" s="17">
        <v>21.8</v>
      </c>
    </row>
    <row r="50" spans="1:2">
      <c r="A50" s="11">
        <v>4562.7</v>
      </c>
      <c r="B50" s="17">
        <v>21.585999999999999</v>
      </c>
    </row>
    <row r="51" spans="1:2">
      <c r="A51" s="11">
        <v>4665.1000000000004</v>
      </c>
      <c r="B51" s="17">
        <v>21.771000000000001</v>
      </c>
    </row>
    <row r="52" spans="1:2">
      <c r="A52" s="11">
        <v>4761.2</v>
      </c>
      <c r="B52" s="17">
        <v>21.786000000000001</v>
      </c>
    </row>
    <row r="53" spans="1:2">
      <c r="A53" s="11">
        <v>4857.3</v>
      </c>
      <c r="B53" s="17">
        <v>21.556999999999999</v>
      </c>
    </row>
    <row r="54" spans="1:2">
      <c r="A54" s="11">
        <v>4953.3999999999996</v>
      </c>
      <c r="B54" s="17">
        <v>21.9</v>
      </c>
    </row>
    <row r="55" spans="1:2">
      <c r="A55" s="11">
        <v>5049.5</v>
      </c>
      <c r="B55" s="17">
        <v>21.786000000000001</v>
      </c>
    </row>
    <row r="56" spans="1:2">
      <c r="A56" s="11">
        <v>5145.6000000000004</v>
      </c>
      <c r="B56" s="17">
        <v>21.629000000000001</v>
      </c>
    </row>
    <row r="57" spans="1:2">
      <c r="A57" s="11">
        <v>5241.6000000000004</v>
      </c>
      <c r="B57" s="17">
        <v>21.529</v>
      </c>
    </row>
    <row r="58" spans="1:2">
      <c r="A58" s="11">
        <v>5337.7</v>
      </c>
      <c r="B58" s="17">
        <v>22.114000000000001</v>
      </c>
    </row>
    <row r="59" spans="1:2">
      <c r="A59" s="11">
        <v>5433.8</v>
      </c>
      <c r="B59" s="17">
        <v>21.971</v>
      </c>
    </row>
    <row r="60" spans="1:2">
      <c r="A60" s="11">
        <v>5529.9</v>
      </c>
      <c r="B60" s="17">
        <v>21.814</v>
      </c>
    </row>
    <row r="61" spans="1:2">
      <c r="A61" s="11">
        <v>5626</v>
      </c>
      <c r="B61" s="17">
        <v>21.757000000000001</v>
      </c>
    </row>
    <row r="62" spans="1:2">
      <c r="A62" s="11">
        <v>5856.6</v>
      </c>
      <c r="B62" s="17">
        <v>21.928999999999998</v>
      </c>
    </row>
    <row r="63" spans="1:2">
      <c r="A63" s="11">
        <v>5933.5</v>
      </c>
      <c r="B63" s="17">
        <v>21.971</v>
      </c>
    </row>
    <row r="64" spans="1:2">
      <c r="A64" s="11">
        <v>6059</v>
      </c>
      <c r="B64" s="17">
        <v>22.029</v>
      </c>
    </row>
    <row r="65" spans="1:2">
      <c r="A65" s="11">
        <v>6204.1</v>
      </c>
      <c r="B65" s="17">
        <v>21.870999999999999</v>
      </c>
    </row>
    <row r="66" spans="1:2">
      <c r="A66" s="11">
        <v>6349.2</v>
      </c>
      <c r="B66" s="17">
        <v>22.029</v>
      </c>
    </row>
    <row r="67" spans="1:2">
      <c r="A67" s="11">
        <v>6494.3</v>
      </c>
      <c r="B67" s="17">
        <v>22.029</v>
      </c>
    </row>
    <row r="68" spans="1:2">
      <c r="A68" s="11">
        <v>6639.4</v>
      </c>
      <c r="B68" s="17">
        <v>22.056999999999999</v>
      </c>
    </row>
    <row r="69" spans="1:2">
      <c r="A69" s="11">
        <v>6784.5</v>
      </c>
      <c r="B69" s="17">
        <v>21.870999999999999</v>
      </c>
    </row>
    <row r="70" spans="1:2">
      <c r="A70" s="11">
        <v>6929.7</v>
      </c>
      <c r="B70" s="17">
        <v>22</v>
      </c>
    </row>
    <row r="71" spans="1:2">
      <c r="A71" s="11">
        <v>7074.8</v>
      </c>
      <c r="B71" s="17">
        <v>21.870999999999999</v>
      </c>
    </row>
    <row r="72" spans="1:2">
      <c r="A72" s="11">
        <v>7219.9</v>
      </c>
      <c r="B72" s="17">
        <v>22</v>
      </c>
    </row>
    <row r="73" spans="1:2">
      <c r="A73" s="11">
        <v>7365</v>
      </c>
      <c r="B73" s="17">
        <v>22.029</v>
      </c>
    </row>
    <row r="74" spans="1:2">
      <c r="A74" s="11">
        <v>7510.1</v>
      </c>
      <c r="B74" s="17">
        <v>22.029</v>
      </c>
    </row>
    <row r="75" spans="1:2">
      <c r="A75" s="11">
        <v>7655.2</v>
      </c>
      <c r="B75" s="17">
        <v>21.957000000000001</v>
      </c>
    </row>
    <row r="76" spans="1:2">
      <c r="A76" s="11">
        <v>7802.8</v>
      </c>
      <c r="B76" s="17">
        <v>22.129000000000001</v>
      </c>
    </row>
    <row r="77" spans="1:2">
      <c r="A77" s="11">
        <v>7954</v>
      </c>
      <c r="B77" s="17">
        <v>21.928999999999998</v>
      </c>
    </row>
    <row r="78" spans="1:2">
      <c r="A78" s="11">
        <v>8105.3</v>
      </c>
      <c r="B78" s="17">
        <v>21.971</v>
      </c>
    </row>
    <row r="79" spans="1:2">
      <c r="A79" s="11">
        <v>8256.5</v>
      </c>
      <c r="B79" s="17">
        <v>22</v>
      </c>
    </row>
    <row r="80" spans="1:2">
      <c r="A80" s="11">
        <v>8407.7999999999993</v>
      </c>
      <c r="B80" s="17">
        <v>21.213999999999999</v>
      </c>
    </row>
    <row r="81" spans="1:2">
      <c r="A81" s="11">
        <v>8740.5</v>
      </c>
      <c r="B81" s="17">
        <v>22.114000000000001</v>
      </c>
    </row>
    <row r="82" spans="1:2">
      <c r="A82" s="11">
        <v>8861.5</v>
      </c>
      <c r="B82" s="17">
        <v>21.657</v>
      </c>
    </row>
    <row r="83" spans="1:2">
      <c r="A83" s="11">
        <v>9012.7000000000007</v>
      </c>
      <c r="B83" s="17">
        <v>21.614000000000001</v>
      </c>
    </row>
    <row r="84" spans="1:2">
      <c r="A84" s="11">
        <v>9164</v>
      </c>
      <c r="B84" s="17">
        <v>22</v>
      </c>
    </row>
    <row r="85" spans="1:2">
      <c r="A85" s="11">
        <v>9315.2000000000007</v>
      </c>
      <c r="B85" s="17">
        <v>21.856999999999999</v>
      </c>
    </row>
    <row r="86" spans="1:2">
      <c r="A86" s="11">
        <v>9466.5</v>
      </c>
      <c r="B86" s="17">
        <v>21.5</v>
      </c>
    </row>
    <row r="87" spans="1:2">
      <c r="A87" s="11">
        <v>9627.1</v>
      </c>
      <c r="B87" s="17">
        <v>21.614000000000001</v>
      </c>
    </row>
    <row r="88" spans="1:2">
      <c r="A88" s="11">
        <v>9801.7999999999993</v>
      </c>
      <c r="B88" s="17">
        <v>21.513999999999999</v>
      </c>
    </row>
    <row r="89" spans="1:2">
      <c r="A89" s="11">
        <v>9976.4</v>
      </c>
      <c r="B89" s="17">
        <v>21.213999999999999</v>
      </c>
    </row>
    <row r="90" spans="1:2">
      <c r="A90" s="11">
        <v>9566</v>
      </c>
      <c r="B90" s="17">
        <v>21.614000000000001</v>
      </c>
    </row>
    <row r="91" spans="1:2">
      <c r="A91" s="11">
        <v>9701</v>
      </c>
      <c r="B91" s="17">
        <v>20.914000000000001</v>
      </c>
    </row>
    <row r="92" spans="1:2">
      <c r="A92" s="11">
        <v>9832</v>
      </c>
      <c r="B92" s="17">
        <v>21.129000000000001</v>
      </c>
    </row>
    <row r="93" spans="1:2">
      <c r="A93" s="11">
        <v>9963</v>
      </c>
      <c r="B93" s="17">
        <v>21.870999999999999</v>
      </c>
    </row>
    <row r="94" spans="1:2">
      <c r="A94" s="11">
        <v>10094</v>
      </c>
      <c r="B94" s="17">
        <v>21.271000000000001</v>
      </c>
    </row>
    <row r="95" spans="1:2">
      <c r="A95" s="11">
        <v>10225</v>
      </c>
      <c r="B95" s="17">
        <v>21.042999999999999</v>
      </c>
    </row>
    <row r="96" spans="1:2">
      <c r="A96" s="11">
        <v>10356</v>
      </c>
      <c r="B96" s="17">
        <v>21.713999999999999</v>
      </c>
    </row>
    <row r="97" spans="1:2">
      <c r="A97" s="11">
        <v>10483</v>
      </c>
      <c r="B97" s="17">
        <v>21.5</v>
      </c>
    </row>
    <row r="98" spans="1:2">
      <c r="A98" s="11">
        <v>10613</v>
      </c>
      <c r="B98" s="17">
        <v>20.771000000000001</v>
      </c>
    </row>
    <row r="99" spans="1:2">
      <c r="A99" s="11">
        <v>10742</v>
      </c>
      <c r="B99" s="17">
        <v>20.257000000000001</v>
      </c>
    </row>
    <row r="100" spans="1:2">
      <c r="A100" s="11">
        <v>10872</v>
      </c>
      <c r="B100" s="17">
        <v>20.571000000000002</v>
      </c>
    </row>
  </sheetData>
  <mergeCells count="2">
    <mergeCell ref="A3:B3"/>
    <mergeCell ref="E3:H3"/>
  </mergeCells>
  <phoneticPr fontId="44"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107"/>
  <sheetViews>
    <sheetView workbookViewId="0">
      <selection activeCell="A4" sqref="A4:B4"/>
    </sheetView>
  </sheetViews>
  <sheetFormatPr baseColWidth="10" defaultColWidth="9" defaultRowHeight="13"/>
  <cols>
    <col min="1" max="1" width="21.1640625" style="19" customWidth="1"/>
    <col min="2" max="2" width="13.6640625" style="20" customWidth="1"/>
    <col min="3" max="3" width="9" style="4"/>
    <col min="4" max="4" width="10.6640625" style="4" customWidth="1"/>
    <col min="5" max="5" width="12.1640625" style="4" customWidth="1"/>
    <col min="6" max="6" width="10.1640625" style="31" customWidth="1"/>
    <col min="7" max="7" width="22" style="4" customWidth="1"/>
    <col min="8" max="8" width="9.6640625" style="31" customWidth="1"/>
    <col min="9" max="9" width="14.1640625" style="4" customWidth="1"/>
    <col min="10" max="10" width="11.1640625" style="4" customWidth="1"/>
    <col min="11" max="11" width="20.33203125" style="4" customWidth="1"/>
    <col min="12" max="12" width="7.83203125" style="4" customWidth="1"/>
    <col min="13" max="13" width="19.6640625" style="6" customWidth="1"/>
    <col min="14" max="16384" width="9" style="4"/>
  </cols>
  <sheetData>
    <row r="1" spans="1:12">
      <c r="A1" s="37" t="s">
        <v>722</v>
      </c>
    </row>
    <row r="2" spans="1:12">
      <c r="A2" s="9"/>
    </row>
    <row r="3" spans="1:12">
      <c r="A3" s="228" t="s">
        <v>605</v>
      </c>
      <c r="B3" s="228"/>
      <c r="F3" s="235" t="s">
        <v>606</v>
      </c>
      <c r="G3" s="235"/>
      <c r="H3" s="235"/>
      <c r="I3" s="235"/>
      <c r="J3" s="235"/>
      <c r="K3" s="235"/>
      <c r="L3" s="235"/>
    </row>
    <row r="4" spans="1:12" ht="15">
      <c r="A4" s="11" t="s">
        <v>607</v>
      </c>
      <c r="B4" s="12" t="s">
        <v>608</v>
      </c>
      <c r="F4" s="34" t="s">
        <v>609</v>
      </c>
      <c r="G4" s="13" t="s">
        <v>610</v>
      </c>
      <c r="H4" s="34" t="s">
        <v>723</v>
      </c>
      <c r="I4" s="14" t="s">
        <v>611</v>
      </c>
      <c r="J4" s="14" t="s">
        <v>612</v>
      </c>
      <c r="K4" s="13" t="s">
        <v>629</v>
      </c>
      <c r="L4" s="17" t="s">
        <v>634</v>
      </c>
    </row>
    <row r="5" spans="1:12">
      <c r="A5" s="19">
        <v>1548.8689999999999</v>
      </c>
      <c r="B5" s="23">
        <v>14.002000000000001</v>
      </c>
      <c r="F5" s="34">
        <v>165</v>
      </c>
      <c r="G5" s="48" t="s">
        <v>724</v>
      </c>
      <c r="H5" s="34">
        <v>-26.8</v>
      </c>
      <c r="I5" s="13">
        <v>1130</v>
      </c>
      <c r="J5" s="6">
        <v>55</v>
      </c>
      <c r="K5" s="13">
        <v>970</v>
      </c>
      <c r="L5" s="6">
        <f>ABS(930-1180)/2</f>
        <v>125</v>
      </c>
    </row>
    <row r="6" spans="1:12">
      <c r="A6" s="19">
        <v>1853.2380000000001</v>
      </c>
      <c r="B6" s="23">
        <v>14.023</v>
      </c>
      <c r="F6" s="34">
        <v>209.5</v>
      </c>
      <c r="G6" s="48" t="s">
        <v>724</v>
      </c>
      <c r="H6" s="34">
        <v>-27</v>
      </c>
      <c r="I6" s="13">
        <v>1305</v>
      </c>
      <c r="J6" s="6">
        <v>40</v>
      </c>
      <c r="K6" s="13">
        <v>1396</v>
      </c>
      <c r="L6" s="6">
        <f>ABS(1140-1300)/2</f>
        <v>80</v>
      </c>
    </row>
    <row r="7" spans="1:12">
      <c r="A7" s="19">
        <v>2105.9499999999998</v>
      </c>
      <c r="B7" s="23">
        <v>14.121</v>
      </c>
      <c r="F7" s="34">
        <v>240</v>
      </c>
      <c r="G7" s="48" t="s">
        <v>725</v>
      </c>
      <c r="H7" s="34">
        <v>-27.5</v>
      </c>
      <c r="I7" s="13">
        <v>1975</v>
      </c>
      <c r="J7" s="6">
        <v>55</v>
      </c>
      <c r="K7" s="13">
        <v>1769</v>
      </c>
      <c r="L7" s="6">
        <f>ABS(1810-2110)/2</f>
        <v>150</v>
      </c>
    </row>
    <row r="8" spans="1:12">
      <c r="A8" s="19">
        <v>2358.663</v>
      </c>
      <c r="B8" s="23">
        <v>14.704000000000001</v>
      </c>
      <c r="F8" s="34">
        <v>290.5</v>
      </c>
      <c r="G8" s="48" t="s">
        <v>726</v>
      </c>
      <c r="H8" s="34">
        <v>-28.4</v>
      </c>
      <c r="I8" s="13">
        <v>2500</v>
      </c>
      <c r="J8" s="6">
        <v>45</v>
      </c>
      <c r="K8" s="13">
        <v>2478</v>
      </c>
      <c r="L8" s="6">
        <f>ABS(2360-2750)/2</f>
        <v>195</v>
      </c>
    </row>
    <row r="9" spans="1:12">
      <c r="A9" s="19">
        <v>2733.0340000000001</v>
      </c>
      <c r="B9" s="23">
        <v>13.778</v>
      </c>
      <c r="F9" s="34">
        <v>350</v>
      </c>
      <c r="G9" s="48" t="s">
        <v>725</v>
      </c>
      <c r="H9" s="34">
        <v>-28.7</v>
      </c>
      <c r="I9" s="13">
        <v>2950</v>
      </c>
      <c r="J9" s="6">
        <v>70</v>
      </c>
      <c r="K9" s="13">
        <v>3457</v>
      </c>
      <c r="L9" s="6">
        <f>ABS(2890-3330)/2</f>
        <v>220</v>
      </c>
    </row>
    <row r="10" spans="1:12">
      <c r="A10" s="19">
        <v>2930.4789999999998</v>
      </c>
      <c r="B10" s="23">
        <v>13.342000000000001</v>
      </c>
      <c r="F10" s="34">
        <v>357</v>
      </c>
      <c r="G10" s="48" t="s">
        <v>724</v>
      </c>
      <c r="H10" s="34">
        <v>-25.3</v>
      </c>
      <c r="I10" s="13">
        <v>3565</v>
      </c>
      <c r="J10" s="6">
        <v>50</v>
      </c>
      <c r="K10" s="13">
        <v>3591</v>
      </c>
      <c r="L10" s="6">
        <f>ABS(3690-3990)/2</f>
        <v>150</v>
      </c>
    </row>
    <row r="11" spans="1:12">
      <c r="A11" s="19">
        <v>3325.37</v>
      </c>
      <c r="B11" s="23">
        <v>14.747999999999999</v>
      </c>
      <c r="F11" s="34">
        <v>380.5</v>
      </c>
      <c r="G11" s="48" t="s">
        <v>725</v>
      </c>
      <c r="H11" s="34">
        <v>-28</v>
      </c>
      <c r="I11" s="13">
        <v>3600</v>
      </c>
      <c r="J11" s="6">
        <v>55</v>
      </c>
      <c r="K11" s="13">
        <v>4068</v>
      </c>
      <c r="L11" s="6">
        <f>ABS(3720-4090)/2</f>
        <v>185</v>
      </c>
    </row>
    <row r="12" spans="1:12">
      <c r="A12" s="19">
        <v>3773.681</v>
      </c>
      <c r="B12" s="23">
        <v>14.015000000000001</v>
      </c>
      <c r="F12" s="34">
        <v>398.5</v>
      </c>
      <c r="G12" s="13" t="s">
        <v>727</v>
      </c>
      <c r="H12" s="34">
        <v>-28.1</v>
      </c>
      <c r="I12" s="13">
        <v>4135</v>
      </c>
      <c r="J12" s="6">
        <v>50</v>
      </c>
      <c r="K12" s="13">
        <v>4484</v>
      </c>
      <c r="L12" s="6">
        <f>ABS(4520-4830)/2</f>
        <v>155</v>
      </c>
    </row>
    <row r="13" spans="1:12">
      <c r="A13" s="19">
        <v>3956.3620000000001</v>
      </c>
      <c r="B13" s="23">
        <v>14.179</v>
      </c>
      <c r="F13" s="34">
        <v>414.5</v>
      </c>
      <c r="G13" s="48" t="s">
        <v>728</v>
      </c>
      <c r="H13" s="34">
        <v>-27.5</v>
      </c>
      <c r="I13" s="13">
        <v>4245</v>
      </c>
      <c r="J13" s="6">
        <v>50</v>
      </c>
      <c r="K13" s="13">
        <v>4884</v>
      </c>
      <c r="L13" s="6">
        <f>ABS(4570-4880)/2</f>
        <v>155</v>
      </c>
    </row>
    <row r="14" spans="1:12">
      <c r="A14" s="19">
        <v>4356.8890000000001</v>
      </c>
      <c r="B14" s="23">
        <v>13.539</v>
      </c>
      <c r="F14" s="34">
        <v>430.5</v>
      </c>
      <c r="G14" s="48" t="s">
        <v>726</v>
      </c>
      <c r="H14" s="34">
        <v>-29.7</v>
      </c>
      <c r="I14" s="13">
        <v>4415</v>
      </c>
      <c r="J14" s="6">
        <v>45</v>
      </c>
      <c r="K14" s="13">
        <v>5319</v>
      </c>
      <c r="L14" s="6">
        <f>ABS(4860-5280)/2</f>
        <v>210</v>
      </c>
    </row>
    <row r="15" spans="1:12">
      <c r="A15" s="19">
        <v>4646.5</v>
      </c>
      <c r="B15" s="23">
        <v>13.744999999999999</v>
      </c>
      <c r="F15" s="34">
        <v>455.5</v>
      </c>
      <c r="G15" s="48" t="s">
        <v>729</v>
      </c>
      <c r="H15" s="34">
        <v>-26.7</v>
      </c>
      <c r="I15" s="13">
        <v>5310</v>
      </c>
      <c r="J15" s="6">
        <v>75</v>
      </c>
      <c r="K15" s="13">
        <v>6047</v>
      </c>
      <c r="L15" s="6">
        <f>ABS(5920-6280)/2</f>
        <v>180</v>
      </c>
    </row>
    <row r="16" spans="1:12">
      <c r="A16" s="19">
        <v>4951.9690000000001</v>
      </c>
      <c r="B16" s="23">
        <v>15.932</v>
      </c>
      <c r="F16" s="34">
        <v>475.5</v>
      </c>
      <c r="G16" s="48" t="s">
        <v>728</v>
      </c>
      <c r="H16" s="34">
        <v>-27.2</v>
      </c>
      <c r="I16" s="13">
        <v>5920</v>
      </c>
      <c r="J16" s="6">
        <v>60</v>
      </c>
      <c r="K16" s="13">
        <v>6624</v>
      </c>
      <c r="L16" s="6">
        <f>ABS(6560-6900)/2</f>
        <v>170</v>
      </c>
    </row>
    <row r="17" spans="1:12">
      <c r="A17" s="19">
        <v>5974.2</v>
      </c>
      <c r="B17" s="23">
        <v>16.709</v>
      </c>
      <c r="F17" s="34">
        <v>504.5</v>
      </c>
      <c r="G17" s="48" t="s">
        <v>726</v>
      </c>
      <c r="H17" s="34">
        <v>-27.9</v>
      </c>
      <c r="I17" s="13">
        <v>6670</v>
      </c>
      <c r="J17" s="6">
        <v>80</v>
      </c>
      <c r="K17" s="13">
        <v>7368</v>
      </c>
      <c r="L17" s="6">
        <f>ABS(7420-7670)/2</f>
        <v>125</v>
      </c>
    </row>
    <row r="18" spans="1:12">
      <c r="A18" s="19">
        <v>6494.1750000000002</v>
      </c>
      <c r="B18" s="23">
        <v>13.955</v>
      </c>
      <c r="F18" s="34">
        <v>536.5</v>
      </c>
      <c r="G18" s="48" t="s">
        <v>730</v>
      </c>
      <c r="H18" s="34">
        <v>-26.2</v>
      </c>
      <c r="I18" s="13">
        <v>7260</v>
      </c>
      <c r="J18" s="6">
        <v>80</v>
      </c>
      <c r="K18" s="13">
        <v>7997</v>
      </c>
      <c r="L18" s="6">
        <f>ABS(7870-8290)/2</f>
        <v>210</v>
      </c>
    </row>
    <row r="19" spans="1:12">
      <c r="A19" s="19">
        <v>6970.3450000000003</v>
      </c>
      <c r="B19" s="23">
        <v>16.053000000000001</v>
      </c>
      <c r="F19" s="34">
        <v>560.5</v>
      </c>
      <c r="G19" s="48" t="s">
        <v>731</v>
      </c>
      <c r="H19" s="34">
        <v>-26.1</v>
      </c>
      <c r="I19" s="13">
        <v>7500</v>
      </c>
      <c r="J19" s="6">
        <v>85</v>
      </c>
      <c r="K19" s="13">
        <v>8354</v>
      </c>
      <c r="L19" s="6">
        <f>ABS(8150-8430)/2</f>
        <v>140</v>
      </c>
    </row>
    <row r="20" spans="1:12">
      <c r="A20" s="19">
        <v>7355.1719999999996</v>
      </c>
      <c r="B20" s="23">
        <v>15.307</v>
      </c>
      <c r="F20" s="34">
        <v>589.5</v>
      </c>
      <c r="G20" s="13" t="s">
        <v>732</v>
      </c>
      <c r="H20" s="34">
        <v>-28.2</v>
      </c>
      <c r="I20" s="13">
        <v>7960</v>
      </c>
      <c r="J20" s="6">
        <v>85</v>
      </c>
      <c r="K20" s="13">
        <v>8702</v>
      </c>
      <c r="L20" s="6">
        <f>ABS(8580-9030)/2</f>
        <v>225</v>
      </c>
    </row>
    <row r="21" spans="1:12">
      <c r="A21" s="19">
        <v>7594.0469999999996</v>
      </c>
      <c r="B21" s="23">
        <v>16.27</v>
      </c>
      <c r="F21" s="34">
        <v>619.5</v>
      </c>
      <c r="G21" s="13" t="s">
        <v>733</v>
      </c>
      <c r="H21" s="34">
        <v>-27.6</v>
      </c>
      <c r="I21" s="13">
        <v>7845</v>
      </c>
      <c r="J21" s="6">
        <v>55</v>
      </c>
      <c r="K21" s="13">
        <v>9096</v>
      </c>
      <c r="L21" s="6">
        <f>ABS(8450-9000)/2</f>
        <v>275</v>
      </c>
    </row>
    <row r="22" spans="1:12">
      <c r="A22" s="19">
        <v>7653.0159999999996</v>
      </c>
      <c r="B22" s="23">
        <v>16.521000000000001</v>
      </c>
      <c r="F22" s="34">
        <v>646.5</v>
      </c>
      <c r="G22" s="48" t="s">
        <v>734</v>
      </c>
      <c r="H22" s="34">
        <v>-26.1</v>
      </c>
      <c r="I22" s="13">
        <v>8395</v>
      </c>
      <c r="J22" s="6">
        <v>90</v>
      </c>
      <c r="K22" s="13">
        <v>9269</v>
      </c>
      <c r="L22" s="6">
        <f>ABS(9130-9550)/2</f>
        <v>210</v>
      </c>
    </row>
    <row r="23" spans="1:12">
      <c r="A23" s="19">
        <v>7711.9840000000004</v>
      </c>
      <c r="B23" s="23">
        <v>14.164</v>
      </c>
      <c r="F23" s="34">
        <v>723</v>
      </c>
      <c r="G23" s="13" t="s">
        <v>735</v>
      </c>
      <c r="H23" s="34">
        <v>-28.5</v>
      </c>
      <c r="I23" s="13">
        <v>8905</v>
      </c>
      <c r="J23" s="6">
        <v>105</v>
      </c>
      <c r="K23" s="13">
        <v>9935</v>
      </c>
      <c r="L23" s="6">
        <f>ABS(9600-10250)/2</f>
        <v>325</v>
      </c>
    </row>
    <row r="24" spans="1:12">
      <c r="A24" s="19">
        <v>7770.9530000000004</v>
      </c>
      <c r="B24" s="23">
        <v>13.906000000000001</v>
      </c>
      <c r="F24" s="34">
        <v>846.5</v>
      </c>
      <c r="G24" s="13" t="s">
        <v>736</v>
      </c>
      <c r="H24" s="34">
        <v>-30.2</v>
      </c>
      <c r="I24" s="13">
        <v>9465</v>
      </c>
      <c r="J24" s="6">
        <v>100</v>
      </c>
      <c r="K24" s="13">
        <v>10656</v>
      </c>
      <c r="L24" s="6">
        <f>ABS(10400-11200)/2</f>
        <v>400</v>
      </c>
    </row>
    <row r="25" spans="1:12">
      <c r="A25" s="19">
        <v>7829.9219999999996</v>
      </c>
      <c r="B25" s="23">
        <v>15.38</v>
      </c>
      <c r="F25" s="34">
        <v>989</v>
      </c>
      <c r="G25" s="13" t="s">
        <v>736</v>
      </c>
      <c r="H25" s="34">
        <v>-27.3</v>
      </c>
      <c r="I25" s="13">
        <v>9825</v>
      </c>
      <c r="J25" s="6">
        <v>95</v>
      </c>
      <c r="K25" s="13">
        <v>11359</v>
      </c>
      <c r="L25" s="6">
        <f>ABS(10750-11650)/2</f>
        <v>450</v>
      </c>
    </row>
    <row r="26" spans="1:12">
      <c r="A26" s="19">
        <v>7888.8909999999996</v>
      </c>
      <c r="B26" s="23">
        <v>15.113</v>
      </c>
      <c r="F26" s="34">
        <v>1036.5</v>
      </c>
      <c r="G26" s="13" t="s">
        <v>736</v>
      </c>
      <c r="H26" s="34">
        <v>-28.6</v>
      </c>
      <c r="I26" s="13">
        <v>10455</v>
      </c>
      <c r="J26" s="6">
        <v>135</v>
      </c>
      <c r="K26" s="13">
        <v>11953</v>
      </c>
      <c r="L26" s="6">
        <f>ABS(11750-12950)/2</f>
        <v>600</v>
      </c>
    </row>
    <row r="27" spans="1:12">
      <c r="A27" s="19">
        <v>7947.8590000000004</v>
      </c>
      <c r="B27" s="23">
        <v>14.772</v>
      </c>
      <c r="F27" s="34">
        <v>1080</v>
      </c>
      <c r="G27" s="13" t="s">
        <v>736</v>
      </c>
      <c r="H27" s="34">
        <v>-27.1</v>
      </c>
      <c r="I27" s="13">
        <v>10220</v>
      </c>
      <c r="J27" s="6">
        <v>85</v>
      </c>
      <c r="K27" s="13">
        <v>12773</v>
      </c>
      <c r="L27" s="6">
        <f>ABS(11350-12650)/2</f>
        <v>650</v>
      </c>
    </row>
    <row r="28" spans="1:12">
      <c r="A28" s="19">
        <v>8004.4380000000001</v>
      </c>
      <c r="B28" s="23">
        <v>15.667999999999999</v>
      </c>
      <c r="F28" s="34">
        <v>1090.5</v>
      </c>
      <c r="G28" s="13" t="s">
        <v>737</v>
      </c>
      <c r="H28" s="34">
        <v>-27.6</v>
      </c>
      <c r="I28" s="13">
        <v>10965</v>
      </c>
      <c r="J28" s="6">
        <v>851</v>
      </c>
      <c r="K28" s="13">
        <v>13009</v>
      </c>
      <c r="L28" s="6">
        <f>ABS(12800-13200)/2</f>
        <v>200</v>
      </c>
    </row>
    <row r="29" spans="1:12">
      <c r="A29" s="19">
        <v>8049.0619999999999</v>
      </c>
      <c r="B29" s="23">
        <v>15.273</v>
      </c>
      <c r="F29" s="34">
        <v>1106.5</v>
      </c>
      <c r="G29" s="13" t="s">
        <v>732</v>
      </c>
      <c r="H29" s="34">
        <v>-27.7</v>
      </c>
      <c r="I29" s="13">
        <v>1255</v>
      </c>
      <c r="J29" s="6">
        <v>145</v>
      </c>
      <c r="K29" s="13">
        <v>13425</v>
      </c>
      <c r="L29" s="6">
        <f>ABS(12900-13500)/2</f>
        <v>300</v>
      </c>
    </row>
    <row r="30" spans="1:12">
      <c r="A30" s="19">
        <v>8093.6880000000001</v>
      </c>
      <c r="B30" s="23">
        <v>14.863</v>
      </c>
      <c r="F30" s="34">
        <v>1113</v>
      </c>
      <c r="G30" s="13" t="s">
        <v>737</v>
      </c>
      <c r="H30" s="34">
        <v>-25.7</v>
      </c>
      <c r="I30" s="13">
        <v>11760</v>
      </c>
      <c r="J30" s="6">
        <v>90</v>
      </c>
      <c r="K30" s="13">
        <v>13650</v>
      </c>
      <c r="L30" s="6">
        <f>ABS(13350-14150)/2</f>
        <v>400</v>
      </c>
    </row>
    <row r="31" spans="1:12">
      <c r="A31" s="19">
        <v>8138.3119999999999</v>
      </c>
      <c r="B31" s="23">
        <v>15.041</v>
      </c>
      <c r="F31" s="34">
        <v>1133.5</v>
      </c>
      <c r="G31" s="13" t="s">
        <v>738</v>
      </c>
      <c r="H31" s="34">
        <v>-28.4</v>
      </c>
      <c r="I31" s="13">
        <v>12170</v>
      </c>
      <c r="J31" s="6">
        <v>105</v>
      </c>
      <c r="K31" s="13">
        <v>14202</v>
      </c>
      <c r="L31" s="6">
        <f>ABS(13750-15450)/2</f>
        <v>850</v>
      </c>
    </row>
    <row r="32" spans="1:12">
      <c r="A32" s="19">
        <v>8182.9380000000001</v>
      </c>
      <c r="B32" s="23">
        <v>15.952999999999999</v>
      </c>
      <c r="F32" s="34">
        <v>1140.5</v>
      </c>
      <c r="G32" s="13" t="s">
        <v>739</v>
      </c>
      <c r="H32" s="34">
        <v>-27.6</v>
      </c>
      <c r="I32" s="13">
        <v>12510</v>
      </c>
      <c r="J32" s="6">
        <v>95</v>
      </c>
      <c r="K32" s="13">
        <v>14410</v>
      </c>
      <c r="L32" s="6">
        <f>ABS(14150-15550)/2</f>
        <v>700</v>
      </c>
    </row>
    <row r="33" spans="1:12">
      <c r="A33" s="19">
        <v>8227.5619999999999</v>
      </c>
      <c r="B33" s="23">
        <v>15.005000000000001</v>
      </c>
      <c r="F33" s="34">
        <v>1172</v>
      </c>
      <c r="G33" s="13" t="s">
        <v>740</v>
      </c>
      <c r="H33" s="34">
        <v>-28.5</v>
      </c>
      <c r="I33" s="13">
        <v>13080</v>
      </c>
      <c r="J33" s="6">
        <v>105</v>
      </c>
      <c r="K33" s="13">
        <v>15370</v>
      </c>
      <c r="L33" s="6">
        <f>ABS(14650-16250)/2</f>
        <v>800</v>
      </c>
    </row>
    <row r="34" spans="1:12">
      <c r="A34" s="19">
        <v>8272.1880000000001</v>
      </c>
      <c r="B34" s="23">
        <v>15.592000000000001</v>
      </c>
    </row>
    <row r="35" spans="1:12">
      <c r="A35" s="19">
        <v>8316.8119999999999</v>
      </c>
      <c r="B35" s="23">
        <v>14.752000000000001</v>
      </c>
    </row>
    <row r="36" spans="1:12">
      <c r="A36" s="19">
        <v>8540</v>
      </c>
      <c r="B36" s="23">
        <v>15.585000000000001</v>
      </c>
    </row>
    <row r="37" spans="1:12">
      <c r="A37" s="19">
        <v>8648</v>
      </c>
      <c r="B37" s="23">
        <v>14.55</v>
      </c>
    </row>
    <row r="38" spans="1:12">
      <c r="A38" s="19">
        <v>8761.1</v>
      </c>
      <c r="B38" s="23">
        <v>15.013999999999999</v>
      </c>
    </row>
    <row r="39" spans="1:12">
      <c r="A39" s="19">
        <v>8839.9</v>
      </c>
      <c r="B39" s="23">
        <v>14.571999999999999</v>
      </c>
    </row>
    <row r="40" spans="1:12">
      <c r="A40" s="19">
        <v>9105.6110000000008</v>
      </c>
      <c r="B40" s="23">
        <v>14.896000000000001</v>
      </c>
    </row>
    <row r="41" spans="1:12">
      <c r="A41" s="19">
        <v>9240.1669999999995</v>
      </c>
      <c r="B41" s="23">
        <v>15.705</v>
      </c>
    </row>
    <row r="42" spans="1:12">
      <c r="A42" s="19">
        <v>9259.3889999999992</v>
      </c>
      <c r="B42" s="23">
        <v>15.564</v>
      </c>
    </row>
    <row r="43" spans="1:12">
      <c r="A43" s="19">
        <v>9491</v>
      </c>
      <c r="B43" s="23">
        <v>14.228999999999999</v>
      </c>
    </row>
    <row r="44" spans="1:12">
      <c r="A44" s="19">
        <v>9543.2350000000006</v>
      </c>
      <c r="B44" s="23">
        <v>14.593</v>
      </c>
      <c r="K44" s="18"/>
      <c r="L44" s="18"/>
    </row>
    <row r="45" spans="1:12">
      <c r="A45" s="19">
        <v>9699.9410000000007</v>
      </c>
      <c r="B45" s="23">
        <v>14.724</v>
      </c>
      <c r="K45" s="18"/>
      <c r="L45" s="18"/>
    </row>
    <row r="46" spans="1:12">
      <c r="A46" s="19">
        <v>10057.599</v>
      </c>
      <c r="B46" s="23">
        <v>13.881</v>
      </c>
      <c r="K46" s="18"/>
      <c r="L46" s="18"/>
    </row>
    <row r="47" spans="1:12">
      <c r="A47" s="19">
        <v>10267.769</v>
      </c>
      <c r="B47" s="23">
        <v>14.185</v>
      </c>
      <c r="K47" s="18"/>
      <c r="L47" s="18"/>
    </row>
    <row r="48" spans="1:12">
      <c r="A48" s="19">
        <v>10407.883</v>
      </c>
      <c r="B48" s="23">
        <v>15.224</v>
      </c>
      <c r="K48" s="18"/>
      <c r="L48" s="18"/>
    </row>
    <row r="49" spans="1:12">
      <c r="A49" s="19">
        <v>10477.939</v>
      </c>
      <c r="B49" s="23">
        <v>15.587</v>
      </c>
      <c r="K49" s="18"/>
      <c r="L49" s="18"/>
    </row>
    <row r="50" spans="1:12">
      <c r="A50" s="19">
        <v>10683.133</v>
      </c>
      <c r="B50" s="23">
        <v>13.613</v>
      </c>
      <c r="K50" s="18"/>
      <c r="L50" s="18"/>
    </row>
    <row r="51" spans="1:12">
      <c r="A51" s="19">
        <v>10742.333000000001</v>
      </c>
      <c r="B51" s="23">
        <v>15.471</v>
      </c>
      <c r="K51" s="18"/>
      <c r="L51" s="18"/>
    </row>
    <row r="52" spans="1:12">
      <c r="A52" s="19">
        <v>10979.133</v>
      </c>
      <c r="B52" s="23">
        <v>14.551</v>
      </c>
      <c r="K52" s="18"/>
      <c r="L52" s="18"/>
    </row>
    <row r="53" spans="1:12">
      <c r="A53" s="19">
        <v>11215.933000000001</v>
      </c>
      <c r="B53" s="23">
        <v>16.367000000000001</v>
      </c>
      <c r="K53" s="18"/>
      <c r="L53" s="18"/>
    </row>
    <row r="54" spans="1:12">
      <c r="A54" s="19">
        <v>11446.537</v>
      </c>
      <c r="B54" s="23">
        <v>15.43</v>
      </c>
      <c r="K54" s="18"/>
      <c r="L54" s="18"/>
    </row>
    <row r="55" spans="1:12">
      <c r="A55" s="19">
        <v>11671.632</v>
      </c>
      <c r="B55" s="23">
        <v>14.663</v>
      </c>
      <c r="K55" s="18"/>
      <c r="L55" s="18"/>
    </row>
    <row r="56" spans="1:12">
      <c r="A56" s="19">
        <v>11896.726000000001</v>
      </c>
      <c r="B56" s="23">
        <v>13.872</v>
      </c>
      <c r="K56" s="18"/>
      <c r="L56" s="18"/>
    </row>
    <row r="57" spans="1:12">
      <c r="A57" s="19">
        <v>12094.379000000001</v>
      </c>
      <c r="B57" s="23">
        <v>13.24</v>
      </c>
      <c r="K57" s="18"/>
      <c r="L57" s="18"/>
    </row>
    <row r="58" spans="1:12">
      <c r="A58" s="19">
        <v>12207.483</v>
      </c>
      <c r="B58" s="23">
        <v>13.228</v>
      </c>
      <c r="K58" s="18"/>
      <c r="L58" s="18"/>
    </row>
    <row r="59" spans="1:12">
      <c r="A59" s="19">
        <v>12546.793</v>
      </c>
      <c r="B59" s="23">
        <v>15.542999999999999</v>
      </c>
      <c r="K59" s="18"/>
      <c r="L59" s="18"/>
    </row>
    <row r="60" spans="1:12">
      <c r="A60" s="19">
        <v>12659.897000000001</v>
      </c>
      <c r="B60" s="23">
        <v>15.571</v>
      </c>
      <c r="K60" s="18"/>
      <c r="L60" s="18"/>
    </row>
    <row r="61" spans="1:12">
      <c r="A61" s="19">
        <v>12773</v>
      </c>
      <c r="B61" s="23">
        <v>14.923</v>
      </c>
      <c r="K61" s="18"/>
      <c r="L61" s="18"/>
    </row>
    <row r="62" spans="1:12">
      <c r="A62" s="19">
        <v>12892</v>
      </c>
      <c r="B62" s="23">
        <v>14.093</v>
      </c>
      <c r="K62" s="18"/>
      <c r="L62" s="18"/>
    </row>
    <row r="63" spans="1:12">
      <c r="A63" s="19">
        <v>13048</v>
      </c>
      <c r="B63" s="23">
        <v>14.055999999999999</v>
      </c>
      <c r="K63" s="18"/>
      <c r="L63" s="18"/>
    </row>
    <row r="64" spans="1:12">
      <c r="A64" s="19">
        <v>13204</v>
      </c>
      <c r="B64" s="23">
        <v>15.15</v>
      </c>
      <c r="K64" s="18"/>
      <c r="L64" s="18"/>
    </row>
    <row r="65" spans="1:14">
      <c r="A65" s="19">
        <v>13705.171</v>
      </c>
      <c r="B65" s="23">
        <v>17.664999999999999</v>
      </c>
      <c r="K65" s="18"/>
      <c r="L65" s="18"/>
    </row>
    <row r="66" spans="1:14">
      <c r="A66" s="19">
        <v>13875.512000000001</v>
      </c>
      <c r="B66" s="23">
        <v>13.473000000000001</v>
      </c>
      <c r="K66" s="18"/>
      <c r="L66" s="18"/>
    </row>
    <row r="67" spans="1:14">
      <c r="A67" s="19">
        <v>14484.286</v>
      </c>
      <c r="B67" s="23">
        <v>14.452999999999999</v>
      </c>
      <c r="K67" s="18"/>
      <c r="L67" s="18"/>
    </row>
    <row r="68" spans="1:14">
      <c r="A68" s="19">
        <v>14669.048000000001</v>
      </c>
      <c r="B68" s="23">
        <v>12.340999999999999</v>
      </c>
      <c r="F68" s="49"/>
      <c r="G68" s="18"/>
      <c r="H68" s="49"/>
      <c r="I68" s="18"/>
      <c r="J68" s="18"/>
      <c r="K68" s="18"/>
      <c r="L68" s="18"/>
    </row>
    <row r="69" spans="1:14">
      <c r="A69" s="19">
        <v>14851.905000000001</v>
      </c>
      <c r="B69" s="23">
        <v>13.512</v>
      </c>
      <c r="F69" s="49"/>
      <c r="G69" s="18"/>
      <c r="H69" s="49"/>
      <c r="I69" s="18"/>
      <c r="J69" s="18"/>
      <c r="K69" s="18"/>
      <c r="L69" s="18"/>
    </row>
    <row r="70" spans="1:14">
      <c r="A70" s="19">
        <v>15034.762000000001</v>
      </c>
      <c r="B70" s="23">
        <v>11.048</v>
      </c>
      <c r="F70" s="49"/>
      <c r="G70" s="18"/>
      <c r="H70" s="49"/>
      <c r="I70" s="18"/>
      <c r="J70" s="18"/>
      <c r="K70" s="18"/>
      <c r="L70" s="18"/>
    </row>
    <row r="71" spans="1:14">
      <c r="A71" s="19">
        <v>15126.19</v>
      </c>
      <c r="B71" s="23">
        <v>13.388</v>
      </c>
      <c r="F71" s="49"/>
      <c r="G71" s="18"/>
      <c r="H71" s="49"/>
      <c r="I71" s="18"/>
      <c r="J71" s="18"/>
      <c r="K71" s="18"/>
      <c r="L71" s="18"/>
    </row>
    <row r="72" spans="1:14">
      <c r="A72" s="19">
        <v>15309.048000000001</v>
      </c>
      <c r="B72" s="23">
        <v>11.247999999999999</v>
      </c>
      <c r="C72" s="18"/>
      <c r="F72" s="49"/>
      <c r="G72" s="18"/>
      <c r="H72" s="49"/>
      <c r="I72" s="18"/>
      <c r="J72" s="18"/>
      <c r="K72" s="18"/>
      <c r="L72" s="18"/>
    </row>
    <row r="73" spans="1:14">
      <c r="A73" s="19">
        <v>15491.905000000001</v>
      </c>
      <c r="B73" s="23">
        <v>14.112</v>
      </c>
      <c r="C73" s="18"/>
      <c r="F73" s="49"/>
      <c r="G73" s="18"/>
      <c r="H73" s="49"/>
      <c r="I73" s="18"/>
      <c r="J73" s="18"/>
      <c r="K73" s="18"/>
      <c r="L73" s="18"/>
      <c r="M73" s="13"/>
      <c r="N73" s="38"/>
    </row>
    <row r="74" spans="1:14">
      <c r="C74" s="18"/>
      <c r="M74" s="13"/>
      <c r="N74" s="38"/>
    </row>
    <row r="75" spans="1:14">
      <c r="C75" s="18"/>
      <c r="M75" s="13"/>
      <c r="N75" s="38"/>
    </row>
    <row r="76" spans="1:14">
      <c r="C76" s="18"/>
      <c r="M76" s="13"/>
      <c r="N76" s="38"/>
    </row>
    <row r="77" spans="1:14">
      <c r="C77" s="18"/>
      <c r="M77" s="13"/>
      <c r="N77" s="38"/>
    </row>
    <row r="78" spans="1:14">
      <c r="C78" s="18"/>
      <c r="M78" s="13"/>
      <c r="N78" s="38"/>
    </row>
    <row r="79" spans="1:14">
      <c r="C79" s="18"/>
      <c r="M79" s="13"/>
      <c r="N79" s="38"/>
    </row>
    <row r="80" spans="1:14">
      <c r="C80" s="18"/>
      <c r="M80" s="13"/>
      <c r="N80" s="38"/>
    </row>
    <row r="81" spans="3:14">
      <c r="C81" s="18"/>
      <c r="M81" s="13"/>
      <c r="N81" s="38"/>
    </row>
    <row r="82" spans="3:14">
      <c r="C82" s="18"/>
      <c r="M82" s="13"/>
      <c r="N82" s="38"/>
    </row>
    <row r="83" spans="3:14">
      <c r="C83" s="18"/>
      <c r="M83" s="13"/>
      <c r="N83" s="38"/>
    </row>
    <row r="84" spans="3:14">
      <c r="C84" s="18"/>
      <c r="M84" s="13"/>
      <c r="N84" s="38"/>
    </row>
    <row r="85" spans="3:14">
      <c r="C85" s="18"/>
      <c r="M85" s="13"/>
      <c r="N85" s="38"/>
    </row>
    <row r="86" spans="3:14">
      <c r="C86" s="18"/>
      <c r="M86" s="13"/>
      <c r="N86" s="38"/>
    </row>
    <row r="87" spans="3:14">
      <c r="C87" s="18"/>
      <c r="M87" s="13"/>
      <c r="N87" s="38"/>
    </row>
    <row r="88" spans="3:14">
      <c r="C88" s="18"/>
      <c r="M88" s="13"/>
      <c r="N88" s="38"/>
    </row>
    <row r="89" spans="3:14">
      <c r="C89" s="18"/>
      <c r="M89" s="13"/>
      <c r="N89" s="38"/>
    </row>
    <row r="90" spans="3:14">
      <c r="C90" s="18"/>
      <c r="M90" s="13"/>
      <c r="N90" s="38"/>
    </row>
    <row r="91" spans="3:14">
      <c r="C91" s="18"/>
      <c r="M91" s="13"/>
      <c r="N91" s="38"/>
    </row>
    <row r="92" spans="3:14">
      <c r="C92" s="18"/>
      <c r="M92" s="13"/>
      <c r="N92" s="38"/>
    </row>
    <row r="93" spans="3:14">
      <c r="C93" s="18"/>
      <c r="M93" s="13"/>
      <c r="N93" s="38"/>
    </row>
    <row r="94" spans="3:14">
      <c r="C94" s="18"/>
      <c r="M94" s="13"/>
      <c r="N94" s="38"/>
    </row>
    <row r="95" spans="3:14">
      <c r="C95" s="18"/>
      <c r="M95" s="13"/>
      <c r="N95" s="38"/>
    </row>
    <row r="96" spans="3:14">
      <c r="C96" s="18"/>
      <c r="M96" s="13"/>
      <c r="N96" s="38"/>
    </row>
    <row r="97" spans="3:14">
      <c r="C97" s="18"/>
      <c r="M97" s="13"/>
      <c r="N97" s="38"/>
    </row>
    <row r="98" spans="3:14">
      <c r="C98" s="18"/>
      <c r="M98" s="13"/>
      <c r="N98" s="38"/>
    </row>
    <row r="99" spans="3:14">
      <c r="C99" s="18"/>
      <c r="M99" s="13"/>
      <c r="N99" s="38"/>
    </row>
    <row r="100" spans="3:14">
      <c r="C100" s="18"/>
      <c r="M100" s="13"/>
      <c r="N100" s="38"/>
    </row>
    <row r="101" spans="3:14">
      <c r="C101" s="18"/>
      <c r="M101" s="13"/>
      <c r="N101" s="38"/>
    </row>
    <row r="102" spans="3:14">
      <c r="D102" s="18"/>
      <c r="E102" s="18"/>
      <c r="M102" s="13"/>
      <c r="N102" s="38"/>
    </row>
    <row r="103" spans="3:14">
      <c r="D103" s="18"/>
      <c r="E103" s="18"/>
      <c r="M103" s="13"/>
      <c r="N103" s="38"/>
    </row>
    <row r="104" spans="3:14">
      <c r="D104" s="18"/>
      <c r="E104" s="18"/>
      <c r="M104" s="13"/>
      <c r="N104" s="38"/>
    </row>
    <row r="105" spans="3:14">
      <c r="D105" s="18"/>
      <c r="E105" s="18"/>
      <c r="M105" s="13"/>
      <c r="N105" s="38"/>
    </row>
    <row r="106" spans="3:14">
      <c r="D106" s="18"/>
      <c r="E106" s="18"/>
      <c r="M106" s="13"/>
      <c r="N106" s="38"/>
    </row>
    <row r="107" spans="3:14">
      <c r="D107" s="18"/>
      <c r="E107" s="18"/>
      <c r="M107" s="13"/>
      <c r="N107" s="38"/>
    </row>
  </sheetData>
  <mergeCells count="2">
    <mergeCell ref="A3:B3"/>
    <mergeCell ref="F3:L3"/>
  </mergeCells>
  <phoneticPr fontId="4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78"/>
  <sheetViews>
    <sheetView workbookViewId="0">
      <selection activeCell="A4" sqref="A4:B4"/>
    </sheetView>
  </sheetViews>
  <sheetFormatPr baseColWidth="10" defaultColWidth="9" defaultRowHeight="13"/>
  <cols>
    <col min="1" max="1" width="21.1640625" style="19" customWidth="1"/>
    <col min="2" max="2" width="13.6640625" style="20" customWidth="1"/>
    <col min="3" max="3" width="21.1640625" style="19" customWidth="1"/>
    <col min="4" max="4" width="21" style="20" customWidth="1"/>
    <col min="5" max="7" width="9" style="4"/>
    <col min="8" max="8" width="10.1640625" style="6" customWidth="1"/>
    <col min="9" max="9" width="14" style="6" customWidth="1"/>
    <col min="10" max="10" width="14.1640625" style="6" customWidth="1"/>
    <col min="11" max="11" width="11.1640625" style="6" customWidth="1"/>
    <col min="12" max="16384" width="9" style="4"/>
  </cols>
  <sheetData>
    <row r="1" spans="1:14">
      <c r="A1" s="37" t="s">
        <v>741</v>
      </c>
      <c r="B1" s="12"/>
      <c r="C1" s="22"/>
      <c r="D1" s="22"/>
      <c r="E1" s="22"/>
      <c r="F1" s="22"/>
      <c r="G1" s="6"/>
      <c r="M1" s="6"/>
      <c r="N1" s="6"/>
    </row>
    <row r="2" spans="1:14">
      <c r="A2" s="9"/>
      <c r="B2" s="12"/>
      <c r="C2" s="22"/>
      <c r="D2" s="22"/>
      <c r="E2" s="22"/>
      <c r="F2" s="22"/>
      <c r="G2" s="6"/>
      <c r="M2" s="6"/>
      <c r="N2" s="6"/>
    </row>
    <row r="3" spans="1:14">
      <c r="A3" s="228" t="s">
        <v>605</v>
      </c>
      <c r="B3" s="228"/>
      <c r="C3" s="228"/>
      <c r="D3" s="228"/>
      <c r="H3" s="229" t="s">
        <v>606</v>
      </c>
      <c r="I3" s="229"/>
      <c r="J3" s="229"/>
      <c r="K3" s="229"/>
    </row>
    <row r="4" spans="1:14" ht="15">
      <c r="A4" s="11" t="s">
        <v>607</v>
      </c>
      <c r="B4" s="12" t="s">
        <v>742</v>
      </c>
      <c r="C4" s="11" t="s">
        <v>607</v>
      </c>
      <c r="D4" s="12" t="s">
        <v>743</v>
      </c>
      <c r="H4" s="49" t="s">
        <v>609</v>
      </c>
      <c r="I4" s="13" t="s">
        <v>610</v>
      </c>
      <c r="J4" s="14" t="s">
        <v>611</v>
      </c>
      <c r="K4" s="14" t="s">
        <v>612</v>
      </c>
    </row>
    <row r="5" spans="1:14">
      <c r="A5" s="19">
        <v>184.77859000000001</v>
      </c>
      <c r="B5" s="23">
        <v>7.0315789000000004</v>
      </c>
      <c r="C5" s="19">
        <v>250.81646000000001</v>
      </c>
      <c r="D5" s="23">
        <v>16.524781000000001</v>
      </c>
      <c r="H5" s="29">
        <v>24</v>
      </c>
      <c r="I5" s="29" t="s">
        <v>744</v>
      </c>
      <c r="J5" s="29">
        <v>150</v>
      </c>
      <c r="K5" s="29">
        <v>140</v>
      </c>
    </row>
    <row r="6" spans="1:14">
      <c r="A6" s="19">
        <v>500.80178000000001</v>
      </c>
      <c r="B6" s="23">
        <v>7.0877192999999998</v>
      </c>
      <c r="C6" s="19">
        <v>580.88395000000003</v>
      </c>
      <c r="D6" s="23">
        <v>16.577259000000002</v>
      </c>
      <c r="H6" s="29">
        <v>216</v>
      </c>
      <c r="I6" s="29" t="s">
        <v>744</v>
      </c>
      <c r="J6" s="29">
        <v>5400</v>
      </c>
      <c r="K6" s="29">
        <v>210</v>
      </c>
    </row>
    <row r="7" spans="1:14">
      <c r="A7" s="19">
        <v>761.56479999999999</v>
      </c>
      <c r="B7" s="23">
        <v>7.3649123000000003</v>
      </c>
      <c r="C7" s="19">
        <v>768.99630000000002</v>
      </c>
      <c r="D7" s="23">
        <v>16.790087</v>
      </c>
      <c r="H7" s="29">
        <v>467</v>
      </c>
      <c r="I7" s="29" t="s">
        <v>744</v>
      </c>
      <c r="J7" s="29">
        <v>7790</v>
      </c>
      <c r="K7" s="29">
        <v>260</v>
      </c>
    </row>
    <row r="8" spans="1:14">
      <c r="A8" s="19">
        <v>871.22239999999999</v>
      </c>
      <c r="B8" s="23">
        <v>7.6456140000000001</v>
      </c>
      <c r="C8" s="19">
        <v>957.10864000000004</v>
      </c>
      <c r="D8" s="23">
        <v>17.629738</v>
      </c>
      <c r="H8" s="29">
        <v>589</v>
      </c>
      <c r="I8" s="29" t="s">
        <v>744</v>
      </c>
      <c r="J8" s="29">
        <v>9350</v>
      </c>
      <c r="K8" s="29">
        <v>300</v>
      </c>
    </row>
    <row r="9" spans="1:14">
      <c r="A9" s="19">
        <v>939.43560000000002</v>
      </c>
      <c r="B9" s="23">
        <v>8.3122807000000005</v>
      </c>
      <c r="C9" s="19">
        <v>1066.8407999999999</v>
      </c>
      <c r="D9" s="23">
        <v>17.839649999999999</v>
      </c>
    </row>
    <row r="10" spans="1:14">
      <c r="A10" s="19">
        <v>1090.539</v>
      </c>
      <c r="B10" s="23">
        <v>8.2561403999999996</v>
      </c>
      <c r="C10" s="19">
        <v>1192.2491</v>
      </c>
      <c r="D10" s="23">
        <v>17.734694000000001</v>
      </c>
    </row>
    <row r="11" spans="1:14">
      <c r="A11" s="19">
        <v>1186.3821</v>
      </c>
      <c r="B11" s="23">
        <v>8.3684211000000008</v>
      </c>
      <c r="C11" s="19">
        <v>1349.0093999999999</v>
      </c>
      <c r="D11" s="23">
        <v>18.049562999999999</v>
      </c>
    </row>
    <row r="12" spans="1:14">
      <c r="A12" s="19">
        <v>1392.7470000000001</v>
      </c>
      <c r="B12" s="23">
        <v>8.7578946999999996</v>
      </c>
      <c r="C12" s="19">
        <v>1663.4007999999999</v>
      </c>
      <c r="D12" s="23">
        <v>18.154519000000001</v>
      </c>
    </row>
    <row r="13" spans="1:14">
      <c r="A13" s="19">
        <v>1625.8788999999999</v>
      </c>
      <c r="B13" s="23">
        <v>8.7578946999999996</v>
      </c>
      <c r="C13" s="19">
        <v>1914.2173</v>
      </c>
      <c r="D13" s="23">
        <v>18.416910000000001</v>
      </c>
    </row>
    <row r="14" spans="1:14">
      <c r="A14" s="19">
        <v>1900.4564</v>
      </c>
      <c r="B14" s="23">
        <v>9.0385965000000006</v>
      </c>
      <c r="C14" s="19">
        <v>2133.6817000000001</v>
      </c>
      <c r="D14" s="23">
        <v>18.626822000000001</v>
      </c>
    </row>
    <row r="15" spans="1:14">
      <c r="A15" s="19">
        <v>2175.0338999999999</v>
      </c>
      <c r="B15" s="23">
        <v>9.2070174999999992</v>
      </c>
      <c r="C15" s="19">
        <v>2259.0898999999999</v>
      </c>
      <c r="D15" s="23">
        <v>18.469387999999999</v>
      </c>
    </row>
    <row r="16" spans="1:14">
      <c r="A16" s="19">
        <v>2257.0617999999999</v>
      </c>
      <c r="B16" s="23">
        <v>8.8701754000000008</v>
      </c>
      <c r="C16" s="19">
        <v>2290.442</v>
      </c>
      <c r="D16" s="23">
        <v>17.472303</v>
      </c>
    </row>
    <row r="17" spans="1:4">
      <c r="A17" s="19">
        <v>2311.4591999999998</v>
      </c>
      <c r="B17" s="23">
        <v>7.5894737000000001</v>
      </c>
      <c r="C17" s="19">
        <v>2400.1741999999999</v>
      </c>
      <c r="D17" s="23">
        <v>16.842566000000001</v>
      </c>
    </row>
    <row r="18" spans="1:4">
      <c r="A18" s="19">
        <v>2435.7962000000002</v>
      </c>
      <c r="B18" s="23">
        <v>7.0877192999999998</v>
      </c>
      <c r="C18" s="19">
        <v>2619.6386000000002</v>
      </c>
      <c r="D18" s="23">
        <v>17.629738</v>
      </c>
    </row>
    <row r="19" spans="1:4">
      <c r="A19" s="19">
        <v>2572.2215000000001</v>
      </c>
      <c r="B19" s="23">
        <v>7.6456140000000001</v>
      </c>
      <c r="C19" s="19">
        <v>2729.3708000000001</v>
      </c>
      <c r="D19" s="23">
        <v>18.469387999999999</v>
      </c>
    </row>
    <row r="20" spans="1:4">
      <c r="A20" s="19">
        <v>2572.2215000000001</v>
      </c>
      <c r="B20" s="23">
        <v>8.2035087999999998</v>
      </c>
      <c r="C20" s="19">
        <v>2792.0749000000001</v>
      </c>
      <c r="D20" s="23">
        <v>19.099125000000001</v>
      </c>
    </row>
    <row r="21" spans="1:4">
      <c r="A21" s="19">
        <v>2668.9281000000001</v>
      </c>
      <c r="B21" s="23">
        <v>8.7578946999999996</v>
      </c>
      <c r="C21" s="19">
        <v>2949.7060999999999</v>
      </c>
      <c r="D21" s="23">
        <v>18.679300000000001</v>
      </c>
    </row>
    <row r="22" spans="1:4">
      <c r="A22" s="19">
        <v>2737.1406999999999</v>
      </c>
      <c r="B22" s="23">
        <v>9.8175439000000004</v>
      </c>
      <c r="C22" s="19">
        <v>3247.5506</v>
      </c>
      <c r="D22" s="23">
        <v>18.889213000000002</v>
      </c>
    </row>
    <row r="23" spans="1:4">
      <c r="A23" s="19">
        <v>2915.8751999999999</v>
      </c>
      <c r="B23" s="23">
        <v>9.3719298000000002</v>
      </c>
      <c r="C23" s="19">
        <v>3467.0149999999999</v>
      </c>
      <c r="D23" s="23">
        <v>19.466472</v>
      </c>
    </row>
    <row r="24" spans="1:4">
      <c r="A24" s="19">
        <v>3093.7460999999998</v>
      </c>
      <c r="B24" s="23">
        <v>9.3157894999999993</v>
      </c>
      <c r="C24" s="19">
        <v>3749.1835000000001</v>
      </c>
      <c r="D24" s="23">
        <v>19.571428999999998</v>
      </c>
    </row>
    <row r="25" spans="1:4">
      <c r="A25" s="19">
        <v>3409.7692999999999</v>
      </c>
      <c r="B25" s="23">
        <v>10.042104999999999</v>
      </c>
      <c r="C25" s="19">
        <v>4031.3521000000001</v>
      </c>
      <c r="D25" s="23">
        <v>19.676385</v>
      </c>
    </row>
    <row r="26" spans="1:4">
      <c r="A26" s="19">
        <v>3656.7163999999998</v>
      </c>
      <c r="B26" s="23">
        <v>10.042104999999999</v>
      </c>
      <c r="C26" s="19">
        <v>4361.4196000000002</v>
      </c>
      <c r="D26" s="23">
        <v>18.994168999999999</v>
      </c>
    </row>
    <row r="27" spans="1:4">
      <c r="A27" s="19">
        <v>3971.8762000000002</v>
      </c>
      <c r="B27" s="23">
        <v>10.266667</v>
      </c>
      <c r="C27" s="19">
        <v>4721.9682000000003</v>
      </c>
      <c r="D27" s="23">
        <v>19.361516000000002</v>
      </c>
    </row>
    <row r="28" spans="1:4">
      <c r="A28" s="19">
        <v>4192.0562</v>
      </c>
      <c r="B28" s="23">
        <v>9.6526315999999994</v>
      </c>
      <c r="C28" s="19">
        <v>4831.7003999999997</v>
      </c>
      <c r="D28" s="23">
        <v>18.836735000000001</v>
      </c>
    </row>
    <row r="29" spans="1:4">
      <c r="A29" s="19">
        <v>4397.5577000000003</v>
      </c>
      <c r="B29" s="23">
        <v>9.3157894999999993</v>
      </c>
      <c r="C29" s="19">
        <v>4941.4326000000001</v>
      </c>
      <c r="D29" s="23">
        <v>19.151603000000001</v>
      </c>
    </row>
    <row r="30" spans="1:4">
      <c r="A30" s="19">
        <v>4644.5047000000004</v>
      </c>
      <c r="B30" s="23">
        <v>9.8736841999999996</v>
      </c>
      <c r="C30" s="19">
        <v>5019.8127999999997</v>
      </c>
      <c r="D30" s="23">
        <v>19.25656</v>
      </c>
    </row>
    <row r="31" spans="1:4">
      <c r="A31" s="19">
        <v>4809.424</v>
      </c>
      <c r="B31" s="23">
        <v>9.4842104999999997</v>
      </c>
      <c r="C31" s="19">
        <v>5082.5168999999996</v>
      </c>
      <c r="D31" s="23">
        <v>19.571428999999998</v>
      </c>
    </row>
    <row r="32" spans="1:4">
      <c r="A32" s="19">
        <v>5028.7406000000001</v>
      </c>
      <c r="B32" s="23">
        <v>10.210526</v>
      </c>
      <c r="C32" s="19">
        <v>5270.6292000000003</v>
      </c>
      <c r="D32" s="23">
        <v>19.309038000000001</v>
      </c>
    </row>
    <row r="33" spans="1:4">
      <c r="A33" s="19">
        <v>5221.2902000000004</v>
      </c>
      <c r="B33" s="23">
        <v>9.8736841999999996</v>
      </c>
      <c r="C33" s="19">
        <v>5458.7416000000003</v>
      </c>
      <c r="D33" s="23">
        <v>19.466472</v>
      </c>
    </row>
    <row r="34" spans="1:4">
      <c r="A34" s="19">
        <v>5357.7156000000004</v>
      </c>
      <c r="B34" s="23">
        <v>10.098246</v>
      </c>
      <c r="C34" s="19">
        <v>5568.4737999999998</v>
      </c>
      <c r="D34" s="23">
        <v>19.204082</v>
      </c>
    </row>
    <row r="35" spans="1:4">
      <c r="A35" s="19">
        <v>5468.2372999999998</v>
      </c>
      <c r="B35" s="23">
        <v>9.9298245999999999</v>
      </c>
      <c r="C35" s="19">
        <v>5662.5299000000005</v>
      </c>
      <c r="D35" s="23">
        <v>19.758016999999999</v>
      </c>
    </row>
    <row r="36" spans="1:4">
      <c r="A36" s="19">
        <v>5659.9234999999999</v>
      </c>
      <c r="B36" s="23">
        <v>10.266667</v>
      </c>
      <c r="C36" s="19">
        <v>5716.5250999999998</v>
      </c>
      <c r="D36" s="23">
        <v>19.574344</v>
      </c>
    </row>
    <row r="37" spans="1:4">
      <c r="A37" s="19">
        <v>5715.1844000000001</v>
      </c>
      <c r="B37" s="23">
        <v>9.8736841999999996</v>
      </c>
      <c r="C37" s="19">
        <v>5807.9686000000002</v>
      </c>
      <c r="D37" s="23">
        <v>19.332362</v>
      </c>
    </row>
    <row r="38" spans="1:4">
      <c r="A38" s="19">
        <v>5852.4732000000004</v>
      </c>
      <c r="B38" s="23">
        <v>9.9298245999999999</v>
      </c>
      <c r="C38" s="19">
        <v>5925.5388999999996</v>
      </c>
      <c r="D38" s="23">
        <v>19.148688</v>
      </c>
    </row>
    <row r="39" spans="1:4">
      <c r="A39" s="19">
        <v>5934.5010000000002</v>
      </c>
      <c r="B39" s="23">
        <v>10.210526</v>
      </c>
      <c r="C39" s="19">
        <v>6025.6913000000004</v>
      </c>
      <c r="D39" s="23">
        <v>19.787172000000002</v>
      </c>
    </row>
    <row r="40" spans="1:4">
      <c r="A40" s="19">
        <v>6030.3441000000003</v>
      </c>
      <c r="B40" s="23">
        <v>9.9298245999999999</v>
      </c>
      <c r="C40" s="19">
        <v>6134.5526</v>
      </c>
      <c r="D40" s="23">
        <v>19.393585999999999</v>
      </c>
    </row>
    <row r="41" spans="1:4">
      <c r="A41" s="19">
        <v>6153.8176999999996</v>
      </c>
      <c r="B41" s="23">
        <v>10.098246</v>
      </c>
      <c r="C41" s="19">
        <v>6270.4115000000002</v>
      </c>
      <c r="D41" s="23">
        <v>19.393585999999999</v>
      </c>
    </row>
    <row r="42" spans="1:4">
      <c r="A42" s="19">
        <v>6304.9216999999999</v>
      </c>
      <c r="B42" s="23">
        <v>9.4280702000000005</v>
      </c>
      <c r="C42" s="19">
        <v>6379.2727999999997</v>
      </c>
      <c r="D42" s="23">
        <v>18.845480999999999</v>
      </c>
    </row>
    <row r="43" spans="1:4">
      <c r="A43" s="19">
        <v>6400.7647999999999</v>
      </c>
      <c r="B43" s="23">
        <v>10.319298</v>
      </c>
      <c r="C43" s="19">
        <v>6442.8477999999996</v>
      </c>
      <c r="D43" s="23">
        <v>19.606414000000001</v>
      </c>
    </row>
    <row r="44" spans="1:4">
      <c r="A44" s="19">
        <v>6538.0535</v>
      </c>
      <c r="B44" s="23">
        <v>10.266667</v>
      </c>
      <c r="C44" s="19">
        <v>6561.2888999999996</v>
      </c>
      <c r="D44" s="23">
        <v>19.513120000000001</v>
      </c>
    </row>
    <row r="45" spans="1:4">
      <c r="A45" s="19">
        <v>6620.9449000000004</v>
      </c>
      <c r="B45" s="23">
        <v>10.098246</v>
      </c>
      <c r="C45" s="19">
        <v>6678.8590999999997</v>
      </c>
      <c r="D45" s="23">
        <v>19.361516000000002</v>
      </c>
    </row>
    <row r="46" spans="1:4">
      <c r="A46" s="19">
        <v>6730.6031999999996</v>
      </c>
      <c r="B46" s="23">
        <v>10.319298</v>
      </c>
      <c r="C46" s="19">
        <v>6742.4341000000004</v>
      </c>
      <c r="D46" s="23">
        <v>19.545190000000002</v>
      </c>
    </row>
    <row r="47" spans="1:4">
      <c r="A47" s="19">
        <v>6812.6310999999996</v>
      </c>
      <c r="B47" s="23">
        <v>9.9298245999999999</v>
      </c>
      <c r="C47" s="19">
        <v>6815.5888999999997</v>
      </c>
      <c r="D47" s="23">
        <v>19.454809999999998</v>
      </c>
    </row>
    <row r="48" spans="1:4">
      <c r="A48" s="19">
        <v>6894.6589000000004</v>
      </c>
      <c r="B48" s="23">
        <v>10.098246</v>
      </c>
      <c r="C48" s="19">
        <v>6879.1638999999996</v>
      </c>
      <c r="D48" s="23">
        <v>19.635569</v>
      </c>
    </row>
    <row r="49" spans="1:4">
      <c r="A49" s="19">
        <v>6936.1045999999997</v>
      </c>
      <c r="B49" s="23">
        <v>9.7649123000000007</v>
      </c>
      <c r="C49" s="19">
        <v>6906.1616000000004</v>
      </c>
      <c r="D49" s="23">
        <v>19.209913</v>
      </c>
    </row>
    <row r="50" spans="1:4">
      <c r="A50" s="19">
        <v>6963.7349999999997</v>
      </c>
      <c r="B50" s="23">
        <v>10.098246</v>
      </c>
      <c r="C50" s="19">
        <v>6988.0253000000002</v>
      </c>
      <c r="D50" s="23">
        <v>19.303207</v>
      </c>
    </row>
    <row r="51" spans="1:4">
      <c r="A51" s="19">
        <v>7038.8553000000002</v>
      </c>
      <c r="B51" s="23">
        <v>10.042104999999999</v>
      </c>
      <c r="C51" s="19">
        <v>7006.3140000000003</v>
      </c>
      <c r="D51" s="23">
        <v>19.090378999999999</v>
      </c>
    </row>
    <row r="52" spans="1:4">
      <c r="A52" s="19">
        <v>7094.9795999999997</v>
      </c>
      <c r="B52" s="23">
        <v>10.270175</v>
      </c>
      <c r="C52" s="19">
        <v>7123.8842000000004</v>
      </c>
      <c r="D52" s="23">
        <v>19.606414000000001</v>
      </c>
    </row>
    <row r="53" spans="1:4">
      <c r="A53" s="19">
        <v>7150.2404999999999</v>
      </c>
      <c r="B53" s="23">
        <v>9.6561404</v>
      </c>
      <c r="C53" s="19">
        <v>7251.0342000000001</v>
      </c>
      <c r="D53" s="23">
        <v>19.058309000000001</v>
      </c>
    </row>
    <row r="54" spans="1:4">
      <c r="A54" s="19">
        <v>7229.6781000000001</v>
      </c>
      <c r="B54" s="23">
        <v>10.077192999999999</v>
      </c>
      <c r="C54" s="19">
        <v>7287.6116000000002</v>
      </c>
      <c r="D54" s="23">
        <v>19.513120000000001</v>
      </c>
    </row>
    <row r="55" spans="1:4">
      <c r="A55" s="19">
        <v>7333.2921999999999</v>
      </c>
      <c r="B55" s="23">
        <v>9.7543860000000002</v>
      </c>
      <c r="C55" s="19">
        <v>7460.0478999999996</v>
      </c>
      <c r="D55" s="23">
        <v>18.906706</v>
      </c>
    </row>
    <row r="56" spans="1:4">
      <c r="A56" s="19">
        <v>7467.9906000000001</v>
      </c>
      <c r="B56" s="23">
        <v>10.238595999999999</v>
      </c>
      <c r="C56" s="19">
        <v>7514.0430999999999</v>
      </c>
      <c r="D56" s="23">
        <v>19.271137</v>
      </c>
    </row>
    <row r="57" spans="1:4">
      <c r="A57" s="19">
        <v>7555.1992</v>
      </c>
      <c r="B57" s="23">
        <v>9.7859648999999997</v>
      </c>
      <c r="C57" s="19">
        <v>7587.1979000000001</v>
      </c>
      <c r="D57" s="23">
        <v>19.303207</v>
      </c>
    </row>
    <row r="58" spans="1:4">
      <c r="A58" s="19">
        <v>7579.3757999999998</v>
      </c>
      <c r="B58" s="23">
        <v>9.0736842000000006</v>
      </c>
      <c r="C58" s="19">
        <v>7632.4841999999999</v>
      </c>
      <c r="D58" s="23">
        <v>19.635569</v>
      </c>
    </row>
    <row r="59" spans="1:4">
      <c r="A59" s="19">
        <v>7650.1788999999999</v>
      </c>
      <c r="B59" s="23">
        <v>9.6877192999999995</v>
      </c>
      <c r="C59" s="19">
        <v>7668.1907000000001</v>
      </c>
      <c r="D59" s="23">
        <v>18.358601</v>
      </c>
    </row>
    <row r="60" spans="1:4">
      <c r="A60" s="19">
        <v>7769.3351000000002</v>
      </c>
      <c r="B60" s="23">
        <v>9.7192982000000008</v>
      </c>
      <c r="C60" s="19">
        <v>7750.0544</v>
      </c>
      <c r="D60" s="23">
        <v>19.361516000000002</v>
      </c>
    </row>
    <row r="61" spans="1:4">
      <c r="A61" s="19">
        <v>7841.0015999999996</v>
      </c>
      <c r="B61" s="23">
        <v>9.0105263000000004</v>
      </c>
      <c r="C61" s="19">
        <v>7905.0729000000001</v>
      </c>
      <c r="D61" s="23">
        <v>18.845480999999999</v>
      </c>
    </row>
    <row r="62" spans="1:4">
      <c r="A62" s="19">
        <v>7872.9493000000002</v>
      </c>
      <c r="B62" s="23">
        <v>7.5263157999999999</v>
      </c>
      <c r="C62" s="19">
        <v>7967.7771000000002</v>
      </c>
      <c r="D62" s="23">
        <v>17.874635999999999</v>
      </c>
    </row>
    <row r="63" spans="1:4">
      <c r="A63" s="19">
        <v>7952.3868000000002</v>
      </c>
      <c r="B63" s="23">
        <v>8.3649123000000003</v>
      </c>
      <c r="C63" s="19">
        <v>7995.6454999999996</v>
      </c>
      <c r="D63" s="23">
        <v>17.023323999999999</v>
      </c>
    </row>
    <row r="64" spans="1:4">
      <c r="A64" s="19">
        <v>8031.8243000000002</v>
      </c>
      <c r="B64" s="23">
        <v>9.0105263000000004</v>
      </c>
      <c r="C64" s="19">
        <v>8149.7932000000001</v>
      </c>
      <c r="D64" s="23">
        <v>18.177842999999999</v>
      </c>
    </row>
    <row r="65" spans="1:4">
      <c r="A65" s="19">
        <v>8103.4907999999996</v>
      </c>
      <c r="B65" s="23">
        <v>8.0736842000000006</v>
      </c>
      <c r="C65" s="19">
        <v>8258.6545000000006</v>
      </c>
      <c r="D65" s="23">
        <v>17.539359000000001</v>
      </c>
    </row>
    <row r="66" spans="1:4">
      <c r="A66" s="19">
        <v>8198.4704999999994</v>
      </c>
      <c r="B66" s="23">
        <v>7.3333332999999996</v>
      </c>
      <c r="C66" s="19">
        <v>8330.9383999999991</v>
      </c>
      <c r="D66" s="23">
        <v>16.720116999999998</v>
      </c>
    </row>
    <row r="67" spans="1:4">
      <c r="A67" s="19">
        <v>8302.0846000000001</v>
      </c>
      <c r="B67" s="23">
        <v>6.8175439000000004</v>
      </c>
      <c r="C67" s="19">
        <v>8485.9568999999992</v>
      </c>
      <c r="D67" s="23">
        <v>16.446064</v>
      </c>
    </row>
    <row r="68" spans="1:4">
      <c r="A68" s="19">
        <v>8508.4495000000006</v>
      </c>
      <c r="B68" s="23">
        <v>6.9789474</v>
      </c>
      <c r="C68" s="19">
        <v>8603.5270999999993</v>
      </c>
      <c r="D68" s="23">
        <v>16.597667999999999</v>
      </c>
    </row>
    <row r="69" spans="1:4">
      <c r="A69" s="19">
        <v>8635.3768</v>
      </c>
      <c r="B69" s="23">
        <v>6.7508771999999997</v>
      </c>
      <c r="C69" s="19">
        <v>8748.9657999999999</v>
      </c>
      <c r="D69" s="23">
        <v>16.446064</v>
      </c>
    </row>
    <row r="70" spans="1:4">
      <c r="A70" s="19">
        <v>8738.1275000000005</v>
      </c>
      <c r="B70" s="23">
        <v>7.0736841999999998</v>
      </c>
      <c r="C70" s="19">
        <v>8812.5408000000007</v>
      </c>
      <c r="D70" s="23">
        <v>16.720116999999998</v>
      </c>
    </row>
    <row r="71" spans="1:4">
      <c r="A71" s="19">
        <v>8873.6893999999993</v>
      </c>
      <c r="B71" s="23">
        <v>7.2035087999999998</v>
      </c>
      <c r="C71" s="19">
        <v>8912.6931999999997</v>
      </c>
      <c r="D71" s="23">
        <v>16.597667999999999</v>
      </c>
    </row>
    <row r="72" spans="1:4">
      <c r="A72" s="19">
        <v>9008.3878000000004</v>
      </c>
      <c r="B72" s="23">
        <v>7.6877193000000004</v>
      </c>
      <c r="C72" s="19">
        <v>9003.2657999999992</v>
      </c>
      <c r="D72" s="23">
        <v>16.810496000000001</v>
      </c>
    </row>
    <row r="73" spans="1:4">
      <c r="A73" s="19">
        <v>9135.3151999999991</v>
      </c>
      <c r="B73" s="23">
        <v>6.9122807000000002</v>
      </c>
      <c r="C73" s="19">
        <v>9139.1247999999996</v>
      </c>
      <c r="D73" s="23">
        <v>17.236152000000001</v>
      </c>
    </row>
    <row r="74" spans="1:4">
      <c r="A74" s="19">
        <v>9349.4511000000002</v>
      </c>
      <c r="B74" s="23">
        <v>6.7508771999999997</v>
      </c>
      <c r="C74" s="19">
        <v>9257.5658999999996</v>
      </c>
      <c r="D74" s="23">
        <v>16.565598000000001</v>
      </c>
    </row>
    <row r="75" spans="1:4">
      <c r="A75" s="19">
        <v>9524.7317000000003</v>
      </c>
      <c r="B75" s="23">
        <v>6.8807017999999998</v>
      </c>
      <c r="C75" s="19">
        <v>9448.2909</v>
      </c>
      <c r="D75" s="23">
        <v>16.323615</v>
      </c>
    </row>
    <row r="76" spans="1:4">
      <c r="A76" s="19">
        <v>9651.6591000000008</v>
      </c>
      <c r="B76" s="23">
        <v>6.6210525999999996</v>
      </c>
      <c r="C76" s="19">
        <v>9584.1497999999992</v>
      </c>
      <c r="D76" s="23">
        <v>16.446064</v>
      </c>
    </row>
    <row r="77" spans="1:4">
      <c r="A77" s="19">
        <v>9842.4817999999996</v>
      </c>
      <c r="B77" s="23">
        <v>6.7192981999999999</v>
      </c>
      <c r="C77" s="19">
        <v>9756.5861000000004</v>
      </c>
      <c r="D77" s="23">
        <v>16.294460999999998</v>
      </c>
    </row>
    <row r="78" spans="1:4">
      <c r="C78" s="19">
        <v>9937.7312999999995</v>
      </c>
      <c r="D78" s="23">
        <v>16.323615</v>
      </c>
    </row>
  </sheetData>
  <mergeCells count="2">
    <mergeCell ref="A3:D3"/>
    <mergeCell ref="H3:K3"/>
  </mergeCells>
  <phoneticPr fontId="44" type="noConversion"/>
  <pageMargins left="0.75" right="0.75" top="1" bottom="1" header="0.5" footer="0.5"/>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7"/>
  <sheetViews>
    <sheetView workbookViewId="0">
      <selection activeCell="D10" sqref="D10"/>
    </sheetView>
  </sheetViews>
  <sheetFormatPr baseColWidth="10" defaultColWidth="9" defaultRowHeight="13"/>
  <cols>
    <col min="1" max="1" width="21.5" style="11" customWidth="1"/>
    <col min="2" max="2" width="9" style="140"/>
    <col min="3" max="4" width="9" style="4"/>
    <col min="5" max="5" width="9" style="6"/>
    <col min="6" max="6" width="10.1640625" style="6" customWidth="1"/>
    <col min="7" max="7" width="14.1640625" style="6" customWidth="1"/>
    <col min="8" max="8" width="10.6640625" style="4" customWidth="1"/>
    <col min="9" max="16384" width="9" style="4"/>
  </cols>
  <sheetData>
    <row r="1" spans="1:14">
      <c r="A1" s="37" t="s">
        <v>745</v>
      </c>
      <c r="B1" s="12"/>
      <c r="C1" s="22"/>
      <c r="D1" s="22"/>
      <c r="E1" s="22"/>
      <c r="F1" s="22"/>
      <c r="H1" s="6"/>
      <c r="I1" s="6"/>
      <c r="J1" s="6"/>
      <c r="K1" s="6"/>
      <c r="M1" s="6"/>
      <c r="N1" s="6"/>
    </row>
    <row r="2" spans="1:14">
      <c r="A2" s="9"/>
      <c r="B2" s="12"/>
      <c r="C2" s="22"/>
      <c r="D2" s="22"/>
      <c r="E2" s="22"/>
      <c r="F2" s="22"/>
      <c r="H2" s="6"/>
      <c r="I2" s="6"/>
      <c r="J2" s="6"/>
      <c r="K2" s="6"/>
      <c r="M2" s="6"/>
      <c r="N2" s="6"/>
    </row>
    <row r="3" spans="1:14">
      <c r="A3" s="239" t="s">
        <v>605</v>
      </c>
      <c r="B3" s="239"/>
      <c r="F3" s="229" t="s">
        <v>606</v>
      </c>
      <c r="G3" s="229"/>
      <c r="H3" s="229"/>
    </row>
    <row r="4" spans="1:14" ht="15">
      <c r="A4" s="11" t="s">
        <v>607</v>
      </c>
      <c r="B4" s="12" t="s">
        <v>608</v>
      </c>
      <c r="F4" s="34" t="s">
        <v>609</v>
      </c>
      <c r="G4" s="14" t="s">
        <v>611</v>
      </c>
      <c r="H4" s="14" t="s">
        <v>612</v>
      </c>
    </row>
    <row r="5" spans="1:14">
      <c r="A5" s="11">
        <v>-43.5</v>
      </c>
      <c r="B5" s="142">
        <v>12.127000000000001</v>
      </c>
      <c r="F5" s="6">
        <v>808</v>
      </c>
      <c r="G5" s="6">
        <v>-43.5</v>
      </c>
      <c r="H5" s="6">
        <v>0</v>
      </c>
    </row>
    <row r="6" spans="1:14">
      <c r="A6" s="11">
        <v>125.72</v>
      </c>
      <c r="B6" s="142">
        <v>11.465999999999999</v>
      </c>
      <c r="F6" s="6">
        <v>842.5</v>
      </c>
      <c r="G6" s="6">
        <v>1600</v>
      </c>
      <c r="H6" s="6">
        <v>65</v>
      </c>
    </row>
    <row r="7" spans="1:14">
      <c r="A7" s="11">
        <v>305.98</v>
      </c>
      <c r="B7" s="142">
        <v>11.837999999999999</v>
      </c>
      <c r="F7" s="6">
        <v>899.5</v>
      </c>
      <c r="G7" s="6">
        <v>3700</v>
      </c>
      <c r="H7" s="6">
        <v>65</v>
      </c>
    </row>
    <row r="8" spans="1:14">
      <c r="A8" s="11">
        <v>485.73</v>
      </c>
      <c r="B8" s="142">
        <v>11.215</v>
      </c>
      <c r="F8" s="6">
        <v>944.5</v>
      </c>
      <c r="G8" s="6">
        <v>6500</v>
      </c>
      <c r="H8" s="6">
        <v>70</v>
      </c>
    </row>
    <row r="9" spans="1:14">
      <c r="A9" s="11">
        <v>664.72</v>
      </c>
      <c r="B9" s="142">
        <v>10.916</v>
      </c>
      <c r="F9" s="6">
        <v>959.5</v>
      </c>
      <c r="G9" s="6">
        <v>7900</v>
      </c>
      <c r="H9" s="6">
        <v>75</v>
      </c>
    </row>
    <row r="10" spans="1:14">
      <c r="A10" s="11">
        <v>842.68</v>
      </c>
      <c r="B10" s="142">
        <v>11.618</v>
      </c>
      <c r="F10" s="6">
        <v>971.5</v>
      </c>
      <c r="G10" s="6">
        <v>9145</v>
      </c>
      <c r="H10" s="6">
        <v>75</v>
      </c>
    </row>
    <row r="11" spans="1:14">
      <c r="A11" s="11">
        <v>1019.33</v>
      </c>
      <c r="B11" s="142">
        <v>11.941000000000001</v>
      </c>
    </row>
    <row r="12" spans="1:14">
      <c r="A12" s="11">
        <v>1194.42</v>
      </c>
      <c r="B12" s="142">
        <v>11.738</v>
      </c>
    </row>
    <row r="13" spans="1:14">
      <c r="A13" s="11">
        <v>1367.69</v>
      </c>
      <c r="B13" s="142">
        <v>11.2</v>
      </c>
    </row>
    <row r="14" spans="1:14">
      <c r="A14" s="11">
        <v>1538.89</v>
      </c>
      <c r="B14" s="142">
        <v>11.561999999999999</v>
      </c>
    </row>
    <row r="15" spans="1:14">
      <c r="A15" s="11">
        <v>1708.44</v>
      </c>
      <c r="B15" s="142">
        <v>11.396000000000001</v>
      </c>
    </row>
    <row r="16" spans="1:14">
      <c r="A16" s="11">
        <v>1877.25</v>
      </c>
      <c r="B16" s="142">
        <v>12.101000000000001</v>
      </c>
    </row>
    <row r="17" spans="1:2">
      <c r="A17" s="11">
        <v>2046.27</v>
      </c>
      <c r="B17" s="142">
        <v>11.968</v>
      </c>
    </row>
    <row r="18" spans="1:2">
      <c r="A18" s="11">
        <v>2216.44</v>
      </c>
      <c r="B18" s="142">
        <v>12.048999999999999</v>
      </c>
    </row>
    <row r="19" spans="1:2">
      <c r="A19" s="11">
        <v>2388.7199999999998</v>
      </c>
      <c r="B19" s="142">
        <v>11.603999999999999</v>
      </c>
    </row>
    <row r="20" spans="1:2">
      <c r="A20" s="11">
        <v>2564.0300000000002</v>
      </c>
      <c r="B20" s="142">
        <v>11.843</v>
      </c>
    </row>
    <row r="21" spans="1:2">
      <c r="A21" s="11">
        <v>2743.34</v>
      </c>
      <c r="B21" s="142">
        <v>11.734</v>
      </c>
    </row>
    <row r="22" spans="1:2">
      <c r="A22" s="11">
        <v>2927.57</v>
      </c>
      <c r="B22" s="142">
        <v>12.199</v>
      </c>
    </row>
    <row r="23" spans="1:2">
      <c r="A23" s="11">
        <v>3117.68</v>
      </c>
      <c r="B23" s="142">
        <v>12.302</v>
      </c>
    </row>
    <row r="24" spans="1:2">
      <c r="A24" s="11">
        <v>3314.62</v>
      </c>
      <c r="B24" s="142">
        <v>12.215999999999999</v>
      </c>
    </row>
    <row r="25" spans="1:2">
      <c r="A25" s="11">
        <v>3519.32</v>
      </c>
      <c r="B25" s="142">
        <v>12.52</v>
      </c>
    </row>
    <row r="26" spans="1:2">
      <c r="A26" s="11">
        <v>3732.72</v>
      </c>
      <c r="B26" s="142">
        <v>12.247</v>
      </c>
    </row>
    <row r="27" spans="1:2">
      <c r="A27" s="11">
        <v>3955.79</v>
      </c>
      <c r="B27" s="142">
        <v>12.153</v>
      </c>
    </row>
    <row r="28" spans="1:2">
      <c r="A28" s="11">
        <v>4189.4399999999996</v>
      </c>
      <c r="B28" s="142">
        <v>12.452999999999999</v>
      </c>
    </row>
    <row r="29" spans="1:2">
      <c r="A29" s="11">
        <v>4434.17</v>
      </c>
      <c r="B29" s="142">
        <v>12.698</v>
      </c>
    </row>
    <row r="30" spans="1:2">
      <c r="A30" s="11">
        <v>4689.71</v>
      </c>
      <c r="B30" s="142">
        <v>12.677</v>
      </c>
    </row>
    <row r="31" spans="1:2">
      <c r="A31" s="11">
        <v>4955.7299999999996</v>
      </c>
      <c r="B31" s="142">
        <v>12.536</v>
      </c>
    </row>
    <row r="32" spans="1:2">
      <c r="A32" s="11">
        <v>5231.8900000000003</v>
      </c>
      <c r="B32" s="142">
        <v>12.07</v>
      </c>
    </row>
    <row r="33" spans="1:2">
      <c r="A33" s="11">
        <v>5517.87</v>
      </c>
      <c r="B33" s="142">
        <v>12.337999999999999</v>
      </c>
    </row>
    <row r="34" spans="1:2">
      <c r="A34" s="11">
        <v>5813.34</v>
      </c>
      <c r="B34" s="142">
        <v>12.484999999999999</v>
      </c>
    </row>
    <row r="35" spans="1:2">
      <c r="A35" s="11">
        <v>6117.95</v>
      </c>
      <c r="B35" s="142">
        <v>12.512</v>
      </c>
    </row>
    <row r="36" spans="1:2">
      <c r="A36" s="11">
        <v>6431.39</v>
      </c>
      <c r="B36" s="142">
        <v>12.576000000000001</v>
      </c>
    </row>
    <row r="37" spans="1:2">
      <c r="A37" s="11">
        <v>6753.31</v>
      </c>
      <c r="B37" s="142">
        <v>12.852</v>
      </c>
    </row>
    <row r="38" spans="1:2">
      <c r="A38" s="11">
        <v>7083.38</v>
      </c>
      <c r="B38" s="142">
        <v>12.535</v>
      </c>
    </row>
    <row r="39" spans="1:2">
      <c r="A39" s="11">
        <v>7421.28</v>
      </c>
      <c r="B39" s="142">
        <v>12.664</v>
      </c>
    </row>
    <row r="40" spans="1:2">
      <c r="A40" s="11">
        <v>7766.55</v>
      </c>
      <c r="B40" s="142">
        <v>13.067</v>
      </c>
    </row>
    <row r="41" spans="1:2">
      <c r="A41" s="11">
        <v>7941.7</v>
      </c>
      <c r="B41" s="142">
        <v>12.957000000000001</v>
      </c>
    </row>
    <row r="42" spans="1:2">
      <c r="A42" s="11">
        <v>8118.38</v>
      </c>
      <c r="B42" s="142">
        <v>12.497999999999999</v>
      </c>
    </row>
    <row r="43" spans="1:2">
      <c r="A43" s="11">
        <v>8296.4699999999993</v>
      </c>
      <c r="B43" s="142">
        <v>12.515000000000001</v>
      </c>
    </row>
    <row r="44" spans="1:2">
      <c r="A44" s="11">
        <v>8475.8700000000008</v>
      </c>
      <c r="B44" s="142">
        <v>12.78</v>
      </c>
    </row>
    <row r="45" spans="1:2">
      <c r="A45" s="11">
        <v>8656.4599999999991</v>
      </c>
      <c r="B45" s="142">
        <v>12.465</v>
      </c>
    </row>
    <row r="46" spans="1:2">
      <c r="A46" s="11">
        <v>8838.1200000000008</v>
      </c>
      <c r="B46" s="142">
        <v>12.86</v>
      </c>
    </row>
    <row r="47" spans="1:2">
      <c r="A47" s="11">
        <v>9020.7099999999991</v>
      </c>
      <c r="B47" s="142">
        <v>12.398999999999999</v>
      </c>
    </row>
  </sheetData>
  <mergeCells count="2">
    <mergeCell ref="A3:B3"/>
    <mergeCell ref="F3:H3"/>
  </mergeCells>
  <phoneticPr fontId="44"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3"/>
  <sheetViews>
    <sheetView workbookViewId="0">
      <selection activeCell="E43" sqref="E43"/>
    </sheetView>
  </sheetViews>
  <sheetFormatPr baseColWidth="10" defaultColWidth="9" defaultRowHeight="13"/>
  <cols>
    <col min="1" max="1" width="21.1640625" style="19" customWidth="1"/>
    <col min="2" max="2" width="13.6640625" style="20" customWidth="1"/>
    <col min="3" max="5" width="9" style="4"/>
    <col min="6" max="6" width="10.6640625" style="4" customWidth="1"/>
    <col min="7" max="7" width="14.1640625" style="4" customWidth="1"/>
    <col min="8" max="8" width="11.1640625" style="4" customWidth="1"/>
    <col min="9" max="16384" width="9" style="4"/>
  </cols>
  <sheetData>
    <row r="1" spans="1:8">
      <c r="A1" s="39" t="s">
        <v>616</v>
      </c>
      <c r="B1" s="12"/>
      <c r="C1" s="22"/>
      <c r="D1" s="22"/>
      <c r="E1" s="22"/>
      <c r="F1" s="6"/>
    </row>
    <row r="2" spans="1:8">
      <c r="A2" s="39"/>
      <c r="B2" s="12"/>
      <c r="C2" s="22"/>
      <c r="D2" s="22"/>
      <c r="E2" s="22"/>
      <c r="F2" s="6"/>
    </row>
    <row r="3" spans="1:8">
      <c r="A3" s="228" t="s">
        <v>605</v>
      </c>
      <c r="B3" s="228"/>
      <c r="C3" s="159"/>
      <c r="D3" s="159"/>
      <c r="E3" s="159"/>
      <c r="F3" s="229" t="s">
        <v>606</v>
      </c>
      <c r="G3" s="229"/>
      <c r="H3" s="229"/>
    </row>
    <row r="4" spans="1:8" ht="15">
      <c r="A4" s="11" t="s">
        <v>607</v>
      </c>
      <c r="B4" s="12" t="s">
        <v>608</v>
      </c>
      <c r="F4" s="13" t="s">
        <v>617</v>
      </c>
      <c r="G4" s="14" t="s">
        <v>611</v>
      </c>
      <c r="H4" s="14" t="s">
        <v>612</v>
      </c>
    </row>
    <row r="5" spans="1:8">
      <c r="A5" s="19">
        <v>784.66700000000003</v>
      </c>
      <c r="B5" s="23">
        <v>7.6912200000000004</v>
      </c>
      <c r="F5" s="45">
        <v>0</v>
      </c>
      <c r="G5" s="45">
        <v>-27</v>
      </c>
      <c r="H5" s="45">
        <v>0</v>
      </c>
    </row>
    <row r="6" spans="1:8">
      <c r="A6" s="19">
        <v>970.33299999999997</v>
      </c>
      <c r="B6" s="23">
        <v>7.5620200000000004</v>
      </c>
      <c r="F6" s="45">
        <v>70</v>
      </c>
      <c r="G6" s="45">
        <v>661</v>
      </c>
      <c r="H6" s="45">
        <v>61</v>
      </c>
    </row>
    <row r="7" spans="1:8">
      <c r="A7" s="19">
        <v>1156</v>
      </c>
      <c r="B7" s="23">
        <v>7.0631300000000001</v>
      </c>
      <c r="F7" s="45">
        <v>100</v>
      </c>
      <c r="G7" s="45">
        <v>1256</v>
      </c>
      <c r="H7" s="45">
        <v>48</v>
      </c>
    </row>
    <row r="8" spans="1:8">
      <c r="A8" s="19">
        <v>1328.9</v>
      </c>
      <c r="B8" s="23">
        <v>7.3782699999999997</v>
      </c>
      <c r="F8" s="45">
        <v>300</v>
      </c>
      <c r="G8" s="45">
        <v>4102</v>
      </c>
      <c r="H8" s="45">
        <v>66</v>
      </c>
    </row>
    <row r="9" spans="1:8">
      <c r="A9" s="19">
        <v>1501.8</v>
      </c>
      <c r="B9" s="23">
        <v>7.4000500000000002</v>
      </c>
      <c r="F9" s="45">
        <v>400</v>
      </c>
      <c r="G9" s="45">
        <v>7152</v>
      </c>
      <c r="H9" s="45">
        <v>66</v>
      </c>
    </row>
    <row r="10" spans="1:8">
      <c r="A10" s="19">
        <v>1674.7</v>
      </c>
      <c r="B10" s="23">
        <v>7.6135700000000002</v>
      </c>
      <c r="F10" s="45">
        <v>470</v>
      </c>
      <c r="G10" s="45">
        <v>9500</v>
      </c>
      <c r="H10" s="45">
        <v>75</v>
      </c>
    </row>
    <row r="11" spans="1:8">
      <c r="A11" s="19">
        <v>1847.6</v>
      </c>
      <c r="B11" s="23">
        <v>7.8671800000000003</v>
      </c>
      <c r="F11" s="45">
        <v>525</v>
      </c>
      <c r="G11" s="45">
        <v>10700</v>
      </c>
      <c r="H11" s="45">
        <v>100</v>
      </c>
    </row>
    <row r="12" spans="1:8">
      <c r="A12" s="19">
        <v>2020.5</v>
      </c>
      <c r="B12" s="23">
        <v>7.5847600000000002</v>
      </c>
    </row>
    <row r="13" spans="1:8">
      <c r="A13" s="19">
        <v>2193.4</v>
      </c>
      <c r="B13" s="23">
        <v>8.1266999999999996</v>
      </c>
    </row>
    <row r="14" spans="1:8">
      <c r="A14" s="19">
        <v>2366.3000000000002</v>
      </c>
      <c r="B14" s="23">
        <v>7.6874500000000001</v>
      </c>
    </row>
    <row r="15" spans="1:8">
      <c r="A15" s="19">
        <v>2539.1999999999998</v>
      </c>
      <c r="B15" s="23">
        <v>7.6423100000000002</v>
      </c>
    </row>
    <row r="16" spans="1:8">
      <c r="A16" s="19">
        <v>2712.1</v>
      </c>
      <c r="B16" s="23">
        <v>8.2580899999999993</v>
      </c>
    </row>
    <row r="17" spans="1:6">
      <c r="A17" s="19">
        <v>2885</v>
      </c>
      <c r="B17" s="23">
        <v>8.3425899999999995</v>
      </c>
    </row>
    <row r="18" spans="1:6">
      <c r="A18" s="19">
        <v>3057.9</v>
      </c>
      <c r="B18" s="23">
        <v>8.2473500000000008</v>
      </c>
    </row>
    <row r="19" spans="1:6">
      <c r="A19" s="19">
        <v>3230.8</v>
      </c>
      <c r="B19" s="23">
        <v>7.99695</v>
      </c>
    </row>
    <row r="20" spans="1:6">
      <c r="A20" s="19">
        <v>3403.7</v>
      </c>
      <c r="B20" s="23">
        <v>8.1419700000000006</v>
      </c>
    </row>
    <row r="21" spans="1:6">
      <c r="A21" s="19">
        <v>3576.6</v>
      </c>
      <c r="B21" s="23">
        <v>7.9962299999999997</v>
      </c>
      <c r="F21" s="45"/>
    </row>
    <row r="22" spans="1:6">
      <c r="A22" s="19">
        <v>3749.5</v>
      </c>
      <c r="B22" s="23">
        <v>8.1889400000000006</v>
      </c>
    </row>
    <row r="23" spans="1:6">
      <c r="A23" s="19">
        <v>3922.4</v>
      </c>
      <c r="B23" s="23">
        <v>8.3454700000000006</v>
      </c>
    </row>
    <row r="24" spans="1:6">
      <c r="A24" s="19">
        <v>4095.3</v>
      </c>
      <c r="B24" s="23">
        <v>8.1335999999999995</v>
      </c>
    </row>
    <row r="25" spans="1:6">
      <c r="A25" s="19">
        <v>4268.2</v>
      </c>
      <c r="B25" s="23">
        <v>8.1210000000000004</v>
      </c>
    </row>
    <row r="26" spans="1:6">
      <c r="A26" s="19">
        <v>4441.1000000000004</v>
      </c>
      <c r="B26" s="23">
        <v>8.3029299999999999</v>
      </c>
    </row>
    <row r="27" spans="1:6">
      <c r="A27" s="19">
        <v>4614</v>
      </c>
      <c r="B27" s="23">
        <v>8.0701699999999992</v>
      </c>
    </row>
    <row r="28" spans="1:6">
      <c r="A28" s="19">
        <v>4941.8999999999996</v>
      </c>
      <c r="B28" s="23">
        <v>8.0865399999999994</v>
      </c>
    </row>
    <row r="29" spans="1:6">
      <c r="A29" s="19">
        <v>5269.8</v>
      </c>
      <c r="B29" s="23">
        <v>8.5775000000000006</v>
      </c>
    </row>
    <row r="30" spans="1:6">
      <c r="A30" s="19">
        <v>5597.7</v>
      </c>
      <c r="B30" s="23">
        <v>7.8376200000000003</v>
      </c>
    </row>
    <row r="31" spans="1:6">
      <c r="A31" s="19">
        <v>6253.5</v>
      </c>
      <c r="B31" s="23">
        <v>8.2005400000000002</v>
      </c>
    </row>
    <row r="32" spans="1:6">
      <c r="A32" s="19">
        <v>6581.4</v>
      </c>
      <c r="B32" s="23">
        <v>7.7973499999999998</v>
      </c>
    </row>
    <row r="33" spans="1:2">
      <c r="A33" s="19">
        <v>6909.3</v>
      </c>
      <c r="B33" s="23">
        <v>8.3398099999999999</v>
      </c>
    </row>
    <row r="34" spans="1:2">
      <c r="A34" s="19">
        <v>7237.2</v>
      </c>
      <c r="B34" s="23">
        <v>8.1464800000000004</v>
      </c>
    </row>
    <row r="35" spans="1:2">
      <c r="A35" s="19">
        <v>7565.1</v>
      </c>
      <c r="B35" s="23">
        <v>7.7863699999999998</v>
      </c>
    </row>
    <row r="36" spans="1:2">
      <c r="A36" s="19">
        <v>7893</v>
      </c>
      <c r="B36" s="23">
        <v>9.1195199999999996</v>
      </c>
    </row>
    <row r="37" spans="1:2">
      <c r="A37" s="19">
        <v>8295.7099999999991</v>
      </c>
      <c r="B37" s="23">
        <v>8.9800299999999993</v>
      </c>
    </row>
    <row r="38" spans="1:2">
      <c r="A38" s="19">
        <v>8698.43</v>
      </c>
      <c r="B38" s="23">
        <v>8.9848800000000004</v>
      </c>
    </row>
    <row r="39" spans="1:2">
      <c r="A39" s="19">
        <v>9101.14</v>
      </c>
      <c r="B39" s="23">
        <v>9.0833200000000005</v>
      </c>
    </row>
    <row r="40" spans="1:2">
      <c r="A40" s="19">
        <v>9503.86</v>
      </c>
      <c r="B40" s="23">
        <v>10.0847</v>
      </c>
    </row>
    <row r="41" spans="1:2">
      <c r="A41" s="19">
        <v>9906.57</v>
      </c>
      <c r="B41" s="23">
        <v>8.61463</v>
      </c>
    </row>
    <row r="42" spans="1:2">
      <c r="A42" s="19">
        <v>10309.299999999999</v>
      </c>
      <c r="B42" s="23">
        <v>9.6511300000000002</v>
      </c>
    </row>
    <row r="43" spans="1:2">
      <c r="A43" s="19">
        <v>10712</v>
      </c>
      <c r="B43" s="23">
        <v>9.1197700000000008</v>
      </c>
    </row>
    <row r="44" spans="1:2">
      <c r="A44" s="19">
        <v>11062</v>
      </c>
      <c r="B44" s="23">
        <v>9.2696000000000005</v>
      </c>
    </row>
    <row r="45" spans="1:2">
      <c r="A45" s="19">
        <v>11412</v>
      </c>
      <c r="B45" s="23">
        <v>9.3908400000000007</v>
      </c>
    </row>
    <row r="46" spans="1:2">
      <c r="A46" s="19">
        <v>11762</v>
      </c>
      <c r="B46" s="23">
        <v>9.1445600000000002</v>
      </c>
    </row>
    <row r="47" spans="1:2">
      <c r="A47" s="19">
        <v>12112</v>
      </c>
      <c r="B47" s="23">
        <v>8.9893599999999996</v>
      </c>
    </row>
    <row r="48" spans="1:2">
      <c r="A48" s="19">
        <v>12462</v>
      </c>
      <c r="B48" s="23">
        <v>9.0871200000000005</v>
      </c>
    </row>
    <row r="49" spans="1:2">
      <c r="A49" s="19">
        <v>12812</v>
      </c>
      <c r="B49" s="23">
        <v>9.1921599999999994</v>
      </c>
    </row>
    <row r="50" spans="1:2">
      <c r="A50" s="19">
        <v>13162</v>
      </c>
      <c r="B50" s="23">
        <v>8.9083900000000007</v>
      </c>
    </row>
    <row r="51" spans="1:2">
      <c r="A51" s="19">
        <v>13512</v>
      </c>
      <c r="B51" s="23">
        <v>8.0853999999999999</v>
      </c>
    </row>
    <row r="52" spans="1:2">
      <c r="A52" s="19">
        <v>13862</v>
      </c>
      <c r="B52" s="23">
        <v>8.6185799999999997</v>
      </c>
    </row>
    <row r="53" spans="1:2">
      <c r="A53" s="19">
        <v>14212</v>
      </c>
      <c r="B53" s="23">
        <v>7.9994800000000001</v>
      </c>
    </row>
  </sheetData>
  <mergeCells count="2">
    <mergeCell ref="A3:B3"/>
    <mergeCell ref="F3:H3"/>
  </mergeCells>
  <phoneticPr fontId="44" type="noConversion"/>
  <pageMargins left="0.7" right="0.7" top="0.75" bottom="0.75" header="0.3" footer="0.3"/>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60"/>
  <sheetViews>
    <sheetView workbookViewId="0">
      <selection activeCell="B4" sqref="B4"/>
    </sheetView>
  </sheetViews>
  <sheetFormatPr baseColWidth="10" defaultColWidth="9" defaultRowHeight="13"/>
  <cols>
    <col min="1" max="1" width="21.1640625" style="36" customWidth="1"/>
    <col min="2" max="2" width="13.6640625" style="27" customWidth="1"/>
    <col min="3" max="5" width="9" style="4"/>
    <col min="6" max="6" width="10.1640625" style="4" customWidth="1"/>
    <col min="7" max="7" width="32.5" style="4" customWidth="1"/>
    <col min="8" max="8" width="14.1640625" style="4" customWidth="1"/>
    <col min="9" max="9" width="11.1640625" style="4" customWidth="1"/>
    <col min="10" max="10" width="20.33203125" style="4" customWidth="1"/>
    <col min="11" max="11" width="7.83203125" style="4" customWidth="1"/>
    <col min="12" max="13" width="9" style="4"/>
    <col min="14" max="14" width="13.6640625" style="4" customWidth="1"/>
    <col min="15" max="16384" width="9" style="4"/>
  </cols>
  <sheetData>
    <row r="1" spans="1:13">
      <c r="A1" s="37" t="s">
        <v>746</v>
      </c>
      <c r="B1" s="20"/>
      <c r="F1" s="31"/>
      <c r="H1" s="31"/>
      <c r="M1" s="6"/>
    </row>
    <row r="2" spans="1:13">
      <c r="A2" s="9"/>
      <c r="B2" s="20"/>
      <c r="F2" s="31"/>
      <c r="H2" s="31"/>
      <c r="M2" s="6"/>
    </row>
    <row r="3" spans="1:13">
      <c r="A3" s="239" t="s">
        <v>605</v>
      </c>
      <c r="B3" s="239"/>
      <c r="F3" s="229" t="s">
        <v>606</v>
      </c>
      <c r="G3" s="229"/>
      <c r="H3" s="229"/>
      <c r="I3" s="229"/>
      <c r="J3" s="229"/>
      <c r="K3" s="229"/>
    </row>
    <row r="4" spans="1:13" ht="18" customHeight="1">
      <c r="A4" s="11" t="s">
        <v>607</v>
      </c>
      <c r="B4" s="12" t="s">
        <v>608</v>
      </c>
      <c r="E4" s="38"/>
      <c r="F4" s="34" t="s">
        <v>609</v>
      </c>
      <c r="G4" s="13" t="s">
        <v>610</v>
      </c>
      <c r="H4" s="14" t="s">
        <v>611</v>
      </c>
      <c r="I4" s="14" t="s">
        <v>612</v>
      </c>
      <c r="J4" s="13" t="s">
        <v>629</v>
      </c>
      <c r="K4" s="17" t="s">
        <v>634</v>
      </c>
      <c r="L4" s="6"/>
      <c r="M4" s="6"/>
    </row>
    <row r="5" spans="1:13">
      <c r="A5" s="36">
        <v>-127.935</v>
      </c>
      <c r="B5" s="34">
        <v>12.202999999999999</v>
      </c>
      <c r="E5" s="38"/>
      <c r="F5" s="13">
        <v>25.5</v>
      </c>
      <c r="G5" s="13" t="s">
        <v>747</v>
      </c>
      <c r="H5" s="13">
        <v>1570</v>
      </c>
      <c r="I5" s="13">
        <v>60</v>
      </c>
      <c r="J5" s="13">
        <v>1450</v>
      </c>
      <c r="K5" s="6">
        <v>120</v>
      </c>
      <c r="L5" s="6"/>
      <c r="M5" s="6"/>
    </row>
    <row r="6" spans="1:13">
      <c r="A6" s="36">
        <v>65.444999999999993</v>
      </c>
      <c r="B6" s="34">
        <v>12.599</v>
      </c>
      <c r="E6" s="38"/>
      <c r="F6" s="13">
        <v>35.5</v>
      </c>
      <c r="G6" s="13" t="s">
        <v>748</v>
      </c>
      <c r="H6" s="13">
        <v>1950</v>
      </c>
      <c r="I6" s="13">
        <v>40</v>
      </c>
      <c r="J6" s="13">
        <v>1885</v>
      </c>
      <c r="K6" s="6">
        <v>65</v>
      </c>
      <c r="L6" s="6"/>
      <c r="M6" s="6"/>
    </row>
    <row r="7" spans="1:13">
      <c r="A7" s="36">
        <v>307.17</v>
      </c>
      <c r="B7" s="34">
        <v>13.231999999999999</v>
      </c>
      <c r="E7" s="38"/>
      <c r="F7" s="13">
        <v>60.5</v>
      </c>
      <c r="G7" s="13" t="s">
        <v>749</v>
      </c>
      <c r="H7" s="13">
        <v>2435</v>
      </c>
      <c r="I7" s="13">
        <v>26</v>
      </c>
      <c r="J7" s="13">
        <v>2425</v>
      </c>
      <c r="K7" s="6">
        <v>75</v>
      </c>
      <c r="L7" s="6"/>
      <c r="M7" s="6"/>
    </row>
    <row r="8" spans="1:13">
      <c r="A8" s="36">
        <v>548.89499999999998</v>
      </c>
      <c r="B8" s="34">
        <v>12.558999999999999</v>
      </c>
      <c r="E8" s="38"/>
      <c r="F8" s="13">
        <v>89.5</v>
      </c>
      <c r="G8" s="13" t="s">
        <v>748</v>
      </c>
      <c r="H8" s="13">
        <v>3560</v>
      </c>
      <c r="I8" s="13">
        <v>40</v>
      </c>
      <c r="J8" s="13">
        <v>3865</v>
      </c>
      <c r="K8" s="6">
        <v>65</v>
      </c>
      <c r="L8" s="6"/>
      <c r="M8" s="6"/>
    </row>
    <row r="9" spans="1:13">
      <c r="A9" s="36">
        <v>790.62</v>
      </c>
      <c r="B9" s="34">
        <v>13.669</v>
      </c>
      <c r="E9" s="38"/>
      <c r="F9" s="13">
        <v>119.5</v>
      </c>
      <c r="G9" s="13" t="s">
        <v>748</v>
      </c>
      <c r="H9" s="13">
        <v>4530</v>
      </c>
      <c r="I9" s="13">
        <v>50</v>
      </c>
      <c r="J9" s="13">
        <v>5175</v>
      </c>
      <c r="K9" s="6">
        <v>145</v>
      </c>
      <c r="L9" s="6"/>
      <c r="M9" s="6"/>
    </row>
    <row r="10" spans="1:13">
      <c r="A10" s="36">
        <v>1032.345</v>
      </c>
      <c r="B10" s="34">
        <v>12.32</v>
      </c>
      <c r="E10" s="38"/>
      <c r="F10" s="13">
        <v>147.5</v>
      </c>
      <c r="G10" s="13" t="s">
        <v>750</v>
      </c>
      <c r="H10" s="13">
        <v>6170</v>
      </c>
      <c r="I10" s="13">
        <v>40</v>
      </c>
      <c r="J10" s="13">
        <v>7050</v>
      </c>
      <c r="K10" s="6">
        <v>110</v>
      </c>
      <c r="L10" s="6"/>
      <c r="M10" s="6"/>
    </row>
    <row r="11" spans="1:13">
      <c r="A11" s="36">
        <v>1274.07</v>
      </c>
      <c r="B11" s="34">
        <v>14.249000000000001</v>
      </c>
      <c r="E11" s="38"/>
      <c r="F11" s="13">
        <v>159</v>
      </c>
      <c r="G11" s="13" t="s">
        <v>751</v>
      </c>
      <c r="H11" s="13">
        <v>6730</v>
      </c>
      <c r="I11" s="13">
        <v>40</v>
      </c>
      <c r="J11" s="13">
        <v>7615</v>
      </c>
      <c r="K11" s="6">
        <v>55</v>
      </c>
      <c r="L11" s="6"/>
      <c r="M11" s="6"/>
    </row>
    <row r="12" spans="1:13">
      <c r="A12" s="36">
        <v>1515.7950000000001</v>
      </c>
      <c r="B12" s="34">
        <v>13.192</v>
      </c>
      <c r="E12" s="38"/>
      <c r="F12" s="13">
        <v>188.5</v>
      </c>
      <c r="G12" s="13" t="s">
        <v>747</v>
      </c>
      <c r="H12" s="13">
        <v>8180</v>
      </c>
      <c r="I12" s="13">
        <v>50</v>
      </c>
      <c r="J12" s="13">
        <v>9145</v>
      </c>
      <c r="K12" s="6">
        <v>135</v>
      </c>
      <c r="L12" s="6"/>
      <c r="M12" s="6"/>
    </row>
    <row r="13" spans="1:13">
      <c r="A13" s="36">
        <v>1757.52</v>
      </c>
      <c r="B13" s="34">
        <v>12.878</v>
      </c>
      <c r="E13" s="38"/>
      <c r="F13" s="13">
        <v>221.5</v>
      </c>
      <c r="G13" s="48" t="s">
        <v>750</v>
      </c>
      <c r="H13" s="13">
        <v>9390</v>
      </c>
      <c r="I13" s="13">
        <v>70</v>
      </c>
      <c r="J13" s="13">
        <v>10585</v>
      </c>
      <c r="K13" s="6">
        <v>185</v>
      </c>
      <c r="L13" s="6"/>
      <c r="M13" s="6"/>
    </row>
    <row r="14" spans="1:13">
      <c r="A14" s="36">
        <v>1999.2449999999999</v>
      </c>
      <c r="B14" s="34">
        <v>12.79</v>
      </c>
      <c r="E14" s="38"/>
      <c r="F14" s="13">
        <v>235.5</v>
      </c>
      <c r="G14" s="48" t="s">
        <v>752</v>
      </c>
      <c r="H14" s="13">
        <v>10020</v>
      </c>
      <c r="I14" s="13">
        <v>50</v>
      </c>
      <c r="J14" s="13">
        <v>11480</v>
      </c>
      <c r="K14" s="6">
        <v>220</v>
      </c>
      <c r="L14" s="6"/>
      <c r="M14" s="6"/>
    </row>
    <row r="15" spans="1:13">
      <c r="A15" s="36">
        <v>2240.9699999999998</v>
      </c>
      <c r="B15" s="34">
        <v>13.32</v>
      </c>
    </row>
    <row r="16" spans="1:13">
      <c r="A16" s="36">
        <v>2482.6950000000002</v>
      </c>
      <c r="B16" s="34">
        <v>11.612</v>
      </c>
    </row>
    <row r="17" spans="1:14">
      <c r="A17" s="36">
        <v>2724.42</v>
      </c>
      <c r="B17" s="34">
        <v>13.601000000000001</v>
      </c>
    </row>
    <row r="18" spans="1:14">
      <c r="A18" s="36">
        <v>2966.15</v>
      </c>
      <c r="B18" s="34">
        <v>14.228999999999999</v>
      </c>
      <c r="D18" s="18"/>
      <c r="E18" s="18"/>
      <c r="F18" s="18"/>
      <c r="G18" s="18"/>
      <c r="H18" s="18"/>
      <c r="I18" s="18"/>
      <c r="J18" s="18"/>
      <c r="L18" s="18"/>
      <c r="M18" s="18"/>
      <c r="N18" s="18"/>
    </row>
    <row r="19" spans="1:14">
      <c r="A19" s="36">
        <v>3207.87</v>
      </c>
      <c r="B19" s="34">
        <v>13.18</v>
      </c>
      <c r="D19" s="18"/>
      <c r="E19" s="18"/>
      <c r="F19" s="18"/>
      <c r="G19" s="18"/>
      <c r="H19" s="18"/>
      <c r="I19" s="18"/>
      <c r="J19" s="18"/>
      <c r="L19" s="18"/>
      <c r="M19" s="18"/>
      <c r="N19" s="18"/>
    </row>
    <row r="20" spans="1:14">
      <c r="A20" s="36">
        <v>3449.6</v>
      </c>
      <c r="B20" s="34">
        <v>13.714</v>
      </c>
      <c r="D20" s="18"/>
      <c r="E20" s="18"/>
      <c r="F20" s="18"/>
      <c r="G20" s="18"/>
      <c r="H20" s="18"/>
      <c r="I20" s="18"/>
      <c r="J20" s="18"/>
      <c r="L20" s="18"/>
      <c r="M20" s="18"/>
      <c r="N20" s="18"/>
    </row>
    <row r="21" spans="1:14">
      <c r="A21" s="36">
        <v>3691.32</v>
      </c>
      <c r="B21" s="34">
        <v>13.54</v>
      </c>
      <c r="D21" s="18"/>
      <c r="E21" s="18"/>
      <c r="F21" s="18"/>
      <c r="G21" s="18"/>
      <c r="H21" s="18"/>
      <c r="I21" s="18"/>
      <c r="J21" s="18"/>
      <c r="L21" s="18"/>
      <c r="M21" s="18"/>
      <c r="N21" s="18"/>
    </row>
    <row r="22" spans="1:14">
      <c r="A22" s="36">
        <v>3933.05</v>
      </c>
      <c r="B22" s="34">
        <v>13.06</v>
      </c>
      <c r="D22" s="18"/>
      <c r="E22" s="18"/>
      <c r="F22" s="18"/>
      <c r="G22" s="18"/>
      <c r="H22" s="18"/>
      <c r="I22" s="18"/>
      <c r="J22" s="18"/>
      <c r="L22" s="18"/>
      <c r="M22" s="18"/>
      <c r="N22" s="18"/>
    </row>
    <row r="23" spans="1:14">
      <c r="A23" s="36">
        <v>4174.7700000000004</v>
      </c>
      <c r="B23" s="34">
        <v>13.252000000000001</v>
      </c>
      <c r="D23" s="18"/>
      <c r="E23" s="18"/>
      <c r="F23" s="18"/>
      <c r="G23" s="18"/>
      <c r="H23" s="18"/>
      <c r="I23" s="18"/>
      <c r="J23" s="18"/>
      <c r="L23" s="18"/>
      <c r="M23" s="18"/>
      <c r="N23" s="18"/>
    </row>
    <row r="24" spans="1:14">
      <c r="A24" s="36">
        <v>4416.5</v>
      </c>
      <c r="B24" s="34">
        <v>12.976000000000001</v>
      </c>
      <c r="D24" s="18"/>
      <c r="E24" s="18"/>
      <c r="F24" s="18"/>
      <c r="G24" s="18"/>
      <c r="H24" s="18"/>
      <c r="I24" s="18"/>
      <c r="J24" s="18"/>
      <c r="L24" s="18"/>
      <c r="M24" s="18"/>
      <c r="N24" s="18"/>
    </row>
    <row r="25" spans="1:14">
      <c r="A25" s="36">
        <v>4658.22</v>
      </c>
      <c r="B25" s="34">
        <v>13.19</v>
      </c>
      <c r="D25" s="18"/>
      <c r="E25" s="18"/>
      <c r="F25" s="18"/>
      <c r="G25" s="18"/>
      <c r="H25" s="18"/>
      <c r="I25" s="18"/>
      <c r="J25" s="18"/>
      <c r="L25" s="18"/>
      <c r="M25" s="18"/>
      <c r="N25" s="18"/>
    </row>
    <row r="26" spans="1:14">
      <c r="A26" s="36">
        <v>4899.95</v>
      </c>
      <c r="B26" s="34">
        <v>13.89</v>
      </c>
      <c r="D26" s="18"/>
      <c r="E26" s="18"/>
      <c r="F26" s="18"/>
      <c r="G26" s="18"/>
      <c r="H26" s="18"/>
      <c r="I26" s="18"/>
      <c r="J26" s="18"/>
      <c r="L26" s="18"/>
      <c r="M26" s="18"/>
      <c r="N26" s="18"/>
    </row>
    <row r="27" spans="1:14" ht="15" customHeight="1">
      <c r="A27" s="36">
        <v>5141.67</v>
      </c>
      <c r="B27" s="34">
        <v>12.558</v>
      </c>
      <c r="D27" s="18"/>
      <c r="E27" s="18"/>
      <c r="F27" s="18"/>
      <c r="G27" s="18"/>
      <c r="H27" s="18"/>
      <c r="I27" s="18"/>
    </row>
    <row r="28" spans="1:14">
      <c r="A28" s="36">
        <v>5383.4</v>
      </c>
      <c r="B28" s="34">
        <v>13.57</v>
      </c>
      <c r="D28" s="18"/>
      <c r="E28" s="18"/>
      <c r="F28" s="18"/>
      <c r="G28" s="18"/>
      <c r="H28" s="18"/>
      <c r="I28" s="18"/>
    </row>
    <row r="29" spans="1:14">
      <c r="A29" s="36">
        <v>5625.12</v>
      </c>
      <c r="B29" s="34">
        <v>11.824</v>
      </c>
      <c r="D29" s="18"/>
      <c r="E29" s="18"/>
      <c r="F29" s="18"/>
      <c r="G29" s="18"/>
      <c r="H29" s="18"/>
      <c r="I29" s="18"/>
    </row>
    <row r="30" spans="1:14">
      <c r="A30" s="36">
        <v>5866.85</v>
      </c>
      <c r="B30" s="34">
        <v>12.244999999999999</v>
      </c>
      <c r="D30" s="18"/>
      <c r="E30" s="18"/>
      <c r="F30" s="18"/>
      <c r="G30" s="18"/>
      <c r="H30" s="18"/>
      <c r="I30" s="18"/>
    </row>
    <row r="31" spans="1:14">
      <c r="A31" s="36">
        <v>6108.57</v>
      </c>
      <c r="B31" s="34">
        <v>12.657999999999999</v>
      </c>
      <c r="D31" s="18"/>
      <c r="E31" s="18"/>
      <c r="F31" s="18"/>
      <c r="G31" s="18"/>
      <c r="H31" s="18"/>
      <c r="I31" s="18"/>
    </row>
    <row r="32" spans="1:14">
      <c r="A32" s="36">
        <v>6350.3</v>
      </c>
      <c r="B32" s="34">
        <v>13.837999999999999</v>
      </c>
      <c r="D32" s="18"/>
      <c r="E32" s="18"/>
      <c r="F32" s="18"/>
      <c r="G32" s="18"/>
      <c r="H32" s="18"/>
      <c r="I32" s="18"/>
    </row>
    <row r="33" spans="1:14">
      <c r="A33" s="36">
        <v>6592.02</v>
      </c>
      <c r="B33" s="34">
        <v>13.195</v>
      </c>
      <c r="D33" s="18"/>
      <c r="E33" s="18"/>
      <c r="F33" s="18"/>
      <c r="G33" s="18"/>
      <c r="H33" s="18"/>
      <c r="I33" s="18"/>
    </row>
    <row r="34" spans="1:14">
      <c r="A34" s="36">
        <v>6833.75</v>
      </c>
      <c r="B34" s="34">
        <v>13.161</v>
      </c>
      <c r="D34" s="143"/>
      <c r="E34" s="18"/>
      <c r="F34" s="18"/>
      <c r="G34" s="18"/>
      <c r="H34" s="18"/>
      <c r="I34" s="18"/>
    </row>
    <row r="35" spans="1:14">
      <c r="A35" s="36">
        <v>7075.47</v>
      </c>
      <c r="B35" s="34">
        <v>14.053000000000001</v>
      </c>
      <c r="D35" s="18"/>
      <c r="E35" s="18"/>
      <c r="F35" s="18"/>
      <c r="G35" s="18"/>
      <c r="H35" s="18"/>
      <c r="I35" s="18"/>
    </row>
    <row r="36" spans="1:14">
      <c r="A36" s="36">
        <v>7317.2</v>
      </c>
      <c r="B36" s="34">
        <v>14.919</v>
      </c>
      <c r="D36" s="18"/>
      <c r="E36" s="18"/>
      <c r="F36" s="18"/>
      <c r="G36" s="18"/>
      <c r="H36" s="18"/>
      <c r="I36" s="18"/>
    </row>
    <row r="37" spans="1:14">
      <c r="A37" s="36">
        <v>7655.61</v>
      </c>
      <c r="B37" s="34">
        <v>14.047000000000001</v>
      </c>
      <c r="D37" s="18"/>
      <c r="E37" s="18"/>
      <c r="F37" s="18"/>
      <c r="G37" s="18"/>
      <c r="H37" s="18"/>
      <c r="I37" s="18"/>
    </row>
    <row r="38" spans="1:14">
      <c r="A38" s="36">
        <v>7800.65</v>
      </c>
      <c r="B38" s="34">
        <v>14.272</v>
      </c>
      <c r="D38" s="18"/>
      <c r="E38" s="18"/>
      <c r="F38" s="18"/>
      <c r="G38" s="18"/>
      <c r="H38" s="18"/>
      <c r="I38" s="18"/>
      <c r="J38" s="18"/>
      <c r="K38" s="18"/>
      <c r="L38" s="18"/>
      <c r="M38" s="18"/>
      <c r="N38" s="18"/>
    </row>
    <row r="39" spans="1:14">
      <c r="A39" s="36">
        <v>8042.37</v>
      </c>
      <c r="B39" s="34">
        <v>13.117000000000001</v>
      </c>
      <c r="D39" s="18"/>
      <c r="E39" s="18"/>
      <c r="F39" s="18"/>
      <c r="G39" s="18"/>
      <c r="H39" s="18"/>
      <c r="I39" s="18"/>
      <c r="J39" s="18"/>
      <c r="L39" s="18"/>
      <c r="M39" s="18"/>
    </row>
    <row r="40" spans="1:14">
      <c r="A40" s="36">
        <v>8284.1</v>
      </c>
      <c r="B40" s="34">
        <v>13.656000000000001</v>
      </c>
      <c r="D40" s="18"/>
      <c r="E40" s="18"/>
      <c r="F40" s="18"/>
      <c r="G40" s="18"/>
      <c r="H40" s="18"/>
      <c r="I40" s="18"/>
      <c r="J40" s="18"/>
      <c r="L40" s="18"/>
      <c r="M40" s="18"/>
    </row>
    <row r="41" spans="1:14">
      <c r="A41" s="36">
        <v>8525.82</v>
      </c>
      <c r="B41" s="34">
        <v>13.891999999999999</v>
      </c>
      <c r="D41" s="18"/>
      <c r="E41" s="18"/>
      <c r="F41" s="18"/>
      <c r="G41" s="18"/>
      <c r="H41" s="18"/>
      <c r="I41" s="18"/>
      <c r="J41" s="18"/>
      <c r="L41" s="18"/>
      <c r="M41" s="18"/>
    </row>
    <row r="42" spans="1:14">
      <c r="A42" s="36">
        <v>8767.5499999999993</v>
      </c>
      <c r="B42" s="34">
        <v>15.106999999999999</v>
      </c>
      <c r="D42" s="18"/>
      <c r="E42" s="18"/>
      <c r="F42" s="18"/>
      <c r="G42" s="18"/>
      <c r="H42" s="18"/>
      <c r="I42" s="18"/>
      <c r="J42" s="18"/>
      <c r="L42" s="18"/>
      <c r="M42" s="18"/>
    </row>
    <row r="43" spans="1:14">
      <c r="A43" s="36">
        <v>9009.27</v>
      </c>
      <c r="B43" s="34">
        <v>14.846</v>
      </c>
      <c r="D43" s="18"/>
      <c r="E43" s="18"/>
      <c r="F43" s="18"/>
      <c r="G43" s="18"/>
      <c r="H43" s="18"/>
      <c r="I43" s="18"/>
      <c r="J43" s="18"/>
      <c r="L43" s="18"/>
      <c r="M43" s="18"/>
    </row>
    <row r="44" spans="1:14">
      <c r="A44" s="36">
        <v>9251</v>
      </c>
      <c r="B44" s="34">
        <v>14.593999999999999</v>
      </c>
      <c r="D44" s="18"/>
      <c r="E44" s="18"/>
      <c r="F44" s="18"/>
      <c r="G44" s="18"/>
      <c r="H44" s="18"/>
      <c r="I44" s="18"/>
      <c r="J44" s="18"/>
      <c r="L44" s="18"/>
      <c r="M44" s="18"/>
    </row>
    <row r="45" spans="1:14">
      <c r="A45" s="36">
        <v>9492.7199999999993</v>
      </c>
      <c r="B45" s="34">
        <v>14.308</v>
      </c>
      <c r="D45" s="18"/>
      <c r="E45" s="18"/>
      <c r="F45" s="18"/>
      <c r="G45" s="18"/>
      <c r="H45" s="18"/>
      <c r="I45" s="18"/>
      <c r="J45" s="18"/>
      <c r="L45" s="18"/>
      <c r="M45" s="18"/>
    </row>
    <row r="46" spans="1:14">
      <c r="A46" s="36">
        <v>9734.4500000000007</v>
      </c>
      <c r="B46" s="34">
        <v>14.234</v>
      </c>
      <c r="D46" s="18"/>
      <c r="E46" s="18"/>
      <c r="F46" s="18"/>
      <c r="G46" s="18"/>
      <c r="H46" s="18"/>
      <c r="I46" s="18"/>
      <c r="J46" s="18"/>
      <c r="L46" s="18"/>
      <c r="M46" s="18"/>
    </row>
    <row r="47" spans="1:14">
      <c r="A47" s="36">
        <v>9976.17</v>
      </c>
      <c r="B47" s="34">
        <v>14.993</v>
      </c>
      <c r="D47" s="18"/>
      <c r="E47" s="18"/>
      <c r="F47" s="18"/>
      <c r="G47" s="18"/>
      <c r="H47" s="18"/>
      <c r="I47" s="18"/>
      <c r="J47" s="18"/>
      <c r="L47" s="18"/>
      <c r="M47" s="18"/>
    </row>
    <row r="48" spans="1:14">
      <c r="A48" s="36">
        <v>10217.9</v>
      </c>
      <c r="B48" s="34">
        <v>15.502000000000001</v>
      </c>
      <c r="D48" s="18"/>
      <c r="E48" s="18"/>
      <c r="F48" s="18"/>
      <c r="G48" s="18"/>
      <c r="H48" s="18"/>
      <c r="I48" s="18"/>
      <c r="J48" s="18"/>
      <c r="L48" s="18"/>
      <c r="M48" s="18"/>
    </row>
    <row r="49" spans="1:13">
      <c r="A49" s="36">
        <v>10459.620000000001</v>
      </c>
      <c r="B49" s="34">
        <v>15.35</v>
      </c>
      <c r="D49" s="18"/>
      <c r="E49" s="18"/>
      <c r="F49" s="18"/>
      <c r="G49" s="18"/>
      <c r="H49" s="18"/>
      <c r="I49" s="18"/>
      <c r="J49" s="18"/>
      <c r="L49" s="18"/>
      <c r="M49" s="18"/>
    </row>
    <row r="50" spans="1:13">
      <c r="A50" s="36">
        <v>10701.35</v>
      </c>
      <c r="B50" s="34">
        <v>15.462999999999999</v>
      </c>
      <c r="D50" s="18"/>
      <c r="E50" s="18"/>
      <c r="F50" s="18"/>
      <c r="G50" s="18"/>
      <c r="H50" s="18"/>
      <c r="I50" s="18"/>
      <c r="J50" s="18"/>
      <c r="L50" s="18"/>
      <c r="M50" s="18"/>
    </row>
    <row r="51" spans="1:13">
      <c r="A51" s="36">
        <v>10943.07</v>
      </c>
      <c r="B51" s="34">
        <v>15.422000000000001</v>
      </c>
      <c r="D51" s="18"/>
      <c r="E51" s="18"/>
      <c r="F51" s="18"/>
      <c r="G51" s="18"/>
      <c r="H51" s="18"/>
      <c r="I51" s="18"/>
      <c r="J51" s="18"/>
      <c r="L51" s="18"/>
      <c r="M51" s="18"/>
    </row>
    <row r="52" spans="1:13">
      <c r="A52" s="36">
        <v>11184.8</v>
      </c>
      <c r="B52" s="34">
        <v>15.563000000000001</v>
      </c>
      <c r="D52" s="18"/>
      <c r="E52" s="18"/>
      <c r="F52" s="18"/>
      <c r="G52" s="18"/>
      <c r="H52" s="18"/>
      <c r="I52" s="18"/>
      <c r="J52" s="18"/>
      <c r="L52" s="18"/>
      <c r="M52" s="18"/>
    </row>
    <row r="53" spans="1:13">
      <c r="A53" s="36">
        <v>11426.52</v>
      </c>
      <c r="B53" s="34">
        <v>13.903</v>
      </c>
      <c r="D53" s="18"/>
      <c r="E53" s="18"/>
      <c r="F53" s="18"/>
      <c r="G53" s="18"/>
      <c r="H53" s="18"/>
      <c r="I53" s="18"/>
      <c r="J53" s="18"/>
      <c r="L53" s="18"/>
      <c r="M53" s="18"/>
    </row>
    <row r="54" spans="1:13">
      <c r="D54" s="18"/>
      <c r="E54" s="18"/>
      <c r="F54" s="18"/>
      <c r="G54" s="18"/>
      <c r="H54" s="18"/>
      <c r="I54" s="18"/>
      <c r="J54" s="18"/>
      <c r="L54" s="18"/>
      <c r="M54" s="18"/>
    </row>
    <row r="55" spans="1:13">
      <c r="D55" s="18"/>
      <c r="E55" s="18"/>
      <c r="F55" s="18"/>
      <c r="G55" s="18"/>
      <c r="H55" s="18"/>
      <c r="I55" s="18"/>
      <c r="J55" s="18"/>
      <c r="L55" s="18"/>
      <c r="M55" s="18"/>
    </row>
    <row r="56" spans="1:13">
      <c r="D56" s="18"/>
      <c r="E56" s="18"/>
      <c r="F56" s="18"/>
      <c r="G56" s="18"/>
      <c r="H56" s="18"/>
      <c r="I56" s="18"/>
      <c r="J56" s="18"/>
      <c r="L56" s="18"/>
      <c r="M56" s="18"/>
    </row>
    <row r="57" spans="1:13">
      <c r="D57" s="18"/>
      <c r="E57" s="18"/>
      <c r="F57" s="18"/>
      <c r="G57" s="18"/>
      <c r="H57" s="18"/>
      <c r="I57" s="18"/>
      <c r="J57" s="18"/>
      <c r="L57" s="18"/>
      <c r="M57" s="18"/>
    </row>
    <row r="58" spans="1:13">
      <c r="D58" s="18"/>
      <c r="E58" s="18"/>
      <c r="F58" s="18"/>
      <c r="G58" s="18"/>
      <c r="H58" s="18"/>
      <c r="I58" s="18"/>
      <c r="J58" s="18"/>
      <c r="L58" s="18"/>
      <c r="M58" s="18"/>
    </row>
    <row r="59" spans="1:13">
      <c r="D59" s="18"/>
      <c r="E59" s="18"/>
      <c r="F59" s="18"/>
      <c r="G59" s="18"/>
      <c r="H59" s="18"/>
      <c r="I59" s="18"/>
      <c r="J59" s="18"/>
      <c r="L59" s="18"/>
      <c r="M59" s="18"/>
    </row>
    <row r="60" spans="1:13">
      <c r="D60" s="18"/>
      <c r="E60" s="18"/>
      <c r="F60" s="18"/>
      <c r="G60" s="18"/>
      <c r="H60" s="18"/>
      <c r="I60" s="18"/>
      <c r="J60" s="18"/>
      <c r="L60" s="18"/>
      <c r="M60" s="18"/>
    </row>
  </sheetData>
  <mergeCells count="2">
    <mergeCell ref="A3:B3"/>
    <mergeCell ref="F3:K3"/>
  </mergeCells>
  <phoneticPr fontId="44" type="noConversion"/>
  <pageMargins left="0.75" right="0.75" top="1" bottom="1" header="0.5" footer="0.5"/>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C455"/>
  <sheetViews>
    <sheetView workbookViewId="0"/>
  </sheetViews>
  <sheetFormatPr baseColWidth="10" defaultColWidth="9" defaultRowHeight="13"/>
  <cols>
    <col min="1" max="1" width="20.5" style="19" customWidth="1"/>
    <col min="2" max="2" width="12.83203125" style="20" customWidth="1"/>
    <col min="3" max="3" width="9" style="58"/>
    <col min="4" max="5" width="12.6640625" style="4"/>
    <col min="6" max="16384" width="9" style="4"/>
  </cols>
  <sheetData>
    <row r="1" spans="1:3">
      <c r="A1" s="39" t="s">
        <v>753</v>
      </c>
    </row>
    <row r="2" spans="1:3">
      <c r="A2" s="40"/>
    </row>
    <row r="3" spans="1:3">
      <c r="A3" s="239" t="s">
        <v>605</v>
      </c>
      <c r="B3" s="239"/>
    </row>
    <row r="4" spans="1:3">
      <c r="A4" s="11" t="s">
        <v>607</v>
      </c>
      <c r="B4" s="12" t="s">
        <v>608</v>
      </c>
      <c r="C4" s="19"/>
    </row>
    <row r="5" spans="1:3">
      <c r="A5" s="19">
        <v>-12.335000000000001</v>
      </c>
      <c r="B5" s="23">
        <v>14.5769230769231</v>
      </c>
    </row>
    <row r="6" spans="1:3">
      <c r="A6" s="19">
        <v>-6.8900000000001</v>
      </c>
      <c r="B6" s="23">
        <v>14.7692307692308</v>
      </c>
    </row>
    <row r="7" spans="1:3">
      <c r="A7" s="19">
        <v>-1.4449999999999401</v>
      </c>
      <c r="B7" s="23">
        <v>14.7730769230769</v>
      </c>
    </row>
    <row r="8" spans="1:3">
      <c r="A8" s="19">
        <v>4</v>
      </c>
      <c r="B8" s="23">
        <v>14.9461538461538</v>
      </c>
    </row>
    <row r="9" spans="1:3">
      <c r="A9" s="19">
        <v>9.4449999999999399</v>
      </c>
      <c r="B9" s="23">
        <v>14.6730769230769</v>
      </c>
    </row>
    <row r="10" spans="1:3">
      <c r="A10" s="19">
        <v>14.8900000000001</v>
      </c>
      <c r="B10" s="23">
        <v>14.830769230769199</v>
      </c>
    </row>
    <row r="11" spans="1:3">
      <c r="A11" s="19">
        <v>20.335000000000001</v>
      </c>
      <c r="B11" s="23">
        <v>14.9384615384615</v>
      </c>
    </row>
    <row r="12" spans="1:3">
      <c r="A12" s="19">
        <v>25.78</v>
      </c>
      <c r="B12" s="23">
        <v>15.307692307692299</v>
      </c>
    </row>
    <row r="13" spans="1:3">
      <c r="A13" s="19">
        <v>31.224999999999898</v>
      </c>
      <c r="B13" s="23">
        <v>14.5115384615385</v>
      </c>
    </row>
    <row r="14" spans="1:3">
      <c r="A14" s="19">
        <v>36.670000000000101</v>
      </c>
      <c r="B14" s="23">
        <v>14.4576923076923</v>
      </c>
    </row>
    <row r="15" spans="1:3">
      <c r="A15" s="19">
        <v>42.115000000000002</v>
      </c>
      <c r="B15" s="23">
        <v>14.596153846153801</v>
      </c>
    </row>
    <row r="16" spans="1:3">
      <c r="A16" s="19">
        <v>47.559999999999903</v>
      </c>
      <c r="B16" s="23">
        <v>14.492307692307699</v>
      </c>
    </row>
    <row r="17" spans="1:2">
      <c r="A17" s="19">
        <v>53.005000000000102</v>
      </c>
      <c r="B17" s="23">
        <v>14.0884615384615</v>
      </c>
    </row>
    <row r="18" spans="1:2">
      <c r="A18" s="19">
        <v>58.45</v>
      </c>
      <c r="B18" s="23">
        <v>14.473076923076899</v>
      </c>
    </row>
    <row r="19" spans="1:2">
      <c r="A19" s="19">
        <v>64</v>
      </c>
      <c r="B19" s="23">
        <v>14.2076923076923</v>
      </c>
    </row>
    <row r="20" spans="1:2">
      <c r="A20" s="19">
        <v>69.101000000000099</v>
      </c>
      <c r="B20" s="23">
        <v>14.2153846153846</v>
      </c>
    </row>
    <row r="21" spans="1:2">
      <c r="A21" s="19">
        <v>74.201999999999998</v>
      </c>
      <c r="B21" s="23">
        <v>13.996153846153801</v>
      </c>
    </row>
    <row r="22" spans="1:2">
      <c r="A22" s="19">
        <v>79.303000000000097</v>
      </c>
      <c r="B22" s="23">
        <v>13.8692307692308</v>
      </c>
    </row>
    <row r="23" spans="1:2">
      <c r="A23" s="19">
        <v>84.403999999999996</v>
      </c>
      <c r="B23" s="23">
        <v>14.1230769230769</v>
      </c>
    </row>
    <row r="24" spans="1:2">
      <c r="A24" s="19">
        <v>89.505000000000095</v>
      </c>
      <c r="B24" s="23">
        <v>14.7</v>
      </c>
    </row>
    <row r="25" spans="1:2">
      <c r="A25" s="19">
        <v>94.605999999999995</v>
      </c>
      <c r="B25" s="23">
        <v>14.092307692307701</v>
      </c>
    </row>
    <row r="26" spans="1:2">
      <c r="A26" s="19">
        <v>99.707000000000093</v>
      </c>
      <c r="B26" s="23">
        <v>14.0461538461538</v>
      </c>
    </row>
    <row r="27" spans="1:2">
      <c r="A27" s="19">
        <v>104.80800000000001</v>
      </c>
      <c r="B27" s="23">
        <v>13.55</v>
      </c>
    </row>
    <row r="28" spans="1:2">
      <c r="A28" s="19">
        <v>109.90900000000001</v>
      </c>
      <c r="B28" s="23">
        <v>13.7384615384615</v>
      </c>
    </row>
    <row r="29" spans="1:2">
      <c r="A29" s="19">
        <v>115.01</v>
      </c>
      <c r="B29" s="23">
        <v>13.592307692307701</v>
      </c>
    </row>
    <row r="30" spans="1:2">
      <c r="A30" s="19">
        <v>120.111</v>
      </c>
      <c r="B30" s="23">
        <v>13.6269230769231</v>
      </c>
    </row>
    <row r="31" spans="1:2">
      <c r="A31" s="19">
        <v>125.212</v>
      </c>
      <c r="B31" s="23">
        <v>14.1307692307692</v>
      </c>
    </row>
    <row r="32" spans="1:2">
      <c r="A32" s="19">
        <v>130.31299999999999</v>
      </c>
      <c r="B32" s="23">
        <v>13.5230769230769</v>
      </c>
    </row>
    <row r="33" spans="1:2">
      <c r="A33" s="19">
        <v>135.41399999999999</v>
      </c>
      <c r="B33" s="23">
        <v>13.692307692307701</v>
      </c>
    </row>
    <row r="34" spans="1:2">
      <c r="A34" s="19">
        <v>145.61600000000001</v>
      </c>
      <c r="B34" s="23">
        <v>13.3</v>
      </c>
    </row>
    <row r="35" spans="1:2">
      <c r="A35" s="19">
        <v>150.71700000000001</v>
      </c>
      <c r="B35" s="23">
        <v>13.496153846153801</v>
      </c>
    </row>
    <row r="36" spans="1:2">
      <c r="A36" s="19">
        <v>155.81800000000001</v>
      </c>
      <c r="B36" s="23">
        <v>13.4384615384615</v>
      </c>
    </row>
    <row r="37" spans="1:2">
      <c r="A37" s="19">
        <v>160.91900000000001</v>
      </c>
      <c r="B37" s="23">
        <v>13.0461538461538</v>
      </c>
    </row>
    <row r="38" spans="1:2">
      <c r="A38" s="19">
        <v>166.02</v>
      </c>
      <c r="B38" s="23">
        <v>15.8730769230769</v>
      </c>
    </row>
    <row r="39" spans="1:2">
      <c r="A39" s="19">
        <v>171.12100000000001</v>
      </c>
      <c r="B39" s="23">
        <v>13.9769230769231</v>
      </c>
    </row>
    <row r="40" spans="1:2">
      <c r="A40" s="19">
        <v>176.22200000000001</v>
      </c>
      <c r="B40" s="23">
        <v>13.346153846153801</v>
      </c>
    </row>
    <row r="41" spans="1:2">
      <c r="A41" s="19">
        <v>181.32300000000001</v>
      </c>
      <c r="B41" s="23">
        <v>13.3269230769231</v>
      </c>
    </row>
    <row r="42" spans="1:2">
      <c r="A42" s="19">
        <v>186.42400000000001</v>
      </c>
      <c r="B42" s="23">
        <v>13.973076923076899</v>
      </c>
    </row>
    <row r="43" spans="1:2">
      <c r="A43" s="19">
        <v>191.52500000000001</v>
      </c>
      <c r="B43" s="23">
        <v>15.265384615384599</v>
      </c>
    </row>
    <row r="44" spans="1:2">
      <c r="A44" s="19">
        <v>196.626</v>
      </c>
      <c r="B44" s="23">
        <v>15.157692307692299</v>
      </c>
    </row>
    <row r="45" spans="1:2">
      <c r="A45" s="19">
        <v>201.727</v>
      </c>
      <c r="B45" s="23">
        <v>12.8153846153846</v>
      </c>
    </row>
    <row r="46" spans="1:2">
      <c r="A46" s="19">
        <v>206.828</v>
      </c>
      <c r="B46" s="23">
        <v>12.776923076923101</v>
      </c>
    </row>
    <row r="47" spans="1:2">
      <c r="A47" s="19">
        <v>211.929</v>
      </c>
      <c r="B47" s="23">
        <v>14.0115384615385</v>
      </c>
    </row>
    <row r="48" spans="1:2">
      <c r="A48" s="19">
        <v>217.03</v>
      </c>
      <c r="B48" s="23">
        <v>13.1846153846154</v>
      </c>
    </row>
    <row r="49" spans="1:2">
      <c r="A49" s="19">
        <v>222.131</v>
      </c>
      <c r="B49" s="23">
        <v>12.692307692307701</v>
      </c>
    </row>
    <row r="50" spans="1:2">
      <c r="A50" s="19">
        <v>227.232</v>
      </c>
      <c r="B50" s="23">
        <v>12.634615384615399</v>
      </c>
    </row>
    <row r="51" spans="1:2">
      <c r="A51" s="19">
        <v>232.333</v>
      </c>
      <c r="B51" s="23">
        <v>12.7730769230769</v>
      </c>
    </row>
    <row r="52" spans="1:2">
      <c r="A52" s="19">
        <v>237.434</v>
      </c>
      <c r="B52" s="23">
        <v>12.8576923076923</v>
      </c>
    </row>
    <row r="53" spans="1:2">
      <c r="A53" s="19">
        <v>242.535</v>
      </c>
      <c r="B53" s="23">
        <v>13.4</v>
      </c>
    </row>
    <row r="54" spans="1:2">
      <c r="A54" s="19">
        <v>247.636</v>
      </c>
      <c r="B54" s="23">
        <v>12.907692307692299</v>
      </c>
    </row>
    <row r="55" spans="1:2">
      <c r="A55" s="19">
        <v>252.73699999999999</v>
      </c>
      <c r="B55" s="23">
        <v>13.7615384615385</v>
      </c>
    </row>
    <row r="56" spans="1:2">
      <c r="A56" s="19">
        <v>257.83800000000002</v>
      </c>
      <c r="B56" s="23">
        <v>12.8153846153846</v>
      </c>
    </row>
    <row r="57" spans="1:2">
      <c r="A57" s="19">
        <v>262.93900000000002</v>
      </c>
      <c r="B57" s="23">
        <v>13.426923076923099</v>
      </c>
    </row>
    <row r="58" spans="1:2">
      <c r="A58" s="19">
        <v>268.04000000000002</v>
      </c>
      <c r="B58" s="23">
        <v>15.319230769230799</v>
      </c>
    </row>
    <row r="59" spans="1:2">
      <c r="A59" s="19">
        <v>273.14100000000002</v>
      </c>
      <c r="B59" s="23">
        <v>15.653846153846199</v>
      </c>
    </row>
    <row r="60" spans="1:2">
      <c r="A60" s="19">
        <v>278.24200000000002</v>
      </c>
      <c r="B60" s="23">
        <v>13.711538461538501</v>
      </c>
    </row>
    <row r="61" spans="1:2">
      <c r="A61" s="19">
        <v>283.34300000000002</v>
      </c>
      <c r="B61" s="23">
        <v>13.169230769230801</v>
      </c>
    </row>
    <row r="62" spans="1:2">
      <c r="A62" s="19">
        <v>288.44400000000002</v>
      </c>
      <c r="B62" s="23">
        <v>13.1846153846154</v>
      </c>
    </row>
    <row r="63" spans="1:2">
      <c r="A63" s="19">
        <v>293.54500000000002</v>
      </c>
      <c r="B63" s="23">
        <v>12.496153846153801</v>
      </c>
    </row>
    <row r="64" spans="1:2">
      <c r="A64" s="19">
        <v>298.64600000000002</v>
      </c>
      <c r="B64" s="23">
        <v>12.5653846153846</v>
      </c>
    </row>
    <row r="65" spans="1:2">
      <c r="A65" s="19">
        <v>303.74700000000001</v>
      </c>
      <c r="B65" s="23">
        <v>15.907692307692299</v>
      </c>
    </row>
    <row r="66" spans="1:2">
      <c r="A66" s="19">
        <v>308.84800000000001</v>
      </c>
      <c r="B66" s="23">
        <v>15.153846153846199</v>
      </c>
    </row>
    <row r="67" spans="1:2">
      <c r="A67" s="19">
        <v>313.94900000000001</v>
      </c>
      <c r="B67" s="23">
        <v>14.9</v>
      </c>
    </row>
    <row r="68" spans="1:2">
      <c r="A68" s="19">
        <v>319.05</v>
      </c>
      <c r="B68" s="23">
        <v>14.3576923076923</v>
      </c>
    </row>
    <row r="69" spans="1:2">
      <c r="A69" s="19">
        <v>324.15100000000001</v>
      </c>
      <c r="B69" s="23">
        <v>15.9</v>
      </c>
    </row>
    <row r="70" spans="1:2">
      <c r="A70" s="19">
        <v>329.25200000000001</v>
      </c>
      <c r="B70" s="23">
        <v>14.884615384615399</v>
      </c>
    </row>
    <row r="71" spans="1:2">
      <c r="A71" s="19">
        <v>334.35300000000001</v>
      </c>
      <c r="B71" s="23">
        <v>15.711538461538501</v>
      </c>
    </row>
    <row r="72" spans="1:2">
      <c r="A72" s="19">
        <v>339.45400000000001</v>
      </c>
      <c r="B72" s="23">
        <v>15.6423076923077</v>
      </c>
    </row>
    <row r="73" spans="1:2">
      <c r="A73" s="19">
        <v>344.55500000000001</v>
      </c>
      <c r="B73" s="23">
        <v>15.7615384615385</v>
      </c>
    </row>
    <row r="74" spans="1:2">
      <c r="A74" s="19">
        <v>349.65600000000001</v>
      </c>
      <c r="B74" s="23">
        <v>15.496153846153801</v>
      </c>
    </row>
    <row r="75" spans="1:2">
      <c r="A75" s="19">
        <v>354.75700000000001</v>
      </c>
      <c r="B75" s="23">
        <v>13.746153846153801</v>
      </c>
    </row>
    <row r="76" spans="1:2">
      <c r="A76" s="19">
        <v>359.858</v>
      </c>
      <c r="B76" s="23">
        <v>12.3153846153846</v>
      </c>
    </row>
    <row r="77" spans="1:2">
      <c r="A77" s="19">
        <v>364.959</v>
      </c>
      <c r="B77" s="23">
        <v>12.8269230769231</v>
      </c>
    </row>
    <row r="78" spans="1:2">
      <c r="A78" s="19">
        <v>370.06</v>
      </c>
      <c r="B78" s="23">
        <v>14.3807692307692</v>
      </c>
    </row>
    <row r="79" spans="1:2">
      <c r="A79" s="19">
        <v>375.161</v>
      </c>
      <c r="B79" s="23">
        <v>15.4</v>
      </c>
    </row>
    <row r="80" spans="1:2">
      <c r="A80" s="19">
        <v>380.262</v>
      </c>
      <c r="B80" s="23">
        <v>12.3384615384615</v>
      </c>
    </row>
    <row r="81" spans="1:2">
      <c r="A81" s="19">
        <v>385.363</v>
      </c>
      <c r="B81" s="23">
        <v>12.4576923076923</v>
      </c>
    </row>
    <row r="82" spans="1:2">
      <c r="A82" s="19">
        <v>390.464</v>
      </c>
      <c r="B82" s="23">
        <v>12.8384615384615</v>
      </c>
    </row>
    <row r="83" spans="1:2">
      <c r="A83" s="19">
        <v>400.666</v>
      </c>
      <c r="B83" s="23">
        <v>13.396153846153799</v>
      </c>
    </row>
    <row r="84" spans="1:2">
      <c r="A84" s="19">
        <v>410.86799999999999</v>
      </c>
      <c r="B84" s="23">
        <v>13.4346153846154</v>
      </c>
    </row>
    <row r="85" spans="1:2">
      <c r="A85" s="19">
        <v>426.17099999999999</v>
      </c>
      <c r="B85" s="23">
        <v>13.223076923076899</v>
      </c>
    </row>
    <row r="86" spans="1:2">
      <c r="A86" s="19">
        <v>436.37299999999999</v>
      </c>
      <c r="B86" s="23">
        <v>13.6961538461538</v>
      </c>
    </row>
    <row r="87" spans="1:2">
      <c r="A87" s="19">
        <v>446.57499999999999</v>
      </c>
      <c r="B87" s="23">
        <v>13.5653846153846</v>
      </c>
    </row>
    <row r="88" spans="1:2">
      <c r="A88" s="19">
        <v>461.87799999999999</v>
      </c>
      <c r="B88" s="23">
        <v>12.9692307692308</v>
      </c>
    </row>
    <row r="89" spans="1:2">
      <c r="A89" s="19">
        <v>466.97899999999998</v>
      </c>
      <c r="B89" s="23">
        <v>14.007692307692301</v>
      </c>
    </row>
    <row r="90" spans="1:2">
      <c r="A90" s="19">
        <v>487.38299999999998</v>
      </c>
      <c r="B90" s="23">
        <v>13.961538461538501</v>
      </c>
    </row>
    <row r="91" spans="1:2">
      <c r="A91" s="19">
        <v>497.58499999999998</v>
      </c>
      <c r="B91" s="23">
        <v>13.657692307692299</v>
      </c>
    </row>
    <row r="92" spans="1:2">
      <c r="A92" s="19">
        <v>538.39300000000003</v>
      </c>
      <c r="B92" s="23">
        <v>14.8384615384615</v>
      </c>
    </row>
    <row r="93" spans="1:2">
      <c r="A93" s="19">
        <v>548.59500000000003</v>
      </c>
      <c r="B93" s="23">
        <v>14.1653846153846</v>
      </c>
    </row>
    <row r="94" spans="1:2">
      <c r="A94" s="19">
        <v>584.30200000000002</v>
      </c>
      <c r="B94" s="23">
        <v>15.757692307692301</v>
      </c>
    </row>
    <row r="95" spans="1:2">
      <c r="A95" s="19">
        <v>589.40300000000002</v>
      </c>
      <c r="B95" s="23">
        <v>13.1961538461538</v>
      </c>
    </row>
    <row r="96" spans="1:2">
      <c r="A96" s="19">
        <v>594.50400000000002</v>
      </c>
      <c r="B96" s="23">
        <v>12.842307692307701</v>
      </c>
    </row>
    <row r="97" spans="1:2">
      <c r="A97" s="19">
        <v>599.60500000000002</v>
      </c>
      <c r="B97" s="23">
        <v>13.1615384615385</v>
      </c>
    </row>
    <row r="98" spans="1:2">
      <c r="A98" s="19">
        <v>604.70600000000002</v>
      </c>
      <c r="B98" s="23">
        <v>15.323076923076901</v>
      </c>
    </row>
    <row r="99" spans="1:2">
      <c r="A99" s="19">
        <v>609.80700000000002</v>
      </c>
      <c r="B99" s="23">
        <v>15.7615384615385</v>
      </c>
    </row>
    <row r="100" spans="1:2">
      <c r="A100" s="19">
        <v>614.90800000000002</v>
      </c>
      <c r="B100" s="23">
        <v>15.8807692307692</v>
      </c>
    </row>
    <row r="101" spans="1:2">
      <c r="A101" s="19">
        <v>620.00900000000001</v>
      </c>
      <c r="B101" s="23">
        <v>15.8</v>
      </c>
    </row>
    <row r="102" spans="1:2">
      <c r="A102" s="19">
        <v>625.11</v>
      </c>
      <c r="B102" s="23">
        <v>15.4538461538462</v>
      </c>
    </row>
    <row r="103" spans="1:2">
      <c r="A103" s="19">
        <v>630.21100000000001</v>
      </c>
      <c r="B103" s="23">
        <v>14.907692307692299</v>
      </c>
    </row>
    <row r="104" spans="1:2">
      <c r="A104" s="19">
        <v>635.31200000000001</v>
      </c>
      <c r="B104" s="23">
        <v>14.7269230769231</v>
      </c>
    </row>
    <row r="105" spans="1:2">
      <c r="A105" s="19">
        <v>640.41300000000001</v>
      </c>
      <c r="B105" s="23">
        <v>15.430769230769201</v>
      </c>
    </row>
    <row r="106" spans="1:2">
      <c r="A106" s="19">
        <v>645.51400000000001</v>
      </c>
      <c r="B106" s="23">
        <v>15.4538461538462</v>
      </c>
    </row>
    <row r="107" spans="1:2">
      <c r="A107" s="19">
        <v>650.61500000000001</v>
      </c>
      <c r="B107" s="23">
        <v>14.7807692307692</v>
      </c>
    </row>
    <row r="108" spans="1:2">
      <c r="A108" s="19">
        <v>655.71600000000001</v>
      </c>
      <c r="B108" s="23">
        <v>13.9153846153846</v>
      </c>
    </row>
    <row r="109" spans="1:2">
      <c r="A109" s="19">
        <v>660.81700000000001</v>
      </c>
      <c r="B109" s="23">
        <v>13.4884615384615</v>
      </c>
    </row>
    <row r="110" spans="1:2">
      <c r="A110" s="19">
        <v>665.91800000000001</v>
      </c>
      <c r="B110" s="23">
        <v>14.1307692307692</v>
      </c>
    </row>
    <row r="111" spans="1:2">
      <c r="A111" s="19">
        <v>671.01900000000001</v>
      </c>
      <c r="B111" s="23">
        <v>14.4538461538462</v>
      </c>
    </row>
    <row r="112" spans="1:2">
      <c r="A112" s="19">
        <v>676.12</v>
      </c>
      <c r="B112" s="23">
        <v>14.4884615384615</v>
      </c>
    </row>
    <row r="113" spans="1:2">
      <c r="A113" s="19">
        <v>681.221</v>
      </c>
      <c r="B113" s="23">
        <v>15.0192307692308</v>
      </c>
    </row>
    <row r="114" spans="1:2">
      <c r="A114" s="19">
        <v>686.322</v>
      </c>
      <c r="B114" s="23">
        <v>15.4653846153846</v>
      </c>
    </row>
    <row r="115" spans="1:2">
      <c r="A115" s="19">
        <v>691.423</v>
      </c>
      <c r="B115" s="23">
        <v>15.7807692307692</v>
      </c>
    </row>
    <row r="116" spans="1:2">
      <c r="A116" s="19">
        <v>696.524</v>
      </c>
      <c r="B116" s="23">
        <v>15.176923076923099</v>
      </c>
    </row>
    <row r="117" spans="1:2">
      <c r="A117" s="19">
        <v>701.625</v>
      </c>
      <c r="B117" s="23">
        <v>15.7269230769231</v>
      </c>
    </row>
    <row r="118" spans="1:2">
      <c r="A118" s="19">
        <v>706.726</v>
      </c>
      <c r="B118" s="23">
        <v>16.053846153846202</v>
      </c>
    </row>
    <row r="119" spans="1:2">
      <c r="A119" s="19">
        <v>711.827</v>
      </c>
      <c r="B119" s="23">
        <v>16.911538461538498</v>
      </c>
    </row>
    <row r="120" spans="1:2">
      <c r="A120" s="19">
        <v>716.928</v>
      </c>
      <c r="B120" s="23">
        <v>17.253846153846201</v>
      </c>
    </row>
    <row r="121" spans="1:2">
      <c r="A121" s="19">
        <v>722.029</v>
      </c>
      <c r="B121" s="23">
        <v>17.234615384615399</v>
      </c>
    </row>
    <row r="122" spans="1:2">
      <c r="A122" s="19">
        <v>727.13</v>
      </c>
      <c r="B122" s="23">
        <v>17.153846153846199</v>
      </c>
    </row>
    <row r="123" spans="1:2">
      <c r="A123" s="19">
        <v>732.23099999999999</v>
      </c>
      <c r="B123" s="23">
        <v>15.353846153846201</v>
      </c>
    </row>
    <row r="124" spans="1:2">
      <c r="A124" s="19">
        <v>737.33199999999999</v>
      </c>
      <c r="B124" s="23">
        <v>16.611538461538501</v>
      </c>
    </row>
    <row r="125" spans="1:2">
      <c r="A125" s="19">
        <v>742.43299999999999</v>
      </c>
      <c r="B125" s="23">
        <v>15.6961538461538</v>
      </c>
    </row>
    <row r="126" spans="1:2">
      <c r="A126" s="19">
        <v>747.53399999999999</v>
      </c>
      <c r="B126" s="23">
        <v>16.961538461538499</v>
      </c>
    </row>
    <row r="127" spans="1:2">
      <c r="A127" s="19">
        <v>752.63499999999999</v>
      </c>
      <c r="B127" s="23">
        <v>16.826923076923102</v>
      </c>
    </row>
    <row r="128" spans="1:2">
      <c r="A128" s="19">
        <v>757.73599999999999</v>
      </c>
      <c r="B128" s="23">
        <v>15.907692307692299</v>
      </c>
    </row>
    <row r="129" spans="1:2">
      <c r="A129" s="19">
        <v>762.83699999999999</v>
      </c>
      <c r="B129" s="23">
        <v>16.176923076923099</v>
      </c>
    </row>
    <row r="130" spans="1:2">
      <c r="A130" s="19">
        <v>767.93799999999999</v>
      </c>
      <c r="B130" s="23">
        <v>14.153846153846199</v>
      </c>
    </row>
    <row r="131" spans="1:2">
      <c r="A131" s="19">
        <v>773.03899999999999</v>
      </c>
      <c r="B131" s="23">
        <v>15.0115384615385</v>
      </c>
    </row>
    <row r="132" spans="1:2">
      <c r="A132" s="19">
        <v>778.14</v>
      </c>
      <c r="B132" s="23">
        <v>13.3730769230769</v>
      </c>
    </row>
    <row r="133" spans="1:2">
      <c r="A133" s="19">
        <v>783.24099999999999</v>
      </c>
      <c r="B133" s="23">
        <v>16.319230769230799</v>
      </c>
    </row>
    <row r="134" spans="1:2">
      <c r="A134" s="19">
        <v>788.34199999999998</v>
      </c>
      <c r="B134" s="23">
        <v>16.8</v>
      </c>
    </row>
    <row r="135" spans="1:2">
      <c r="A135" s="19">
        <v>793.44299999999998</v>
      </c>
      <c r="B135" s="23">
        <v>16.9384615384615</v>
      </c>
    </row>
    <row r="136" spans="1:2">
      <c r="A136" s="19">
        <v>798.54399999999998</v>
      </c>
      <c r="B136" s="23">
        <v>17.0846153846154</v>
      </c>
    </row>
    <row r="137" spans="1:2">
      <c r="A137" s="19">
        <v>803.64499999999998</v>
      </c>
      <c r="B137" s="23">
        <v>17.073076923076901</v>
      </c>
    </row>
    <row r="138" spans="1:2">
      <c r="A138" s="19">
        <v>808.74599999999998</v>
      </c>
      <c r="B138" s="23">
        <v>17.7153846153846</v>
      </c>
    </row>
    <row r="139" spans="1:2">
      <c r="A139" s="19">
        <v>813.84699999999998</v>
      </c>
      <c r="B139" s="23">
        <v>17.803846153846202</v>
      </c>
    </row>
    <row r="140" spans="1:2">
      <c r="A140" s="19">
        <v>818.94799999999998</v>
      </c>
      <c r="B140" s="23">
        <v>16.946153846153798</v>
      </c>
    </row>
    <row r="141" spans="1:2">
      <c r="A141" s="19">
        <v>824.04899999999998</v>
      </c>
      <c r="B141" s="23">
        <v>16.788461538461501</v>
      </c>
    </row>
    <row r="142" spans="1:2">
      <c r="A142" s="19">
        <v>829.15</v>
      </c>
      <c r="B142" s="23">
        <v>16.461538461538499</v>
      </c>
    </row>
    <row r="143" spans="1:2">
      <c r="A143" s="19">
        <v>834.25099999999998</v>
      </c>
      <c r="B143" s="23">
        <v>16.126923076923099</v>
      </c>
    </row>
    <row r="144" spans="1:2">
      <c r="A144" s="19">
        <v>839.35199999999998</v>
      </c>
      <c r="B144" s="23">
        <v>16.600000000000001</v>
      </c>
    </row>
    <row r="145" spans="1:2">
      <c r="A145" s="19">
        <v>844.45299999999997</v>
      </c>
      <c r="B145" s="23">
        <v>16.3</v>
      </c>
    </row>
    <row r="146" spans="1:2">
      <c r="A146" s="19">
        <v>849.55399999999997</v>
      </c>
      <c r="B146" s="23">
        <v>16.884615384615401</v>
      </c>
    </row>
    <row r="147" spans="1:2">
      <c r="A147" s="19">
        <v>854.65499999999997</v>
      </c>
      <c r="B147" s="23">
        <v>16.6423076923077</v>
      </c>
    </row>
    <row r="148" spans="1:2">
      <c r="A148" s="19">
        <v>859.75599999999997</v>
      </c>
      <c r="B148" s="23">
        <v>16.503846153846201</v>
      </c>
    </row>
    <row r="149" spans="1:2">
      <c r="A149" s="19">
        <v>864.85699999999997</v>
      </c>
      <c r="B149" s="23">
        <v>16.649999999999999</v>
      </c>
    </row>
    <row r="150" spans="1:2">
      <c r="A150" s="19">
        <v>869.95799999999997</v>
      </c>
      <c r="B150" s="23">
        <v>16.265384615384601</v>
      </c>
    </row>
    <row r="151" spans="1:2">
      <c r="A151" s="19">
        <v>875.05899999999997</v>
      </c>
      <c r="B151" s="23">
        <v>17.026923076923101</v>
      </c>
    </row>
    <row r="152" spans="1:2">
      <c r="A152" s="19">
        <v>880.16</v>
      </c>
      <c r="B152" s="23">
        <v>16.280769230769199</v>
      </c>
    </row>
    <row r="153" spans="1:2">
      <c r="A153" s="19">
        <v>885.26099999999997</v>
      </c>
      <c r="B153" s="23">
        <v>15.3115384615385</v>
      </c>
    </row>
    <row r="154" spans="1:2">
      <c r="A154" s="19">
        <v>890.36199999999997</v>
      </c>
      <c r="B154" s="23">
        <v>16.265384615384601</v>
      </c>
    </row>
    <row r="155" spans="1:2">
      <c r="A155" s="19">
        <v>895.46299999999997</v>
      </c>
      <c r="B155" s="23">
        <v>16.626923076923099</v>
      </c>
    </row>
    <row r="156" spans="1:2">
      <c r="A156" s="19">
        <v>900.56399999999996</v>
      </c>
      <c r="B156" s="23">
        <v>16.073076923076901</v>
      </c>
    </row>
    <row r="157" spans="1:2">
      <c r="A157" s="19">
        <v>905.66499999999996</v>
      </c>
      <c r="B157" s="23">
        <v>16.3461538461539</v>
      </c>
    </row>
    <row r="158" spans="1:2">
      <c r="A158" s="19">
        <v>910.76599999999996</v>
      </c>
      <c r="B158" s="23">
        <v>15.6884615384615</v>
      </c>
    </row>
    <row r="159" spans="1:2">
      <c r="A159" s="19">
        <v>915.86699999999996</v>
      </c>
      <c r="B159" s="23">
        <v>14.5230769230769</v>
      </c>
    </row>
    <row r="160" spans="1:2">
      <c r="A160" s="19">
        <v>920.96799999999996</v>
      </c>
      <c r="B160" s="23">
        <v>13.6192307692308</v>
      </c>
    </row>
    <row r="161" spans="1:2">
      <c r="A161" s="19">
        <v>926.06899999999996</v>
      </c>
      <c r="B161" s="23">
        <v>13.9346153846154</v>
      </c>
    </row>
    <row r="162" spans="1:2">
      <c r="A162" s="19">
        <v>931.17</v>
      </c>
      <c r="B162" s="23">
        <v>14.746153846153801</v>
      </c>
    </row>
    <row r="163" spans="1:2">
      <c r="A163" s="19">
        <v>936.27099999999996</v>
      </c>
      <c r="B163" s="23">
        <v>14.4</v>
      </c>
    </row>
    <row r="164" spans="1:2">
      <c r="A164" s="19">
        <v>941.37199999999996</v>
      </c>
      <c r="B164" s="23">
        <v>14.342307692307701</v>
      </c>
    </row>
    <row r="165" spans="1:2">
      <c r="A165" s="19">
        <v>946.47299999999996</v>
      </c>
      <c r="B165" s="23">
        <v>14.3</v>
      </c>
    </row>
    <row r="166" spans="1:2">
      <c r="A166" s="19">
        <v>951.57399999999996</v>
      </c>
      <c r="B166" s="23">
        <v>14.9384615384615</v>
      </c>
    </row>
    <row r="167" spans="1:2">
      <c r="A167" s="19">
        <v>956.67499999999995</v>
      </c>
      <c r="B167" s="23">
        <v>15.1884615384615</v>
      </c>
    </row>
    <row r="168" spans="1:2">
      <c r="A168" s="19">
        <v>961.77599999999995</v>
      </c>
      <c r="B168" s="23">
        <v>16.1653846153846</v>
      </c>
    </row>
    <row r="169" spans="1:2">
      <c r="A169" s="19">
        <v>966.87699999999995</v>
      </c>
      <c r="B169" s="23">
        <v>16.4384615384615</v>
      </c>
    </row>
    <row r="170" spans="1:2">
      <c r="A170" s="19">
        <v>971.97799999999995</v>
      </c>
      <c r="B170" s="23">
        <v>16.219230769230801</v>
      </c>
    </row>
    <row r="171" spans="1:2">
      <c r="A171" s="19">
        <v>977.07899999999995</v>
      </c>
      <c r="B171" s="23">
        <v>15.5615384615385</v>
      </c>
    </row>
    <row r="172" spans="1:2">
      <c r="A172" s="19">
        <v>982.18</v>
      </c>
      <c r="B172" s="23">
        <v>15.0461538461538</v>
      </c>
    </row>
    <row r="173" spans="1:2">
      <c r="A173" s="19">
        <v>987.28099999999995</v>
      </c>
      <c r="B173" s="23">
        <v>15.134615384615399</v>
      </c>
    </row>
    <row r="174" spans="1:2">
      <c r="A174" s="19">
        <v>992.38199999999995</v>
      </c>
      <c r="B174" s="23">
        <v>15.169230769230801</v>
      </c>
    </row>
    <row r="175" spans="1:2">
      <c r="A175" s="19">
        <v>997.48299999999995</v>
      </c>
      <c r="B175" s="23">
        <v>15.0653846153846</v>
      </c>
    </row>
    <row r="176" spans="1:2">
      <c r="A176" s="19">
        <v>1002.5839999999999</v>
      </c>
      <c r="B176" s="23">
        <v>14.6653846153846</v>
      </c>
    </row>
    <row r="177" spans="1:2">
      <c r="A177" s="19">
        <v>1007.6849999999999</v>
      </c>
      <c r="B177" s="23">
        <v>14.865384615384601</v>
      </c>
    </row>
    <row r="178" spans="1:2">
      <c r="A178" s="19">
        <v>1012.7859999999999</v>
      </c>
      <c r="B178" s="23">
        <v>15.276923076923101</v>
      </c>
    </row>
    <row r="179" spans="1:2">
      <c r="A179" s="19">
        <v>1017.8869999999999</v>
      </c>
      <c r="B179" s="23">
        <v>16.115384615384599</v>
      </c>
    </row>
    <row r="180" spans="1:2">
      <c r="A180" s="19">
        <v>1022.9880000000001</v>
      </c>
      <c r="B180" s="23">
        <v>17.111538461538501</v>
      </c>
    </row>
    <row r="181" spans="1:2">
      <c r="A181" s="19">
        <v>1028.0889999999999</v>
      </c>
      <c r="B181" s="23">
        <v>15.0346153846154</v>
      </c>
    </row>
    <row r="182" spans="1:2">
      <c r="A182" s="19">
        <v>1033.19</v>
      </c>
      <c r="B182" s="23">
        <v>15.115384615384601</v>
      </c>
    </row>
    <row r="183" spans="1:2">
      <c r="A183" s="19">
        <v>1038.2909999999999</v>
      </c>
      <c r="B183" s="23">
        <v>14.907692307692299</v>
      </c>
    </row>
    <row r="184" spans="1:2">
      <c r="A184" s="19">
        <v>1043.3920000000001</v>
      </c>
      <c r="B184" s="23">
        <v>14.884615384615399</v>
      </c>
    </row>
    <row r="185" spans="1:2">
      <c r="A185" s="19">
        <v>1048.4929999999999</v>
      </c>
      <c r="B185" s="23">
        <v>15.3576923076923</v>
      </c>
    </row>
    <row r="186" spans="1:2">
      <c r="A186" s="19">
        <v>1053.5940000000001</v>
      </c>
      <c r="B186" s="23">
        <v>15.0307692307692</v>
      </c>
    </row>
    <row r="187" spans="1:2">
      <c r="A187" s="19">
        <v>1058.6949999999999</v>
      </c>
      <c r="B187" s="23">
        <v>15.0230769230769</v>
      </c>
    </row>
    <row r="188" spans="1:2">
      <c r="A188" s="19">
        <v>1063.796</v>
      </c>
      <c r="B188" s="23">
        <v>14.7038461538462</v>
      </c>
    </row>
    <row r="189" spans="1:2">
      <c r="A189" s="19">
        <v>1068.8969999999999</v>
      </c>
      <c r="B189" s="23">
        <v>15.1961538461538</v>
      </c>
    </row>
    <row r="190" spans="1:2">
      <c r="A190" s="19">
        <v>1073.998</v>
      </c>
      <c r="B190" s="23">
        <v>14.615384615384601</v>
      </c>
    </row>
    <row r="191" spans="1:2">
      <c r="A191" s="19">
        <v>1079.0989999999999</v>
      </c>
      <c r="B191" s="23">
        <v>14.65</v>
      </c>
    </row>
    <row r="192" spans="1:2">
      <c r="A192" s="19">
        <v>1084.2</v>
      </c>
      <c r="B192" s="23">
        <v>14.5192307692308</v>
      </c>
    </row>
    <row r="193" spans="1:2">
      <c r="A193" s="19">
        <v>1089.3009999999999</v>
      </c>
      <c r="B193" s="23">
        <v>14.776923076923101</v>
      </c>
    </row>
    <row r="194" spans="1:2">
      <c r="A194" s="19">
        <v>1094.402</v>
      </c>
      <c r="B194" s="23">
        <v>14.473076923076899</v>
      </c>
    </row>
    <row r="195" spans="1:2">
      <c r="A195" s="19">
        <v>1099.5029999999999</v>
      </c>
      <c r="B195" s="23">
        <v>14.8576923076923</v>
      </c>
    </row>
    <row r="196" spans="1:2">
      <c r="A196" s="19">
        <v>1104.604</v>
      </c>
      <c r="B196" s="23">
        <v>14.473076923076899</v>
      </c>
    </row>
    <row r="197" spans="1:2">
      <c r="A197" s="19">
        <v>1109.7049999999999</v>
      </c>
      <c r="B197" s="23">
        <v>13.6076923076923</v>
      </c>
    </row>
    <row r="198" spans="1:2">
      <c r="A198" s="19">
        <v>1114.806</v>
      </c>
      <c r="B198" s="23">
        <v>13.842307692307701</v>
      </c>
    </row>
    <row r="199" spans="1:2">
      <c r="A199" s="19">
        <v>1119.9069999999999</v>
      </c>
      <c r="B199" s="23">
        <v>14.569230769230799</v>
      </c>
    </row>
    <row r="200" spans="1:2">
      <c r="A200" s="19">
        <v>1125.008</v>
      </c>
      <c r="B200" s="23">
        <v>13.353846153846201</v>
      </c>
    </row>
    <row r="201" spans="1:2">
      <c r="A201" s="19">
        <v>1130.1089999999999</v>
      </c>
      <c r="B201" s="23">
        <v>13.2192307692308</v>
      </c>
    </row>
    <row r="202" spans="1:2">
      <c r="A202" s="19">
        <v>1135.21</v>
      </c>
      <c r="B202" s="23">
        <v>14.403846153846199</v>
      </c>
    </row>
    <row r="203" spans="1:2">
      <c r="A203" s="19">
        <v>1140.3109999999999</v>
      </c>
      <c r="B203" s="23">
        <v>15.592307692307701</v>
      </c>
    </row>
    <row r="204" spans="1:2">
      <c r="A204" s="19">
        <v>1145.412</v>
      </c>
      <c r="B204" s="23">
        <v>15.4115384615385</v>
      </c>
    </row>
    <row r="205" spans="1:2">
      <c r="A205" s="19">
        <v>1150.5129999999999</v>
      </c>
      <c r="B205" s="23">
        <v>16.115384615384599</v>
      </c>
    </row>
    <row r="206" spans="1:2">
      <c r="A206" s="19">
        <v>1155.614</v>
      </c>
      <c r="B206" s="23">
        <v>16.876923076923099</v>
      </c>
    </row>
    <row r="207" spans="1:2">
      <c r="A207" s="19">
        <v>1160.7149999999999</v>
      </c>
      <c r="B207" s="23">
        <v>14.615384615384601</v>
      </c>
    </row>
    <row r="208" spans="1:2">
      <c r="A208" s="19">
        <v>1165.816</v>
      </c>
      <c r="B208" s="23">
        <v>14.807692307692299</v>
      </c>
    </row>
    <row r="209" spans="1:2">
      <c r="A209" s="19">
        <v>1170.9169999999999</v>
      </c>
      <c r="B209" s="23">
        <v>14.85</v>
      </c>
    </row>
    <row r="210" spans="1:2">
      <c r="A210" s="19">
        <v>1176.018</v>
      </c>
      <c r="B210" s="23">
        <v>15.0846153846154</v>
      </c>
    </row>
    <row r="211" spans="1:2">
      <c r="A211" s="19">
        <v>1181.1189999999999</v>
      </c>
      <c r="B211" s="23">
        <v>14.8923076923077</v>
      </c>
    </row>
    <row r="212" spans="1:2">
      <c r="A212" s="19">
        <v>1186.22</v>
      </c>
      <c r="B212" s="23">
        <v>15.3923076923077</v>
      </c>
    </row>
    <row r="213" spans="1:2">
      <c r="A213" s="19">
        <v>1191.3209999999999</v>
      </c>
      <c r="B213" s="23">
        <v>15.996153846153801</v>
      </c>
    </row>
    <row r="214" spans="1:2">
      <c r="A214" s="19">
        <v>1196.422</v>
      </c>
      <c r="B214" s="23">
        <v>14.6192307692308</v>
      </c>
    </row>
    <row r="215" spans="1:2">
      <c r="A215" s="19">
        <v>1201.5229999999999</v>
      </c>
      <c r="B215" s="23">
        <v>14.1961538461538</v>
      </c>
    </row>
    <row r="216" spans="1:2">
      <c r="A216" s="19">
        <v>1206.624</v>
      </c>
      <c r="B216" s="23">
        <v>14.830769230769199</v>
      </c>
    </row>
    <row r="217" spans="1:2">
      <c r="A217" s="19">
        <v>1211.7249999999999</v>
      </c>
      <c r="B217" s="23">
        <v>14.746153846153801</v>
      </c>
    </row>
    <row r="218" spans="1:2">
      <c r="A218" s="19">
        <v>1216.826</v>
      </c>
      <c r="B218" s="23">
        <v>15.1884615384615</v>
      </c>
    </row>
    <row r="219" spans="1:2">
      <c r="A219" s="19">
        <v>1221.9269999999999</v>
      </c>
      <c r="B219" s="23">
        <v>15.2807692307692</v>
      </c>
    </row>
    <row r="220" spans="1:2">
      <c r="A220" s="19">
        <v>1227.028</v>
      </c>
      <c r="B220" s="23">
        <v>15.8269230769231</v>
      </c>
    </row>
    <row r="221" spans="1:2">
      <c r="A221" s="19">
        <v>1232.1289999999999</v>
      </c>
      <c r="B221" s="23">
        <v>16.038461538461501</v>
      </c>
    </row>
    <row r="222" spans="1:2">
      <c r="A222" s="19">
        <v>1237.23</v>
      </c>
      <c r="B222" s="23">
        <v>16.288461538461501</v>
      </c>
    </row>
    <row r="223" spans="1:2">
      <c r="A223" s="19">
        <v>1242.3309999999999</v>
      </c>
      <c r="B223" s="23">
        <v>16.496153846153799</v>
      </c>
    </row>
    <row r="224" spans="1:2">
      <c r="A224" s="19">
        <v>1247.432</v>
      </c>
      <c r="B224" s="23">
        <v>16.134615384615401</v>
      </c>
    </row>
    <row r="225" spans="1:2">
      <c r="A225" s="19">
        <v>1252.5329999999999</v>
      </c>
      <c r="B225" s="23">
        <v>15.503846153846199</v>
      </c>
    </row>
    <row r="226" spans="1:2">
      <c r="A226" s="19">
        <v>1257.634</v>
      </c>
      <c r="B226" s="23">
        <v>16.2153846153846</v>
      </c>
    </row>
    <row r="227" spans="1:2">
      <c r="A227" s="19">
        <v>1262.7349999999999</v>
      </c>
      <c r="B227" s="23">
        <v>15.842307692307701</v>
      </c>
    </row>
    <row r="228" spans="1:2">
      <c r="A228" s="19">
        <v>1267.836</v>
      </c>
      <c r="B228" s="23">
        <v>16.173076923076898</v>
      </c>
    </row>
    <row r="229" spans="1:2">
      <c r="A229" s="19">
        <v>1272.9369999999999</v>
      </c>
      <c r="B229" s="23">
        <v>14.5346153846154</v>
      </c>
    </row>
    <row r="230" spans="1:2">
      <c r="A230" s="19">
        <v>1278.038</v>
      </c>
      <c r="B230" s="23">
        <v>13.2615384615385</v>
      </c>
    </row>
    <row r="231" spans="1:2">
      <c r="A231" s="19">
        <v>1283.1389999999999</v>
      </c>
      <c r="B231" s="23">
        <v>12.8153846153846</v>
      </c>
    </row>
    <row r="232" spans="1:2">
      <c r="A232" s="19">
        <v>1288.24</v>
      </c>
      <c r="B232" s="23">
        <v>12.6</v>
      </c>
    </row>
    <row r="233" spans="1:2">
      <c r="A233" s="19">
        <v>1293.3409999999999</v>
      </c>
      <c r="B233" s="23">
        <v>12.9692307692308</v>
      </c>
    </row>
    <row r="234" spans="1:2">
      <c r="A234" s="19">
        <v>1298.442</v>
      </c>
      <c r="B234" s="23">
        <v>12.365384615384601</v>
      </c>
    </row>
    <row r="235" spans="1:2">
      <c r="A235" s="19">
        <v>1303.5429999999999</v>
      </c>
      <c r="B235" s="23">
        <v>12.3153846153846</v>
      </c>
    </row>
    <row r="236" spans="1:2">
      <c r="A236" s="19">
        <v>1308.644</v>
      </c>
      <c r="B236" s="23">
        <v>12.5461538461538</v>
      </c>
    </row>
    <row r="237" spans="1:2">
      <c r="A237" s="19">
        <v>1313.7449999999999</v>
      </c>
      <c r="B237" s="23">
        <v>12.6230769230769</v>
      </c>
    </row>
    <row r="238" spans="1:2">
      <c r="A238" s="19">
        <v>1318.846</v>
      </c>
      <c r="B238" s="23">
        <v>13.026923076923101</v>
      </c>
    </row>
    <row r="239" spans="1:2">
      <c r="A239" s="19">
        <v>1323.9469999999999</v>
      </c>
      <c r="B239" s="23">
        <v>13.0115384615385</v>
      </c>
    </row>
    <row r="240" spans="1:2">
      <c r="A240" s="19">
        <v>1329.048</v>
      </c>
      <c r="B240" s="23">
        <v>13.4807692307692</v>
      </c>
    </row>
    <row r="241" spans="1:2">
      <c r="A241" s="19">
        <v>1334.1489999999999</v>
      </c>
      <c r="B241" s="23">
        <v>12.65</v>
      </c>
    </row>
    <row r="242" spans="1:2">
      <c r="A242" s="19">
        <v>1339.25</v>
      </c>
      <c r="B242" s="23">
        <v>12.265384615384599</v>
      </c>
    </row>
    <row r="243" spans="1:2">
      <c r="A243" s="19">
        <v>1344.3510000000001</v>
      </c>
      <c r="B243" s="23">
        <v>12.057692307692299</v>
      </c>
    </row>
    <row r="244" spans="1:2">
      <c r="A244" s="19">
        <v>1349.452</v>
      </c>
      <c r="B244" s="23">
        <v>11.676923076923099</v>
      </c>
    </row>
    <row r="245" spans="1:2">
      <c r="A245" s="19">
        <v>1354.5530000000001</v>
      </c>
      <c r="B245" s="23">
        <v>11.6884615384615</v>
      </c>
    </row>
    <row r="246" spans="1:2">
      <c r="A246" s="19">
        <v>1359.654</v>
      </c>
      <c r="B246" s="23">
        <v>11.9153846153846</v>
      </c>
    </row>
    <row r="247" spans="1:2">
      <c r="A247" s="19">
        <v>1364.7550000000001</v>
      </c>
      <c r="B247" s="23">
        <v>12.75</v>
      </c>
    </row>
    <row r="248" spans="1:2">
      <c r="A248" s="19">
        <v>1369.856</v>
      </c>
      <c r="B248" s="23">
        <v>11.9884615384615</v>
      </c>
    </row>
    <row r="249" spans="1:2">
      <c r="A249" s="19">
        <v>1374.9570000000001</v>
      </c>
      <c r="B249" s="23">
        <v>12.557692307692299</v>
      </c>
    </row>
    <row r="250" spans="1:2">
      <c r="A250" s="19">
        <v>1380.058</v>
      </c>
      <c r="B250" s="23">
        <v>12.4538461538462</v>
      </c>
    </row>
    <row r="251" spans="1:2">
      <c r="A251" s="19">
        <v>1385.1590000000001</v>
      </c>
      <c r="B251" s="23">
        <v>12.4346153846154</v>
      </c>
    </row>
    <row r="252" spans="1:2">
      <c r="A252" s="19">
        <v>1390.26</v>
      </c>
      <c r="B252" s="23">
        <v>13.0615384615385</v>
      </c>
    </row>
    <row r="253" spans="1:2">
      <c r="A253" s="19">
        <v>1395.3610000000001</v>
      </c>
      <c r="B253" s="23">
        <v>13.092307692307701</v>
      </c>
    </row>
    <row r="254" spans="1:2">
      <c r="A254" s="19">
        <v>1400.462</v>
      </c>
      <c r="B254" s="23">
        <v>13</v>
      </c>
    </row>
    <row r="255" spans="1:2">
      <c r="A255" s="19">
        <v>1405.5630000000001</v>
      </c>
      <c r="B255" s="23">
        <v>13.0423076923077</v>
      </c>
    </row>
    <row r="256" spans="1:2">
      <c r="A256" s="19">
        <v>1410.664</v>
      </c>
      <c r="B256" s="23">
        <v>12.8115384615385</v>
      </c>
    </row>
    <row r="257" spans="1:2">
      <c r="A257" s="19">
        <v>1415.7650000000001</v>
      </c>
      <c r="B257" s="23">
        <v>12.7730769230769</v>
      </c>
    </row>
    <row r="258" spans="1:2">
      <c r="A258" s="19">
        <v>1420.866</v>
      </c>
      <c r="B258" s="23">
        <v>12.6615384615385</v>
      </c>
    </row>
    <row r="259" spans="1:2">
      <c r="A259" s="19">
        <v>1425.9670000000001</v>
      </c>
      <c r="B259" s="23">
        <v>12.865384615384601</v>
      </c>
    </row>
    <row r="260" spans="1:2">
      <c r="A260" s="19">
        <v>1431.068</v>
      </c>
      <c r="B260" s="23">
        <v>12.492307692307699</v>
      </c>
    </row>
    <row r="261" spans="1:2">
      <c r="A261" s="19">
        <v>1436.1690000000001</v>
      </c>
      <c r="B261" s="23">
        <v>12.3346153846154</v>
      </c>
    </row>
    <row r="262" spans="1:2">
      <c r="A262" s="19">
        <v>1441.27</v>
      </c>
      <c r="B262" s="23">
        <v>12.496153846153801</v>
      </c>
    </row>
    <row r="263" spans="1:2">
      <c r="A263" s="19">
        <v>1446.3710000000001</v>
      </c>
      <c r="B263" s="23">
        <v>12.6730769230769</v>
      </c>
    </row>
    <row r="264" spans="1:2">
      <c r="A264" s="19">
        <v>1451.472</v>
      </c>
      <c r="B264" s="23">
        <v>12.973076923076899</v>
      </c>
    </row>
    <row r="265" spans="1:2">
      <c r="A265" s="19">
        <v>1456.5730000000001</v>
      </c>
      <c r="B265" s="23">
        <v>13.246153846153801</v>
      </c>
    </row>
    <row r="266" spans="1:2">
      <c r="A266" s="19">
        <v>1461.674</v>
      </c>
      <c r="B266" s="23">
        <v>12.7730769230769</v>
      </c>
    </row>
    <row r="267" spans="1:2">
      <c r="A267" s="19">
        <v>1466.7750000000001</v>
      </c>
      <c r="B267" s="23">
        <v>12.7192307692308</v>
      </c>
    </row>
    <row r="268" spans="1:2">
      <c r="A268" s="19">
        <v>1471.876</v>
      </c>
      <c r="B268" s="23">
        <v>12.776923076923101</v>
      </c>
    </row>
    <row r="269" spans="1:2">
      <c r="A269" s="19">
        <v>1476.9770000000001</v>
      </c>
      <c r="B269" s="23">
        <v>12.692307692307701</v>
      </c>
    </row>
    <row r="270" spans="1:2">
      <c r="A270" s="19">
        <v>1482.078</v>
      </c>
      <c r="B270" s="23">
        <v>12.426923076923099</v>
      </c>
    </row>
    <row r="271" spans="1:2">
      <c r="A271" s="19">
        <v>1487.1790000000001</v>
      </c>
      <c r="B271" s="23">
        <v>12.223076923076899</v>
      </c>
    </row>
    <row r="272" spans="1:2">
      <c r="A272" s="19">
        <v>1492.28</v>
      </c>
      <c r="B272" s="23">
        <v>12.3576923076923</v>
      </c>
    </row>
    <row r="273" spans="1:2">
      <c r="A273" s="19">
        <v>1497.3810000000001</v>
      </c>
      <c r="B273" s="23">
        <v>12.8692307692308</v>
      </c>
    </row>
    <row r="274" spans="1:2">
      <c r="A274" s="19">
        <v>1502.482</v>
      </c>
      <c r="B274" s="23">
        <v>13.1192307692308</v>
      </c>
    </row>
    <row r="275" spans="1:2">
      <c r="A275" s="19">
        <v>1507.5830000000001</v>
      </c>
      <c r="B275" s="23">
        <v>13.1269230769231</v>
      </c>
    </row>
    <row r="276" spans="1:2">
      <c r="A276" s="19">
        <v>1512.684</v>
      </c>
      <c r="B276" s="23">
        <v>12.711538461538501</v>
      </c>
    </row>
    <row r="277" spans="1:2">
      <c r="A277" s="19">
        <v>1517.7850000000001</v>
      </c>
      <c r="B277" s="23">
        <v>12.3576923076923</v>
      </c>
    </row>
    <row r="278" spans="1:2">
      <c r="A278" s="19">
        <v>1522.886</v>
      </c>
      <c r="B278" s="23">
        <v>12.35</v>
      </c>
    </row>
    <row r="279" spans="1:2">
      <c r="A279" s="19">
        <v>1527.9870000000001</v>
      </c>
      <c r="B279" s="23">
        <v>12.5192307692308</v>
      </c>
    </row>
    <row r="280" spans="1:2">
      <c r="A280" s="19">
        <v>1533.088</v>
      </c>
      <c r="B280" s="23">
        <v>12.242307692307699</v>
      </c>
    </row>
    <row r="281" spans="1:2">
      <c r="A281" s="19">
        <v>1538.1890000000001</v>
      </c>
      <c r="B281" s="23">
        <v>12.103846153846201</v>
      </c>
    </row>
    <row r="282" spans="1:2">
      <c r="A282" s="19">
        <v>1543.29</v>
      </c>
      <c r="B282" s="23">
        <v>12.6846153846154</v>
      </c>
    </row>
    <row r="283" spans="1:2">
      <c r="A283" s="19">
        <v>1548.3910000000001</v>
      </c>
      <c r="B283" s="23">
        <v>14.861538461538499</v>
      </c>
    </row>
    <row r="284" spans="1:2">
      <c r="A284" s="19">
        <v>1553.492</v>
      </c>
      <c r="B284" s="23">
        <v>16.638461538461499</v>
      </c>
    </row>
    <row r="285" spans="1:2">
      <c r="A285" s="19">
        <v>1558.5930000000001</v>
      </c>
      <c r="B285" s="23">
        <v>16.4538461538462</v>
      </c>
    </row>
    <row r="286" spans="1:2">
      <c r="A286" s="19">
        <v>1563.694</v>
      </c>
      <c r="B286" s="23">
        <v>16.038461538461501</v>
      </c>
    </row>
    <row r="287" spans="1:2">
      <c r="A287" s="19">
        <v>1568.7950000000001</v>
      </c>
      <c r="B287" s="23">
        <v>15.5653846153846</v>
      </c>
    </row>
    <row r="288" spans="1:2">
      <c r="A288" s="19">
        <v>1573.896</v>
      </c>
      <c r="B288" s="23">
        <v>14.788461538461499</v>
      </c>
    </row>
    <row r="289" spans="1:2">
      <c r="A289" s="19">
        <v>1578.9970000000001</v>
      </c>
      <c r="B289" s="23">
        <v>14.6076923076923</v>
      </c>
    </row>
    <row r="290" spans="1:2">
      <c r="A290" s="19">
        <v>1584.098</v>
      </c>
      <c r="B290" s="23">
        <v>13.8</v>
      </c>
    </row>
    <row r="291" spans="1:2">
      <c r="A291" s="19">
        <v>1589.1990000000001</v>
      </c>
      <c r="B291" s="23">
        <v>13.1961538461538</v>
      </c>
    </row>
    <row r="292" spans="1:2">
      <c r="A292" s="19">
        <v>1594.3</v>
      </c>
      <c r="B292" s="23">
        <v>12.3692307692308</v>
      </c>
    </row>
    <row r="293" spans="1:2">
      <c r="A293" s="19">
        <v>1599.4010000000001</v>
      </c>
      <c r="B293" s="23">
        <v>12.5230769230769</v>
      </c>
    </row>
    <row r="294" spans="1:2">
      <c r="A294" s="19">
        <v>1604.502</v>
      </c>
      <c r="B294" s="23">
        <v>12.103846153846201</v>
      </c>
    </row>
    <row r="295" spans="1:2">
      <c r="A295" s="19">
        <v>1609.6030000000001</v>
      </c>
      <c r="B295" s="23">
        <v>12.55</v>
      </c>
    </row>
    <row r="296" spans="1:2">
      <c r="A296" s="19">
        <v>1614.704</v>
      </c>
      <c r="B296" s="23">
        <v>12.3038461538462</v>
      </c>
    </row>
    <row r="297" spans="1:2">
      <c r="A297" s="19">
        <v>1619.8050000000001</v>
      </c>
      <c r="B297" s="23">
        <v>12.6269230769231</v>
      </c>
    </row>
    <row r="298" spans="1:2">
      <c r="A298" s="19">
        <v>1624.9059999999999</v>
      </c>
      <c r="B298" s="23">
        <v>13.103846153846201</v>
      </c>
    </row>
    <row r="299" spans="1:2">
      <c r="A299" s="19">
        <v>1630.0070000000001</v>
      </c>
      <c r="B299" s="23">
        <v>12.807692307692299</v>
      </c>
    </row>
    <row r="300" spans="1:2">
      <c r="A300" s="19">
        <v>1635.1079999999999</v>
      </c>
      <c r="B300" s="23">
        <v>12.2615384615385</v>
      </c>
    </row>
    <row r="301" spans="1:2">
      <c r="A301" s="19">
        <v>1640.2090000000001</v>
      </c>
      <c r="B301" s="23">
        <v>12.4576923076923</v>
      </c>
    </row>
    <row r="302" spans="1:2">
      <c r="A302" s="19">
        <v>1645.31</v>
      </c>
      <c r="B302" s="23">
        <v>12.742307692307699</v>
      </c>
    </row>
    <row r="303" spans="1:2">
      <c r="A303" s="19">
        <v>1650.4110000000001</v>
      </c>
      <c r="B303" s="23">
        <v>12.6846153846154</v>
      </c>
    </row>
    <row r="304" spans="1:2">
      <c r="A304" s="19">
        <v>1655.5119999999999</v>
      </c>
      <c r="B304" s="23">
        <v>13.057692307692299</v>
      </c>
    </row>
    <row r="305" spans="1:2">
      <c r="A305" s="19">
        <v>1660.6130000000001</v>
      </c>
      <c r="B305" s="23">
        <v>12.7961538461538</v>
      </c>
    </row>
    <row r="306" spans="1:2">
      <c r="A306" s="19">
        <v>1665.7139999999999</v>
      </c>
      <c r="B306" s="23">
        <v>12.807692307692299</v>
      </c>
    </row>
    <row r="307" spans="1:2">
      <c r="A307" s="19">
        <v>1670.8150000000001</v>
      </c>
      <c r="B307" s="23">
        <v>12.580769230769199</v>
      </c>
    </row>
    <row r="308" spans="1:2">
      <c r="A308" s="19">
        <v>1675.9159999999999</v>
      </c>
      <c r="B308" s="23">
        <v>13.1730769230769</v>
      </c>
    </row>
    <row r="309" spans="1:2">
      <c r="A309" s="19">
        <v>1681.0170000000001</v>
      </c>
      <c r="B309" s="23">
        <v>13.153846153846199</v>
      </c>
    </row>
    <row r="310" spans="1:2">
      <c r="A310" s="19">
        <v>1686.1179999999999</v>
      </c>
      <c r="B310" s="23">
        <v>12.7384615384615</v>
      </c>
    </row>
    <row r="311" spans="1:2">
      <c r="A311" s="19">
        <v>1691.2190000000001</v>
      </c>
      <c r="B311" s="23">
        <v>12.1846153846154</v>
      </c>
    </row>
    <row r="312" spans="1:2">
      <c r="A312" s="19">
        <v>1696.32</v>
      </c>
      <c r="B312" s="23">
        <v>12.0346153846154</v>
      </c>
    </row>
    <row r="313" spans="1:2">
      <c r="A313" s="19">
        <v>1701.421</v>
      </c>
      <c r="B313" s="23">
        <v>12.503846153846199</v>
      </c>
    </row>
    <row r="314" spans="1:2">
      <c r="A314" s="19">
        <v>1706.5219999999999</v>
      </c>
      <c r="B314" s="23">
        <v>11.680769230769201</v>
      </c>
    </row>
    <row r="315" spans="1:2">
      <c r="A315" s="19">
        <v>1711.623</v>
      </c>
      <c r="B315" s="23">
        <v>12.4769230769231</v>
      </c>
    </row>
    <row r="316" spans="1:2">
      <c r="A316" s="19">
        <v>1716.7239999999999</v>
      </c>
      <c r="B316" s="23">
        <v>12.25</v>
      </c>
    </row>
    <row r="317" spans="1:2">
      <c r="A317" s="19">
        <v>1721.825</v>
      </c>
      <c r="B317" s="23">
        <v>12.346153846153801</v>
      </c>
    </row>
    <row r="318" spans="1:2">
      <c r="A318" s="19">
        <v>1726.9259999999999</v>
      </c>
      <c r="B318" s="23">
        <v>12.7307692307692</v>
      </c>
    </row>
    <row r="319" spans="1:2">
      <c r="A319" s="19">
        <v>1732.027</v>
      </c>
      <c r="B319" s="23">
        <v>13.3346153846154</v>
      </c>
    </row>
    <row r="320" spans="1:2">
      <c r="A320" s="19">
        <v>1737.1279999999999</v>
      </c>
      <c r="B320" s="23">
        <v>13.2384615384615</v>
      </c>
    </row>
    <row r="321" spans="1:2">
      <c r="A321" s="19">
        <v>1742.229</v>
      </c>
      <c r="B321" s="23">
        <v>12.9576923076923</v>
      </c>
    </row>
    <row r="322" spans="1:2">
      <c r="A322" s="19">
        <v>1747.33</v>
      </c>
      <c r="B322" s="23">
        <v>13.103846153846201</v>
      </c>
    </row>
    <row r="323" spans="1:2">
      <c r="A323" s="19">
        <v>1752.431</v>
      </c>
      <c r="B323" s="23">
        <v>12.6615384615385</v>
      </c>
    </row>
    <row r="324" spans="1:2">
      <c r="A324" s="19">
        <v>1757.5319999999999</v>
      </c>
      <c r="B324" s="23">
        <v>13.057692307692299</v>
      </c>
    </row>
    <row r="325" spans="1:2">
      <c r="A325" s="19">
        <v>1762.633</v>
      </c>
      <c r="B325" s="23">
        <v>12.85</v>
      </c>
    </row>
    <row r="326" spans="1:2">
      <c r="A326" s="19">
        <v>1767.7339999999999</v>
      </c>
      <c r="B326" s="23">
        <v>13.2846153846154</v>
      </c>
    </row>
    <row r="327" spans="1:2">
      <c r="A327" s="19">
        <v>1772.835</v>
      </c>
      <c r="B327" s="23">
        <v>13.2</v>
      </c>
    </row>
    <row r="328" spans="1:2">
      <c r="A328" s="19">
        <v>1777.9359999999999</v>
      </c>
      <c r="B328" s="23">
        <v>13.1730769230769</v>
      </c>
    </row>
    <row r="329" spans="1:2">
      <c r="A329" s="19">
        <v>1783.037</v>
      </c>
      <c r="B329" s="23">
        <v>13.6</v>
      </c>
    </row>
    <row r="330" spans="1:2">
      <c r="A330" s="19">
        <v>1788.1379999999999</v>
      </c>
      <c r="B330" s="23">
        <v>13.038461538461499</v>
      </c>
    </row>
    <row r="331" spans="1:2">
      <c r="A331" s="19">
        <v>1793.239</v>
      </c>
      <c r="B331" s="23">
        <v>12.611538461538499</v>
      </c>
    </row>
    <row r="332" spans="1:2">
      <c r="A332" s="19">
        <v>1798.34</v>
      </c>
      <c r="B332" s="23">
        <v>13.026923076923101</v>
      </c>
    </row>
    <row r="333" spans="1:2">
      <c r="A333" s="19">
        <v>1803.441</v>
      </c>
      <c r="B333" s="23">
        <v>12.473076923076899</v>
      </c>
    </row>
    <row r="334" spans="1:2">
      <c r="A334" s="19">
        <v>1808.5419999999999</v>
      </c>
      <c r="B334" s="23">
        <v>12.8692307692308</v>
      </c>
    </row>
    <row r="335" spans="1:2">
      <c r="A335" s="19">
        <v>1813.643</v>
      </c>
      <c r="B335" s="23">
        <v>12.6961538461538</v>
      </c>
    </row>
    <row r="336" spans="1:2">
      <c r="A336" s="19">
        <v>1818.7439999999999</v>
      </c>
      <c r="B336" s="23">
        <v>12.8730769230769</v>
      </c>
    </row>
    <row r="337" spans="1:2">
      <c r="A337" s="19">
        <v>1823.845</v>
      </c>
      <c r="B337" s="23">
        <v>12.6653846153846</v>
      </c>
    </row>
    <row r="338" spans="1:2">
      <c r="A338" s="19">
        <v>1828.9459999999999</v>
      </c>
      <c r="B338" s="23">
        <v>13.0230769230769</v>
      </c>
    </row>
    <row r="339" spans="1:2">
      <c r="A339" s="19">
        <v>1834.047</v>
      </c>
      <c r="B339" s="23">
        <v>13.1307692307692</v>
      </c>
    </row>
    <row r="340" spans="1:2">
      <c r="A340" s="19">
        <v>1839.1479999999999</v>
      </c>
      <c r="B340" s="23">
        <v>13.515384615384599</v>
      </c>
    </row>
    <row r="341" spans="1:2">
      <c r="A341" s="19">
        <v>1844.249</v>
      </c>
      <c r="B341" s="23">
        <v>12.8692307692308</v>
      </c>
    </row>
    <row r="342" spans="1:2">
      <c r="A342" s="19">
        <v>1849.35</v>
      </c>
      <c r="B342" s="23">
        <v>13.307692307692299</v>
      </c>
    </row>
    <row r="343" spans="1:2">
      <c r="A343" s="19">
        <v>1854.451</v>
      </c>
      <c r="B343" s="23">
        <v>12.7</v>
      </c>
    </row>
    <row r="344" spans="1:2">
      <c r="A344" s="19">
        <v>1859.5519999999999</v>
      </c>
      <c r="B344" s="23">
        <v>12.7692307692308</v>
      </c>
    </row>
    <row r="345" spans="1:2">
      <c r="A345" s="19">
        <v>1864.653</v>
      </c>
      <c r="B345" s="23">
        <v>12.611538461538499</v>
      </c>
    </row>
    <row r="346" spans="1:2">
      <c r="A346" s="19">
        <v>1869.7539999999999</v>
      </c>
      <c r="B346" s="23">
        <v>12.4538461538462</v>
      </c>
    </row>
    <row r="347" spans="1:2">
      <c r="A347" s="19">
        <v>1874.855</v>
      </c>
      <c r="B347" s="23">
        <v>12.419230769230801</v>
      </c>
    </row>
    <row r="348" spans="1:2">
      <c r="A348" s="19">
        <v>1879.9559999999999</v>
      </c>
      <c r="B348" s="23">
        <v>12.2615384615385</v>
      </c>
    </row>
    <row r="349" spans="1:2">
      <c r="A349" s="19">
        <v>1885.057</v>
      </c>
      <c r="B349" s="23">
        <v>12.592307692307701</v>
      </c>
    </row>
    <row r="350" spans="1:2">
      <c r="A350" s="19">
        <v>1890.1579999999999</v>
      </c>
      <c r="B350" s="23">
        <v>12.092307692307701</v>
      </c>
    </row>
    <row r="351" spans="1:2">
      <c r="A351" s="19">
        <v>1895.259</v>
      </c>
      <c r="B351" s="23">
        <v>12.3038461538462</v>
      </c>
    </row>
    <row r="352" spans="1:2">
      <c r="A352" s="19">
        <v>1900.36</v>
      </c>
      <c r="B352" s="23">
        <v>11.7961538461538</v>
      </c>
    </row>
    <row r="353" spans="1:2">
      <c r="A353" s="19">
        <v>1905.461</v>
      </c>
      <c r="B353" s="23">
        <v>12.515384615384599</v>
      </c>
    </row>
    <row r="354" spans="1:2">
      <c r="A354" s="19">
        <v>1910.5619999999999</v>
      </c>
      <c r="B354" s="23">
        <v>13.3115384615385</v>
      </c>
    </row>
    <row r="355" spans="1:2">
      <c r="A355" s="19">
        <v>1915.663</v>
      </c>
      <c r="B355" s="23">
        <v>12.3769230769231</v>
      </c>
    </row>
    <row r="356" spans="1:2">
      <c r="A356" s="19">
        <v>1920.7639999999999</v>
      </c>
      <c r="B356" s="23">
        <v>12.4</v>
      </c>
    </row>
    <row r="357" spans="1:2">
      <c r="A357" s="19">
        <v>1925.865</v>
      </c>
      <c r="B357" s="23">
        <v>12.4384615384615</v>
      </c>
    </row>
    <row r="358" spans="1:2">
      <c r="A358" s="19">
        <v>1930.9659999999999</v>
      </c>
      <c r="B358" s="23">
        <v>12.6192307692308</v>
      </c>
    </row>
    <row r="359" spans="1:2">
      <c r="A359" s="19">
        <v>1936.067</v>
      </c>
      <c r="B359" s="23">
        <v>12.557692307692299</v>
      </c>
    </row>
    <row r="360" spans="1:2">
      <c r="A360" s="19">
        <v>1941.1679999999999</v>
      </c>
      <c r="B360" s="23">
        <v>12.973076923076899</v>
      </c>
    </row>
    <row r="361" spans="1:2">
      <c r="A361" s="19">
        <v>1946.269</v>
      </c>
      <c r="B361" s="23">
        <v>12.223076923076899</v>
      </c>
    </row>
    <row r="362" spans="1:2">
      <c r="A362" s="19">
        <v>1951.37</v>
      </c>
      <c r="B362" s="23">
        <v>12.569230769230799</v>
      </c>
    </row>
    <row r="363" spans="1:2">
      <c r="A363" s="19">
        <v>1956.471</v>
      </c>
      <c r="B363" s="23">
        <v>12.473076923076899</v>
      </c>
    </row>
    <row r="364" spans="1:2">
      <c r="A364" s="19">
        <v>1961.5719999999999</v>
      </c>
      <c r="B364" s="23">
        <v>13.646153846153799</v>
      </c>
    </row>
    <row r="365" spans="1:2">
      <c r="A365" s="19">
        <v>1966.673</v>
      </c>
      <c r="B365" s="23">
        <v>13.0115384615385</v>
      </c>
    </row>
    <row r="366" spans="1:2">
      <c r="A366" s="19">
        <v>1971.7739999999999</v>
      </c>
      <c r="B366" s="23">
        <v>13.6307692307692</v>
      </c>
    </row>
    <row r="367" spans="1:2">
      <c r="A367" s="19">
        <v>1976.875</v>
      </c>
      <c r="B367" s="23">
        <v>13.234615384615401</v>
      </c>
    </row>
    <row r="368" spans="1:2">
      <c r="A368" s="19">
        <v>1981.9760000000001</v>
      </c>
      <c r="B368" s="23">
        <v>13.842307692307701</v>
      </c>
    </row>
    <row r="369" spans="1:2">
      <c r="A369" s="19">
        <v>1987.077</v>
      </c>
      <c r="B369" s="23">
        <v>14.103846153846201</v>
      </c>
    </row>
    <row r="370" spans="1:2">
      <c r="A370" s="19">
        <v>1992.1780000000001</v>
      </c>
      <c r="B370" s="23">
        <v>13.5</v>
      </c>
    </row>
    <row r="371" spans="1:2">
      <c r="A371" s="19">
        <v>1997.279</v>
      </c>
      <c r="B371" s="23">
        <v>13.3769230769231</v>
      </c>
    </row>
    <row r="372" spans="1:2">
      <c r="A372" s="19">
        <v>2002.38</v>
      </c>
      <c r="B372" s="23">
        <v>13.9769230769231</v>
      </c>
    </row>
    <row r="373" spans="1:2">
      <c r="A373" s="19">
        <v>2007.481</v>
      </c>
      <c r="B373" s="23">
        <v>13.7961538461538</v>
      </c>
    </row>
    <row r="374" spans="1:2">
      <c r="A374" s="19">
        <v>2012.5820000000001</v>
      </c>
      <c r="B374" s="23">
        <v>14.0538461538462</v>
      </c>
    </row>
    <row r="375" spans="1:2">
      <c r="A375" s="19">
        <v>2017.683</v>
      </c>
      <c r="B375" s="23">
        <v>13.492307692307699</v>
      </c>
    </row>
    <row r="376" spans="1:2">
      <c r="A376" s="19">
        <v>2022.7840000000001</v>
      </c>
      <c r="B376" s="23">
        <v>13.8769230769231</v>
      </c>
    </row>
    <row r="377" spans="1:2">
      <c r="A377" s="19">
        <v>2027.885</v>
      </c>
      <c r="B377" s="23">
        <v>13.35</v>
      </c>
    </row>
    <row r="378" spans="1:2">
      <c r="A378" s="19">
        <v>2032.9860000000001</v>
      </c>
      <c r="B378" s="23">
        <v>13.746153846153801</v>
      </c>
    </row>
    <row r="379" spans="1:2">
      <c r="A379" s="19">
        <v>2038.087</v>
      </c>
      <c r="B379" s="23">
        <v>13.6884615384615</v>
      </c>
    </row>
    <row r="380" spans="1:2">
      <c r="A380" s="19">
        <v>2043.1880000000001</v>
      </c>
      <c r="B380" s="23">
        <v>13.592307692307701</v>
      </c>
    </row>
    <row r="381" spans="1:2">
      <c r="A381" s="19">
        <v>2048.2890000000002</v>
      </c>
      <c r="B381" s="23">
        <v>13.419230769230801</v>
      </c>
    </row>
    <row r="382" spans="1:2">
      <c r="A382" s="19">
        <v>2053.39</v>
      </c>
      <c r="B382" s="23">
        <v>14.0307692307692</v>
      </c>
    </row>
    <row r="383" spans="1:2">
      <c r="A383" s="19">
        <v>2058.491</v>
      </c>
      <c r="B383" s="23">
        <v>13.8807692307692</v>
      </c>
    </row>
    <row r="384" spans="1:2">
      <c r="A384" s="19">
        <v>2063.5920000000001</v>
      </c>
      <c r="B384" s="23">
        <v>14.4807692307692</v>
      </c>
    </row>
    <row r="385" spans="1:2">
      <c r="A385" s="19">
        <v>2068.6930000000002</v>
      </c>
      <c r="B385" s="23">
        <v>14.942307692307701</v>
      </c>
    </row>
    <row r="386" spans="1:2">
      <c r="A386" s="19">
        <v>2073.7939999999999</v>
      </c>
      <c r="B386" s="23">
        <v>15.1423076923077</v>
      </c>
    </row>
    <row r="387" spans="1:2">
      <c r="A387" s="19">
        <v>2078.895</v>
      </c>
      <c r="B387" s="23">
        <v>14.3384615384615</v>
      </c>
    </row>
    <row r="388" spans="1:2">
      <c r="A388" s="19">
        <v>2083.9960000000001</v>
      </c>
      <c r="B388" s="23">
        <v>14.7269230769231</v>
      </c>
    </row>
    <row r="389" spans="1:2">
      <c r="A389" s="19">
        <v>2089.0970000000002</v>
      </c>
      <c r="B389" s="23">
        <v>14.9346153846154</v>
      </c>
    </row>
    <row r="390" spans="1:2">
      <c r="A390" s="19">
        <v>2094.1979999999999</v>
      </c>
      <c r="B390" s="23">
        <v>13.4692307692308</v>
      </c>
    </row>
    <row r="391" spans="1:2">
      <c r="A391" s="19">
        <v>2099.299</v>
      </c>
      <c r="B391" s="23">
        <v>12.8576923076923</v>
      </c>
    </row>
    <row r="392" spans="1:2">
      <c r="A392" s="19">
        <v>2104.4</v>
      </c>
      <c r="B392" s="23">
        <v>13.8115384615385</v>
      </c>
    </row>
    <row r="393" spans="1:2">
      <c r="A393" s="19">
        <v>2109.5010000000002</v>
      </c>
      <c r="B393" s="23">
        <v>14.9384615384615</v>
      </c>
    </row>
    <row r="394" spans="1:2">
      <c r="A394" s="19">
        <v>2114.6019999999999</v>
      </c>
      <c r="B394" s="23">
        <v>14.342307692307701</v>
      </c>
    </row>
    <row r="395" spans="1:2">
      <c r="A395" s="19">
        <v>2119.703</v>
      </c>
      <c r="B395" s="23">
        <v>15.384615384615399</v>
      </c>
    </row>
    <row r="396" spans="1:2">
      <c r="A396" s="19">
        <v>2124.8040000000001</v>
      </c>
      <c r="B396" s="23">
        <v>16.330769230769199</v>
      </c>
    </row>
    <row r="397" spans="1:2">
      <c r="A397" s="19">
        <v>2129.9050000000002</v>
      </c>
      <c r="B397" s="23">
        <v>16.292307692307698</v>
      </c>
    </row>
    <row r="398" spans="1:2">
      <c r="A398" s="19">
        <v>2135.0059999999999</v>
      </c>
      <c r="B398" s="23">
        <v>16.100000000000001</v>
      </c>
    </row>
    <row r="399" spans="1:2">
      <c r="A399" s="19">
        <v>2140.107</v>
      </c>
      <c r="B399" s="23">
        <v>15.0423076923077</v>
      </c>
    </row>
    <row r="400" spans="1:2">
      <c r="A400" s="19">
        <v>2145.2080000000001</v>
      </c>
      <c r="B400" s="23">
        <v>13.992307692307699</v>
      </c>
    </row>
    <row r="401" spans="1:2">
      <c r="A401" s="19">
        <v>2150.3090000000002</v>
      </c>
      <c r="B401" s="23">
        <v>14.265384615384599</v>
      </c>
    </row>
    <row r="402" spans="1:2">
      <c r="A402" s="19">
        <v>2155.41</v>
      </c>
      <c r="B402" s="23">
        <v>14.669230769230801</v>
      </c>
    </row>
    <row r="403" spans="1:2">
      <c r="A403" s="19">
        <v>2160.511</v>
      </c>
      <c r="B403" s="23">
        <v>14.3115384615385</v>
      </c>
    </row>
    <row r="404" spans="1:2">
      <c r="A404" s="19">
        <v>2165.6120000000001</v>
      </c>
      <c r="B404" s="23">
        <v>14.842307692307701</v>
      </c>
    </row>
    <row r="405" spans="1:2">
      <c r="A405" s="19">
        <v>2170.7130000000002</v>
      </c>
      <c r="B405" s="23">
        <v>15.7692307692308</v>
      </c>
    </row>
    <row r="406" spans="1:2">
      <c r="A406" s="19">
        <v>2175.8139999999999</v>
      </c>
      <c r="B406" s="23">
        <v>15.7846153846154</v>
      </c>
    </row>
    <row r="407" spans="1:2">
      <c r="A407" s="19">
        <v>2180.915</v>
      </c>
      <c r="B407" s="23">
        <v>14.5423076923077</v>
      </c>
    </row>
    <row r="408" spans="1:2">
      <c r="A408" s="19">
        <v>2186.0160000000001</v>
      </c>
      <c r="B408" s="23">
        <v>14.169230769230801</v>
      </c>
    </row>
    <row r="409" spans="1:2">
      <c r="A409" s="19">
        <v>2191.1170000000002</v>
      </c>
      <c r="B409" s="23">
        <v>14.6230769230769</v>
      </c>
    </row>
    <row r="410" spans="1:2">
      <c r="A410" s="19">
        <v>2196.2179999999998</v>
      </c>
      <c r="B410" s="23">
        <v>13.942307692307701</v>
      </c>
    </row>
    <row r="411" spans="1:2">
      <c r="A411" s="19">
        <v>2201.319</v>
      </c>
      <c r="B411" s="23">
        <v>15.146153846153799</v>
      </c>
    </row>
    <row r="412" spans="1:2">
      <c r="A412" s="19">
        <v>2206.42</v>
      </c>
      <c r="B412" s="23">
        <v>14.496153846153801</v>
      </c>
    </row>
    <row r="413" spans="1:2">
      <c r="A413" s="19">
        <v>2211.5210000000002</v>
      </c>
      <c r="B413" s="23">
        <v>13.9769230769231</v>
      </c>
    </row>
    <row r="414" spans="1:2">
      <c r="A414" s="19">
        <v>2216.6219999999998</v>
      </c>
      <c r="B414" s="23">
        <v>14.015384615384599</v>
      </c>
    </row>
    <row r="415" spans="1:2">
      <c r="A415" s="19">
        <v>2221.723</v>
      </c>
      <c r="B415" s="23">
        <v>13.7038461538462</v>
      </c>
    </row>
    <row r="416" spans="1:2">
      <c r="A416" s="19">
        <v>2229.3744999999999</v>
      </c>
      <c r="B416" s="23">
        <v>12.842307692307701</v>
      </c>
    </row>
    <row r="417" spans="1:2">
      <c r="A417" s="19">
        <v>2239.5765000000001</v>
      </c>
      <c r="B417" s="23">
        <v>12.3038461538462</v>
      </c>
    </row>
    <row r="418" spans="1:2">
      <c r="A418" s="19">
        <v>2310.9904999999999</v>
      </c>
      <c r="B418" s="23">
        <v>15.853846153846201</v>
      </c>
    </row>
    <row r="419" spans="1:2">
      <c r="A419" s="19">
        <v>2321.1925000000001</v>
      </c>
      <c r="B419" s="23">
        <v>16.569230769230799</v>
      </c>
    </row>
    <row r="420" spans="1:2">
      <c r="A420" s="19">
        <v>2333.9450000000002</v>
      </c>
      <c r="B420" s="23">
        <v>14.8807692307692</v>
      </c>
    </row>
    <row r="421" spans="1:2">
      <c r="A421" s="19">
        <v>2344.1469999999999</v>
      </c>
      <c r="B421" s="23">
        <v>14.7384615384615</v>
      </c>
    </row>
    <row r="422" spans="1:2">
      <c r="A422" s="19">
        <v>2354.3490000000002</v>
      </c>
      <c r="B422" s="23">
        <v>15.5615384615385</v>
      </c>
    </row>
    <row r="423" spans="1:2">
      <c r="A423" s="19">
        <v>2364.5509999999999</v>
      </c>
      <c r="B423" s="23">
        <v>15.6961538461538</v>
      </c>
    </row>
    <row r="424" spans="1:2">
      <c r="A424" s="19">
        <v>2374.7530000000002</v>
      </c>
      <c r="B424" s="23">
        <v>15.7730769230769</v>
      </c>
    </row>
    <row r="425" spans="1:2">
      <c r="A425" s="19">
        <v>2384.9549999999999</v>
      </c>
      <c r="B425" s="23">
        <v>15.0769230769231</v>
      </c>
    </row>
    <row r="426" spans="1:2">
      <c r="A426" s="19">
        <v>2395.1570000000002</v>
      </c>
      <c r="B426" s="23">
        <v>16.0346153846154</v>
      </c>
    </row>
    <row r="427" spans="1:2">
      <c r="A427" s="19">
        <v>2405.3589999999999</v>
      </c>
      <c r="B427" s="23">
        <v>16.1423076923077</v>
      </c>
    </row>
    <row r="428" spans="1:2">
      <c r="A428" s="19">
        <v>2415.5610000000001</v>
      </c>
      <c r="B428" s="23">
        <v>15.5115384615385</v>
      </c>
    </row>
    <row r="429" spans="1:2">
      <c r="A429" s="19">
        <v>2425.7629999999999</v>
      </c>
      <c r="B429" s="23">
        <v>15.853846153846201</v>
      </c>
    </row>
    <row r="430" spans="1:2">
      <c r="A430" s="19">
        <v>2435.9650000000001</v>
      </c>
      <c r="B430" s="23">
        <v>15.573076923076901</v>
      </c>
    </row>
    <row r="431" spans="1:2">
      <c r="A431" s="19">
        <v>2446.1669999999999</v>
      </c>
      <c r="B431" s="23">
        <v>15.442307692307701</v>
      </c>
    </row>
    <row r="432" spans="1:2">
      <c r="A432" s="19">
        <v>2456.3690000000001</v>
      </c>
      <c r="B432" s="23">
        <v>15.557692307692299</v>
      </c>
    </row>
    <row r="433" spans="1:2">
      <c r="A433" s="19">
        <v>2461.4699999999998</v>
      </c>
      <c r="B433" s="23">
        <v>17.080769230769199</v>
      </c>
    </row>
    <row r="434" spans="1:2">
      <c r="A434" s="19">
        <v>2466.5709999999999</v>
      </c>
      <c r="B434" s="23">
        <v>16.530769230769199</v>
      </c>
    </row>
    <row r="435" spans="1:2">
      <c r="A435" s="19">
        <v>2471.672</v>
      </c>
      <c r="B435" s="23">
        <v>16.565384615384598</v>
      </c>
    </row>
    <row r="436" spans="1:2">
      <c r="A436" s="19">
        <v>2476.7730000000001</v>
      </c>
      <c r="B436" s="23">
        <v>16.5461538461538</v>
      </c>
    </row>
    <row r="437" spans="1:2">
      <c r="A437" s="19">
        <v>2481.8739999999998</v>
      </c>
      <c r="B437" s="23">
        <v>16.8576923076923</v>
      </c>
    </row>
    <row r="438" spans="1:2">
      <c r="A438" s="19">
        <v>2486.9749999999999</v>
      </c>
      <c r="B438" s="23">
        <v>17.038461538461501</v>
      </c>
    </row>
    <row r="439" spans="1:2">
      <c r="A439" s="19">
        <v>2492.076</v>
      </c>
      <c r="B439" s="23">
        <v>16.5</v>
      </c>
    </row>
    <row r="440" spans="1:2">
      <c r="A440" s="19">
        <v>2497.1770000000001</v>
      </c>
      <c r="B440" s="23">
        <v>16.265384615384601</v>
      </c>
    </row>
    <row r="441" spans="1:2">
      <c r="A441" s="19">
        <v>2502.2779999999998</v>
      </c>
      <c r="B441" s="23">
        <v>15.7692307692308</v>
      </c>
    </row>
    <row r="442" spans="1:2">
      <c r="A442" s="19">
        <v>2507.3789999999999</v>
      </c>
      <c r="B442" s="23">
        <v>16.2384615384615</v>
      </c>
    </row>
    <row r="443" spans="1:2">
      <c r="A443" s="19">
        <v>2512.48</v>
      </c>
      <c r="B443" s="23">
        <v>15.6192307692308</v>
      </c>
    </row>
    <row r="444" spans="1:2">
      <c r="A444" s="19">
        <v>2517.5810000000001</v>
      </c>
      <c r="B444" s="23">
        <v>16.423076923076898</v>
      </c>
    </row>
    <row r="445" spans="1:2">
      <c r="A445" s="19">
        <v>2522.6819999999998</v>
      </c>
      <c r="B445" s="23">
        <v>16.0115384615385</v>
      </c>
    </row>
    <row r="446" spans="1:2">
      <c r="A446" s="19">
        <v>2527.7829999999999</v>
      </c>
      <c r="B446" s="23">
        <v>16.015384615384601</v>
      </c>
    </row>
    <row r="447" spans="1:2">
      <c r="A447" s="19">
        <v>2532.884</v>
      </c>
      <c r="B447" s="23">
        <v>17.984615384615399</v>
      </c>
    </row>
    <row r="448" spans="1:2">
      <c r="A448" s="19">
        <v>2537.9850000000001</v>
      </c>
      <c r="B448" s="23">
        <v>16.530769230769199</v>
      </c>
    </row>
    <row r="449" spans="1:2">
      <c r="A449" s="19">
        <v>2543.0859999999998</v>
      </c>
      <c r="B449" s="23">
        <v>16.815384615384598</v>
      </c>
    </row>
    <row r="450" spans="1:2">
      <c r="A450" s="19">
        <v>2548.1869999999999</v>
      </c>
      <c r="B450" s="23">
        <v>17.746153846153799</v>
      </c>
    </row>
    <row r="451" spans="1:2">
      <c r="A451" s="19">
        <v>2553.288</v>
      </c>
      <c r="B451" s="23">
        <v>16.734615384615399</v>
      </c>
    </row>
    <row r="452" spans="1:2">
      <c r="A452" s="19">
        <v>2558.3890000000001</v>
      </c>
      <c r="B452" s="23">
        <v>18.138461538461499</v>
      </c>
    </row>
    <row r="453" spans="1:2">
      <c r="A453" s="19">
        <v>2563.4899999999998</v>
      </c>
      <c r="B453" s="23">
        <v>17.673076923076898</v>
      </c>
    </row>
    <row r="454" spans="1:2">
      <c r="A454" s="19">
        <v>2568.5909999999999</v>
      </c>
      <c r="B454" s="23">
        <v>18.030769230769199</v>
      </c>
    </row>
    <row r="455" spans="1:2">
      <c r="A455" s="19">
        <v>2573.692</v>
      </c>
      <c r="B455" s="23">
        <v>17.8576923076923</v>
      </c>
    </row>
  </sheetData>
  <mergeCells count="1">
    <mergeCell ref="A3:B3"/>
  </mergeCells>
  <phoneticPr fontId="44" type="noConversion"/>
  <pageMargins left="0.75" right="0.75" top="1" bottom="1" header="0.5" footer="0.5"/>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N78"/>
  <sheetViews>
    <sheetView workbookViewId="0">
      <selection activeCell="A3" sqref="A3:B4"/>
    </sheetView>
  </sheetViews>
  <sheetFormatPr baseColWidth="10" defaultColWidth="9" defaultRowHeight="13"/>
  <cols>
    <col min="1" max="1" width="21.5" style="11" customWidth="1"/>
    <col min="2" max="2" width="13.6640625" style="140" customWidth="1"/>
    <col min="3" max="4" width="9" style="4"/>
    <col min="5" max="5" width="9" style="141"/>
    <col min="6" max="6" width="13.6640625" style="4" customWidth="1"/>
    <col min="7" max="7" width="14.1640625" style="4" customWidth="1"/>
    <col min="8" max="8" width="11.1640625" style="4" customWidth="1"/>
    <col min="9" max="16384" width="9" style="4"/>
  </cols>
  <sheetData>
    <row r="1" spans="1:14">
      <c r="A1" s="37" t="s">
        <v>754</v>
      </c>
      <c r="B1" s="12"/>
      <c r="C1" s="22"/>
      <c r="D1" s="22"/>
      <c r="E1" s="22"/>
      <c r="F1" s="22"/>
      <c r="G1" s="6"/>
      <c r="H1" s="6"/>
      <c r="I1" s="6"/>
      <c r="J1" s="6"/>
      <c r="K1" s="6"/>
      <c r="M1" s="6"/>
      <c r="N1" s="6"/>
    </row>
    <row r="2" spans="1:14">
      <c r="A2" s="9"/>
      <c r="B2" s="12"/>
      <c r="C2" s="22"/>
      <c r="D2" s="22"/>
      <c r="E2" s="22"/>
      <c r="F2" s="22"/>
      <c r="G2" s="6"/>
      <c r="H2" s="6"/>
      <c r="I2" s="6"/>
      <c r="J2" s="6"/>
      <c r="K2" s="6"/>
      <c r="M2" s="6"/>
      <c r="N2" s="6"/>
    </row>
    <row r="3" spans="1:14">
      <c r="A3" s="239" t="s">
        <v>605</v>
      </c>
      <c r="B3" s="239"/>
      <c r="F3" s="229" t="s">
        <v>606</v>
      </c>
      <c r="G3" s="229"/>
      <c r="H3" s="229"/>
    </row>
    <row r="4" spans="1:14" ht="15">
      <c r="A4" s="11" t="s">
        <v>607</v>
      </c>
      <c r="B4" s="12" t="s">
        <v>608</v>
      </c>
      <c r="F4" s="128" t="s">
        <v>609</v>
      </c>
      <c r="G4" s="14" t="s">
        <v>611</v>
      </c>
      <c r="H4" s="14" t="s">
        <v>612</v>
      </c>
    </row>
    <row r="5" spans="1:14">
      <c r="A5" s="11">
        <v>-42.16</v>
      </c>
      <c r="B5" s="142">
        <v>10.929</v>
      </c>
      <c r="F5" s="132">
        <v>488</v>
      </c>
      <c r="G5" s="6">
        <v>-42</v>
      </c>
      <c r="H5" s="6">
        <v>0</v>
      </c>
    </row>
    <row r="6" spans="1:14">
      <c r="A6" s="11">
        <v>113.62</v>
      </c>
      <c r="B6" s="142">
        <v>11.025</v>
      </c>
      <c r="F6" s="132">
        <v>516.75</v>
      </c>
      <c r="G6" s="6">
        <v>1035</v>
      </c>
      <c r="H6" s="6">
        <v>70</v>
      </c>
    </row>
    <row r="7" spans="1:14">
      <c r="A7" s="11">
        <v>277.58999999999997</v>
      </c>
      <c r="B7" s="142">
        <v>11.115</v>
      </c>
      <c r="F7" s="132">
        <v>550.75</v>
      </c>
      <c r="G7" s="6">
        <v>2360</v>
      </c>
      <c r="H7" s="6">
        <v>65</v>
      </c>
    </row>
    <row r="8" spans="1:14">
      <c r="A8" s="11">
        <v>408.77</v>
      </c>
      <c r="B8" s="142">
        <v>10.938000000000001</v>
      </c>
      <c r="F8" s="132">
        <v>606.75</v>
      </c>
      <c r="G8" s="6">
        <v>3530</v>
      </c>
      <c r="H8" s="6">
        <v>75</v>
      </c>
    </row>
    <row r="9" spans="1:14">
      <c r="A9" s="11">
        <v>572.74</v>
      </c>
      <c r="B9" s="142">
        <v>11.305</v>
      </c>
      <c r="F9" s="132">
        <v>654.75</v>
      </c>
      <c r="G9" s="6">
        <v>4420</v>
      </c>
      <c r="H9" s="6">
        <v>55</v>
      </c>
    </row>
    <row r="10" spans="1:14">
      <c r="A10" s="11">
        <v>703.91</v>
      </c>
      <c r="B10" s="142">
        <v>10.763999999999999</v>
      </c>
      <c r="F10" s="132">
        <v>704.75</v>
      </c>
      <c r="G10" s="6">
        <v>5520</v>
      </c>
      <c r="H10" s="6">
        <v>75</v>
      </c>
    </row>
    <row r="11" spans="1:14">
      <c r="A11" s="11">
        <v>835.09</v>
      </c>
      <c r="B11" s="142">
        <v>11.295999999999999</v>
      </c>
      <c r="F11" s="132">
        <v>746.75</v>
      </c>
      <c r="G11" s="6">
        <v>7390</v>
      </c>
      <c r="H11" s="6">
        <v>125</v>
      </c>
    </row>
    <row r="12" spans="1:14">
      <c r="A12" s="11">
        <v>966.27</v>
      </c>
      <c r="B12" s="142">
        <v>11.598000000000001</v>
      </c>
      <c r="F12" s="132">
        <v>752.75</v>
      </c>
      <c r="G12" s="6">
        <v>7715</v>
      </c>
      <c r="H12" s="6">
        <v>75</v>
      </c>
    </row>
    <row r="13" spans="1:14">
      <c r="A13" s="11">
        <v>1097.45</v>
      </c>
      <c r="B13" s="142">
        <v>11.247999999999999</v>
      </c>
      <c r="F13" s="132">
        <v>762.5</v>
      </c>
      <c r="G13" s="6">
        <v>9135</v>
      </c>
      <c r="H13" s="6">
        <v>110</v>
      </c>
    </row>
    <row r="14" spans="1:14">
      <c r="A14" s="11">
        <v>1228.6199999999999</v>
      </c>
      <c r="B14" s="142">
        <v>11.654999999999999</v>
      </c>
    </row>
    <row r="15" spans="1:14">
      <c r="A15" s="11">
        <v>1359.8</v>
      </c>
      <c r="B15" s="142">
        <v>11.276999999999999</v>
      </c>
    </row>
    <row r="16" spans="1:14">
      <c r="A16" s="11">
        <v>1490.98</v>
      </c>
      <c r="B16" s="142">
        <v>11.65</v>
      </c>
    </row>
    <row r="17" spans="1:2">
      <c r="A17" s="11">
        <v>1622.16</v>
      </c>
      <c r="B17" s="142">
        <v>12.095000000000001</v>
      </c>
    </row>
    <row r="18" spans="1:2">
      <c r="A18" s="11">
        <v>1753.33</v>
      </c>
      <c r="B18" s="142">
        <v>11.653</v>
      </c>
    </row>
    <row r="19" spans="1:2">
      <c r="A19" s="11">
        <v>1884.51</v>
      </c>
      <c r="B19" s="142">
        <v>11.185</v>
      </c>
    </row>
    <row r="20" spans="1:2">
      <c r="A20" s="11">
        <v>2015.69</v>
      </c>
      <c r="B20" s="142">
        <v>11.048</v>
      </c>
    </row>
    <row r="21" spans="1:2">
      <c r="A21" s="11">
        <v>2146.87</v>
      </c>
      <c r="B21" s="142">
        <v>11.247</v>
      </c>
    </row>
    <row r="22" spans="1:2">
      <c r="A22" s="11">
        <v>2278.04</v>
      </c>
      <c r="B22" s="142">
        <v>10.8</v>
      </c>
    </row>
    <row r="23" spans="1:2">
      <c r="A23" s="11">
        <v>2409.2199999999998</v>
      </c>
      <c r="B23" s="142">
        <v>11.989000000000001</v>
      </c>
    </row>
    <row r="24" spans="1:2">
      <c r="A24" s="11">
        <v>2540.4</v>
      </c>
      <c r="B24" s="142">
        <v>11.249000000000001</v>
      </c>
    </row>
    <row r="25" spans="1:2">
      <c r="A25" s="11">
        <v>2671.58</v>
      </c>
      <c r="B25" s="142">
        <v>11.627000000000001</v>
      </c>
    </row>
    <row r="26" spans="1:2">
      <c r="A26" s="11">
        <v>2802.75</v>
      </c>
      <c r="B26" s="142">
        <v>11.173999999999999</v>
      </c>
    </row>
    <row r="27" spans="1:2">
      <c r="A27" s="11">
        <v>2933.93</v>
      </c>
      <c r="B27" s="142">
        <v>11.769</v>
      </c>
    </row>
    <row r="28" spans="1:2">
      <c r="A28" s="11">
        <v>3065.11</v>
      </c>
      <c r="B28" s="142">
        <v>11.852</v>
      </c>
    </row>
    <row r="29" spans="1:2">
      <c r="A29" s="11">
        <v>3196.29</v>
      </c>
      <c r="B29" s="142">
        <v>12.082000000000001</v>
      </c>
    </row>
    <row r="30" spans="1:2">
      <c r="A30" s="11">
        <v>3327.46</v>
      </c>
      <c r="B30" s="142">
        <v>11.542999999999999</v>
      </c>
    </row>
    <row r="31" spans="1:2">
      <c r="A31" s="11">
        <v>3458.64</v>
      </c>
      <c r="B31" s="142">
        <v>11.750999999999999</v>
      </c>
    </row>
    <row r="32" spans="1:2">
      <c r="A32" s="11">
        <v>3589.82</v>
      </c>
      <c r="B32" s="142">
        <v>12.185</v>
      </c>
    </row>
    <row r="33" spans="1:2">
      <c r="A33" s="11">
        <v>3721</v>
      </c>
      <c r="B33" s="142">
        <v>11.201000000000001</v>
      </c>
    </row>
    <row r="34" spans="1:2">
      <c r="A34" s="11">
        <v>3852.17</v>
      </c>
      <c r="B34" s="142">
        <v>11.29</v>
      </c>
    </row>
    <row r="35" spans="1:2">
      <c r="A35" s="11">
        <v>3983.35</v>
      </c>
      <c r="B35" s="142">
        <v>11.85</v>
      </c>
    </row>
    <row r="36" spans="1:2">
      <c r="A36" s="11">
        <v>4114.53</v>
      </c>
      <c r="B36" s="142">
        <v>11.744</v>
      </c>
    </row>
    <row r="37" spans="1:2">
      <c r="A37" s="11">
        <v>4245.71</v>
      </c>
      <c r="B37" s="142">
        <v>12.115</v>
      </c>
    </row>
    <row r="38" spans="1:2">
      <c r="A38" s="11">
        <v>4376.88</v>
      </c>
      <c r="B38" s="142">
        <v>11.84</v>
      </c>
    </row>
    <row r="39" spans="1:2">
      <c r="A39" s="11">
        <v>4508.0600000000004</v>
      </c>
      <c r="B39" s="142">
        <v>12.173</v>
      </c>
    </row>
    <row r="40" spans="1:2">
      <c r="A40" s="11">
        <v>4639.24</v>
      </c>
      <c r="B40" s="142">
        <v>12.164999999999999</v>
      </c>
    </row>
    <row r="41" spans="1:2">
      <c r="A41" s="11">
        <v>4770.42</v>
      </c>
      <c r="B41" s="142">
        <v>11.75</v>
      </c>
    </row>
    <row r="42" spans="1:2">
      <c r="A42" s="11">
        <v>4901.59</v>
      </c>
      <c r="B42" s="142">
        <v>12.433999999999999</v>
      </c>
    </row>
    <row r="43" spans="1:2">
      <c r="A43" s="11">
        <v>5032.7700000000004</v>
      </c>
      <c r="B43" s="142">
        <v>12.459</v>
      </c>
    </row>
    <row r="44" spans="1:2">
      <c r="A44" s="11">
        <v>5163.95</v>
      </c>
      <c r="B44" s="142">
        <v>12.420999999999999</v>
      </c>
    </row>
    <row r="45" spans="1:2">
      <c r="A45" s="11">
        <v>5295.13</v>
      </c>
      <c r="B45" s="142">
        <v>12.147</v>
      </c>
    </row>
    <row r="46" spans="1:2">
      <c r="A46" s="11">
        <v>5426.3</v>
      </c>
      <c r="B46" s="142">
        <v>12.308</v>
      </c>
    </row>
    <row r="47" spans="1:2">
      <c r="A47" s="11">
        <v>5557.48</v>
      </c>
      <c r="B47" s="142">
        <v>12.246</v>
      </c>
    </row>
    <row r="48" spans="1:2">
      <c r="A48" s="11">
        <v>5688.66</v>
      </c>
      <c r="B48" s="142">
        <v>11.733000000000001</v>
      </c>
    </row>
    <row r="49" spans="1:2">
      <c r="A49" s="11">
        <v>5819.84</v>
      </c>
      <c r="B49" s="142">
        <v>11.833</v>
      </c>
    </row>
    <row r="50" spans="1:2">
      <c r="A50" s="11">
        <v>5951.01</v>
      </c>
      <c r="B50" s="142">
        <v>12.196999999999999</v>
      </c>
    </row>
    <row r="51" spans="1:2">
      <c r="A51" s="11">
        <v>6082.19</v>
      </c>
      <c r="B51" s="142">
        <v>12.032999999999999</v>
      </c>
    </row>
    <row r="52" spans="1:2">
      <c r="A52" s="11">
        <v>6213.37</v>
      </c>
      <c r="B52" s="142">
        <v>11.987</v>
      </c>
    </row>
    <row r="53" spans="1:2">
      <c r="A53" s="11">
        <v>6344.55</v>
      </c>
      <c r="B53" s="142">
        <v>12.044</v>
      </c>
    </row>
    <row r="54" spans="1:2">
      <c r="A54" s="11">
        <v>6475.72</v>
      </c>
      <c r="B54" s="142">
        <v>12.715999999999999</v>
      </c>
    </row>
    <row r="55" spans="1:2">
      <c r="A55" s="11">
        <v>6606.9</v>
      </c>
      <c r="B55" s="142">
        <v>11.941000000000001</v>
      </c>
    </row>
    <row r="56" spans="1:2">
      <c r="A56" s="11">
        <v>6738.08</v>
      </c>
      <c r="B56" s="142">
        <v>12.61</v>
      </c>
    </row>
    <row r="57" spans="1:2">
      <c r="A57" s="11">
        <v>6869.26</v>
      </c>
      <c r="B57" s="142">
        <v>11.996</v>
      </c>
    </row>
    <row r="58" spans="1:2">
      <c r="A58" s="11">
        <v>7066.02</v>
      </c>
      <c r="B58" s="142">
        <v>12.176</v>
      </c>
    </row>
    <row r="59" spans="1:2">
      <c r="A59" s="11">
        <v>7197.2</v>
      </c>
      <c r="B59" s="142">
        <v>12.504</v>
      </c>
    </row>
    <row r="60" spans="1:2">
      <c r="A60" s="11">
        <v>7328.38</v>
      </c>
      <c r="B60" s="142">
        <v>12.18</v>
      </c>
    </row>
    <row r="61" spans="1:2">
      <c r="A61" s="11">
        <v>7459.56</v>
      </c>
      <c r="B61" s="142">
        <v>12.097</v>
      </c>
    </row>
    <row r="62" spans="1:2">
      <c r="A62" s="11">
        <v>7590.73</v>
      </c>
      <c r="B62" s="142">
        <v>12.180999999999999</v>
      </c>
    </row>
    <row r="63" spans="1:2">
      <c r="A63" s="11">
        <v>7721.91</v>
      </c>
      <c r="B63" s="142">
        <v>12.298</v>
      </c>
    </row>
    <row r="64" spans="1:2">
      <c r="A64" s="11">
        <v>7853.09</v>
      </c>
      <c r="B64" s="142">
        <v>12.037000000000001</v>
      </c>
    </row>
    <row r="65" spans="1:2">
      <c r="A65" s="11">
        <v>7984.27</v>
      </c>
      <c r="B65" s="142">
        <v>12.109</v>
      </c>
    </row>
    <row r="66" spans="1:2">
      <c r="A66" s="11">
        <v>8115.44</v>
      </c>
      <c r="B66" s="142">
        <v>12.456</v>
      </c>
    </row>
    <row r="67" spans="1:2">
      <c r="A67" s="11">
        <v>8246.6200000000008</v>
      </c>
      <c r="B67" s="142">
        <v>12.288</v>
      </c>
    </row>
    <row r="68" spans="1:2">
      <c r="A68" s="11">
        <v>8312.2099999999991</v>
      </c>
      <c r="B68" s="142">
        <v>11.9</v>
      </c>
    </row>
    <row r="69" spans="1:2">
      <c r="A69" s="11">
        <v>8377.7999999999993</v>
      </c>
      <c r="B69" s="142">
        <v>12.034000000000001</v>
      </c>
    </row>
    <row r="70" spans="1:2">
      <c r="A70" s="11">
        <v>8443.39</v>
      </c>
      <c r="B70" s="142">
        <v>12.226000000000001</v>
      </c>
    </row>
    <row r="71" spans="1:2">
      <c r="A71" s="11">
        <v>8508.98</v>
      </c>
      <c r="B71" s="142">
        <v>11.105</v>
      </c>
    </row>
    <row r="72" spans="1:2">
      <c r="A72" s="11">
        <v>8574.56</v>
      </c>
      <c r="B72" s="142">
        <v>11.436</v>
      </c>
    </row>
    <row r="73" spans="1:2">
      <c r="A73" s="11">
        <v>8640.15</v>
      </c>
      <c r="B73" s="142">
        <v>11.148</v>
      </c>
    </row>
    <row r="74" spans="1:2">
      <c r="A74" s="11">
        <v>8705.74</v>
      </c>
      <c r="B74" s="142">
        <v>11.395</v>
      </c>
    </row>
    <row r="75" spans="1:2">
      <c r="A75" s="11">
        <v>8771.33</v>
      </c>
      <c r="B75" s="142">
        <v>11.76</v>
      </c>
    </row>
    <row r="76" spans="1:2">
      <c r="A76" s="11">
        <v>8836.92</v>
      </c>
      <c r="B76" s="142">
        <v>10.821999999999999</v>
      </c>
    </row>
    <row r="77" spans="1:2">
      <c r="A77" s="11">
        <v>8902.51</v>
      </c>
      <c r="B77" s="142">
        <v>11.444000000000001</v>
      </c>
    </row>
    <row r="78" spans="1:2">
      <c r="A78" s="11">
        <v>8968.1</v>
      </c>
      <c r="B78" s="142">
        <v>9.0869999999999997</v>
      </c>
    </row>
  </sheetData>
  <mergeCells count="2">
    <mergeCell ref="A3:B3"/>
    <mergeCell ref="F3:H3"/>
  </mergeCells>
  <phoneticPr fontId="4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83"/>
  <sheetViews>
    <sheetView workbookViewId="0">
      <selection activeCell="A3" sqref="A3:B4"/>
    </sheetView>
  </sheetViews>
  <sheetFormatPr baseColWidth="10" defaultColWidth="9" defaultRowHeight="13"/>
  <cols>
    <col min="1" max="1" width="21.1640625" style="6" customWidth="1"/>
    <col min="2" max="2" width="13.6640625" style="20" customWidth="1"/>
    <col min="3" max="4" width="9" style="4"/>
    <col min="5" max="5" width="9" style="4" customWidth="1"/>
    <col min="6" max="6" width="10.1640625" style="4" customWidth="1"/>
    <col min="7" max="7" width="37.1640625" style="4" customWidth="1"/>
    <col min="8" max="8" width="14.1640625" style="31" customWidth="1"/>
    <col min="9" max="9" width="11.1640625" style="4" customWidth="1"/>
    <col min="10" max="10" width="20.33203125" style="4" customWidth="1"/>
    <col min="11" max="11" width="7.83203125" style="4" customWidth="1"/>
    <col min="12" max="12" width="20.33203125" style="4" customWidth="1"/>
    <col min="13" max="13" width="7.83203125" style="6" customWidth="1"/>
    <col min="14" max="16384" width="9" style="4"/>
  </cols>
  <sheetData>
    <row r="1" spans="1:11">
      <c r="A1" s="37" t="s">
        <v>755</v>
      </c>
      <c r="F1" s="31"/>
    </row>
    <row r="2" spans="1:11">
      <c r="A2" s="9"/>
      <c r="F2" s="31"/>
    </row>
    <row r="3" spans="1:11">
      <c r="A3" s="239" t="s">
        <v>605</v>
      </c>
      <c r="B3" s="239"/>
      <c r="F3" s="229" t="s">
        <v>606</v>
      </c>
      <c r="G3" s="229"/>
      <c r="H3" s="229"/>
      <c r="I3" s="229"/>
      <c r="J3" s="229"/>
      <c r="K3" s="229"/>
    </row>
    <row r="4" spans="1:11" ht="15">
      <c r="A4" s="11" t="s">
        <v>607</v>
      </c>
      <c r="B4" s="12" t="s">
        <v>608</v>
      </c>
      <c r="F4" s="34" t="s">
        <v>609</v>
      </c>
      <c r="G4" s="13" t="s">
        <v>610</v>
      </c>
      <c r="H4" s="14" t="s">
        <v>611</v>
      </c>
      <c r="I4" s="14" t="s">
        <v>612</v>
      </c>
      <c r="J4" s="13" t="s">
        <v>629</v>
      </c>
      <c r="K4" s="17" t="s">
        <v>634</v>
      </c>
    </row>
    <row r="5" spans="1:11">
      <c r="A5" s="6">
        <v>-58</v>
      </c>
      <c r="B5" s="23">
        <v>13.523999999999999</v>
      </c>
      <c r="F5" s="34">
        <v>140</v>
      </c>
      <c r="G5" s="13" t="s">
        <v>756</v>
      </c>
      <c r="H5" s="13">
        <v>1000</v>
      </c>
      <c r="I5" s="13">
        <v>30</v>
      </c>
      <c r="J5" s="13">
        <v>925</v>
      </c>
      <c r="K5" s="139">
        <v>84</v>
      </c>
    </row>
    <row r="6" spans="1:11">
      <c r="A6" s="6">
        <v>47</v>
      </c>
      <c r="B6" s="23">
        <v>12.984</v>
      </c>
      <c r="F6" s="34">
        <v>260</v>
      </c>
      <c r="G6" s="13" t="s">
        <v>757</v>
      </c>
      <c r="H6" s="13">
        <v>1840</v>
      </c>
      <c r="I6" s="13">
        <v>30</v>
      </c>
      <c r="J6" s="13">
        <v>1776</v>
      </c>
      <c r="K6" s="139">
        <v>78</v>
      </c>
    </row>
    <row r="7" spans="1:11">
      <c r="A7" s="6">
        <v>82</v>
      </c>
      <c r="B7" s="23">
        <v>13.871</v>
      </c>
      <c r="F7" s="34">
        <v>481.5</v>
      </c>
      <c r="G7" s="13" t="s">
        <v>756</v>
      </c>
      <c r="H7" s="13">
        <v>3020</v>
      </c>
      <c r="I7" s="13">
        <v>35</v>
      </c>
      <c r="J7" s="13">
        <v>3216</v>
      </c>
      <c r="K7" s="139">
        <v>132.5</v>
      </c>
    </row>
    <row r="8" spans="1:11">
      <c r="A8" s="6">
        <v>223</v>
      </c>
      <c r="B8" s="23">
        <v>14.510999999999999</v>
      </c>
      <c r="F8" s="34">
        <v>600.5</v>
      </c>
      <c r="G8" s="13" t="s">
        <v>758</v>
      </c>
      <c r="H8" s="13">
        <v>4175</v>
      </c>
      <c r="I8" s="13">
        <v>35</v>
      </c>
      <c r="J8" s="13">
        <v>4717</v>
      </c>
      <c r="K8" s="139">
        <v>126</v>
      </c>
    </row>
    <row r="9" spans="1:11">
      <c r="A9" s="6">
        <v>293</v>
      </c>
      <c r="B9" s="23">
        <v>13.897</v>
      </c>
      <c r="F9" s="34">
        <v>880.25</v>
      </c>
      <c r="G9" s="13" t="s">
        <v>757</v>
      </c>
      <c r="H9" s="13">
        <v>7420</v>
      </c>
      <c r="I9" s="13">
        <v>40</v>
      </c>
      <c r="J9" s="13">
        <v>8258</v>
      </c>
      <c r="K9" s="139">
        <v>82.5</v>
      </c>
    </row>
    <row r="10" spans="1:11">
      <c r="A10" s="6">
        <v>363</v>
      </c>
      <c r="B10" s="23">
        <v>13.614000000000001</v>
      </c>
      <c r="F10" s="34">
        <v>971</v>
      </c>
      <c r="G10" s="13" t="s">
        <v>759</v>
      </c>
      <c r="H10" s="13">
        <v>8710</v>
      </c>
      <c r="I10" s="13">
        <v>50</v>
      </c>
      <c r="J10" s="13">
        <v>9665</v>
      </c>
      <c r="K10" s="139">
        <v>170.5</v>
      </c>
    </row>
    <row r="11" spans="1:11">
      <c r="A11" s="6">
        <v>504</v>
      </c>
      <c r="B11" s="23">
        <v>12.701000000000001</v>
      </c>
      <c r="F11" s="34">
        <v>1034</v>
      </c>
      <c r="G11" s="13" t="s">
        <v>760</v>
      </c>
      <c r="H11" s="13">
        <v>9310</v>
      </c>
      <c r="I11" s="13">
        <v>50</v>
      </c>
      <c r="J11" s="13">
        <v>10513</v>
      </c>
      <c r="K11" s="139">
        <v>181</v>
      </c>
    </row>
    <row r="12" spans="1:11">
      <c r="A12" s="6">
        <v>644</v>
      </c>
      <c r="B12" s="23">
        <v>14.435</v>
      </c>
      <c r="F12" s="34">
        <v>1054</v>
      </c>
      <c r="G12" s="13" t="s">
        <v>761</v>
      </c>
      <c r="H12" s="13">
        <v>9920</v>
      </c>
      <c r="I12" s="13">
        <v>60</v>
      </c>
      <c r="J12" s="13">
        <v>11341</v>
      </c>
      <c r="K12" s="139">
        <v>169.5</v>
      </c>
    </row>
    <row r="13" spans="1:11">
      <c r="A13" s="6">
        <v>785</v>
      </c>
      <c r="B13" s="23">
        <v>13.27</v>
      </c>
      <c r="F13" s="34">
        <v>1077.5</v>
      </c>
      <c r="G13" s="13" t="s">
        <v>762</v>
      </c>
      <c r="H13" s="13">
        <v>10060</v>
      </c>
      <c r="I13" s="13">
        <v>110</v>
      </c>
      <c r="J13" s="13">
        <v>11615</v>
      </c>
      <c r="K13" s="139">
        <v>376.5</v>
      </c>
    </row>
    <row r="14" spans="1:11">
      <c r="A14" s="6">
        <v>925</v>
      </c>
      <c r="B14" s="23">
        <v>14.693</v>
      </c>
      <c r="F14" s="34">
        <v>1085</v>
      </c>
      <c r="G14" s="48" t="s">
        <v>763</v>
      </c>
      <c r="H14" s="13">
        <v>11470</v>
      </c>
      <c r="I14" s="13">
        <v>80</v>
      </c>
      <c r="J14" s="13">
        <v>13315</v>
      </c>
      <c r="K14" s="139">
        <v>158.5</v>
      </c>
    </row>
    <row r="15" spans="1:11">
      <c r="A15" s="6">
        <v>963</v>
      </c>
      <c r="B15" s="23">
        <v>13.804</v>
      </c>
    </row>
    <row r="16" spans="1:11">
      <c r="A16" s="6">
        <v>1043</v>
      </c>
      <c r="B16" s="23">
        <v>13.359</v>
      </c>
    </row>
    <row r="17" spans="1:12">
      <c r="A17" s="6">
        <v>1202</v>
      </c>
      <c r="B17" s="23">
        <v>13.116</v>
      </c>
    </row>
    <row r="18" spans="1:12">
      <c r="A18" s="6">
        <v>1356</v>
      </c>
      <c r="B18" s="23">
        <v>13.747999999999999</v>
      </c>
    </row>
    <row r="19" spans="1:12">
      <c r="A19" s="6">
        <v>1505</v>
      </c>
      <c r="B19" s="23">
        <v>13.654999999999999</v>
      </c>
      <c r="H19" s="49"/>
      <c r="I19" s="18"/>
      <c r="J19" s="18"/>
      <c r="K19" s="18"/>
      <c r="L19" s="18"/>
    </row>
    <row r="20" spans="1:12">
      <c r="A20" s="6">
        <v>1647</v>
      </c>
      <c r="B20" s="23">
        <v>14.234</v>
      </c>
    </row>
    <row r="21" spans="1:12">
      <c r="A21" s="6">
        <v>1714</v>
      </c>
      <c r="B21" s="23">
        <v>14.345000000000001</v>
      </c>
    </row>
    <row r="22" spans="1:12">
      <c r="A22" s="6">
        <v>1779</v>
      </c>
      <c r="B22" s="23">
        <v>13.973000000000001</v>
      </c>
    </row>
    <row r="23" spans="1:12">
      <c r="A23" s="6">
        <v>1901</v>
      </c>
      <c r="B23" s="23">
        <v>13.167</v>
      </c>
    </row>
    <row r="24" spans="1:12">
      <c r="A24" s="6">
        <v>2014</v>
      </c>
      <c r="B24" s="23">
        <v>13.215999999999999</v>
      </c>
    </row>
    <row r="25" spans="1:12">
      <c r="A25" s="6">
        <v>2123</v>
      </c>
      <c r="B25" s="23">
        <v>13.005000000000001</v>
      </c>
    </row>
    <row r="26" spans="1:12">
      <c r="A26" s="6">
        <v>2231</v>
      </c>
      <c r="B26" s="23">
        <v>13.503</v>
      </c>
    </row>
    <row r="27" spans="1:12">
      <c r="A27" s="6">
        <v>2285</v>
      </c>
      <c r="B27" s="23">
        <v>14.15</v>
      </c>
    </row>
    <row r="28" spans="1:12">
      <c r="A28" s="6">
        <v>2340</v>
      </c>
      <c r="B28" s="23">
        <v>13.61</v>
      </c>
    </row>
    <row r="29" spans="1:12">
      <c r="A29" s="6">
        <v>2454</v>
      </c>
      <c r="B29" s="23">
        <v>14.180999999999999</v>
      </c>
    </row>
    <row r="30" spans="1:12">
      <c r="A30" s="6">
        <v>2577</v>
      </c>
      <c r="B30" s="23">
        <v>13.214</v>
      </c>
    </row>
    <row r="31" spans="1:12">
      <c r="A31" s="6">
        <v>2711</v>
      </c>
      <c r="B31" s="23">
        <v>14.032</v>
      </c>
      <c r="H31" s="49"/>
      <c r="I31" s="18"/>
      <c r="J31" s="18"/>
      <c r="K31" s="18"/>
      <c r="L31" s="18"/>
    </row>
    <row r="32" spans="1:12">
      <c r="A32" s="6">
        <v>2859</v>
      </c>
      <c r="B32" s="23">
        <v>14.986000000000001</v>
      </c>
      <c r="H32" s="49"/>
      <c r="I32" s="18"/>
      <c r="J32" s="18"/>
      <c r="K32" s="18"/>
      <c r="L32" s="18"/>
    </row>
    <row r="33" spans="1:12">
      <c r="A33" s="6">
        <v>2940</v>
      </c>
      <c r="B33" s="23">
        <v>13.534000000000001</v>
      </c>
      <c r="H33" s="49"/>
      <c r="I33" s="18"/>
      <c r="J33" s="18"/>
      <c r="K33" s="18"/>
      <c r="L33" s="18"/>
    </row>
    <row r="34" spans="1:12">
      <c r="A34" s="6">
        <v>3026</v>
      </c>
      <c r="B34" s="23">
        <v>13.925000000000001</v>
      </c>
      <c r="H34" s="49"/>
      <c r="I34" s="18"/>
      <c r="J34" s="18"/>
      <c r="K34" s="18"/>
      <c r="L34" s="18"/>
    </row>
    <row r="35" spans="1:12">
      <c r="A35" s="6">
        <v>3214</v>
      </c>
      <c r="B35" s="23">
        <v>14.055</v>
      </c>
      <c r="H35" s="49"/>
      <c r="I35" s="18"/>
      <c r="J35" s="18"/>
      <c r="K35" s="18"/>
      <c r="L35" s="18"/>
    </row>
    <row r="36" spans="1:12">
      <c r="A36" s="6">
        <v>3426</v>
      </c>
      <c r="B36" s="23">
        <v>14.974</v>
      </c>
      <c r="H36" s="49"/>
      <c r="I36" s="18"/>
      <c r="J36" s="18"/>
      <c r="K36" s="18"/>
      <c r="L36" s="18"/>
    </row>
    <row r="37" spans="1:12">
      <c r="A37" s="6">
        <v>3657</v>
      </c>
      <c r="B37" s="23">
        <v>14.476000000000001</v>
      </c>
      <c r="H37" s="49"/>
      <c r="I37" s="18"/>
      <c r="J37" s="18"/>
      <c r="K37" s="18"/>
      <c r="L37" s="18"/>
    </row>
    <row r="38" spans="1:12">
      <c r="A38" s="6">
        <v>3904</v>
      </c>
      <c r="B38" s="23">
        <v>14.618</v>
      </c>
      <c r="H38" s="49"/>
      <c r="I38" s="18"/>
      <c r="J38" s="18"/>
      <c r="K38" s="18"/>
      <c r="L38" s="18"/>
    </row>
    <row r="39" spans="1:12">
      <c r="A39" s="6">
        <v>4032</v>
      </c>
      <c r="B39" s="23">
        <v>13.467000000000001</v>
      </c>
      <c r="H39" s="49"/>
      <c r="I39" s="18"/>
      <c r="J39" s="18"/>
      <c r="K39" s="18"/>
      <c r="L39" s="18"/>
    </row>
    <row r="40" spans="1:12">
      <c r="A40" s="6">
        <v>4162</v>
      </c>
      <c r="B40" s="23">
        <v>13.493</v>
      </c>
    </row>
    <row r="41" spans="1:12">
      <c r="A41" s="6">
        <v>4426</v>
      </c>
      <c r="B41" s="23">
        <v>14.27</v>
      </c>
    </row>
    <row r="42" spans="1:12">
      <c r="A42" s="6">
        <v>4691</v>
      </c>
      <c r="B42" s="23">
        <v>14.489000000000001</v>
      </c>
    </row>
    <row r="43" spans="1:12">
      <c r="A43" s="6">
        <v>4952</v>
      </c>
      <c r="B43" s="23">
        <v>14.583</v>
      </c>
    </row>
    <row r="44" spans="1:12">
      <c r="A44" s="6">
        <v>5210</v>
      </c>
      <c r="B44" s="23">
        <v>15.301</v>
      </c>
    </row>
    <row r="45" spans="1:12">
      <c r="A45" s="6">
        <v>5338</v>
      </c>
      <c r="B45" s="23">
        <v>13.824999999999999</v>
      </c>
    </row>
    <row r="46" spans="1:12">
      <c r="A46" s="6">
        <v>5466</v>
      </c>
      <c r="B46" s="23">
        <v>13.862</v>
      </c>
    </row>
    <row r="47" spans="1:12">
      <c r="A47" s="6">
        <v>5719</v>
      </c>
      <c r="B47" s="23">
        <v>14.651999999999999</v>
      </c>
    </row>
    <row r="48" spans="1:12">
      <c r="A48" s="6">
        <v>5971</v>
      </c>
      <c r="B48" s="23">
        <v>14.868</v>
      </c>
    </row>
    <row r="49" spans="1:2">
      <c r="A49" s="6">
        <v>6221</v>
      </c>
      <c r="B49" s="23">
        <v>13.566000000000001</v>
      </c>
    </row>
    <row r="50" spans="1:2">
      <c r="A50" s="6">
        <v>6471</v>
      </c>
      <c r="B50" s="23">
        <v>15.502000000000001</v>
      </c>
    </row>
    <row r="51" spans="1:2">
      <c r="A51" s="6">
        <v>6596</v>
      </c>
      <c r="B51" s="23">
        <v>14.047000000000001</v>
      </c>
    </row>
    <row r="52" spans="1:2">
      <c r="A52" s="6">
        <v>6721</v>
      </c>
      <c r="B52" s="23">
        <v>15.491</v>
      </c>
    </row>
    <row r="53" spans="1:2">
      <c r="A53" s="6">
        <v>6972</v>
      </c>
      <c r="B53" s="23">
        <v>15.391</v>
      </c>
    </row>
    <row r="54" spans="1:2">
      <c r="A54" s="6">
        <v>7224</v>
      </c>
      <c r="B54" s="23">
        <v>14.776999999999999</v>
      </c>
    </row>
    <row r="55" spans="1:2">
      <c r="A55" s="6">
        <v>7478</v>
      </c>
      <c r="B55" s="23">
        <v>14.367000000000001</v>
      </c>
    </row>
    <row r="56" spans="1:2">
      <c r="A56" s="6">
        <v>7735</v>
      </c>
      <c r="B56" s="23">
        <v>14.409000000000001</v>
      </c>
    </row>
    <row r="57" spans="1:2">
      <c r="A57" s="6">
        <v>7864</v>
      </c>
      <c r="B57" s="23">
        <v>14.462</v>
      </c>
    </row>
    <row r="58" spans="1:2">
      <c r="A58" s="6">
        <v>7995</v>
      </c>
      <c r="B58" s="23">
        <v>15.346</v>
      </c>
    </row>
    <row r="59" spans="1:2">
      <c r="A59" s="6">
        <v>8126</v>
      </c>
      <c r="B59" s="23">
        <v>13.734</v>
      </c>
    </row>
    <row r="60" spans="1:2">
      <c r="A60" s="6">
        <v>8258</v>
      </c>
      <c r="B60" s="23">
        <v>14.518000000000001</v>
      </c>
    </row>
    <row r="61" spans="1:2">
      <c r="A61" s="6">
        <v>8525</v>
      </c>
      <c r="B61" s="23">
        <v>14.478</v>
      </c>
    </row>
    <row r="62" spans="1:2">
      <c r="A62" s="6">
        <v>8795</v>
      </c>
      <c r="B62" s="23">
        <v>14.993</v>
      </c>
    </row>
    <row r="63" spans="1:2">
      <c r="A63" s="6">
        <v>8931</v>
      </c>
      <c r="B63" s="23">
        <v>14.557</v>
      </c>
    </row>
    <row r="64" spans="1:2">
      <c r="A64" s="6">
        <v>9067</v>
      </c>
      <c r="B64" s="23">
        <v>14.63</v>
      </c>
    </row>
    <row r="65" spans="1:2">
      <c r="A65" s="6">
        <v>9204</v>
      </c>
      <c r="B65" s="23">
        <v>14.906000000000001</v>
      </c>
    </row>
    <row r="66" spans="1:2">
      <c r="A66" s="6">
        <v>9340</v>
      </c>
      <c r="B66" s="23">
        <v>13.372999999999999</v>
      </c>
    </row>
    <row r="67" spans="1:2">
      <c r="A67" s="6">
        <v>9613</v>
      </c>
      <c r="B67" s="23">
        <v>14.329000000000001</v>
      </c>
    </row>
    <row r="68" spans="1:2">
      <c r="A68" s="6">
        <v>9758</v>
      </c>
      <c r="B68" s="23">
        <v>13.897</v>
      </c>
    </row>
    <row r="69" spans="1:2">
      <c r="A69" s="6">
        <v>9920</v>
      </c>
      <c r="B69" s="23">
        <v>13.691000000000001</v>
      </c>
    </row>
    <row r="70" spans="1:2">
      <c r="A70" s="6">
        <v>10334</v>
      </c>
      <c r="B70" s="23">
        <v>13.679</v>
      </c>
    </row>
    <row r="71" spans="1:2">
      <c r="A71" s="6">
        <v>10929</v>
      </c>
      <c r="B71" s="23">
        <v>12.842000000000001</v>
      </c>
    </row>
    <row r="72" spans="1:2">
      <c r="A72" s="6">
        <v>11114</v>
      </c>
      <c r="B72" s="23">
        <v>11.167</v>
      </c>
    </row>
    <row r="73" spans="1:2">
      <c r="A73" s="6">
        <v>11483</v>
      </c>
      <c r="B73" s="23">
        <v>11.263</v>
      </c>
    </row>
    <row r="74" spans="1:2">
      <c r="A74" s="6">
        <v>11756</v>
      </c>
      <c r="B74" s="23">
        <v>11.694000000000001</v>
      </c>
    </row>
    <row r="75" spans="1:2">
      <c r="A75" s="6">
        <v>11949</v>
      </c>
      <c r="B75" s="23">
        <v>11.055999999999999</v>
      </c>
    </row>
    <row r="76" spans="1:2">
      <c r="A76" s="6">
        <v>12255</v>
      </c>
      <c r="B76" s="23">
        <v>9.7360000000000007</v>
      </c>
    </row>
    <row r="77" spans="1:2">
      <c r="A77" s="6">
        <v>12361</v>
      </c>
      <c r="B77" s="23">
        <v>10.608000000000001</v>
      </c>
    </row>
    <row r="78" spans="1:2">
      <c r="A78" s="6">
        <v>12524</v>
      </c>
      <c r="B78" s="23">
        <v>10.210000000000001</v>
      </c>
    </row>
    <row r="79" spans="1:2">
      <c r="A79" s="6">
        <v>12805</v>
      </c>
      <c r="B79" s="23">
        <v>11.895</v>
      </c>
    </row>
    <row r="80" spans="1:2">
      <c r="A80" s="6">
        <v>13097</v>
      </c>
      <c r="B80" s="23">
        <v>9.69</v>
      </c>
    </row>
    <row r="81" spans="1:2">
      <c r="A81" s="6">
        <v>13398</v>
      </c>
      <c r="B81" s="23">
        <v>9.6440000000000001</v>
      </c>
    </row>
    <row r="82" spans="1:2">
      <c r="A82" s="6">
        <v>13706</v>
      </c>
      <c r="B82" s="23">
        <v>8.4369999999999994</v>
      </c>
    </row>
    <row r="83" spans="1:2">
      <c r="A83" s="6">
        <v>14020</v>
      </c>
      <c r="B83" s="23">
        <v>11.128</v>
      </c>
    </row>
  </sheetData>
  <mergeCells count="2">
    <mergeCell ref="A3:B3"/>
    <mergeCell ref="F3:K3"/>
  </mergeCells>
  <phoneticPr fontId="4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N85"/>
  <sheetViews>
    <sheetView workbookViewId="0">
      <selection activeCell="A3" sqref="A3:B4"/>
    </sheetView>
  </sheetViews>
  <sheetFormatPr baseColWidth="10" defaultColWidth="9" defaultRowHeight="14"/>
  <cols>
    <col min="1" max="1" width="24.83203125" style="19" customWidth="1"/>
    <col min="2" max="2" width="13.6640625" style="20" customWidth="1"/>
    <col min="3" max="5" width="9" style="138"/>
    <col min="6" max="6" width="9" style="6" customWidth="1"/>
    <col min="7" max="7" width="12.83203125" style="6" customWidth="1"/>
    <col min="8" max="8" width="10" style="6" customWidth="1"/>
    <col min="9" max="9" width="15.6640625" style="138" customWidth="1"/>
    <col min="10" max="16384" width="9" style="138"/>
  </cols>
  <sheetData>
    <row r="1" spans="1:14">
      <c r="A1" s="37" t="s">
        <v>764</v>
      </c>
      <c r="B1" s="12"/>
      <c r="C1" s="22"/>
      <c r="D1" s="22"/>
      <c r="E1" s="22"/>
      <c r="F1" s="22"/>
      <c r="I1" s="6"/>
      <c r="J1" s="6"/>
      <c r="K1" s="6"/>
      <c r="M1" s="6"/>
      <c r="N1" s="6"/>
    </row>
    <row r="2" spans="1:14">
      <c r="A2" s="37"/>
      <c r="B2" s="12"/>
      <c r="C2" s="22"/>
      <c r="D2" s="22"/>
      <c r="E2" s="22"/>
      <c r="F2" s="22"/>
      <c r="I2" s="6"/>
      <c r="J2" s="6"/>
      <c r="K2" s="6"/>
      <c r="M2" s="6"/>
      <c r="N2" s="6"/>
    </row>
    <row r="3" spans="1:14">
      <c r="A3" s="239" t="s">
        <v>605</v>
      </c>
      <c r="B3" s="239"/>
      <c r="F3" s="229" t="s">
        <v>606</v>
      </c>
      <c r="G3" s="229"/>
      <c r="H3" s="229"/>
    </row>
    <row r="4" spans="1:14" ht="15">
      <c r="A4" s="11" t="s">
        <v>607</v>
      </c>
      <c r="B4" s="12" t="s">
        <v>608</v>
      </c>
      <c r="F4" s="128" t="s">
        <v>609</v>
      </c>
      <c r="G4" s="14" t="s">
        <v>611</v>
      </c>
      <c r="H4" s="14" t="s">
        <v>612</v>
      </c>
    </row>
    <row r="5" spans="1:14">
      <c r="A5" s="19">
        <v>25.36</v>
      </c>
      <c r="B5" s="23">
        <v>12.18571429</v>
      </c>
      <c r="F5" s="6">
        <v>0</v>
      </c>
      <c r="G5" s="6">
        <v>-23</v>
      </c>
      <c r="H5" s="6">
        <v>146</v>
      </c>
    </row>
    <row r="6" spans="1:14">
      <c r="A6" s="19">
        <v>429.7</v>
      </c>
      <c r="B6" s="23">
        <v>10.25</v>
      </c>
      <c r="F6" s="6">
        <v>70</v>
      </c>
      <c r="G6" s="6">
        <v>950</v>
      </c>
      <c r="H6" s="6">
        <v>60</v>
      </c>
    </row>
    <row r="7" spans="1:14">
      <c r="A7" s="19">
        <v>707.12</v>
      </c>
      <c r="B7" s="23">
        <v>10.77714286</v>
      </c>
      <c r="F7" s="6">
        <v>140</v>
      </c>
      <c r="G7" s="6">
        <v>2270</v>
      </c>
      <c r="H7" s="6">
        <v>70</v>
      </c>
    </row>
    <row r="8" spans="1:14">
      <c r="A8" s="19">
        <v>996.38</v>
      </c>
      <c r="B8" s="23">
        <v>10.91571429</v>
      </c>
      <c r="F8" s="6">
        <v>227</v>
      </c>
      <c r="G8" s="6">
        <v>2600</v>
      </c>
      <c r="H8" s="6">
        <v>60</v>
      </c>
    </row>
    <row r="9" spans="1:14">
      <c r="A9" s="19">
        <v>1298.4000000000001</v>
      </c>
      <c r="B9" s="23">
        <v>11.782857140000001</v>
      </c>
      <c r="F9" s="6">
        <v>380</v>
      </c>
      <c r="G9" s="6">
        <v>3880</v>
      </c>
      <c r="H9" s="6">
        <v>70</v>
      </c>
    </row>
    <row r="10" spans="1:14">
      <c r="A10" s="19">
        <v>1598.89</v>
      </c>
      <c r="B10" s="23">
        <v>10.82142857</v>
      </c>
      <c r="F10" s="6">
        <v>516</v>
      </c>
      <c r="G10" s="6">
        <v>5010</v>
      </c>
      <c r="H10" s="6">
        <v>80</v>
      </c>
    </row>
    <row r="11" spans="1:14">
      <c r="A11" s="19">
        <v>1879.72</v>
      </c>
      <c r="B11" s="23">
        <v>10.96</v>
      </c>
      <c r="F11" s="6">
        <v>630</v>
      </c>
      <c r="G11" s="6">
        <v>5660</v>
      </c>
      <c r="H11" s="6">
        <v>120</v>
      </c>
    </row>
    <row r="12" spans="1:14">
      <c r="A12" s="19">
        <v>2123.41</v>
      </c>
      <c r="B12" s="23">
        <v>10.594285709999999</v>
      </c>
      <c r="F12" s="6">
        <v>680</v>
      </c>
      <c r="G12" s="6">
        <v>7050</v>
      </c>
      <c r="H12" s="6">
        <v>90</v>
      </c>
    </row>
    <row r="13" spans="1:14">
      <c r="A13" s="19">
        <v>2327.54</v>
      </c>
      <c r="B13" s="23">
        <v>11.27</v>
      </c>
      <c r="F13" s="6">
        <v>737</v>
      </c>
      <c r="G13" s="6">
        <v>6830</v>
      </c>
      <c r="H13" s="6">
        <v>200</v>
      </c>
    </row>
    <row r="14" spans="1:14">
      <c r="A14" s="19">
        <v>2418.67</v>
      </c>
      <c r="B14" s="23">
        <v>11.468571430000001</v>
      </c>
      <c r="F14" s="6">
        <v>880</v>
      </c>
      <c r="G14" s="6">
        <v>7360</v>
      </c>
      <c r="H14" s="6">
        <v>90</v>
      </c>
    </row>
    <row r="15" spans="1:14">
      <c r="A15" s="19">
        <v>2504.71</v>
      </c>
      <c r="B15" s="23">
        <v>12.17</v>
      </c>
      <c r="F15" s="6">
        <v>1033</v>
      </c>
      <c r="G15" s="6">
        <v>7440</v>
      </c>
      <c r="H15" s="6">
        <v>90</v>
      </c>
    </row>
    <row r="16" spans="1:14">
      <c r="A16" s="19">
        <v>2587.33</v>
      </c>
      <c r="B16" s="23">
        <v>13.07714286</v>
      </c>
      <c r="F16" s="6">
        <v>1083</v>
      </c>
      <c r="G16" s="6">
        <v>7520</v>
      </c>
      <c r="H16" s="6">
        <v>90</v>
      </c>
    </row>
    <row r="17" spans="1:2">
      <c r="A17" s="19">
        <v>2668.19</v>
      </c>
      <c r="B17" s="23">
        <v>12.28571429</v>
      </c>
    </row>
    <row r="18" spans="1:2">
      <c r="A18" s="19">
        <v>2748.93</v>
      </c>
      <c r="B18" s="23">
        <v>11.31428571</v>
      </c>
    </row>
    <row r="19" spans="1:2">
      <c r="A19" s="19">
        <v>2831.22</v>
      </c>
      <c r="B19" s="23">
        <v>11.00142857</v>
      </c>
    </row>
    <row r="20" spans="1:2">
      <c r="A20" s="19">
        <v>2916.06</v>
      </c>
      <c r="B20" s="23">
        <v>10.51857143</v>
      </c>
    </row>
    <row r="21" spans="1:2">
      <c r="A21" s="19">
        <v>3003.41</v>
      </c>
      <c r="B21" s="23">
        <v>10.80428571</v>
      </c>
    </row>
    <row r="22" spans="1:2">
      <c r="A22" s="19">
        <v>3472.2</v>
      </c>
      <c r="B22" s="23">
        <v>11.59142857</v>
      </c>
    </row>
    <row r="23" spans="1:2">
      <c r="A23" s="19">
        <v>3571.27</v>
      </c>
      <c r="B23" s="23">
        <v>12.11</v>
      </c>
    </row>
    <row r="24" spans="1:2">
      <c r="A24" s="19">
        <v>3671.75</v>
      </c>
      <c r="B24" s="23">
        <v>14.485714290000001</v>
      </c>
    </row>
    <row r="25" spans="1:2">
      <c r="A25" s="19">
        <v>3773.47</v>
      </c>
      <c r="B25" s="23">
        <v>16.19714286</v>
      </c>
    </row>
    <row r="26" spans="1:2">
      <c r="A26" s="19">
        <v>3876.28</v>
      </c>
      <c r="B26" s="23">
        <v>15.817142860000001</v>
      </c>
    </row>
    <row r="27" spans="1:2">
      <c r="A27" s="19">
        <v>3980.03</v>
      </c>
      <c r="B27" s="23">
        <v>13.27</v>
      </c>
    </row>
    <row r="28" spans="1:2">
      <c r="A28" s="19">
        <v>4084.55</v>
      </c>
      <c r="B28" s="23">
        <v>15.25285714</v>
      </c>
    </row>
    <row r="29" spans="1:2">
      <c r="A29" s="19">
        <v>4189.68</v>
      </c>
      <c r="B29" s="23">
        <v>15.58428571</v>
      </c>
    </row>
    <row r="30" spans="1:2">
      <c r="A30" s="19">
        <v>4295.28</v>
      </c>
      <c r="B30" s="23">
        <v>15.75714286</v>
      </c>
    </row>
    <row r="31" spans="1:2">
      <c r="A31" s="19">
        <v>4401.1899999999996</v>
      </c>
      <c r="B31" s="23">
        <v>13.39</v>
      </c>
    </row>
    <row r="32" spans="1:2">
      <c r="A32" s="19">
        <v>4507.28</v>
      </c>
      <c r="B32" s="23">
        <v>12.97428571</v>
      </c>
    </row>
    <row r="33" spans="1:2">
      <c r="A33" s="19">
        <v>4613.4399999999996</v>
      </c>
      <c r="B33" s="23">
        <v>15.354285709999999</v>
      </c>
    </row>
    <row r="34" spans="1:2">
      <c r="A34" s="19">
        <v>4719.53</v>
      </c>
      <c r="B34" s="23">
        <v>15.712857140000001</v>
      </c>
    </row>
    <row r="35" spans="1:2">
      <c r="A35" s="19">
        <v>4825.4399999999996</v>
      </c>
      <c r="B35" s="23">
        <v>16.47142857</v>
      </c>
    </row>
    <row r="36" spans="1:2">
      <c r="A36" s="19">
        <v>4931.04</v>
      </c>
      <c r="B36" s="23">
        <v>14.59857143</v>
      </c>
    </row>
    <row r="37" spans="1:2">
      <c r="A37" s="19">
        <v>5036.22</v>
      </c>
      <c r="B37" s="23">
        <v>16.071428569999998</v>
      </c>
    </row>
    <row r="38" spans="1:2">
      <c r="A38" s="19">
        <v>5140.8599999999997</v>
      </c>
      <c r="B38" s="23">
        <v>16.461428569999999</v>
      </c>
    </row>
    <row r="39" spans="1:2">
      <c r="A39" s="19">
        <v>5244.83</v>
      </c>
      <c r="B39" s="23">
        <v>12.04</v>
      </c>
    </row>
    <row r="40" spans="1:2">
      <c r="A40" s="19">
        <v>5450.28</v>
      </c>
      <c r="B40" s="23">
        <v>15.58285714</v>
      </c>
    </row>
    <row r="41" spans="1:2">
      <c r="A41" s="19">
        <v>5651.6</v>
      </c>
      <c r="B41" s="23">
        <v>16.16857143</v>
      </c>
    </row>
    <row r="42" spans="1:2">
      <c r="A42" s="19">
        <v>5848.15</v>
      </c>
      <c r="B42" s="23">
        <v>16.807142859999999</v>
      </c>
    </row>
    <row r="43" spans="1:2">
      <c r="A43" s="19">
        <v>6042.71</v>
      </c>
      <c r="B43" s="23">
        <v>16.57857143</v>
      </c>
    </row>
    <row r="44" spans="1:2">
      <c r="A44" s="19">
        <v>6240.04</v>
      </c>
      <c r="B44" s="23">
        <v>16.48</v>
      </c>
    </row>
    <row r="45" spans="1:2">
      <c r="A45" s="19">
        <v>6444.95</v>
      </c>
      <c r="B45" s="23">
        <v>16.771428570000001</v>
      </c>
    </row>
    <row r="46" spans="1:2">
      <c r="A46" s="19">
        <v>6662.25</v>
      </c>
      <c r="B46" s="23">
        <v>13.522857139999999</v>
      </c>
    </row>
    <row r="47" spans="1:2">
      <c r="A47" s="19">
        <v>6896.75</v>
      </c>
      <c r="B47" s="23">
        <v>11.60857143</v>
      </c>
    </row>
    <row r="48" spans="1:2">
      <c r="A48" s="19">
        <v>7147.12</v>
      </c>
      <c r="B48" s="23">
        <v>12.43857143</v>
      </c>
    </row>
    <row r="49" spans="1:2">
      <c r="A49" s="19">
        <v>7330.17</v>
      </c>
      <c r="B49" s="23">
        <v>15.33714286</v>
      </c>
    </row>
    <row r="50" spans="1:2">
      <c r="A50" s="19">
        <v>7442.47</v>
      </c>
      <c r="B50" s="23">
        <v>11.24571429</v>
      </c>
    </row>
    <row r="51" spans="1:2">
      <c r="A51" s="19">
        <v>7703.76</v>
      </c>
      <c r="B51" s="23">
        <v>11.211428570000001</v>
      </c>
    </row>
    <row r="52" spans="1:2">
      <c r="A52" s="19">
        <v>7824.61</v>
      </c>
      <c r="B52" s="23">
        <v>10.951428569999999</v>
      </c>
    </row>
    <row r="53" spans="1:2">
      <c r="A53" s="19">
        <v>7918.7</v>
      </c>
      <c r="B53" s="23">
        <v>10.19</v>
      </c>
    </row>
    <row r="54" spans="1:2">
      <c r="A54" s="19">
        <v>7994.84</v>
      </c>
      <c r="B54" s="23">
        <v>10.56857143</v>
      </c>
    </row>
    <row r="55" spans="1:2">
      <c r="A55" s="19">
        <v>8027</v>
      </c>
      <c r="B55" s="23">
        <v>10.208571429999999</v>
      </c>
    </row>
    <row r="56" spans="1:2">
      <c r="A56" s="19">
        <v>8055.57</v>
      </c>
      <c r="B56" s="23">
        <v>9.9028571430000003</v>
      </c>
    </row>
    <row r="57" spans="1:2">
      <c r="A57" s="19">
        <v>8080.8</v>
      </c>
      <c r="B57" s="23">
        <v>11.54428571</v>
      </c>
    </row>
    <row r="58" spans="1:2">
      <c r="A58" s="19">
        <v>8102.97</v>
      </c>
      <c r="B58" s="23">
        <v>11.99428571</v>
      </c>
    </row>
    <row r="59" spans="1:2">
      <c r="A59" s="19">
        <v>8139.14</v>
      </c>
      <c r="B59" s="23">
        <v>10.66571429</v>
      </c>
    </row>
    <row r="60" spans="1:2">
      <c r="A60" s="19">
        <v>8153.68</v>
      </c>
      <c r="B60" s="23">
        <v>10.90285714</v>
      </c>
    </row>
    <row r="61" spans="1:2">
      <c r="A61" s="19">
        <v>8166.19</v>
      </c>
      <c r="B61" s="23">
        <v>11.131428570000001</v>
      </c>
    </row>
    <row r="62" spans="1:2">
      <c r="A62" s="19">
        <v>8176.95</v>
      </c>
      <c r="B62" s="23">
        <v>10.888571430000001</v>
      </c>
    </row>
    <row r="63" spans="1:2">
      <c r="A63" s="19">
        <v>8186.22</v>
      </c>
      <c r="B63" s="23">
        <v>11.11714286</v>
      </c>
    </row>
    <row r="64" spans="1:2">
      <c r="A64" s="19">
        <v>8201.31</v>
      </c>
      <c r="B64" s="23">
        <v>15.954285710000001</v>
      </c>
    </row>
    <row r="65" spans="1:2">
      <c r="A65" s="19">
        <v>8213.17</v>
      </c>
      <c r="B65" s="23">
        <v>11.467142859999999</v>
      </c>
    </row>
    <row r="66" spans="1:2">
      <c r="A66" s="19">
        <v>8222.68</v>
      </c>
      <c r="B66" s="23">
        <v>16.69714286</v>
      </c>
    </row>
    <row r="67" spans="1:2">
      <c r="A67" s="19">
        <v>8226.7999999999993</v>
      </c>
      <c r="B67" s="23">
        <v>16.77571429</v>
      </c>
    </row>
    <row r="68" spans="1:2">
      <c r="A68" s="19">
        <v>8230.65</v>
      </c>
      <c r="B68" s="23">
        <v>12.68</v>
      </c>
    </row>
    <row r="69" spans="1:2">
      <c r="A69" s="19">
        <v>8234.31</v>
      </c>
      <c r="B69" s="23">
        <v>17.981428569999999</v>
      </c>
    </row>
    <row r="70" spans="1:2">
      <c r="A70" s="19">
        <v>8241.48</v>
      </c>
      <c r="B70" s="23">
        <v>17.144285709999998</v>
      </c>
    </row>
    <row r="71" spans="1:2">
      <c r="A71" s="19">
        <v>8245.2000000000007</v>
      </c>
      <c r="B71" s="23">
        <v>18.15142857</v>
      </c>
    </row>
    <row r="72" spans="1:2">
      <c r="A72" s="19">
        <v>8247.1299999999992</v>
      </c>
      <c r="B72" s="23">
        <v>17.931428570000001</v>
      </c>
    </row>
    <row r="73" spans="1:2">
      <c r="A73" s="19">
        <v>8252.2900000000009</v>
      </c>
      <c r="B73" s="23">
        <v>18.06428571</v>
      </c>
    </row>
    <row r="74" spans="1:2">
      <c r="A74" s="19">
        <v>8259.32</v>
      </c>
      <c r="B74" s="23">
        <v>17.99428571</v>
      </c>
    </row>
    <row r="75" spans="1:2">
      <c r="A75" s="19">
        <v>8261.92</v>
      </c>
      <c r="B75" s="23">
        <v>17.985714290000001</v>
      </c>
    </row>
    <row r="76" spans="1:2">
      <c r="A76" s="19">
        <v>8264.67</v>
      </c>
      <c r="B76" s="23">
        <v>17.985714290000001</v>
      </c>
    </row>
    <row r="77" spans="1:2">
      <c r="A77" s="19">
        <v>8270.66</v>
      </c>
      <c r="B77" s="23">
        <v>17.765714289999998</v>
      </c>
    </row>
    <row r="78" spans="1:2">
      <c r="A78" s="19">
        <v>8275.58</v>
      </c>
      <c r="B78" s="23">
        <v>17.964285709999999</v>
      </c>
    </row>
    <row r="79" spans="1:2">
      <c r="A79" s="19">
        <v>8279.0300000000007</v>
      </c>
      <c r="B79" s="23">
        <v>17.228571429999999</v>
      </c>
    </row>
    <row r="80" spans="1:2">
      <c r="A80" s="19">
        <v>8291.52</v>
      </c>
      <c r="B80" s="23">
        <v>17.281428569999999</v>
      </c>
    </row>
    <row r="81" spans="1:2">
      <c r="A81" s="19">
        <v>8297.66</v>
      </c>
      <c r="B81" s="23">
        <v>17.765714289999998</v>
      </c>
    </row>
    <row r="82" spans="1:2">
      <c r="A82" s="19">
        <v>8305.44</v>
      </c>
      <c r="B82" s="23">
        <v>17.99428571</v>
      </c>
    </row>
    <row r="83" spans="1:2">
      <c r="A83" s="19">
        <v>8313.2199999999993</v>
      </c>
      <c r="B83" s="23">
        <v>17.765714289999998</v>
      </c>
    </row>
    <row r="84" spans="1:2">
      <c r="A84" s="19">
        <v>8314.7800000000007</v>
      </c>
      <c r="B84" s="23">
        <v>17.855714290000002</v>
      </c>
    </row>
    <row r="85" spans="1:2">
      <c r="A85" s="19">
        <v>8318.67</v>
      </c>
      <c r="B85" s="23">
        <v>16.385714289999999</v>
      </c>
    </row>
  </sheetData>
  <mergeCells count="2">
    <mergeCell ref="A3:B3"/>
    <mergeCell ref="F3:H3"/>
  </mergeCells>
  <phoneticPr fontId="4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N61"/>
  <sheetViews>
    <sheetView workbookViewId="0">
      <selection activeCell="A3" sqref="A3:B4"/>
    </sheetView>
  </sheetViews>
  <sheetFormatPr baseColWidth="10" defaultColWidth="9" defaultRowHeight="13"/>
  <cols>
    <col min="1" max="1" width="17" style="22" customWidth="1"/>
    <col min="2" max="2" width="13.6640625" style="12" customWidth="1"/>
    <col min="3" max="6" width="9" style="4"/>
    <col min="7" max="7" width="13.6640625" style="4" customWidth="1"/>
    <col min="8" max="8" width="10.6640625" style="4" customWidth="1"/>
    <col min="9" max="16384" width="9" style="4"/>
  </cols>
  <sheetData>
    <row r="1" spans="1:14">
      <c r="A1" s="37" t="s">
        <v>765</v>
      </c>
      <c r="C1" s="22"/>
      <c r="D1" s="22"/>
      <c r="E1" s="22"/>
      <c r="F1" s="22"/>
      <c r="G1" s="6"/>
      <c r="H1" s="6"/>
      <c r="I1" s="6"/>
      <c r="J1" s="6"/>
      <c r="K1" s="6"/>
      <c r="M1" s="6"/>
      <c r="N1" s="6"/>
    </row>
    <row r="2" spans="1:14">
      <c r="A2" s="9"/>
      <c r="C2" s="22"/>
      <c r="D2" s="22"/>
      <c r="E2" s="22"/>
      <c r="F2" s="22"/>
      <c r="G2" s="6"/>
      <c r="H2" s="6"/>
      <c r="I2" s="6"/>
      <c r="J2" s="6"/>
      <c r="K2" s="6"/>
      <c r="M2" s="6"/>
      <c r="N2" s="6"/>
    </row>
    <row r="3" spans="1:14">
      <c r="A3" s="239" t="s">
        <v>605</v>
      </c>
      <c r="B3" s="239"/>
      <c r="F3" s="229" t="s">
        <v>606</v>
      </c>
      <c r="G3" s="229"/>
      <c r="H3" s="229"/>
    </row>
    <row r="4" spans="1:14" ht="15">
      <c r="A4" s="11" t="s">
        <v>607</v>
      </c>
      <c r="B4" s="12" t="s">
        <v>608</v>
      </c>
      <c r="F4" s="128" t="s">
        <v>609</v>
      </c>
      <c r="G4" s="14" t="s">
        <v>611</v>
      </c>
      <c r="H4" s="14" t="s">
        <v>612</v>
      </c>
    </row>
    <row r="5" spans="1:14">
      <c r="A5" s="22">
        <v>-47</v>
      </c>
      <c r="B5" s="17">
        <v>14.146000000000001</v>
      </c>
      <c r="F5" s="6">
        <v>1021</v>
      </c>
      <c r="G5" s="6">
        <v>-43.5</v>
      </c>
      <c r="H5" s="6">
        <v>0</v>
      </c>
    </row>
    <row r="6" spans="1:14">
      <c r="A6" s="22">
        <v>27</v>
      </c>
      <c r="B6" s="17">
        <v>13.646000000000001</v>
      </c>
      <c r="F6" s="6">
        <v>1062.5</v>
      </c>
      <c r="G6" s="6">
        <v>1240</v>
      </c>
      <c r="H6" s="6">
        <v>55</v>
      </c>
    </row>
    <row r="7" spans="1:14">
      <c r="A7" s="22">
        <v>135</v>
      </c>
      <c r="B7" s="17">
        <v>13.743</v>
      </c>
      <c r="F7" s="6">
        <v>1105.5</v>
      </c>
      <c r="G7" s="6">
        <v>1955</v>
      </c>
      <c r="H7" s="6">
        <v>75</v>
      </c>
    </row>
    <row r="8" spans="1:14">
      <c r="A8" s="22">
        <v>242</v>
      </c>
      <c r="B8" s="17">
        <v>13.95</v>
      </c>
      <c r="F8" s="6">
        <v>1191.75</v>
      </c>
      <c r="G8" s="6">
        <v>4560</v>
      </c>
      <c r="H8" s="6">
        <v>65</v>
      </c>
    </row>
    <row r="9" spans="1:14">
      <c r="A9" s="22">
        <v>350</v>
      </c>
      <c r="B9" s="17">
        <v>14.577999999999999</v>
      </c>
      <c r="F9" s="6">
        <v>1251.5</v>
      </c>
      <c r="G9" s="6">
        <v>5875</v>
      </c>
      <c r="H9" s="6">
        <v>65</v>
      </c>
    </row>
    <row r="10" spans="1:14">
      <c r="A10" s="22">
        <v>458</v>
      </c>
      <c r="B10" s="17">
        <v>14.772</v>
      </c>
      <c r="F10" s="6">
        <v>1310.5</v>
      </c>
      <c r="G10" s="6">
        <v>8175</v>
      </c>
      <c r="H10" s="6">
        <v>90</v>
      </c>
    </row>
    <row r="11" spans="1:14">
      <c r="A11" s="22">
        <v>565</v>
      </c>
      <c r="B11" s="17">
        <v>14.198</v>
      </c>
      <c r="F11" s="6">
        <v>1326.5</v>
      </c>
      <c r="G11" s="6">
        <v>8920</v>
      </c>
      <c r="H11" s="6">
        <v>75</v>
      </c>
    </row>
    <row r="12" spans="1:14">
      <c r="A12" s="22">
        <v>674</v>
      </c>
      <c r="B12" s="17">
        <v>14.72</v>
      </c>
      <c r="F12" s="6">
        <v>1339.5</v>
      </c>
      <c r="G12" s="6">
        <v>9810</v>
      </c>
      <c r="H12" s="6">
        <v>70</v>
      </c>
    </row>
    <row r="13" spans="1:14">
      <c r="A13" s="22">
        <v>782</v>
      </c>
      <c r="B13" s="17">
        <v>14.89</v>
      </c>
    </row>
    <row r="14" spans="1:14">
      <c r="A14" s="22">
        <v>890</v>
      </c>
      <c r="B14" s="17">
        <v>14.243</v>
      </c>
    </row>
    <row r="15" spans="1:14">
      <c r="A15" s="22">
        <v>999</v>
      </c>
      <c r="B15" s="17">
        <v>14.215</v>
      </c>
    </row>
    <row r="16" spans="1:14">
      <c r="A16" s="22">
        <v>1108</v>
      </c>
      <c r="B16" s="17">
        <v>14.422000000000001</v>
      </c>
    </row>
    <row r="17" spans="1:2">
      <c r="A17" s="22">
        <v>1217</v>
      </c>
      <c r="B17" s="17">
        <v>13.920999999999999</v>
      </c>
    </row>
    <row r="18" spans="1:2">
      <c r="A18" s="22">
        <v>1326</v>
      </c>
      <c r="B18" s="17">
        <v>14.385999999999999</v>
      </c>
    </row>
    <row r="19" spans="1:2">
      <c r="A19" s="22">
        <v>1436</v>
      </c>
      <c r="B19" s="17">
        <v>14.967000000000001</v>
      </c>
    </row>
    <row r="20" spans="1:2">
      <c r="A20" s="22">
        <v>1547</v>
      </c>
      <c r="B20" s="17">
        <v>14.225</v>
      </c>
    </row>
    <row r="21" spans="1:2">
      <c r="A21" s="22">
        <v>1658</v>
      </c>
      <c r="B21" s="17">
        <v>15.003</v>
      </c>
    </row>
    <row r="22" spans="1:2">
      <c r="A22" s="22">
        <v>1770</v>
      </c>
      <c r="B22" s="17">
        <v>14.97</v>
      </c>
    </row>
    <row r="23" spans="1:2">
      <c r="A23" s="22">
        <v>1882</v>
      </c>
      <c r="B23" s="17">
        <v>14.375999999999999</v>
      </c>
    </row>
    <row r="24" spans="1:2">
      <c r="A24" s="22">
        <v>1996</v>
      </c>
      <c r="B24" s="17">
        <v>14.462999999999999</v>
      </c>
    </row>
    <row r="25" spans="1:2">
      <c r="A25" s="22">
        <v>2081</v>
      </c>
      <c r="B25" s="17">
        <v>14.364000000000001</v>
      </c>
    </row>
    <row r="26" spans="1:2">
      <c r="A26" s="22">
        <v>2225</v>
      </c>
      <c r="B26" s="17">
        <v>14.461</v>
      </c>
    </row>
    <row r="27" spans="1:2">
      <c r="A27" s="22">
        <v>2342</v>
      </c>
      <c r="B27" s="17">
        <v>14.529</v>
      </c>
    </row>
    <row r="28" spans="1:2">
      <c r="A28" s="22">
        <v>2459</v>
      </c>
      <c r="B28" s="17">
        <v>14.385999999999999</v>
      </c>
    </row>
    <row r="29" spans="1:2">
      <c r="A29" s="22">
        <v>2577</v>
      </c>
      <c r="B29" s="17">
        <v>13.951000000000001</v>
      </c>
    </row>
    <row r="30" spans="1:2">
      <c r="A30" s="22">
        <v>2697</v>
      </c>
      <c r="B30" s="17">
        <v>14.077</v>
      </c>
    </row>
    <row r="31" spans="1:2">
      <c r="A31" s="22">
        <v>2817</v>
      </c>
      <c r="B31" s="17">
        <v>14.638999999999999</v>
      </c>
    </row>
    <row r="32" spans="1:2">
      <c r="A32" s="22">
        <v>2939</v>
      </c>
      <c r="B32" s="17">
        <v>14.46</v>
      </c>
    </row>
    <row r="33" spans="1:2">
      <c r="A33" s="22">
        <v>3061</v>
      </c>
      <c r="B33" s="17">
        <v>14.272</v>
      </c>
    </row>
    <row r="34" spans="1:2">
      <c r="A34" s="22">
        <v>3309</v>
      </c>
      <c r="B34" s="17">
        <v>14.034000000000001</v>
      </c>
    </row>
    <row r="35" spans="1:2">
      <c r="A35" s="22">
        <v>3562</v>
      </c>
      <c r="B35" s="17">
        <v>14.430999999999999</v>
      </c>
    </row>
    <row r="36" spans="1:2">
      <c r="A36" s="22">
        <v>3818</v>
      </c>
      <c r="B36" s="17">
        <v>15.43</v>
      </c>
    </row>
    <row r="37" spans="1:2">
      <c r="A37" s="22">
        <v>4078</v>
      </c>
      <c r="B37" s="17">
        <v>14.718999999999999</v>
      </c>
    </row>
    <row r="38" spans="1:2">
      <c r="A38" s="22">
        <v>4341</v>
      </c>
      <c r="B38" s="17">
        <v>15.724</v>
      </c>
    </row>
    <row r="39" spans="1:2">
      <c r="A39" s="22">
        <v>4609</v>
      </c>
      <c r="B39" s="17">
        <v>14.711</v>
      </c>
    </row>
    <row r="40" spans="1:2">
      <c r="A40" s="22">
        <v>4880</v>
      </c>
      <c r="B40" s="17">
        <v>14.936999999999999</v>
      </c>
    </row>
    <row r="41" spans="1:2">
      <c r="A41" s="22">
        <v>5156</v>
      </c>
      <c r="B41" s="17">
        <v>15.132</v>
      </c>
    </row>
    <row r="42" spans="1:2">
      <c r="A42" s="22">
        <v>5434</v>
      </c>
      <c r="B42" s="17">
        <v>14.701000000000001</v>
      </c>
    </row>
    <row r="43" spans="1:2">
      <c r="A43" s="22">
        <v>5717</v>
      </c>
      <c r="B43" s="17">
        <v>14.189</v>
      </c>
    </row>
    <row r="44" spans="1:2">
      <c r="A44" s="22">
        <v>6004</v>
      </c>
      <c r="B44" s="17">
        <v>15.417</v>
      </c>
    </row>
    <row r="45" spans="1:2">
      <c r="A45" s="22">
        <v>6294</v>
      </c>
      <c r="B45" s="17">
        <v>14.199</v>
      </c>
    </row>
    <row r="46" spans="1:2">
      <c r="A46" s="22">
        <v>6588</v>
      </c>
      <c r="B46" s="17">
        <v>14.993</v>
      </c>
    </row>
    <row r="47" spans="1:2">
      <c r="A47" s="22">
        <v>6737</v>
      </c>
      <c r="B47" s="17">
        <v>15.362</v>
      </c>
    </row>
    <row r="48" spans="1:2">
      <c r="A48" s="22">
        <v>6886</v>
      </c>
      <c r="B48" s="17">
        <v>14.927</v>
      </c>
    </row>
    <row r="49" spans="1:2">
      <c r="A49" s="22">
        <v>7037</v>
      </c>
      <c r="B49" s="17">
        <v>14.395</v>
      </c>
    </row>
    <row r="50" spans="1:2">
      <c r="A50" s="22">
        <v>7189</v>
      </c>
      <c r="B50" s="17">
        <v>14.532</v>
      </c>
    </row>
    <row r="51" spans="1:2">
      <c r="A51" s="22">
        <v>7341</v>
      </c>
      <c r="B51" s="17">
        <v>15.076000000000001</v>
      </c>
    </row>
    <row r="52" spans="1:2">
      <c r="A52" s="22">
        <v>7495</v>
      </c>
      <c r="B52" s="17">
        <v>14.831</v>
      </c>
    </row>
    <row r="53" spans="1:2">
      <c r="A53" s="22">
        <v>7649</v>
      </c>
      <c r="B53" s="17">
        <v>14.696</v>
      </c>
    </row>
    <row r="54" spans="1:2">
      <c r="A54" s="22">
        <v>7805</v>
      </c>
      <c r="B54" s="17">
        <v>14.284000000000001</v>
      </c>
    </row>
    <row r="55" spans="1:2">
      <c r="A55" s="22">
        <v>7961</v>
      </c>
      <c r="B55" s="17">
        <v>14.801</v>
      </c>
    </row>
    <row r="56" spans="1:2">
      <c r="A56" s="22">
        <v>8118</v>
      </c>
      <c r="B56" s="17">
        <v>14.238</v>
      </c>
    </row>
    <row r="57" spans="1:2">
      <c r="A57" s="22">
        <v>8276</v>
      </c>
      <c r="B57" s="17">
        <v>14.746</v>
      </c>
    </row>
    <row r="58" spans="1:2">
      <c r="A58" s="22">
        <v>8435</v>
      </c>
      <c r="B58" s="17">
        <v>14.573</v>
      </c>
    </row>
    <row r="59" spans="1:2">
      <c r="A59" s="22">
        <v>8594</v>
      </c>
      <c r="B59" s="17">
        <v>14.246</v>
      </c>
    </row>
    <row r="60" spans="1:2">
      <c r="A60" s="22">
        <v>8754</v>
      </c>
      <c r="B60" s="17">
        <v>14.587999999999999</v>
      </c>
    </row>
    <row r="61" spans="1:2">
      <c r="A61" s="22">
        <v>8914</v>
      </c>
      <c r="B61" s="17">
        <v>14.339</v>
      </c>
    </row>
  </sheetData>
  <mergeCells count="2">
    <mergeCell ref="A3:B3"/>
    <mergeCell ref="F3:H3"/>
  </mergeCells>
  <phoneticPr fontId="4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336"/>
  <sheetViews>
    <sheetView workbookViewId="0">
      <selection activeCell="A3" sqref="A3:B4"/>
    </sheetView>
  </sheetViews>
  <sheetFormatPr baseColWidth="10" defaultColWidth="9" defaultRowHeight="13"/>
  <cols>
    <col min="1" max="1" width="18.6640625" style="133" customWidth="1"/>
    <col min="2" max="2" width="13.6640625" style="134" customWidth="1"/>
    <col min="3" max="3" width="9" style="38"/>
    <col min="4" max="4" width="9.83203125" style="38" customWidth="1"/>
    <col min="5" max="5" width="9.33203125" style="23" customWidth="1"/>
    <col min="6" max="6" width="10.1640625" style="6" customWidth="1"/>
    <col min="7" max="7" width="16.1640625" style="6" customWidth="1"/>
    <col min="8" max="8" width="14.1640625" style="6" customWidth="1"/>
    <col min="9" max="9" width="11.1640625" style="6" customWidth="1"/>
    <col min="10" max="10" width="20.33203125" style="6" customWidth="1"/>
    <col min="11" max="11" width="7.83203125" style="4" customWidth="1"/>
    <col min="12" max="16384" width="9" style="4"/>
  </cols>
  <sheetData>
    <row r="1" spans="1:12">
      <c r="A1" s="37" t="s">
        <v>766</v>
      </c>
      <c r="B1" s="20"/>
      <c r="C1" s="4"/>
      <c r="D1" s="4"/>
      <c r="L1" s="6"/>
    </row>
    <row r="2" spans="1:12">
      <c r="A2" s="9"/>
      <c r="B2" s="20"/>
      <c r="C2" s="4"/>
      <c r="D2" s="4"/>
      <c r="L2" s="6"/>
    </row>
    <row r="3" spans="1:12">
      <c r="A3" s="239" t="s">
        <v>605</v>
      </c>
      <c r="B3" s="239"/>
      <c r="F3" s="229" t="s">
        <v>606</v>
      </c>
      <c r="G3" s="229"/>
      <c r="H3" s="229"/>
      <c r="I3" s="229"/>
      <c r="J3" s="229"/>
      <c r="K3" s="229"/>
    </row>
    <row r="4" spans="1:12" ht="15">
      <c r="A4" s="11" t="s">
        <v>607</v>
      </c>
      <c r="B4" s="12" t="s">
        <v>608</v>
      </c>
      <c r="F4" s="34" t="s">
        <v>609</v>
      </c>
      <c r="G4" s="13" t="s">
        <v>610</v>
      </c>
      <c r="H4" s="14" t="s">
        <v>611</v>
      </c>
      <c r="I4" s="14" t="s">
        <v>612</v>
      </c>
      <c r="J4" s="13" t="s">
        <v>629</v>
      </c>
      <c r="K4" s="17" t="s">
        <v>634</v>
      </c>
    </row>
    <row r="5" spans="1:12">
      <c r="A5" s="133">
        <v>0</v>
      </c>
      <c r="B5" s="135">
        <v>10.97</v>
      </c>
      <c r="F5" s="34">
        <v>14.5</v>
      </c>
      <c r="G5" s="13" t="s">
        <v>767</v>
      </c>
      <c r="H5" s="13">
        <v>1195</v>
      </c>
      <c r="I5" s="13">
        <v>15</v>
      </c>
      <c r="J5" s="13">
        <v>1120</v>
      </c>
      <c r="K5" s="13">
        <v>52.5</v>
      </c>
    </row>
    <row r="6" spans="1:12">
      <c r="A6" s="133">
        <v>309.5</v>
      </c>
      <c r="B6" s="135">
        <v>10.8</v>
      </c>
      <c r="F6" s="34">
        <v>91.5</v>
      </c>
      <c r="G6" s="13" t="s">
        <v>768</v>
      </c>
      <c r="H6" s="13">
        <v>5960</v>
      </c>
      <c r="I6" s="13">
        <v>15</v>
      </c>
      <c r="J6" s="13">
        <v>6780</v>
      </c>
      <c r="K6" s="13">
        <v>55</v>
      </c>
    </row>
    <row r="7" spans="1:12">
      <c r="A7" s="133">
        <v>464.7</v>
      </c>
      <c r="B7" s="135">
        <v>10.73</v>
      </c>
      <c r="F7" s="34">
        <v>117.5</v>
      </c>
      <c r="G7" s="13" t="s">
        <v>647</v>
      </c>
      <c r="H7" s="13">
        <v>7295</v>
      </c>
      <c r="I7" s="13">
        <v>25</v>
      </c>
      <c r="J7" s="13">
        <v>8105</v>
      </c>
      <c r="K7" s="13">
        <v>71</v>
      </c>
    </row>
    <row r="8" spans="1:12">
      <c r="A8" s="133">
        <v>619.29999999999995</v>
      </c>
      <c r="B8" s="135">
        <v>10.43</v>
      </c>
      <c r="F8" s="34">
        <v>136.5</v>
      </c>
      <c r="G8" s="13" t="s">
        <v>647</v>
      </c>
      <c r="H8" s="13">
        <v>8035</v>
      </c>
      <c r="I8" s="13">
        <v>30</v>
      </c>
      <c r="J8" s="13">
        <v>8915</v>
      </c>
      <c r="K8" s="13">
        <v>120</v>
      </c>
    </row>
    <row r="9" spans="1:12">
      <c r="A9" s="133">
        <v>773.2</v>
      </c>
      <c r="B9" s="135">
        <v>11.01</v>
      </c>
      <c r="F9" s="34">
        <v>253</v>
      </c>
      <c r="G9" s="13" t="s">
        <v>647</v>
      </c>
      <c r="H9" s="13">
        <v>12020</v>
      </c>
      <c r="I9" s="13">
        <v>60</v>
      </c>
      <c r="J9" s="13">
        <v>13880</v>
      </c>
      <c r="K9" s="13">
        <v>130.5</v>
      </c>
    </row>
    <row r="10" spans="1:12">
      <c r="A10" s="133">
        <v>926.3</v>
      </c>
      <c r="B10" s="135">
        <v>10.73</v>
      </c>
      <c r="F10" s="34">
        <v>274.5</v>
      </c>
      <c r="G10" s="13" t="s">
        <v>769</v>
      </c>
      <c r="H10" s="13">
        <v>12745</v>
      </c>
      <c r="I10" s="13">
        <v>45</v>
      </c>
      <c r="J10" s="13">
        <v>15060</v>
      </c>
      <c r="K10" s="13">
        <v>234</v>
      </c>
    </row>
    <row r="11" spans="1:12">
      <c r="A11" s="133">
        <v>1078.8</v>
      </c>
      <c r="B11" s="135">
        <v>11.53</v>
      </c>
      <c r="F11" s="34">
        <v>274.5</v>
      </c>
      <c r="G11" s="13" t="s">
        <v>647</v>
      </c>
      <c r="H11" s="13">
        <v>13250</v>
      </c>
      <c r="I11" s="13">
        <v>70</v>
      </c>
      <c r="J11" s="13">
        <v>15700</v>
      </c>
      <c r="K11" s="13">
        <v>386</v>
      </c>
    </row>
    <row r="12" spans="1:12">
      <c r="A12" s="133">
        <v>1230.5999999999999</v>
      </c>
      <c r="B12" s="135">
        <v>11.49</v>
      </c>
      <c r="F12" s="34">
        <v>297.5</v>
      </c>
      <c r="G12" s="13" t="s">
        <v>769</v>
      </c>
      <c r="H12" s="13">
        <v>13030</v>
      </c>
      <c r="I12" s="13">
        <v>60</v>
      </c>
      <c r="J12" s="13">
        <v>15380</v>
      </c>
      <c r="K12" s="13">
        <v>317</v>
      </c>
    </row>
    <row r="13" spans="1:12">
      <c r="A13" s="133">
        <v>1381.7</v>
      </c>
      <c r="B13" s="135">
        <v>11.66</v>
      </c>
    </row>
    <row r="14" spans="1:12">
      <c r="A14" s="133">
        <v>1681.8</v>
      </c>
      <c r="B14" s="135">
        <v>11.44</v>
      </c>
    </row>
    <row r="15" spans="1:12">
      <c r="A15" s="133">
        <v>1905</v>
      </c>
      <c r="B15" s="135">
        <v>11.28</v>
      </c>
    </row>
    <row r="16" spans="1:12">
      <c r="A16" s="133">
        <v>2052.9</v>
      </c>
      <c r="B16" s="135">
        <v>11.42</v>
      </c>
    </row>
    <row r="17" spans="1:12">
      <c r="A17" s="133">
        <v>2200.1999999999998</v>
      </c>
      <c r="B17" s="135">
        <v>11.18</v>
      </c>
    </row>
    <row r="18" spans="1:12">
      <c r="A18" s="133">
        <v>2310.1999999999998</v>
      </c>
      <c r="B18" s="135">
        <v>11.16</v>
      </c>
    </row>
    <row r="19" spans="1:12">
      <c r="A19" s="133">
        <v>2383.3000000000002</v>
      </c>
      <c r="B19" s="135">
        <v>11.53</v>
      </c>
    </row>
    <row r="20" spans="1:12">
      <c r="A20" s="133">
        <v>2456.1999999999998</v>
      </c>
      <c r="B20" s="135">
        <v>11.3</v>
      </c>
    </row>
    <row r="21" spans="1:12">
      <c r="A21" s="133">
        <v>2529</v>
      </c>
      <c r="B21" s="135">
        <v>11.33</v>
      </c>
    </row>
    <row r="22" spans="1:12">
      <c r="A22" s="133">
        <v>2601.5</v>
      </c>
      <c r="B22" s="135">
        <v>10.79</v>
      </c>
    </row>
    <row r="23" spans="1:12">
      <c r="A23" s="133">
        <v>2674</v>
      </c>
      <c r="B23" s="135">
        <v>10.86</v>
      </c>
    </row>
    <row r="24" spans="1:12">
      <c r="A24" s="133">
        <v>2746.2</v>
      </c>
      <c r="B24" s="135">
        <v>10.86</v>
      </c>
    </row>
    <row r="25" spans="1:12">
      <c r="A25" s="133">
        <v>2818.2</v>
      </c>
      <c r="B25" s="135">
        <v>9.98</v>
      </c>
    </row>
    <row r="26" spans="1:12">
      <c r="A26" s="133">
        <v>2890.1</v>
      </c>
      <c r="B26" s="135">
        <v>10.28</v>
      </c>
    </row>
    <row r="27" spans="1:12">
      <c r="A27" s="133">
        <v>2961.8</v>
      </c>
      <c r="B27" s="135">
        <v>10.26</v>
      </c>
    </row>
    <row r="28" spans="1:12">
      <c r="A28" s="133">
        <v>3033.4</v>
      </c>
      <c r="B28" s="135">
        <v>10.58</v>
      </c>
    </row>
    <row r="29" spans="1:12">
      <c r="A29" s="133">
        <v>3104.7</v>
      </c>
      <c r="B29" s="135">
        <v>10.119999999999999</v>
      </c>
    </row>
    <row r="30" spans="1:12">
      <c r="A30" s="133">
        <v>3175.9</v>
      </c>
      <c r="B30" s="135">
        <v>10.16</v>
      </c>
    </row>
    <row r="31" spans="1:12">
      <c r="A31" s="133">
        <v>3246.9</v>
      </c>
      <c r="B31" s="135">
        <v>10.45</v>
      </c>
      <c r="K31" s="38"/>
      <c r="L31" s="136"/>
    </row>
    <row r="32" spans="1:12">
      <c r="A32" s="133">
        <v>3317.8</v>
      </c>
      <c r="B32" s="135">
        <v>10.19</v>
      </c>
      <c r="K32" s="38"/>
      <c r="L32" s="136"/>
    </row>
    <row r="33" spans="1:12">
      <c r="A33" s="133">
        <v>3388.4</v>
      </c>
      <c r="B33" s="135">
        <v>10.34</v>
      </c>
      <c r="K33" s="38"/>
      <c r="L33" s="136"/>
    </row>
    <row r="34" spans="1:12">
      <c r="A34" s="133">
        <v>3458.9</v>
      </c>
      <c r="B34" s="135">
        <v>10.46</v>
      </c>
      <c r="K34" s="38"/>
      <c r="L34" s="136"/>
    </row>
    <row r="35" spans="1:12">
      <c r="A35" s="133">
        <v>3529.2</v>
      </c>
      <c r="B35" s="135">
        <v>10.5</v>
      </c>
      <c r="K35" s="38"/>
      <c r="L35" s="136"/>
    </row>
    <row r="36" spans="1:12">
      <c r="A36" s="133">
        <v>3599.4</v>
      </c>
      <c r="B36" s="135">
        <v>10.31</v>
      </c>
      <c r="K36" s="38"/>
      <c r="L36" s="136"/>
    </row>
    <row r="37" spans="1:12">
      <c r="A37" s="133">
        <v>3669.4</v>
      </c>
      <c r="B37" s="135">
        <v>10.83</v>
      </c>
      <c r="K37" s="38"/>
      <c r="L37" s="136"/>
    </row>
    <row r="38" spans="1:12">
      <c r="A38" s="133">
        <v>3739.2</v>
      </c>
      <c r="B38" s="135">
        <v>10.95</v>
      </c>
      <c r="K38" s="38"/>
      <c r="L38" s="136"/>
    </row>
    <row r="39" spans="1:12">
      <c r="A39" s="133">
        <v>3808.8</v>
      </c>
      <c r="B39" s="135">
        <v>10.7</v>
      </c>
      <c r="E39" s="34"/>
      <c r="F39" s="13"/>
      <c r="G39" s="13"/>
      <c r="H39" s="13"/>
      <c r="I39" s="13"/>
      <c r="J39" s="13"/>
      <c r="K39" s="38"/>
      <c r="L39" s="38"/>
    </row>
    <row r="40" spans="1:12">
      <c r="A40" s="133">
        <v>3878.2</v>
      </c>
      <c r="B40" s="135">
        <v>10.72</v>
      </c>
      <c r="E40" s="34"/>
      <c r="F40" s="13"/>
      <c r="G40" s="13"/>
      <c r="H40" s="13"/>
      <c r="I40" s="13"/>
      <c r="J40" s="13"/>
      <c r="K40" s="38"/>
      <c r="L40" s="38"/>
    </row>
    <row r="41" spans="1:12">
      <c r="A41" s="133">
        <v>3947.5</v>
      </c>
      <c r="B41" s="135">
        <v>11.09</v>
      </c>
      <c r="E41" s="34"/>
      <c r="F41" s="13"/>
      <c r="G41" s="13"/>
      <c r="H41" s="13"/>
      <c r="I41" s="13"/>
      <c r="J41" s="13"/>
      <c r="K41" s="38"/>
      <c r="L41" s="38"/>
    </row>
    <row r="42" spans="1:12">
      <c r="A42" s="133">
        <v>4016.6</v>
      </c>
      <c r="B42" s="135">
        <v>11.58</v>
      </c>
      <c r="E42" s="34"/>
      <c r="F42" s="13"/>
      <c r="G42" s="13"/>
      <c r="H42" s="13"/>
      <c r="I42" s="13"/>
      <c r="J42" s="13"/>
      <c r="K42" s="38"/>
      <c r="L42" s="38"/>
    </row>
    <row r="43" spans="1:12">
      <c r="A43" s="133">
        <v>4085.5</v>
      </c>
      <c r="B43" s="135">
        <v>11.76</v>
      </c>
      <c r="E43" s="34"/>
      <c r="F43" s="13"/>
      <c r="G43" s="13"/>
      <c r="H43" s="13"/>
      <c r="I43" s="13"/>
      <c r="J43" s="13"/>
      <c r="K43" s="38"/>
      <c r="L43" s="38"/>
    </row>
    <row r="44" spans="1:12">
      <c r="A44" s="133">
        <v>4154.3</v>
      </c>
      <c r="B44" s="135">
        <v>11.71</v>
      </c>
      <c r="E44" s="34"/>
      <c r="F44" s="13"/>
      <c r="G44" s="13"/>
      <c r="H44" s="13"/>
      <c r="I44" s="13"/>
      <c r="J44" s="13"/>
      <c r="K44" s="38"/>
      <c r="L44" s="38"/>
    </row>
    <row r="45" spans="1:12">
      <c r="A45" s="133">
        <v>4222.8</v>
      </c>
      <c r="B45" s="135">
        <v>11.69</v>
      </c>
      <c r="E45" s="34"/>
      <c r="F45" s="13"/>
      <c r="G45" s="13"/>
      <c r="H45" s="13"/>
      <c r="I45" s="13"/>
      <c r="J45" s="13"/>
      <c r="K45" s="38"/>
      <c r="L45" s="38"/>
    </row>
    <row r="46" spans="1:12">
      <c r="A46" s="133">
        <v>4291.2</v>
      </c>
      <c r="B46" s="135">
        <v>11.11</v>
      </c>
      <c r="E46" s="34"/>
      <c r="F46" s="13"/>
      <c r="G46" s="13"/>
      <c r="H46" s="13"/>
      <c r="I46" s="13"/>
      <c r="J46" s="13"/>
      <c r="K46" s="38"/>
      <c r="L46" s="38"/>
    </row>
    <row r="47" spans="1:12">
      <c r="A47" s="133">
        <v>4359.5</v>
      </c>
      <c r="B47" s="135">
        <v>11.5</v>
      </c>
      <c r="E47" s="34"/>
      <c r="F47" s="13"/>
      <c r="G47" s="13"/>
      <c r="H47" s="13"/>
      <c r="I47" s="13"/>
      <c r="J47" s="13"/>
      <c r="K47" s="38"/>
      <c r="L47" s="38"/>
    </row>
    <row r="48" spans="1:12">
      <c r="A48" s="133">
        <v>4427.5</v>
      </c>
      <c r="B48" s="135">
        <v>11.58</v>
      </c>
      <c r="E48" s="34"/>
      <c r="F48" s="13"/>
      <c r="G48" s="13"/>
      <c r="H48" s="13"/>
      <c r="I48" s="13"/>
      <c r="J48" s="13"/>
      <c r="K48" s="38"/>
      <c r="L48" s="38"/>
    </row>
    <row r="49" spans="1:12">
      <c r="A49" s="133">
        <v>4495.3999999999996</v>
      </c>
      <c r="B49" s="135">
        <v>11.18</v>
      </c>
      <c r="E49" s="34"/>
      <c r="F49" s="13"/>
      <c r="G49" s="13"/>
      <c r="H49" s="13"/>
      <c r="I49" s="13"/>
      <c r="J49" s="13"/>
      <c r="K49" s="38"/>
      <c r="L49" s="38"/>
    </row>
    <row r="50" spans="1:12">
      <c r="A50" s="133">
        <v>4563.1000000000004</v>
      </c>
      <c r="B50" s="135">
        <v>11.67</v>
      </c>
      <c r="E50" s="34"/>
      <c r="F50" s="13"/>
      <c r="G50" s="13"/>
      <c r="H50" s="13"/>
      <c r="I50" s="13"/>
      <c r="J50" s="13"/>
      <c r="K50" s="38"/>
      <c r="L50" s="38"/>
    </row>
    <row r="51" spans="1:12">
      <c r="A51" s="133">
        <v>4630.6000000000004</v>
      </c>
      <c r="B51" s="135">
        <v>11.32</v>
      </c>
      <c r="E51" s="34"/>
      <c r="F51" s="13"/>
      <c r="G51" s="13"/>
      <c r="H51" s="13"/>
      <c r="I51" s="13"/>
      <c r="J51" s="13"/>
      <c r="K51" s="38"/>
      <c r="L51" s="38"/>
    </row>
    <row r="52" spans="1:12">
      <c r="A52" s="133">
        <v>4832.2</v>
      </c>
      <c r="B52" s="135">
        <v>10.61</v>
      </c>
      <c r="E52" s="34"/>
      <c r="F52" s="13"/>
      <c r="G52" s="13"/>
      <c r="H52" s="13"/>
      <c r="I52" s="13"/>
      <c r="J52" s="13"/>
      <c r="K52" s="38"/>
      <c r="L52" s="38"/>
    </row>
    <row r="53" spans="1:12">
      <c r="A53" s="133">
        <v>5032.1000000000004</v>
      </c>
      <c r="B53" s="135">
        <v>11.25</v>
      </c>
      <c r="E53" s="34"/>
      <c r="F53" s="13"/>
      <c r="G53" s="13"/>
      <c r="H53" s="13"/>
      <c r="I53" s="13"/>
      <c r="J53" s="13"/>
      <c r="K53" s="38"/>
      <c r="L53" s="38"/>
    </row>
    <row r="54" spans="1:12">
      <c r="A54" s="133">
        <v>5230.5</v>
      </c>
      <c r="B54" s="135">
        <v>11.36</v>
      </c>
      <c r="E54" s="34"/>
      <c r="F54" s="13"/>
      <c r="G54" s="13"/>
      <c r="H54" s="13"/>
      <c r="I54" s="13"/>
      <c r="J54" s="13"/>
      <c r="K54" s="38"/>
      <c r="L54" s="38"/>
    </row>
    <row r="55" spans="1:12">
      <c r="A55" s="133">
        <v>5427.4</v>
      </c>
      <c r="B55" s="135">
        <v>11.05</v>
      </c>
    </row>
    <row r="56" spans="1:12">
      <c r="A56" s="133">
        <v>5622.6</v>
      </c>
      <c r="B56" s="135">
        <v>11.69</v>
      </c>
    </row>
    <row r="57" spans="1:12">
      <c r="A57" s="133">
        <v>5816.4</v>
      </c>
      <c r="B57" s="135">
        <v>11.47</v>
      </c>
    </row>
    <row r="58" spans="1:12">
      <c r="A58" s="133">
        <v>6008.5</v>
      </c>
      <c r="B58" s="135">
        <v>11.2</v>
      </c>
    </row>
    <row r="59" spans="1:12">
      <c r="A59" s="133">
        <v>6199.1</v>
      </c>
      <c r="B59" s="135">
        <v>11.74</v>
      </c>
    </row>
    <row r="60" spans="1:12">
      <c r="A60" s="133">
        <v>6388.1</v>
      </c>
      <c r="B60" s="135">
        <v>10.92</v>
      </c>
    </row>
    <row r="61" spans="1:12">
      <c r="A61" s="133">
        <v>6575.5</v>
      </c>
      <c r="B61" s="135">
        <v>11.33</v>
      </c>
    </row>
    <row r="62" spans="1:12">
      <c r="A62" s="133">
        <v>6761.3</v>
      </c>
      <c r="B62" s="135">
        <v>11.45</v>
      </c>
    </row>
    <row r="63" spans="1:12">
      <c r="A63" s="133">
        <v>6945.6</v>
      </c>
      <c r="B63" s="135">
        <v>11.96</v>
      </c>
    </row>
    <row r="64" spans="1:12">
      <c r="A64" s="133">
        <v>7128.4</v>
      </c>
      <c r="B64" s="135">
        <v>11.58</v>
      </c>
    </row>
    <row r="65" spans="1:2">
      <c r="A65" s="133">
        <v>7309.5</v>
      </c>
      <c r="B65" s="135">
        <v>11.95</v>
      </c>
    </row>
    <row r="66" spans="1:2">
      <c r="A66" s="133">
        <v>7459.3</v>
      </c>
      <c r="B66" s="135">
        <v>11</v>
      </c>
    </row>
    <row r="67" spans="1:2">
      <c r="A67" s="133">
        <v>7637.6</v>
      </c>
      <c r="B67" s="135">
        <v>11.09</v>
      </c>
    </row>
    <row r="68" spans="1:2">
      <c r="A68" s="133">
        <v>7931.2</v>
      </c>
      <c r="B68" s="135">
        <v>11.3</v>
      </c>
    </row>
    <row r="69" spans="1:2">
      <c r="A69" s="133">
        <v>8220.5</v>
      </c>
      <c r="B69" s="135">
        <v>11.42</v>
      </c>
    </row>
    <row r="70" spans="1:2">
      <c r="A70" s="133">
        <v>8505.5</v>
      </c>
      <c r="B70" s="135">
        <v>11.11</v>
      </c>
    </row>
    <row r="71" spans="1:2">
      <c r="A71" s="133">
        <v>8786.1</v>
      </c>
      <c r="B71" s="135">
        <v>11.13</v>
      </c>
    </row>
    <row r="72" spans="1:2">
      <c r="A72" s="133">
        <v>9062.2999999999993</v>
      </c>
      <c r="B72" s="135">
        <v>10.73</v>
      </c>
    </row>
    <row r="73" spans="1:2">
      <c r="A73" s="133">
        <v>9334.2000000000007</v>
      </c>
      <c r="B73" s="135">
        <v>11.63</v>
      </c>
    </row>
    <row r="74" spans="1:2">
      <c r="A74" s="133">
        <v>9601.7000000000007</v>
      </c>
      <c r="B74" s="135">
        <v>11.65</v>
      </c>
    </row>
    <row r="75" spans="1:2">
      <c r="A75" s="133">
        <v>9864.9</v>
      </c>
      <c r="B75" s="135">
        <v>11.63</v>
      </c>
    </row>
    <row r="76" spans="1:2">
      <c r="A76" s="133">
        <v>10123.700000000001</v>
      </c>
      <c r="B76" s="135">
        <v>11.78</v>
      </c>
    </row>
    <row r="77" spans="1:2">
      <c r="A77" s="133">
        <v>10378.200000000001</v>
      </c>
      <c r="B77" s="135">
        <v>11.77</v>
      </c>
    </row>
    <row r="78" spans="1:2">
      <c r="A78" s="133">
        <v>10628.3</v>
      </c>
      <c r="B78" s="135">
        <v>11.37</v>
      </c>
    </row>
    <row r="79" spans="1:2">
      <c r="A79" s="133">
        <v>10874</v>
      </c>
      <c r="B79" s="135">
        <v>11.18</v>
      </c>
    </row>
    <row r="80" spans="1:2">
      <c r="A80" s="133">
        <v>11115.4</v>
      </c>
      <c r="B80" s="135">
        <v>11.48</v>
      </c>
    </row>
    <row r="81" spans="1:2">
      <c r="A81" s="133">
        <v>11352.5</v>
      </c>
      <c r="B81" s="135">
        <v>12.17</v>
      </c>
    </row>
    <row r="82" spans="1:2">
      <c r="A82" s="133">
        <v>11585.1</v>
      </c>
      <c r="B82" s="135">
        <v>11.33</v>
      </c>
    </row>
    <row r="83" spans="1:2">
      <c r="A83" s="133">
        <v>11813.5</v>
      </c>
      <c r="B83" s="135">
        <v>10.69</v>
      </c>
    </row>
    <row r="84" spans="1:2">
      <c r="A84" s="133">
        <v>12037.4</v>
      </c>
      <c r="B84" s="135">
        <v>12.27</v>
      </c>
    </row>
    <row r="85" spans="1:2">
      <c r="A85" s="133">
        <v>12257.1</v>
      </c>
      <c r="B85" s="135">
        <v>11.8</v>
      </c>
    </row>
    <row r="86" spans="1:2">
      <c r="A86" s="133">
        <v>12472.3</v>
      </c>
      <c r="B86" s="135">
        <v>10.62</v>
      </c>
    </row>
    <row r="87" spans="1:2">
      <c r="A87" s="133">
        <v>12683.2</v>
      </c>
      <c r="B87" s="135">
        <v>9.92</v>
      </c>
    </row>
    <row r="88" spans="1:2">
      <c r="A88" s="133">
        <v>12889.8</v>
      </c>
      <c r="B88" s="135">
        <v>11.8</v>
      </c>
    </row>
    <row r="89" spans="1:2">
      <c r="A89" s="133">
        <v>13092</v>
      </c>
      <c r="B89" s="135">
        <v>10.1</v>
      </c>
    </row>
    <row r="90" spans="1:2">
      <c r="A90" s="133">
        <v>13289.8</v>
      </c>
      <c r="B90" s="135">
        <v>9.59</v>
      </c>
    </row>
    <row r="91" spans="1:2">
      <c r="A91" s="133">
        <v>13483.3</v>
      </c>
      <c r="B91" s="135">
        <v>10.01</v>
      </c>
    </row>
    <row r="92" spans="1:2">
      <c r="A92" s="133">
        <v>13672.4</v>
      </c>
      <c r="B92" s="135">
        <v>10.5</v>
      </c>
    </row>
    <row r="93" spans="1:2">
      <c r="A93" s="133">
        <v>14037.6</v>
      </c>
      <c r="B93" s="135">
        <v>11.07</v>
      </c>
    </row>
    <row r="94" spans="1:2">
      <c r="A94" s="133">
        <v>14213.7</v>
      </c>
      <c r="B94" s="135">
        <v>10.31</v>
      </c>
    </row>
    <row r="95" spans="1:2">
      <c r="A95" s="133">
        <v>14385.4</v>
      </c>
      <c r="B95" s="135">
        <v>11.65</v>
      </c>
    </row>
    <row r="96" spans="1:2">
      <c r="A96" s="133">
        <v>14552.8</v>
      </c>
      <c r="B96" s="135">
        <v>11.62</v>
      </c>
    </row>
    <row r="97" spans="1:2">
      <c r="A97" s="133">
        <v>14715.8</v>
      </c>
      <c r="B97" s="135">
        <v>11.43</v>
      </c>
    </row>
    <row r="98" spans="1:2">
      <c r="A98" s="133">
        <v>14874.4</v>
      </c>
      <c r="B98" s="135">
        <v>10.18</v>
      </c>
    </row>
    <row r="99" spans="1:2">
      <c r="B99" s="137"/>
    </row>
    <row r="100" spans="1:2">
      <c r="B100" s="137"/>
    </row>
    <row r="101" spans="1:2">
      <c r="B101" s="137"/>
    </row>
    <row r="102" spans="1:2">
      <c r="B102" s="137"/>
    </row>
    <row r="103" spans="1:2">
      <c r="B103" s="137"/>
    </row>
    <row r="104" spans="1:2">
      <c r="B104" s="137"/>
    </row>
    <row r="105" spans="1:2">
      <c r="B105" s="137"/>
    </row>
    <row r="106" spans="1:2">
      <c r="B106" s="137"/>
    </row>
    <row r="107" spans="1:2">
      <c r="B107" s="137"/>
    </row>
    <row r="108" spans="1:2">
      <c r="B108" s="137"/>
    </row>
    <row r="109" spans="1:2">
      <c r="B109" s="137"/>
    </row>
    <row r="110" spans="1:2">
      <c r="B110" s="137"/>
    </row>
    <row r="111" spans="1:2">
      <c r="B111" s="137"/>
    </row>
    <row r="112" spans="1:2">
      <c r="B112" s="137"/>
    </row>
    <row r="113" spans="2:2">
      <c r="B113" s="137"/>
    </row>
    <row r="114" spans="2:2">
      <c r="B114" s="137"/>
    </row>
    <row r="115" spans="2:2">
      <c r="B115" s="137"/>
    </row>
    <row r="116" spans="2:2">
      <c r="B116" s="137"/>
    </row>
    <row r="117" spans="2:2">
      <c r="B117" s="137"/>
    </row>
    <row r="118" spans="2:2">
      <c r="B118" s="137"/>
    </row>
    <row r="119" spans="2:2">
      <c r="B119" s="137"/>
    </row>
    <row r="120" spans="2:2">
      <c r="B120" s="137"/>
    </row>
    <row r="121" spans="2:2">
      <c r="B121" s="137"/>
    </row>
    <row r="122" spans="2:2">
      <c r="B122" s="137"/>
    </row>
    <row r="123" spans="2:2">
      <c r="B123" s="137"/>
    </row>
    <row r="124" spans="2:2">
      <c r="B124" s="137"/>
    </row>
    <row r="125" spans="2:2">
      <c r="B125" s="137"/>
    </row>
    <row r="126" spans="2:2">
      <c r="B126" s="137"/>
    </row>
    <row r="127" spans="2:2">
      <c r="B127" s="137"/>
    </row>
    <row r="128" spans="2:2">
      <c r="B128" s="137"/>
    </row>
    <row r="129" spans="2:2">
      <c r="B129" s="137"/>
    </row>
    <row r="130" spans="2:2">
      <c r="B130" s="137"/>
    </row>
    <row r="131" spans="2:2">
      <c r="B131" s="137"/>
    </row>
    <row r="132" spans="2:2">
      <c r="B132" s="137"/>
    </row>
    <row r="133" spans="2:2">
      <c r="B133" s="137"/>
    </row>
    <row r="134" spans="2:2">
      <c r="B134" s="137"/>
    </row>
    <row r="135" spans="2:2">
      <c r="B135" s="137"/>
    </row>
    <row r="136" spans="2:2">
      <c r="B136" s="137"/>
    </row>
    <row r="137" spans="2:2">
      <c r="B137" s="137"/>
    </row>
    <row r="138" spans="2:2">
      <c r="B138" s="137"/>
    </row>
    <row r="139" spans="2:2">
      <c r="B139" s="137"/>
    </row>
    <row r="140" spans="2:2">
      <c r="B140" s="137"/>
    </row>
    <row r="141" spans="2:2">
      <c r="B141" s="137"/>
    </row>
    <row r="142" spans="2:2">
      <c r="B142" s="137"/>
    </row>
    <row r="143" spans="2:2">
      <c r="B143" s="137"/>
    </row>
    <row r="144" spans="2:2">
      <c r="B144" s="137"/>
    </row>
    <row r="145" spans="2:2">
      <c r="B145" s="137"/>
    </row>
    <row r="146" spans="2:2">
      <c r="B146" s="137"/>
    </row>
    <row r="147" spans="2:2">
      <c r="B147" s="137"/>
    </row>
    <row r="148" spans="2:2">
      <c r="B148" s="137"/>
    </row>
    <row r="149" spans="2:2">
      <c r="B149" s="137"/>
    </row>
    <row r="150" spans="2:2">
      <c r="B150" s="137"/>
    </row>
    <row r="151" spans="2:2">
      <c r="B151" s="137"/>
    </row>
    <row r="152" spans="2:2">
      <c r="B152" s="137"/>
    </row>
    <row r="153" spans="2:2">
      <c r="B153" s="137"/>
    </row>
    <row r="154" spans="2:2">
      <c r="B154" s="137"/>
    </row>
    <row r="155" spans="2:2">
      <c r="B155" s="137"/>
    </row>
    <row r="156" spans="2:2">
      <c r="B156" s="137"/>
    </row>
    <row r="157" spans="2:2">
      <c r="B157" s="137"/>
    </row>
    <row r="158" spans="2:2">
      <c r="B158" s="137"/>
    </row>
    <row r="159" spans="2:2">
      <c r="B159" s="137"/>
    </row>
    <row r="160" spans="2:2">
      <c r="B160" s="137"/>
    </row>
    <row r="161" spans="2:2">
      <c r="B161" s="137"/>
    </row>
    <row r="162" spans="2:2">
      <c r="B162" s="137"/>
    </row>
    <row r="163" spans="2:2">
      <c r="B163" s="137"/>
    </row>
    <row r="164" spans="2:2">
      <c r="B164" s="137"/>
    </row>
    <row r="165" spans="2:2">
      <c r="B165" s="137"/>
    </row>
    <row r="166" spans="2:2">
      <c r="B166" s="137"/>
    </row>
    <row r="167" spans="2:2">
      <c r="B167" s="137"/>
    </row>
    <row r="168" spans="2:2">
      <c r="B168" s="137"/>
    </row>
    <row r="169" spans="2:2">
      <c r="B169" s="137"/>
    </row>
    <row r="170" spans="2:2">
      <c r="B170" s="137"/>
    </row>
    <row r="171" spans="2:2">
      <c r="B171" s="137"/>
    </row>
    <row r="172" spans="2:2">
      <c r="B172" s="137"/>
    </row>
    <row r="173" spans="2:2">
      <c r="B173" s="137"/>
    </row>
    <row r="174" spans="2:2">
      <c r="B174" s="137"/>
    </row>
    <row r="175" spans="2:2">
      <c r="B175" s="137"/>
    </row>
    <row r="176" spans="2:2">
      <c r="B176" s="137"/>
    </row>
    <row r="177" spans="2:2">
      <c r="B177" s="137"/>
    </row>
    <row r="178" spans="2:2">
      <c r="B178" s="137"/>
    </row>
    <row r="179" spans="2:2">
      <c r="B179" s="137"/>
    </row>
    <row r="180" spans="2:2">
      <c r="B180" s="137"/>
    </row>
    <row r="181" spans="2:2">
      <c r="B181" s="137"/>
    </row>
    <row r="182" spans="2:2">
      <c r="B182" s="137"/>
    </row>
    <row r="183" spans="2:2">
      <c r="B183" s="137"/>
    </row>
    <row r="184" spans="2:2">
      <c r="B184" s="137"/>
    </row>
    <row r="185" spans="2:2">
      <c r="B185" s="137"/>
    </row>
    <row r="186" spans="2:2">
      <c r="B186" s="137"/>
    </row>
    <row r="187" spans="2:2">
      <c r="B187" s="137"/>
    </row>
    <row r="188" spans="2:2">
      <c r="B188" s="137"/>
    </row>
    <row r="189" spans="2:2">
      <c r="B189" s="137"/>
    </row>
    <row r="190" spans="2:2">
      <c r="B190" s="137"/>
    </row>
    <row r="191" spans="2:2">
      <c r="B191" s="137"/>
    </row>
    <row r="192" spans="2:2">
      <c r="B192" s="137"/>
    </row>
    <row r="193" spans="2:2">
      <c r="B193" s="137"/>
    </row>
    <row r="194" spans="2:2">
      <c r="B194" s="137"/>
    </row>
    <row r="195" spans="2:2">
      <c r="B195" s="137"/>
    </row>
    <row r="196" spans="2:2">
      <c r="B196" s="137"/>
    </row>
    <row r="197" spans="2:2">
      <c r="B197" s="137"/>
    </row>
    <row r="198" spans="2:2">
      <c r="B198" s="137"/>
    </row>
    <row r="199" spans="2:2">
      <c r="B199" s="137"/>
    </row>
    <row r="200" spans="2:2">
      <c r="B200" s="137"/>
    </row>
    <row r="201" spans="2:2">
      <c r="B201" s="137"/>
    </row>
    <row r="202" spans="2:2">
      <c r="B202" s="137"/>
    </row>
    <row r="203" spans="2:2">
      <c r="B203" s="137"/>
    </row>
    <row r="204" spans="2:2">
      <c r="B204" s="137"/>
    </row>
    <row r="205" spans="2:2">
      <c r="B205" s="137"/>
    </row>
    <row r="206" spans="2:2">
      <c r="B206" s="137"/>
    </row>
    <row r="207" spans="2:2">
      <c r="B207" s="137"/>
    </row>
    <row r="208" spans="2:2">
      <c r="B208" s="137"/>
    </row>
    <row r="209" spans="2:2">
      <c r="B209" s="137"/>
    </row>
    <row r="210" spans="2:2">
      <c r="B210" s="137"/>
    </row>
    <row r="211" spans="2:2">
      <c r="B211" s="137"/>
    </row>
    <row r="212" spans="2:2">
      <c r="B212" s="137"/>
    </row>
    <row r="213" spans="2:2">
      <c r="B213" s="137"/>
    </row>
    <row r="214" spans="2:2">
      <c r="B214" s="137"/>
    </row>
    <row r="215" spans="2:2">
      <c r="B215" s="137"/>
    </row>
    <row r="216" spans="2:2">
      <c r="B216" s="137"/>
    </row>
    <row r="217" spans="2:2">
      <c r="B217" s="137"/>
    </row>
    <row r="218" spans="2:2">
      <c r="B218" s="137"/>
    </row>
    <row r="219" spans="2:2">
      <c r="B219" s="137"/>
    </row>
    <row r="220" spans="2:2">
      <c r="B220" s="137"/>
    </row>
    <row r="221" spans="2:2">
      <c r="B221" s="137"/>
    </row>
    <row r="222" spans="2:2">
      <c r="B222" s="137"/>
    </row>
    <row r="223" spans="2:2">
      <c r="B223" s="137"/>
    </row>
    <row r="224" spans="2:2">
      <c r="B224" s="137"/>
    </row>
    <row r="225" spans="2:2">
      <c r="B225" s="137"/>
    </row>
    <row r="226" spans="2:2">
      <c r="B226" s="137"/>
    </row>
    <row r="227" spans="2:2">
      <c r="B227" s="137"/>
    </row>
    <row r="228" spans="2:2">
      <c r="B228" s="137"/>
    </row>
    <row r="229" spans="2:2">
      <c r="B229" s="137"/>
    </row>
    <row r="230" spans="2:2">
      <c r="B230" s="137"/>
    </row>
    <row r="231" spans="2:2">
      <c r="B231" s="137"/>
    </row>
    <row r="232" spans="2:2">
      <c r="B232" s="137"/>
    </row>
    <row r="233" spans="2:2">
      <c r="B233" s="137"/>
    </row>
    <row r="234" spans="2:2">
      <c r="B234" s="137"/>
    </row>
    <row r="235" spans="2:2">
      <c r="B235" s="137"/>
    </row>
    <row r="236" spans="2:2">
      <c r="B236" s="137"/>
    </row>
    <row r="237" spans="2:2">
      <c r="B237" s="137"/>
    </row>
    <row r="238" spans="2:2">
      <c r="B238" s="137"/>
    </row>
    <row r="239" spans="2:2">
      <c r="B239" s="137"/>
    </row>
    <row r="240" spans="2:2">
      <c r="B240" s="137"/>
    </row>
    <row r="241" spans="2:2">
      <c r="B241" s="137"/>
    </row>
    <row r="242" spans="2:2">
      <c r="B242" s="137"/>
    </row>
    <row r="243" spans="2:2">
      <c r="B243" s="137"/>
    </row>
    <row r="244" spans="2:2">
      <c r="B244" s="137"/>
    </row>
    <row r="245" spans="2:2">
      <c r="B245" s="137"/>
    </row>
    <row r="246" spans="2:2">
      <c r="B246" s="137"/>
    </row>
    <row r="247" spans="2:2">
      <c r="B247" s="137"/>
    </row>
    <row r="248" spans="2:2">
      <c r="B248" s="137"/>
    </row>
    <row r="249" spans="2:2">
      <c r="B249" s="137"/>
    </row>
    <row r="250" spans="2:2">
      <c r="B250" s="137"/>
    </row>
    <row r="251" spans="2:2">
      <c r="B251" s="137"/>
    </row>
    <row r="252" spans="2:2">
      <c r="B252" s="137"/>
    </row>
    <row r="253" spans="2:2">
      <c r="B253" s="137"/>
    </row>
    <row r="254" spans="2:2">
      <c r="B254" s="137"/>
    </row>
    <row r="255" spans="2:2">
      <c r="B255" s="137"/>
    </row>
    <row r="256" spans="2:2">
      <c r="B256" s="137"/>
    </row>
    <row r="257" spans="2:2">
      <c r="B257" s="137"/>
    </row>
    <row r="258" spans="2:2">
      <c r="B258" s="137"/>
    </row>
    <row r="259" spans="2:2">
      <c r="B259" s="137"/>
    </row>
    <row r="260" spans="2:2">
      <c r="B260" s="137"/>
    </row>
    <row r="261" spans="2:2">
      <c r="B261" s="137"/>
    </row>
    <row r="262" spans="2:2">
      <c r="B262" s="137"/>
    </row>
    <row r="263" spans="2:2">
      <c r="B263" s="137"/>
    </row>
    <row r="264" spans="2:2">
      <c r="B264" s="137"/>
    </row>
    <row r="265" spans="2:2">
      <c r="B265" s="137"/>
    </row>
    <row r="266" spans="2:2">
      <c r="B266" s="137"/>
    </row>
    <row r="267" spans="2:2">
      <c r="B267" s="137"/>
    </row>
    <row r="268" spans="2:2">
      <c r="B268" s="137"/>
    </row>
    <row r="269" spans="2:2">
      <c r="B269" s="137"/>
    </row>
    <row r="270" spans="2:2">
      <c r="B270" s="137"/>
    </row>
    <row r="271" spans="2:2">
      <c r="B271" s="137"/>
    </row>
    <row r="272" spans="2:2">
      <c r="B272" s="137"/>
    </row>
    <row r="273" spans="2:2">
      <c r="B273" s="137"/>
    </row>
    <row r="274" spans="2:2">
      <c r="B274" s="137"/>
    </row>
    <row r="275" spans="2:2">
      <c r="B275" s="137"/>
    </row>
    <row r="276" spans="2:2">
      <c r="B276" s="137"/>
    </row>
    <row r="277" spans="2:2">
      <c r="B277" s="137"/>
    </row>
    <row r="278" spans="2:2">
      <c r="B278" s="137"/>
    </row>
    <row r="279" spans="2:2">
      <c r="B279" s="137"/>
    </row>
    <row r="280" spans="2:2">
      <c r="B280" s="137"/>
    </row>
    <row r="281" spans="2:2">
      <c r="B281" s="137"/>
    </row>
    <row r="282" spans="2:2">
      <c r="B282" s="137"/>
    </row>
    <row r="283" spans="2:2">
      <c r="B283" s="137"/>
    </row>
    <row r="284" spans="2:2">
      <c r="B284" s="137"/>
    </row>
    <row r="285" spans="2:2">
      <c r="B285" s="137"/>
    </row>
    <row r="286" spans="2:2">
      <c r="B286" s="137"/>
    </row>
    <row r="287" spans="2:2">
      <c r="B287" s="137"/>
    </row>
    <row r="288" spans="2:2">
      <c r="B288" s="137"/>
    </row>
    <row r="289" spans="2:2">
      <c r="B289" s="137"/>
    </row>
    <row r="290" spans="2:2">
      <c r="B290" s="137"/>
    </row>
    <row r="291" spans="2:2">
      <c r="B291" s="137"/>
    </row>
    <row r="292" spans="2:2">
      <c r="B292" s="137"/>
    </row>
    <row r="293" spans="2:2">
      <c r="B293" s="137"/>
    </row>
    <row r="294" spans="2:2">
      <c r="B294" s="137"/>
    </row>
    <row r="295" spans="2:2">
      <c r="B295" s="137"/>
    </row>
    <row r="296" spans="2:2">
      <c r="B296" s="137"/>
    </row>
    <row r="297" spans="2:2">
      <c r="B297" s="137"/>
    </row>
    <row r="298" spans="2:2">
      <c r="B298" s="137"/>
    </row>
    <row r="299" spans="2:2">
      <c r="B299" s="137"/>
    </row>
    <row r="300" spans="2:2">
      <c r="B300" s="137"/>
    </row>
    <row r="301" spans="2:2">
      <c r="B301" s="137"/>
    </row>
    <row r="302" spans="2:2">
      <c r="B302" s="137"/>
    </row>
    <row r="303" spans="2:2">
      <c r="B303" s="137"/>
    </row>
    <row r="304" spans="2:2">
      <c r="B304" s="137"/>
    </row>
    <row r="305" spans="2:2">
      <c r="B305" s="137"/>
    </row>
    <row r="306" spans="2:2">
      <c r="B306" s="137"/>
    </row>
    <row r="307" spans="2:2">
      <c r="B307" s="137"/>
    </row>
    <row r="308" spans="2:2">
      <c r="B308" s="137"/>
    </row>
    <row r="309" spans="2:2">
      <c r="B309" s="137"/>
    </row>
    <row r="310" spans="2:2">
      <c r="B310" s="137"/>
    </row>
    <row r="311" spans="2:2">
      <c r="B311" s="137"/>
    </row>
    <row r="312" spans="2:2">
      <c r="B312" s="137"/>
    </row>
    <row r="313" spans="2:2">
      <c r="B313" s="137"/>
    </row>
    <row r="314" spans="2:2">
      <c r="B314" s="137"/>
    </row>
    <row r="315" spans="2:2">
      <c r="B315" s="137"/>
    </row>
    <row r="316" spans="2:2">
      <c r="B316" s="137"/>
    </row>
    <row r="317" spans="2:2">
      <c r="B317" s="137"/>
    </row>
    <row r="318" spans="2:2">
      <c r="B318" s="137"/>
    </row>
    <row r="319" spans="2:2">
      <c r="B319" s="137"/>
    </row>
    <row r="320" spans="2:2">
      <c r="B320" s="137"/>
    </row>
    <row r="321" spans="2:2">
      <c r="B321" s="137"/>
    </row>
    <row r="322" spans="2:2">
      <c r="B322" s="137"/>
    </row>
    <row r="323" spans="2:2">
      <c r="B323" s="137"/>
    </row>
    <row r="324" spans="2:2">
      <c r="B324" s="137"/>
    </row>
    <row r="325" spans="2:2">
      <c r="B325" s="137"/>
    </row>
    <row r="326" spans="2:2">
      <c r="B326" s="137"/>
    </row>
    <row r="327" spans="2:2">
      <c r="B327" s="137"/>
    </row>
    <row r="328" spans="2:2">
      <c r="B328" s="137"/>
    </row>
    <row r="329" spans="2:2">
      <c r="B329" s="137"/>
    </row>
    <row r="330" spans="2:2">
      <c r="B330" s="137"/>
    </row>
    <row r="331" spans="2:2">
      <c r="B331" s="137"/>
    </row>
    <row r="332" spans="2:2">
      <c r="B332" s="137"/>
    </row>
    <row r="333" spans="2:2">
      <c r="B333" s="137"/>
    </row>
    <row r="334" spans="2:2">
      <c r="B334" s="137"/>
    </row>
    <row r="335" spans="2:2">
      <c r="B335" s="137"/>
    </row>
    <row r="336" spans="2:2">
      <c r="B336" s="137"/>
    </row>
  </sheetData>
  <mergeCells count="2">
    <mergeCell ref="A3:B3"/>
    <mergeCell ref="F3:K3"/>
  </mergeCells>
  <phoneticPr fontId="44" type="noConversion"/>
  <pageMargins left="0.75" right="0.75" top="1" bottom="1" header="0.5" footer="0.5"/>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K114"/>
  <sheetViews>
    <sheetView tabSelected="1" workbookViewId="0"/>
  </sheetViews>
  <sheetFormatPr baseColWidth="10" defaultColWidth="9" defaultRowHeight="13"/>
  <cols>
    <col min="1" max="1" width="20.1640625" style="19" customWidth="1"/>
    <col min="2" max="2" width="13.6640625" style="20" customWidth="1"/>
    <col min="3" max="5" width="9" style="4"/>
    <col min="6" max="6" width="10.1640625" style="4" customWidth="1"/>
    <col min="7" max="7" width="14.6640625" style="4" customWidth="1"/>
    <col min="8" max="8" width="14.1640625" style="4" customWidth="1"/>
    <col min="9" max="9" width="11.1640625" style="4" customWidth="1"/>
    <col min="10" max="10" width="22.83203125" style="4" customWidth="1"/>
    <col min="11" max="11" width="12.83203125" style="6" customWidth="1"/>
    <col min="12" max="16384" width="9" style="4"/>
  </cols>
  <sheetData>
    <row r="1" spans="1:11">
      <c r="A1" s="39" t="s">
        <v>770</v>
      </c>
      <c r="B1" s="12"/>
      <c r="C1" s="22"/>
      <c r="D1" s="22"/>
      <c r="E1" s="22"/>
    </row>
    <row r="2" spans="1:11">
      <c r="A2" s="40"/>
      <c r="B2" s="12"/>
      <c r="C2" s="22"/>
      <c r="D2" s="22"/>
      <c r="E2" s="22"/>
    </row>
    <row r="3" spans="1:11">
      <c r="A3" s="239" t="s">
        <v>605</v>
      </c>
      <c r="B3" s="239"/>
      <c r="F3" s="229" t="s">
        <v>606</v>
      </c>
      <c r="G3" s="229"/>
      <c r="H3" s="229"/>
      <c r="I3" s="229"/>
      <c r="J3" s="229"/>
      <c r="K3" s="229"/>
    </row>
    <row r="4" spans="1:11" ht="15">
      <c r="A4" s="11" t="s">
        <v>607</v>
      </c>
      <c r="B4" s="12" t="s">
        <v>608</v>
      </c>
      <c r="F4" s="13" t="s">
        <v>609</v>
      </c>
      <c r="G4" s="13" t="s">
        <v>628</v>
      </c>
      <c r="H4" s="14" t="s">
        <v>611</v>
      </c>
      <c r="I4" s="14" t="s">
        <v>612</v>
      </c>
      <c r="J4" s="13" t="s">
        <v>629</v>
      </c>
      <c r="K4" s="6" t="s">
        <v>634</v>
      </c>
    </row>
    <row r="5" spans="1:11">
      <c r="A5" s="19">
        <v>0</v>
      </c>
      <c r="B5" s="23">
        <v>5.9770000000000003</v>
      </c>
      <c r="F5" s="13">
        <v>48</v>
      </c>
      <c r="G5" s="13" t="s">
        <v>714</v>
      </c>
      <c r="H5" s="13" t="s">
        <v>771</v>
      </c>
      <c r="I5" s="13"/>
      <c r="J5" s="13"/>
      <c r="K5" s="13"/>
    </row>
    <row r="6" spans="1:11">
      <c r="A6" s="19">
        <v>109.9</v>
      </c>
      <c r="B6" s="23">
        <v>5.5369999999999999</v>
      </c>
      <c r="F6" s="13">
        <v>155</v>
      </c>
      <c r="G6" s="13" t="s">
        <v>714</v>
      </c>
      <c r="H6" s="13">
        <v>1810</v>
      </c>
      <c r="I6" s="13">
        <v>28</v>
      </c>
      <c r="J6" s="34">
        <v>1725.5</v>
      </c>
      <c r="K6" s="23">
        <v>96.5</v>
      </c>
    </row>
    <row r="7" spans="1:11">
      <c r="A7" s="19">
        <v>240.4</v>
      </c>
      <c r="B7" s="23">
        <v>6.1349999999999998</v>
      </c>
      <c r="F7" s="13">
        <v>260</v>
      </c>
      <c r="G7" s="13" t="s">
        <v>714</v>
      </c>
      <c r="H7" s="13">
        <v>3604</v>
      </c>
      <c r="I7" s="13">
        <v>35</v>
      </c>
      <c r="J7" s="34">
        <v>3948.5</v>
      </c>
      <c r="K7" s="23">
        <v>116.5</v>
      </c>
    </row>
    <row r="8" spans="1:11">
      <c r="A8" s="19">
        <v>371.3</v>
      </c>
      <c r="B8" s="23">
        <v>5.05</v>
      </c>
      <c r="F8" s="13">
        <v>353</v>
      </c>
      <c r="G8" s="13" t="s">
        <v>714</v>
      </c>
      <c r="H8" s="13">
        <v>5260</v>
      </c>
      <c r="I8" s="13">
        <v>42</v>
      </c>
      <c r="J8" s="34">
        <v>6053.5</v>
      </c>
      <c r="K8" s="23">
        <v>126.5</v>
      </c>
    </row>
    <row r="9" spans="1:11">
      <c r="A9" s="19">
        <v>502.8</v>
      </c>
      <c r="B9" s="23">
        <v>5.3410000000000002</v>
      </c>
      <c r="F9" s="13">
        <v>428</v>
      </c>
      <c r="G9" s="13" t="s">
        <v>714</v>
      </c>
      <c r="H9" s="13">
        <v>6710</v>
      </c>
      <c r="I9" s="13">
        <v>56</v>
      </c>
      <c r="J9" s="34">
        <v>7575.5</v>
      </c>
      <c r="K9" s="23">
        <v>92.5</v>
      </c>
    </row>
    <row r="10" spans="1:11">
      <c r="A10" s="19">
        <v>635.29999999999995</v>
      </c>
      <c r="B10" s="23">
        <v>4.5010000000000003</v>
      </c>
      <c r="F10" s="13">
        <v>492</v>
      </c>
      <c r="G10" s="13" t="s">
        <v>714</v>
      </c>
      <c r="H10" s="13">
        <v>7890</v>
      </c>
      <c r="I10" s="13">
        <v>49</v>
      </c>
      <c r="J10" s="34">
        <v>8782.5</v>
      </c>
      <c r="K10" s="23">
        <v>194.5</v>
      </c>
    </row>
    <row r="11" spans="1:11">
      <c r="A11" s="19">
        <v>765.4</v>
      </c>
      <c r="B11" s="23">
        <v>4.29</v>
      </c>
      <c r="F11" s="13">
        <v>568</v>
      </c>
      <c r="G11" s="13" t="s">
        <v>714</v>
      </c>
      <c r="H11" s="13">
        <v>9080</v>
      </c>
      <c r="I11" s="13">
        <v>51</v>
      </c>
      <c r="J11" s="34">
        <v>10281</v>
      </c>
      <c r="K11" s="23">
        <v>106</v>
      </c>
    </row>
    <row r="12" spans="1:11">
      <c r="A12" s="19">
        <v>896.4</v>
      </c>
      <c r="B12" s="23">
        <v>4.7640000000000002</v>
      </c>
      <c r="F12" s="13">
        <v>680</v>
      </c>
      <c r="G12" s="13" t="s">
        <v>714</v>
      </c>
      <c r="H12" s="13">
        <v>10348</v>
      </c>
      <c r="I12" s="13">
        <v>46</v>
      </c>
      <c r="J12" s="34">
        <v>12203.5</v>
      </c>
      <c r="K12" s="23">
        <v>192.5</v>
      </c>
    </row>
    <row r="13" spans="1:11">
      <c r="A13" s="19">
        <v>1025.7</v>
      </c>
      <c r="B13" s="23">
        <v>7.2309999999999999</v>
      </c>
      <c r="F13" s="13">
        <v>755</v>
      </c>
      <c r="G13" s="13" t="s">
        <v>714</v>
      </c>
      <c r="H13" s="13">
        <v>11216</v>
      </c>
      <c r="I13" s="13">
        <v>48</v>
      </c>
      <c r="J13" s="34">
        <v>13084</v>
      </c>
      <c r="K13" s="23">
        <v>91</v>
      </c>
    </row>
    <row r="14" spans="1:11">
      <c r="A14" s="19">
        <v>1153.0999999999999</v>
      </c>
      <c r="B14" s="23">
        <v>7.1</v>
      </c>
      <c r="F14" s="13">
        <v>880</v>
      </c>
      <c r="G14" s="13" t="s">
        <v>642</v>
      </c>
      <c r="H14" s="13">
        <v>15802</v>
      </c>
      <c r="I14" s="13">
        <v>85</v>
      </c>
      <c r="J14" s="34">
        <v>19078</v>
      </c>
      <c r="K14" s="23">
        <v>226</v>
      </c>
    </row>
    <row r="15" spans="1:11">
      <c r="A15" s="19">
        <v>1287.0999999999999</v>
      </c>
      <c r="B15" s="23">
        <v>5.4349999999999996</v>
      </c>
    </row>
    <row r="16" spans="1:11">
      <c r="A16" s="19">
        <v>1418.7</v>
      </c>
      <c r="B16" s="23">
        <v>5.5220000000000002</v>
      </c>
    </row>
    <row r="17" spans="1:2">
      <c r="A17" s="19">
        <v>1549.1</v>
      </c>
      <c r="B17" s="23">
        <v>5.8220000000000001</v>
      </c>
    </row>
    <row r="18" spans="1:2">
      <c r="A18" s="19">
        <v>1681.4</v>
      </c>
      <c r="B18" s="23">
        <v>6.2539999999999996</v>
      </c>
    </row>
    <row r="19" spans="1:2">
      <c r="A19" s="19">
        <v>1825</v>
      </c>
      <c r="B19" s="23">
        <v>7.758</v>
      </c>
    </row>
    <row r="20" spans="1:2">
      <c r="A20" s="19">
        <v>1988.6</v>
      </c>
      <c r="B20" s="23">
        <v>5.7149999999999999</v>
      </c>
    </row>
    <row r="21" spans="1:2">
      <c r="A21" s="19">
        <v>2151.1</v>
      </c>
      <c r="B21" s="23">
        <v>8.0449999999999999</v>
      </c>
    </row>
    <row r="22" spans="1:2">
      <c r="A22" s="19">
        <v>2315.3000000000002</v>
      </c>
      <c r="B22" s="23">
        <v>9.3919999999999995</v>
      </c>
    </row>
    <row r="23" spans="1:2">
      <c r="A23" s="19">
        <v>2479.4</v>
      </c>
      <c r="B23" s="23">
        <v>9.2560000000000002</v>
      </c>
    </row>
    <row r="24" spans="1:2">
      <c r="A24" s="19">
        <v>2648</v>
      </c>
      <c r="B24" s="23">
        <v>8.8640000000000008</v>
      </c>
    </row>
    <row r="25" spans="1:2">
      <c r="A25" s="19">
        <v>2815.8</v>
      </c>
      <c r="B25" s="23">
        <v>9.2319999999999993</v>
      </c>
    </row>
    <row r="26" spans="1:2">
      <c r="A26" s="19">
        <v>2982.9</v>
      </c>
      <c r="B26" s="23">
        <v>9.2270000000000003</v>
      </c>
    </row>
    <row r="27" spans="1:2">
      <c r="A27" s="19">
        <v>3145.8</v>
      </c>
      <c r="B27" s="23">
        <v>8.3409999999999993</v>
      </c>
    </row>
    <row r="28" spans="1:2">
      <c r="A28" s="19">
        <v>3310.2</v>
      </c>
      <c r="B28" s="23">
        <v>8.8550000000000004</v>
      </c>
    </row>
    <row r="29" spans="1:2">
      <c r="A29" s="19">
        <v>3472.5</v>
      </c>
      <c r="B29" s="23">
        <v>8.7050000000000001</v>
      </c>
    </row>
    <row r="30" spans="1:2">
      <c r="A30" s="19">
        <v>3634.2</v>
      </c>
      <c r="B30" s="23">
        <v>8.9700000000000006</v>
      </c>
    </row>
    <row r="31" spans="1:2">
      <c r="A31" s="19">
        <v>3802.1</v>
      </c>
      <c r="B31" s="23">
        <v>9.5399999999999991</v>
      </c>
    </row>
    <row r="32" spans="1:2">
      <c r="A32" s="19">
        <v>3974.8</v>
      </c>
      <c r="B32" s="23">
        <v>10.462</v>
      </c>
    </row>
    <row r="33" spans="1:2">
      <c r="A33" s="19">
        <v>4157.7</v>
      </c>
      <c r="B33" s="23">
        <v>11.39</v>
      </c>
    </row>
    <row r="34" spans="1:2">
      <c r="A34" s="19">
        <v>4337.2</v>
      </c>
      <c r="B34" s="23">
        <v>7.99</v>
      </c>
    </row>
    <row r="35" spans="1:2">
      <c r="A35" s="19">
        <v>4521.8999999999996</v>
      </c>
      <c r="B35" s="23">
        <v>9.5419999999999998</v>
      </c>
    </row>
    <row r="36" spans="1:2">
      <c r="A36" s="19">
        <v>4707.2</v>
      </c>
      <c r="B36" s="23">
        <v>9.4719999999999995</v>
      </c>
    </row>
    <row r="37" spans="1:2">
      <c r="A37" s="19">
        <v>4882.7</v>
      </c>
      <c r="B37" s="23">
        <v>9.0860000000000003</v>
      </c>
    </row>
    <row r="38" spans="1:2">
      <c r="A38" s="19">
        <v>5063</v>
      </c>
      <c r="B38" s="23">
        <v>8.4619999999999997</v>
      </c>
    </row>
    <row r="39" spans="1:2">
      <c r="A39" s="19">
        <v>5251.4</v>
      </c>
      <c r="B39" s="23">
        <v>9.0259999999999998</v>
      </c>
    </row>
    <row r="40" spans="1:2">
      <c r="A40" s="19">
        <v>5436.3</v>
      </c>
      <c r="B40" s="23">
        <v>9.8409999999999993</v>
      </c>
    </row>
    <row r="41" spans="1:2">
      <c r="A41" s="19">
        <v>5619.5</v>
      </c>
      <c r="B41" s="23">
        <v>11.243</v>
      </c>
    </row>
    <row r="42" spans="1:2">
      <c r="A42" s="19">
        <v>5798.5</v>
      </c>
      <c r="B42" s="23">
        <v>9.3650000000000002</v>
      </c>
    </row>
    <row r="43" spans="1:2">
      <c r="A43" s="19">
        <v>5984.5</v>
      </c>
      <c r="B43" s="23">
        <v>10.704000000000001</v>
      </c>
    </row>
    <row r="44" spans="1:2">
      <c r="A44" s="19">
        <v>6154.3</v>
      </c>
      <c r="B44" s="23">
        <v>12.553000000000001</v>
      </c>
    </row>
    <row r="45" spans="1:2">
      <c r="A45" s="19">
        <v>6311.5</v>
      </c>
      <c r="B45" s="23">
        <v>11.212999999999999</v>
      </c>
    </row>
    <row r="46" spans="1:2">
      <c r="A46" s="19">
        <v>6473.3</v>
      </c>
      <c r="B46" s="23">
        <v>11.053000000000001</v>
      </c>
    </row>
    <row r="47" spans="1:2">
      <c r="A47" s="19">
        <v>6638.2</v>
      </c>
      <c r="B47" s="23">
        <v>11.693</v>
      </c>
    </row>
    <row r="48" spans="1:2">
      <c r="A48" s="19">
        <v>6802.3</v>
      </c>
      <c r="B48" s="23">
        <v>10.683</v>
      </c>
    </row>
    <row r="49" spans="1:2">
      <c r="A49" s="19">
        <v>6966.8</v>
      </c>
      <c r="B49" s="23">
        <v>11.500999999999999</v>
      </c>
    </row>
    <row r="50" spans="1:2">
      <c r="A50" s="19">
        <v>7133</v>
      </c>
      <c r="B50" s="23">
        <v>11.552</v>
      </c>
    </row>
    <row r="51" spans="1:2">
      <c r="A51" s="19">
        <v>7301</v>
      </c>
      <c r="B51" s="23">
        <v>10.919</v>
      </c>
    </row>
    <row r="52" spans="1:2">
      <c r="A52" s="19">
        <v>7458.6</v>
      </c>
      <c r="B52" s="23">
        <v>10.484</v>
      </c>
    </row>
    <row r="53" spans="1:2">
      <c r="A53" s="19">
        <v>7618.7</v>
      </c>
      <c r="B53" s="23">
        <v>11.176</v>
      </c>
    </row>
    <row r="54" spans="1:2">
      <c r="A54" s="19">
        <v>7765.3</v>
      </c>
      <c r="B54" s="23">
        <v>10.539</v>
      </c>
    </row>
    <row r="55" spans="1:2">
      <c r="A55" s="19">
        <v>7911.2</v>
      </c>
      <c r="B55" s="23">
        <v>11.302</v>
      </c>
    </row>
    <row r="56" spans="1:2">
      <c r="A56" s="19">
        <v>8055.8</v>
      </c>
      <c r="B56" s="23">
        <v>10.87</v>
      </c>
    </row>
    <row r="57" spans="1:2">
      <c r="A57" s="19">
        <v>8203</v>
      </c>
      <c r="B57" s="23">
        <v>10.85</v>
      </c>
    </row>
    <row r="58" spans="1:2">
      <c r="A58" s="19">
        <v>8350</v>
      </c>
      <c r="B58" s="23">
        <v>10.326000000000001</v>
      </c>
    </row>
    <row r="59" spans="1:2">
      <c r="A59" s="19">
        <v>8497.4</v>
      </c>
      <c r="B59" s="23">
        <v>9.3650000000000002</v>
      </c>
    </row>
    <row r="60" spans="1:2">
      <c r="A60" s="19">
        <v>8643.2000000000007</v>
      </c>
      <c r="B60" s="23">
        <v>7.1379999999999999</v>
      </c>
    </row>
    <row r="61" spans="1:2">
      <c r="A61" s="19">
        <v>8792.1</v>
      </c>
      <c r="B61" s="23">
        <v>6.8449999999999998</v>
      </c>
    </row>
    <row r="62" spans="1:2">
      <c r="A62" s="19">
        <v>8946</v>
      </c>
      <c r="B62" s="23">
        <v>7.633</v>
      </c>
    </row>
    <row r="63" spans="1:2">
      <c r="A63" s="19">
        <v>9100.1</v>
      </c>
      <c r="B63" s="23">
        <v>9.42</v>
      </c>
    </row>
    <row r="64" spans="1:2">
      <c r="A64" s="19">
        <v>9256.7999999999993</v>
      </c>
      <c r="B64" s="23">
        <v>10.234999999999999</v>
      </c>
    </row>
    <row r="65" spans="1:2">
      <c r="A65" s="19">
        <v>9416.4</v>
      </c>
      <c r="B65" s="23">
        <v>9.9909999999999997</v>
      </c>
    </row>
    <row r="66" spans="1:2">
      <c r="A66" s="19">
        <v>9574</v>
      </c>
      <c r="B66" s="23">
        <v>9.0030000000000001</v>
      </c>
    </row>
    <row r="67" spans="1:2">
      <c r="A67" s="19">
        <v>9727.2999999999993</v>
      </c>
      <c r="B67" s="23">
        <v>9.9350000000000005</v>
      </c>
    </row>
    <row r="68" spans="1:2">
      <c r="A68" s="19">
        <v>9884.4</v>
      </c>
      <c r="B68" s="23">
        <v>9.891</v>
      </c>
    </row>
    <row r="69" spans="1:2">
      <c r="A69" s="19">
        <v>10040.299999999999</v>
      </c>
      <c r="B69" s="23">
        <v>6.952</v>
      </c>
    </row>
    <row r="70" spans="1:2">
      <c r="A70" s="19">
        <v>10198.4</v>
      </c>
      <c r="B70" s="23">
        <v>5.1210000000000004</v>
      </c>
    </row>
    <row r="71" spans="1:2">
      <c r="A71" s="19">
        <v>10340.299999999999</v>
      </c>
      <c r="B71" s="23">
        <v>5.9260000000000002</v>
      </c>
    </row>
    <row r="72" spans="1:2">
      <c r="A72" s="19">
        <v>10356.9</v>
      </c>
      <c r="B72" s="23">
        <v>5.8440000000000003</v>
      </c>
    </row>
    <row r="73" spans="1:2">
      <c r="A73" s="19">
        <v>10407.9</v>
      </c>
      <c r="B73" s="23">
        <v>5.22</v>
      </c>
    </row>
    <row r="74" spans="1:2">
      <c r="A74" s="19">
        <v>10476.1</v>
      </c>
      <c r="B74" s="23">
        <v>5.4009999999999998</v>
      </c>
    </row>
    <row r="75" spans="1:2">
      <c r="A75" s="19">
        <v>10526.7</v>
      </c>
      <c r="B75" s="23">
        <v>5.8140000000000001</v>
      </c>
    </row>
    <row r="76" spans="1:2">
      <c r="A76" s="19">
        <v>10609.9</v>
      </c>
      <c r="B76" s="23">
        <v>5.2569999999999997</v>
      </c>
    </row>
    <row r="77" spans="1:2">
      <c r="A77" s="19">
        <v>10746.6</v>
      </c>
      <c r="B77" s="23">
        <v>9.4610000000000003</v>
      </c>
    </row>
    <row r="78" spans="1:2">
      <c r="A78" s="19">
        <v>10883.6</v>
      </c>
      <c r="B78" s="23">
        <v>9.2260000000000009</v>
      </c>
    </row>
    <row r="79" spans="1:2">
      <c r="A79" s="19">
        <v>11017.9</v>
      </c>
      <c r="B79" s="23">
        <v>10.888999999999999</v>
      </c>
    </row>
    <row r="80" spans="1:2">
      <c r="A80" s="19">
        <v>11153.5</v>
      </c>
      <c r="B80" s="23">
        <v>12.211</v>
      </c>
    </row>
    <row r="81" spans="1:2">
      <c r="A81" s="19">
        <v>11287.9</v>
      </c>
      <c r="B81" s="23">
        <v>10.795</v>
      </c>
    </row>
    <row r="82" spans="1:2">
      <c r="A82" s="19">
        <v>11420</v>
      </c>
      <c r="B82" s="23">
        <v>10.076000000000001</v>
      </c>
    </row>
    <row r="83" spans="1:2">
      <c r="A83" s="19">
        <v>11556.8</v>
      </c>
      <c r="B83" s="23">
        <v>7.0279999999999996</v>
      </c>
    </row>
    <row r="84" spans="1:2">
      <c r="A84" s="19">
        <v>11689.9</v>
      </c>
      <c r="B84" s="23">
        <v>4.3019999999999996</v>
      </c>
    </row>
    <row r="85" spans="1:2">
      <c r="A85" s="19">
        <v>11826.1</v>
      </c>
      <c r="B85" s="23">
        <v>4.3739999999999997</v>
      </c>
    </row>
    <row r="86" spans="1:2">
      <c r="A86" s="19">
        <v>11960</v>
      </c>
      <c r="B86" s="23">
        <v>5.1589999999999998</v>
      </c>
    </row>
    <row r="87" spans="1:2">
      <c r="A87" s="19">
        <v>12091.7</v>
      </c>
      <c r="B87" s="23">
        <v>4.8259999999999996</v>
      </c>
    </row>
    <row r="88" spans="1:2">
      <c r="A88" s="19">
        <v>12208.6</v>
      </c>
      <c r="B88" s="23">
        <v>5.77</v>
      </c>
    </row>
    <row r="89" spans="1:2">
      <c r="A89" s="19">
        <v>12319.2</v>
      </c>
      <c r="B89" s="23">
        <v>4.9530000000000003</v>
      </c>
    </row>
    <row r="90" spans="1:2">
      <c r="A90" s="19">
        <v>12429</v>
      </c>
      <c r="B90" s="23">
        <v>4.7789999999999999</v>
      </c>
    </row>
    <row r="91" spans="1:2">
      <c r="A91" s="19">
        <v>12539.1</v>
      </c>
      <c r="B91" s="23">
        <v>4.9359999999999999</v>
      </c>
    </row>
    <row r="92" spans="1:2">
      <c r="A92" s="19">
        <v>12649.3</v>
      </c>
      <c r="B92" s="23">
        <v>7.524</v>
      </c>
    </row>
    <row r="93" spans="1:2">
      <c r="A93" s="19">
        <v>12756.2</v>
      </c>
      <c r="B93" s="23">
        <v>7.8330000000000002</v>
      </c>
    </row>
    <row r="94" spans="1:2">
      <c r="A94" s="19">
        <v>12865.6</v>
      </c>
      <c r="B94" s="23">
        <v>6.6980000000000004</v>
      </c>
    </row>
    <row r="95" spans="1:2">
      <c r="A95" s="19">
        <v>12976</v>
      </c>
      <c r="B95" s="23">
        <v>7.15</v>
      </c>
    </row>
    <row r="96" spans="1:2">
      <c r="A96" s="19">
        <v>13084.6</v>
      </c>
      <c r="B96" s="23">
        <v>7.8579999999999997</v>
      </c>
    </row>
    <row r="97" spans="1:2">
      <c r="A97" s="19">
        <v>13219.7</v>
      </c>
      <c r="B97" s="23">
        <v>7.33</v>
      </c>
    </row>
    <row r="98" spans="1:2">
      <c r="A98" s="19">
        <v>13412.7</v>
      </c>
      <c r="B98" s="23">
        <v>6.0750000000000002</v>
      </c>
    </row>
    <row r="99" spans="1:2">
      <c r="A99" s="19">
        <v>13610.9</v>
      </c>
      <c r="B99" s="23">
        <v>4.2729999999999997</v>
      </c>
    </row>
    <row r="100" spans="1:2">
      <c r="A100" s="19">
        <v>13808.3</v>
      </c>
      <c r="B100" s="23">
        <v>5.1219999999999999</v>
      </c>
    </row>
    <row r="101" spans="1:2">
      <c r="A101" s="19">
        <v>14007.4</v>
      </c>
      <c r="B101" s="23">
        <v>5.8559999999999999</v>
      </c>
    </row>
    <row r="102" spans="1:2">
      <c r="A102" s="19">
        <v>14209.7</v>
      </c>
      <c r="B102" s="23">
        <v>4.758</v>
      </c>
    </row>
    <row r="103" spans="1:2">
      <c r="A103" s="19">
        <v>14404.1</v>
      </c>
      <c r="B103" s="23">
        <v>4.1059999999999999</v>
      </c>
    </row>
    <row r="104" spans="1:2">
      <c r="A104" s="19">
        <v>14598.1</v>
      </c>
      <c r="B104" s="23">
        <v>1.5309999999999999</v>
      </c>
    </row>
    <row r="105" spans="1:2">
      <c r="A105" s="19">
        <v>14795.4</v>
      </c>
      <c r="B105" s="23">
        <v>1.335</v>
      </c>
    </row>
    <row r="106" spans="1:2">
      <c r="A106" s="19">
        <v>14991.4</v>
      </c>
      <c r="B106" s="23">
        <v>2.68</v>
      </c>
    </row>
    <row r="107" spans="1:2">
      <c r="A107" s="19">
        <v>15191</v>
      </c>
      <c r="B107" s="23">
        <v>1.1919999999999999</v>
      </c>
    </row>
    <row r="108" spans="1:2">
      <c r="A108" s="19">
        <v>15390.1</v>
      </c>
      <c r="B108" s="23">
        <v>-2.7309999999999999</v>
      </c>
    </row>
    <row r="109" spans="1:2">
      <c r="A109" s="19">
        <v>15487.4</v>
      </c>
      <c r="B109" s="23">
        <v>-3.21</v>
      </c>
    </row>
    <row r="110" spans="1:2">
      <c r="A110" s="19">
        <v>15586.8</v>
      </c>
      <c r="B110" s="23">
        <v>-4.3639999999999999</v>
      </c>
    </row>
    <row r="111" spans="1:2">
      <c r="A111" s="19">
        <v>15660.6</v>
      </c>
      <c r="B111" s="23">
        <v>-4.2430000000000003</v>
      </c>
    </row>
    <row r="112" spans="1:2">
      <c r="A112" s="19">
        <v>15784.3</v>
      </c>
      <c r="B112" s="23">
        <v>-5.3739999999999997</v>
      </c>
    </row>
    <row r="113" spans="1:2">
      <c r="A113" s="19">
        <v>15981.7</v>
      </c>
      <c r="B113" s="23">
        <v>-5.1529999999999996</v>
      </c>
    </row>
    <row r="114" spans="1:2">
      <c r="A114" s="19">
        <v>16180.3</v>
      </c>
      <c r="B114" s="23">
        <v>-0.84</v>
      </c>
    </row>
  </sheetData>
  <mergeCells count="2">
    <mergeCell ref="A3:B3"/>
    <mergeCell ref="F3:K3"/>
  </mergeCells>
  <phoneticPr fontId="44"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N71"/>
  <sheetViews>
    <sheetView workbookViewId="0">
      <selection activeCell="A3" sqref="A3:B4"/>
    </sheetView>
  </sheetViews>
  <sheetFormatPr baseColWidth="10" defaultColWidth="9" defaultRowHeight="13"/>
  <cols>
    <col min="1" max="1" width="20.6640625" style="22" customWidth="1"/>
    <col min="2" max="2" width="13.6640625" style="12" customWidth="1"/>
    <col min="3" max="6" width="9" style="4"/>
    <col min="7" max="7" width="14.1640625" style="132" customWidth="1"/>
    <col min="8" max="8" width="11.1640625" style="6" customWidth="1"/>
    <col min="9" max="9" width="10.6640625" style="6" customWidth="1"/>
    <col min="10" max="16384" width="9" style="4"/>
  </cols>
  <sheetData>
    <row r="1" spans="1:14">
      <c r="A1" s="37" t="s">
        <v>772</v>
      </c>
      <c r="C1" s="22"/>
      <c r="D1" s="22"/>
      <c r="E1" s="22"/>
      <c r="F1" s="22"/>
      <c r="G1" s="6"/>
      <c r="J1" s="6"/>
      <c r="K1" s="6"/>
      <c r="M1" s="6"/>
      <c r="N1" s="6"/>
    </row>
    <row r="2" spans="1:14">
      <c r="A2" s="9"/>
      <c r="C2" s="22"/>
      <c r="D2" s="22"/>
      <c r="E2" s="22"/>
      <c r="F2" s="22"/>
      <c r="G2" s="6"/>
      <c r="J2" s="6"/>
      <c r="K2" s="6"/>
      <c r="M2" s="6"/>
      <c r="N2" s="6"/>
    </row>
    <row r="3" spans="1:14">
      <c r="A3" s="239" t="s">
        <v>605</v>
      </c>
      <c r="B3" s="239"/>
      <c r="F3" s="229" t="s">
        <v>606</v>
      </c>
      <c r="G3" s="229"/>
      <c r="H3" s="229"/>
    </row>
    <row r="4" spans="1:14" ht="15">
      <c r="A4" s="11" t="s">
        <v>607</v>
      </c>
      <c r="B4" s="12" t="s">
        <v>608</v>
      </c>
      <c r="F4" s="128" t="s">
        <v>609</v>
      </c>
      <c r="G4" s="14" t="s">
        <v>611</v>
      </c>
      <c r="H4" s="14" t="s">
        <v>612</v>
      </c>
    </row>
    <row r="5" spans="1:14">
      <c r="A5" s="22">
        <v>-23</v>
      </c>
      <c r="B5" s="17">
        <v>13.52</v>
      </c>
      <c r="F5" s="132">
        <v>837</v>
      </c>
      <c r="G5" s="6">
        <v>-23</v>
      </c>
      <c r="H5" s="6">
        <v>0</v>
      </c>
    </row>
    <row r="6" spans="1:14">
      <c r="A6" s="22">
        <v>81</v>
      </c>
      <c r="B6" s="17">
        <v>13.365</v>
      </c>
      <c r="F6" s="132">
        <v>849.5</v>
      </c>
      <c r="G6" s="6">
        <v>570</v>
      </c>
      <c r="H6" s="6">
        <v>50</v>
      </c>
    </row>
    <row r="7" spans="1:14">
      <c r="A7" s="22">
        <v>200</v>
      </c>
      <c r="B7" s="17">
        <v>13.454000000000001</v>
      </c>
      <c r="F7" s="132">
        <v>865.75</v>
      </c>
      <c r="G7" s="6">
        <v>1780</v>
      </c>
      <c r="H7" s="6">
        <v>65</v>
      </c>
    </row>
    <row r="8" spans="1:14">
      <c r="A8" s="22">
        <v>379</v>
      </c>
      <c r="B8" s="17">
        <v>13.765000000000001</v>
      </c>
      <c r="F8" s="132">
        <v>897.75</v>
      </c>
      <c r="G8" s="6">
        <v>3630</v>
      </c>
      <c r="H8" s="6">
        <v>70</v>
      </c>
    </row>
    <row r="9" spans="1:14">
      <c r="A9" s="22">
        <v>499</v>
      </c>
      <c r="B9" s="17">
        <v>13.856</v>
      </c>
      <c r="F9" s="132">
        <v>915.75</v>
      </c>
      <c r="G9" s="6">
        <v>4350</v>
      </c>
      <c r="H9" s="6">
        <v>65</v>
      </c>
    </row>
    <row r="10" spans="1:14">
      <c r="A10" s="22">
        <v>619</v>
      </c>
      <c r="B10" s="17">
        <v>13.975</v>
      </c>
      <c r="F10" s="132">
        <v>936.75</v>
      </c>
      <c r="G10" s="6">
        <v>5705</v>
      </c>
      <c r="H10" s="6">
        <v>90</v>
      </c>
    </row>
    <row r="11" spans="1:14">
      <c r="A11" s="22">
        <v>740</v>
      </c>
      <c r="B11" s="17">
        <v>14.242000000000001</v>
      </c>
      <c r="F11" s="132">
        <v>958.75</v>
      </c>
      <c r="G11" s="6">
        <v>7155</v>
      </c>
      <c r="H11" s="6">
        <v>80</v>
      </c>
    </row>
    <row r="12" spans="1:14">
      <c r="A12" s="22">
        <v>861</v>
      </c>
      <c r="B12" s="17">
        <v>13.624000000000001</v>
      </c>
      <c r="F12" s="132">
        <v>974.75</v>
      </c>
      <c r="G12" s="6">
        <v>8225</v>
      </c>
      <c r="H12" s="6">
        <v>85</v>
      </c>
    </row>
    <row r="13" spans="1:14">
      <c r="A13" s="22">
        <v>983</v>
      </c>
      <c r="B13" s="17">
        <v>13.725</v>
      </c>
      <c r="F13" s="132">
        <v>979.5</v>
      </c>
      <c r="G13" s="6">
        <v>9210</v>
      </c>
      <c r="H13" s="6">
        <v>95</v>
      </c>
    </row>
    <row r="14" spans="1:14">
      <c r="A14" s="22">
        <v>1105</v>
      </c>
      <c r="B14" s="17">
        <v>13.257999999999999</v>
      </c>
    </row>
    <row r="15" spans="1:14">
      <c r="A15" s="22">
        <v>1228</v>
      </c>
      <c r="B15" s="17">
        <v>13.976000000000001</v>
      </c>
    </row>
    <row r="16" spans="1:14">
      <c r="A16" s="22">
        <v>1352</v>
      </c>
      <c r="B16" s="17">
        <v>14.407999999999999</v>
      </c>
    </row>
    <row r="17" spans="1:2">
      <c r="A17" s="22">
        <v>1476</v>
      </c>
      <c r="B17" s="17">
        <v>14.967000000000001</v>
      </c>
    </row>
    <row r="18" spans="1:2">
      <c r="A18" s="22">
        <v>1600</v>
      </c>
      <c r="B18" s="17">
        <v>14.103999999999999</v>
      </c>
    </row>
    <row r="19" spans="1:2">
      <c r="A19" s="22">
        <v>1725</v>
      </c>
      <c r="B19" s="17">
        <v>14.794</v>
      </c>
    </row>
    <row r="20" spans="1:2">
      <c r="A20" s="22">
        <v>1851</v>
      </c>
      <c r="B20" s="17">
        <v>14.167999999999999</v>
      </c>
    </row>
    <row r="21" spans="1:2">
      <c r="A21" s="22">
        <v>1978</v>
      </c>
      <c r="B21" s="17">
        <v>15.068</v>
      </c>
    </row>
    <row r="22" spans="1:2">
      <c r="A22" s="22">
        <v>2105</v>
      </c>
      <c r="B22" s="17">
        <v>14.435</v>
      </c>
    </row>
    <row r="23" spans="1:2">
      <c r="A23" s="22">
        <v>2232</v>
      </c>
      <c r="B23" s="17">
        <v>14.295</v>
      </c>
    </row>
    <row r="24" spans="1:2">
      <c r="A24" s="22">
        <v>2360</v>
      </c>
      <c r="B24" s="17">
        <v>13.882</v>
      </c>
    </row>
    <row r="25" spans="1:2">
      <c r="A25" s="22">
        <v>2489</v>
      </c>
      <c r="B25" s="17">
        <v>14.234</v>
      </c>
    </row>
    <row r="26" spans="1:2">
      <c r="A26" s="22">
        <v>2618</v>
      </c>
      <c r="B26" s="17">
        <v>14.102</v>
      </c>
    </row>
    <row r="27" spans="1:2">
      <c r="A27" s="22">
        <v>2748</v>
      </c>
      <c r="B27" s="17">
        <v>15.025</v>
      </c>
    </row>
    <row r="28" spans="1:2">
      <c r="A28" s="22">
        <v>2879</v>
      </c>
      <c r="B28" s="17">
        <v>14.507</v>
      </c>
    </row>
    <row r="29" spans="1:2">
      <c r="A29" s="22">
        <v>3010</v>
      </c>
      <c r="B29" s="17">
        <v>14.56</v>
      </c>
    </row>
    <row r="30" spans="1:2">
      <c r="A30" s="22">
        <v>3141</v>
      </c>
      <c r="B30" s="17">
        <v>14.023999999999999</v>
      </c>
    </row>
    <row r="31" spans="1:2">
      <c r="A31" s="22">
        <v>3273</v>
      </c>
      <c r="B31" s="17">
        <v>14.313000000000001</v>
      </c>
    </row>
    <row r="32" spans="1:2">
      <c r="A32" s="22">
        <v>3406</v>
      </c>
      <c r="B32" s="17">
        <v>14.346</v>
      </c>
    </row>
    <row r="33" spans="1:2">
      <c r="A33" s="22">
        <v>3539</v>
      </c>
      <c r="B33" s="17">
        <v>14.391</v>
      </c>
    </row>
    <row r="34" spans="1:2">
      <c r="A34" s="22">
        <v>3673</v>
      </c>
      <c r="B34" s="17">
        <v>14.071999999999999</v>
      </c>
    </row>
    <row r="35" spans="1:2">
      <c r="A35" s="22">
        <v>3807</v>
      </c>
      <c r="B35" s="17">
        <v>15.206</v>
      </c>
    </row>
    <row r="36" spans="1:2">
      <c r="A36" s="22">
        <v>3941</v>
      </c>
      <c r="B36" s="17">
        <v>14.882999999999999</v>
      </c>
    </row>
    <row r="37" spans="1:2">
      <c r="A37" s="22">
        <v>4077</v>
      </c>
      <c r="B37" s="17">
        <v>14.026</v>
      </c>
    </row>
    <row r="38" spans="1:2">
      <c r="A38" s="22">
        <v>4212</v>
      </c>
      <c r="B38" s="17">
        <v>14.289</v>
      </c>
    </row>
    <row r="39" spans="1:2">
      <c r="A39" s="22">
        <v>4349</v>
      </c>
      <c r="B39" s="17">
        <v>14.706</v>
      </c>
    </row>
    <row r="40" spans="1:2">
      <c r="A40" s="22">
        <v>4485</v>
      </c>
      <c r="B40" s="17">
        <v>14.276</v>
      </c>
    </row>
    <row r="41" spans="1:2">
      <c r="A41" s="22">
        <v>4623</v>
      </c>
      <c r="B41" s="17">
        <v>15</v>
      </c>
    </row>
    <row r="42" spans="1:2">
      <c r="A42" s="22">
        <v>4761</v>
      </c>
      <c r="B42" s="17">
        <v>14.422000000000001</v>
      </c>
    </row>
    <row r="43" spans="1:2">
      <c r="A43" s="22">
        <v>4899</v>
      </c>
      <c r="B43" s="17">
        <v>14.701000000000001</v>
      </c>
    </row>
    <row r="44" spans="1:2">
      <c r="A44" s="22">
        <v>5038</v>
      </c>
      <c r="B44" s="17">
        <v>15.128</v>
      </c>
    </row>
    <row r="45" spans="1:2">
      <c r="A45" s="22">
        <v>5178</v>
      </c>
      <c r="B45" s="17">
        <v>15.041</v>
      </c>
    </row>
    <row r="46" spans="1:2">
      <c r="A46" s="22">
        <v>5248</v>
      </c>
      <c r="B46" s="17">
        <v>14.8</v>
      </c>
    </row>
    <row r="47" spans="1:2">
      <c r="A47" s="22">
        <v>5459</v>
      </c>
      <c r="B47" s="17">
        <v>15.081</v>
      </c>
    </row>
    <row r="48" spans="1:2">
      <c r="A48" s="22">
        <v>5601</v>
      </c>
      <c r="B48" s="17">
        <v>14.984999999999999</v>
      </c>
    </row>
    <row r="49" spans="1:2">
      <c r="A49" s="22">
        <v>5743</v>
      </c>
      <c r="B49" s="17">
        <v>14.847</v>
      </c>
    </row>
    <row r="50" spans="1:2">
      <c r="A50" s="22">
        <v>5886</v>
      </c>
      <c r="B50" s="17">
        <v>14.839</v>
      </c>
    </row>
    <row r="51" spans="1:2">
      <c r="A51" s="22">
        <v>6029</v>
      </c>
      <c r="B51" s="17">
        <v>14.928000000000001</v>
      </c>
    </row>
    <row r="52" spans="1:2">
      <c r="A52" s="22">
        <v>6101</v>
      </c>
      <c r="B52" s="17">
        <v>14.808999999999999</v>
      </c>
    </row>
    <row r="53" spans="1:2">
      <c r="A53" s="22">
        <v>6246</v>
      </c>
      <c r="B53" s="17">
        <v>14.895</v>
      </c>
    </row>
    <row r="54" spans="1:2">
      <c r="A54" s="22">
        <v>6391</v>
      </c>
      <c r="B54" s="17">
        <v>14.512</v>
      </c>
    </row>
    <row r="55" spans="1:2">
      <c r="A55" s="22">
        <v>6537</v>
      </c>
      <c r="B55" s="17">
        <v>15.523999999999999</v>
      </c>
    </row>
    <row r="56" spans="1:2">
      <c r="A56" s="22">
        <v>6683</v>
      </c>
      <c r="B56" s="17">
        <v>15.068</v>
      </c>
    </row>
    <row r="57" spans="1:2">
      <c r="A57" s="22">
        <v>6831</v>
      </c>
      <c r="B57" s="17">
        <v>15.055</v>
      </c>
    </row>
    <row r="58" spans="1:2">
      <c r="A58" s="22">
        <v>6979</v>
      </c>
      <c r="B58" s="17">
        <v>14.997</v>
      </c>
    </row>
    <row r="59" spans="1:2">
      <c r="A59" s="22">
        <v>7127</v>
      </c>
      <c r="B59" s="17">
        <v>15.082000000000001</v>
      </c>
    </row>
    <row r="60" spans="1:2">
      <c r="A60" s="22">
        <v>7276</v>
      </c>
      <c r="B60" s="17">
        <v>14.512</v>
      </c>
    </row>
    <row r="61" spans="1:2">
      <c r="A61" s="22">
        <v>7426</v>
      </c>
      <c r="B61" s="17">
        <v>14.805</v>
      </c>
    </row>
    <row r="62" spans="1:2">
      <c r="A62" s="22">
        <v>7577</v>
      </c>
      <c r="B62" s="17">
        <v>14.497</v>
      </c>
    </row>
    <row r="63" spans="1:2">
      <c r="A63" s="22">
        <v>7728</v>
      </c>
      <c r="B63" s="17">
        <v>14.98</v>
      </c>
    </row>
    <row r="64" spans="1:2">
      <c r="A64" s="22">
        <v>7880</v>
      </c>
      <c r="B64" s="17">
        <v>14.76</v>
      </c>
    </row>
    <row r="65" spans="1:2">
      <c r="A65" s="22">
        <v>8032</v>
      </c>
      <c r="B65" s="17">
        <v>14.782</v>
      </c>
    </row>
    <row r="66" spans="1:2">
      <c r="A66" s="22">
        <v>8185</v>
      </c>
      <c r="B66" s="17">
        <v>14.423</v>
      </c>
    </row>
    <row r="67" spans="1:2">
      <c r="A67" s="22">
        <v>8339</v>
      </c>
      <c r="B67" s="17">
        <v>14.781000000000001</v>
      </c>
    </row>
    <row r="68" spans="1:2">
      <c r="A68" s="22">
        <v>8493</v>
      </c>
      <c r="B68" s="17">
        <v>14.629</v>
      </c>
    </row>
    <row r="69" spans="1:2">
      <c r="A69" s="22">
        <v>8648</v>
      </c>
      <c r="B69" s="17">
        <v>14.228</v>
      </c>
    </row>
    <row r="70" spans="1:2">
      <c r="A70" s="22">
        <v>8803</v>
      </c>
      <c r="B70" s="17">
        <v>14.275</v>
      </c>
    </row>
    <row r="71" spans="1:2">
      <c r="A71" s="22">
        <v>8959</v>
      </c>
      <c r="B71" s="17">
        <v>14.148999999999999</v>
      </c>
    </row>
  </sheetData>
  <mergeCells count="2">
    <mergeCell ref="A3:B3"/>
    <mergeCell ref="F3:H3"/>
  </mergeCells>
  <phoneticPr fontId="44"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79"/>
  <sheetViews>
    <sheetView workbookViewId="0">
      <selection activeCell="A3" sqref="A3:B4"/>
    </sheetView>
  </sheetViews>
  <sheetFormatPr baseColWidth="10" defaultColWidth="9" defaultRowHeight="13"/>
  <cols>
    <col min="1" max="1" width="21.5" style="6" customWidth="1"/>
    <col min="2" max="2" width="13.6640625" style="132" customWidth="1"/>
    <col min="3" max="16384" width="9" style="4"/>
  </cols>
  <sheetData>
    <row r="1" spans="1:14">
      <c r="A1" s="37" t="s">
        <v>773</v>
      </c>
      <c r="B1" s="12"/>
      <c r="C1" s="22"/>
      <c r="D1" s="22"/>
      <c r="E1" s="22"/>
      <c r="F1" s="22"/>
      <c r="G1" s="6"/>
      <c r="H1" s="6"/>
      <c r="I1" s="6"/>
      <c r="J1" s="6"/>
      <c r="K1" s="6"/>
      <c r="M1" s="6"/>
      <c r="N1" s="6"/>
    </row>
    <row r="2" spans="1:14">
      <c r="A2" s="9"/>
      <c r="B2" s="12"/>
      <c r="C2" s="22"/>
      <c r="D2" s="22"/>
      <c r="E2" s="22"/>
      <c r="F2" s="22"/>
      <c r="G2" s="6"/>
      <c r="H2" s="6"/>
      <c r="I2" s="6"/>
      <c r="J2" s="6"/>
      <c r="K2" s="6"/>
      <c r="M2" s="6"/>
      <c r="N2" s="6"/>
    </row>
    <row r="3" spans="1:14">
      <c r="A3" s="239" t="s">
        <v>605</v>
      </c>
      <c r="B3" s="239"/>
    </row>
    <row r="4" spans="1:14">
      <c r="A4" s="11" t="s">
        <v>607</v>
      </c>
      <c r="B4" s="12" t="s">
        <v>608</v>
      </c>
    </row>
    <row r="5" spans="1:14">
      <c r="A5" s="6">
        <v>-10</v>
      </c>
      <c r="B5" s="132">
        <v>18.3</v>
      </c>
    </row>
    <row r="6" spans="1:14">
      <c r="A6" s="6">
        <v>-1</v>
      </c>
      <c r="B6" s="132">
        <v>18.600000000000001</v>
      </c>
    </row>
    <row r="7" spans="1:14">
      <c r="A7" s="6">
        <v>8</v>
      </c>
      <c r="B7" s="132">
        <v>18.399999999999999</v>
      </c>
    </row>
    <row r="8" spans="1:14">
      <c r="A8" s="6">
        <v>18</v>
      </c>
      <c r="B8" s="132">
        <v>18.399999999999999</v>
      </c>
    </row>
    <row r="9" spans="1:14">
      <c r="A9" s="6">
        <v>27</v>
      </c>
      <c r="B9" s="132">
        <v>18.100000000000001</v>
      </c>
    </row>
    <row r="10" spans="1:14">
      <c r="A10" s="6">
        <v>36</v>
      </c>
      <c r="B10" s="132">
        <v>18.399999999999999</v>
      </c>
    </row>
    <row r="11" spans="1:14">
      <c r="A11" s="6">
        <v>45</v>
      </c>
      <c r="B11" s="132">
        <v>18.100000000000001</v>
      </c>
    </row>
    <row r="12" spans="1:14">
      <c r="A12" s="6">
        <v>54</v>
      </c>
      <c r="B12" s="132">
        <v>18</v>
      </c>
    </row>
    <row r="13" spans="1:14">
      <c r="A13" s="6">
        <v>63</v>
      </c>
      <c r="B13" s="132">
        <v>17.899999999999999</v>
      </c>
    </row>
    <row r="14" spans="1:14">
      <c r="A14" s="6">
        <v>73</v>
      </c>
      <c r="B14" s="132">
        <v>18.3</v>
      </c>
    </row>
    <row r="15" spans="1:14">
      <c r="A15" s="6">
        <v>82</v>
      </c>
      <c r="B15" s="132">
        <v>17.899999999999999</v>
      </c>
    </row>
    <row r="16" spans="1:14">
      <c r="A16" s="6">
        <v>91</v>
      </c>
      <c r="B16" s="132">
        <v>17.600000000000001</v>
      </c>
    </row>
    <row r="17" spans="1:2">
      <c r="A17" s="6">
        <v>109</v>
      </c>
      <c r="B17" s="132">
        <v>18</v>
      </c>
    </row>
    <row r="18" spans="1:2">
      <c r="A18" s="6">
        <v>119</v>
      </c>
      <c r="B18" s="132">
        <v>18.399999999999999</v>
      </c>
    </row>
    <row r="19" spans="1:2">
      <c r="A19" s="6">
        <v>137</v>
      </c>
      <c r="B19" s="132">
        <v>18.5</v>
      </c>
    </row>
    <row r="20" spans="1:2">
      <c r="A20" s="6">
        <v>152</v>
      </c>
      <c r="B20" s="132">
        <v>18.3</v>
      </c>
    </row>
    <row r="21" spans="1:2">
      <c r="A21" s="6">
        <v>197</v>
      </c>
      <c r="B21" s="132">
        <v>17.7</v>
      </c>
    </row>
    <row r="22" spans="1:2">
      <c r="A22" s="6">
        <v>215</v>
      </c>
      <c r="B22" s="132">
        <v>18.2</v>
      </c>
    </row>
    <row r="23" spans="1:2">
      <c r="A23" s="6">
        <v>266</v>
      </c>
      <c r="B23" s="132">
        <v>18.100000000000001</v>
      </c>
    </row>
    <row r="24" spans="1:2">
      <c r="A24" s="6">
        <v>300</v>
      </c>
      <c r="B24" s="132">
        <v>18.3</v>
      </c>
    </row>
    <row r="25" spans="1:2">
      <c r="A25" s="6">
        <v>329</v>
      </c>
      <c r="B25" s="132">
        <v>18</v>
      </c>
    </row>
    <row r="26" spans="1:2">
      <c r="A26" s="6">
        <v>366</v>
      </c>
      <c r="B26" s="132">
        <v>17.899999999999999</v>
      </c>
    </row>
    <row r="27" spans="1:2">
      <c r="A27" s="6">
        <v>393</v>
      </c>
      <c r="B27" s="132">
        <v>17.899999999999999</v>
      </c>
    </row>
    <row r="28" spans="1:2">
      <c r="A28" s="6">
        <v>401</v>
      </c>
      <c r="B28" s="132">
        <v>18.100000000000001</v>
      </c>
    </row>
    <row r="29" spans="1:2">
      <c r="A29" s="6">
        <v>418</v>
      </c>
      <c r="B29" s="132">
        <v>18</v>
      </c>
    </row>
    <row r="30" spans="1:2">
      <c r="A30" s="6">
        <v>434</v>
      </c>
      <c r="B30" s="132">
        <v>18</v>
      </c>
    </row>
    <row r="31" spans="1:2">
      <c r="A31" s="6">
        <v>449</v>
      </c>
      <c r="B31" s="132">
        <v>18.100000000000001</v>
      </c>
    </row>
    <row r="32" spans="1:2">
      <c r="A32" s="6">
        <v>464</v>
      </c>
      <c r="B32" s="132">
        <v>18.3</v>
      </c>
    </row>
    <row r="33" spans="1:2">
      <c r="A33" s="6">
        <v>492</v>
      </c>
      <c r="B33" s="132">
        <v>18.399999999999999</v>
      </c>
    </row>
    <row r="34" spans="1:2">
      <c r="A34" s="6">
        <v>512</v>
      </c>
      <c r="B34" s="132">
        <v>18</v>
      </c>
    </row>
    <row r="35" spans="1:2">
      <c r="A35" s="6">
        <v>531</v>
      </c>
      <c r="B35" s="132">
        <v>18.100000000000001</v>
      </c>
    </row>
    <row r="36" spans="1:2">
      <c r="A36" s="6">
        <v>567</v>
      </c>
      <c r="B36" s="132">
        <v>18.100000000000001</v>
      </c>
    </row>
    <row r="37" spans="1:2">
      <c r="A37" s="6">
        <v>601</v>
      </c>
      <c r="B37" s="132">
        <v>17.899999999999999</v>
      </c>
    </row>
    <row r="38" spans="1:2">
      <c r="A38" s="6">
        <v>635</v>
      </c>
      <c r="B38" s="132">
        <v>17.8</v>
      </c>
    </row>
    <row r="39" spans="1:2">
      <c r="A39" s="6">
        <v>654</v>
      </c>
      <c r="B39" s="132">
        <v>18.2</v>
      </c>
    </row>
    <row r="40" spans="1:2">
      <c r="A40" s="6">
        <v>672</v>
      </c>
      <c r="B40" s="132">
        <v>17.8</v>
      </c>
    </row>
    <row r="41" spans="1:2">
      <c r="A41" s="6">
        <v>709</v>
      </c>
      <c r="B41" s="132">
        <v>18.2</v>
      </c>
    </row>
    <row r="42" spans="1:2">
      <c r="A42" s="6">
        <v>751</v>
      </c>
      <c r="B42" s="132">
        <v>18.2</v>
      </c>
    </row>
    <row r="43" spans="1:2">
      <c r="A43" s="6">
        <v>798</v>
      </c>
      <c r="B43" s="132">
        <v>17.899999999999999</v>
      </c>
    </row>
    <row r="44" spans="1:2">
      <c r="A44" s="6">
        <v>836</v>
      </c>
      <c r="B44" s="132">
        <v>18</v>
      </c>
    </row>
    <row r="45" spans="1:2">
      <c r="A45" s="6">
        <v>889</v>
      </c>
      <c r="B45" s="132">
        <v>18.100000000000001</v>
      </c>
    </row>
    <row r="46" spans="1:2">
      <c r="A46" s="6">
        <v>970</v>
      </c>
      <c r="B46" s="132">
        <v>17.899999999999999</v>
      </c>
    </row>
    <row r="47" spans="1:2">
      <c r="A47" s="6">
        <v>1027</v>
      </c>
      <c r="B47" s="132">
        <v>18</v>
      </c>
    </row>
    <row r="48" spans="1:2">
      <c r="A48" s="6">
        <v>1048</v>
      </c>
      <c r="B48" s="132">
        <v>18.100000000000001</v>
      </c>
    </row>
    <row r="49" spans="1:2">
      <c r="A49" s="6">
        <v>1068</v>
      </c>
      <c r="B49" s="132">
        <v>18.3</v>
      </c>
    </row>
    <row r="50" spans="1:2">
      <c r="A50" s="6">
        <v>1132</v>
      </c>
      <c r="B50" s="132">
        <v>18.100000000000001</v>
      </c>
    </row>
    <row r="51" spans="1:2">
      <c r="A51" s="6">
        <v>1154</v>
      </c>
      <c r="B51" s="132">
        <v>18.2</v>
      </c>
    </row>
    <row r="52" spans="1:2">
      <c r="A52" s="6">
        <v>1174</v>
      </c>
      <c r="B52" s="132">
        <v>18.5</v>
      </c>
    </row>
    <row r="53" spans="1:2">
      <c r="A53" s="6">
        <v>1194</v>
      </c>
      <c r="B53" s="132">
        <v>18.7</v>
      </c>
    </row>
    <row r="54" spans="1:2">
      <c r="A54" s="6">
        <v>1211</v>
      </c>
      <c r="B54" s="132">
        <v>18.2</v>
      </c>
    </row>
    <row r="55" spans="1:2">
      <c r="A55" s="6">
        <v>1229</v>
      </c>
      <c r="B55" s="132">
        <v>18.2</v>
      </c>
    </row>
    <row r="56" spans="1:2">
      <c r="A56" s="6">
        <v>1246</v>
      </c>
      <c r="B56" s="132">
        <v>18.399999999999999</v>
      </c>
    </row>
    <row r="57" spans="1:2">
      <c r="A57" s="6">
        <v>1262</v>
      </c>
      <c r="B57" s="132">
        <v>18.3</v>
      </c>
    </row>
    <row r="58" spans="1:2">
      <c r="A58" s="6">
        <v>1278</v>
      </c>
      <c r="B58" s="132">
        <v>18.3</v>
      </c>
    </row>
    <row r="59" spans="1:2">
      <c r="A59" s="6">
        <v>1293</v>
      </c>
      <c r="B59" s="132">
        <v>18.600000000000001</v>
      </c>
    </row>
    <row r="60" spans="1:2">
      <c r="A60" s="6">
        <v>1307</v>
      </c>
      <c r="B60" s="132">
        <v>18.7</v>
      </c>
    </row>
    <row r="61" spans="1:2">
      <c r="A61" s="6">
        <v>1323</v>
      </c>
      <c r="B61" s="132">
        <v>18.2</v>
      </c>
    </row>
    <row r="62" spans="1:2">
      <c r="A62" s="6">
        <v>1352</v>
      </c>
      <c r="B62" s="132">
        <v>18.3</v>
      </c>
    </row>
    <row r="63" spans="1:2">
      <c r="A63" s="6">
        <v>1382</v>
      </c>
      <c r="B63" s="132">
        <v>18.3</v>
      </c>
    </row>
    <row r="64" spans="1:2">
      <c r="A64" s="6">
        <v>1414</v>
      </c>
      <c r="B64" s="132">
        <v>18.2</v>
      </c>
    </row>
    <row r="65" spans="1:2">
      <c r="A65" s="6">
        <v>1449</v>
      </c>
      <c r="B65" s="132">
        <v>18.2</v>
      </c>
    </row>
    <row r="66" spans="1:2">
      <c r="A66" s="6">
        <v>1486</v>
      </c>
      <c r="B66" s="132">
        <v>18.5</v>
      </c>
    </row>
    <row r="67" spans="1:2">
      <c r="A67" s="6">
        <v>1523</v>
      </c>
      <c r="B67" s="132">
        <v>18.5</v>
      </c>
    </row>
    <row r="68" spans="1:2">
      <c r="A68" s="6">
        <v>1565</v>
      </c>
      <c r="B68" s="132">
        <v>18.399999999999999</v>
      </c>
    </row>
    <row r="69" spans="1:2">
      <c r="A69" s="6">
        <v>1608</v>
      </c>
      <c r="B69" s="132">
        <v>18.2</v>
      </c>
    </row>
    <row r="70" spans="1:2">
      <c r="A70" s="6">
        <v>1651</v>
      </c>
      <c r="B70" s="132">
        <v>18.3</v>
      </c>
    </row>
    <row r="71" spans="1:2">
      <c r="A71" s="6">
        <v>1693</v>
      </c>
      <c r="B71" s="132">
        <v>18.3</v>
      </c>
    </row>
    <row r="72" spans="1:2">
      <c r="A72" s="6">
        <v>1735</v>
      </c>
      <c r="B72" s="132">
        <v>18.3</v>
      </c>
    </row>
    <row r="73" spans="1:2">
      <c r="A73" s="6">
        <v>1776</v>
      </c>
      <c r="B73" s="132">
        <v>18.399999999999999</v>
      </c>
    </row>
    <row r="74" spans="1:2">
      <c r="A74" s="6">
        <v>1816</v>
      </c>
      <c r="B74" s="132">
        <v>18.3</v>
      </c>
    </row>
    <row r="75" spans="1:2">
      <c r="A75" s="6">
        <v>1854</v>
      </c>
      <c r="B75" s="132">
        <v>18.100000000000001</v>
      </c>
    </row>
    <row r="76" spans="1:2">
      <c r="A76" s="6">
        <v>1892</v>
      </c>
      <c r="B76" s="132">
        <v>18.600000000000001</v>
      </c>
    </row>
    <row r="77" spans="1:2">
      <c r="A77" s="6">
        <v>1929</v>
      </c>
      <c r="B77" s="132">
        <v>18.100000000000001</v>
      </c>
    </row>
    <row r="78" spans="1:2">
      <c r="A78" s="6">
        <v>1966</v>
      </c>
      <c r="B78" s="132">
        <v>18.600000000000001</v>
      </c>
    </row>
    <row r="79" spans="1:2">
      <c r="A79" s="6">
        <v>2003</v>
      </c>
      <c r="B79" s="132">
        <v>18.399999999999999</v>
      </c>
    </row>
  </sheetData>
  <mergeCells count="1">
    <mergeCell ref="A3:B3"/>
  </mergeCells>
  <phoneticPr fontId="44" type="noConversion"/>
  <pageMargins left="0.75" right="0.75" top="1" bottom="1" header="0.5" footer="0.5"/>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48"/>
  <sheetViews>
    <sheetView workbookViewId="0">
      <selection activeCell="H54" sqref="H54"/>
    </sheetView>
  </sheetViews>
  <sheetFormatPr baseColWidth="10" defaultColWidth="9" defaultRowHeight="13"/>
  <cols>
    <col min="1" max="1" width="21.1640625" style="161" customWidth="1"/>
    <col min="2" max="2" width="13.6640625" style="101" customWidth="1"/>
    <col min="3" max="4" width="9" style="4"/>
    <col min="5" max="5" width="9.5" style="4" customWidth="1"/>
    <col min="6" max="6" width="10.6640625" style="4" customWidth="1"/>
    <col min="7" max="7" width="12.83203125" style="4" customWidth="1"/>
    <col min="8" max="8" width="14.1640625" style="4" customWidth="1"/>
    <col min="9" max="9" width="11.1640625" style="4" customWidth="1"/>
    <col min="10" max="10" width="20.33203125" style="4" customWidth="1"/>
    <col min="11" max="11" width="7.83203125" style="4" customWidth="1"/>
    <col min="12" max="16384" width="9" style="4"/>
  </cols>
  <sheetData>
    <row r="1" spans="1:11">
      <c r="A1" s="39" t="s">
        <v>618</v>
      </c>
      <c r="B1" s="12"/>
      <c r="C1" s="22"/>
      <c r="D1" s="22"/>
      <c r="E1" s="22"/>
      <c r="F1" s="6"/>
    </row>
    <row r="2" spans="1:11">
      <c r="A2" s="39"/>
      <c r="B2" s="12"/>
      <c r="C2" s="22"/>
      <c r="D2" s="22"/>
      <c r="E2" s="22"/>
      <c r="F2" s="6"/>
    </row>
    <row r="3" spans="1:11">
      <c r="A3" s="230" t="s">
        <v>605</v>
      </c>
      <c r="B3" s="230"/>
      <c r="F3" s="229" t="s">
        <v>606</v>
      </c>
      <c r="G3" s="229"/>
      <c r="H3" s="229"/>
      <c r="I3" s="229"/>
      <c r="J3" s="229"/>
      <c r="K3" s="229"/>
    </row>
    <row r="4" spans="1:11" ht="15">
      <c r="A4" s="11" t="s">
        <v>607</v>
      </c>
      <c r="B4" s="12" t="s">
        <v>608</v>
      </c>
      <c r="F4" s="13" t="s">
        <v>617</v>
      </c>
      <c r="G4" s="13" t="s">
        <v>610</v>
      </c>
      <c r="H4" s="14" t="s">
        <v>611</v>
      </c>
      <c r="I4" s="14" t="s">
        <v>612</v>
      </c>
      <c r="J4" s="6" t="s">
        <v>619</v>
      </c>
      <c r="K4" s="22" t="s">
        <v>620</v>
      </c>
    </row>
    <row r="5" spans="1:11">
      <c r="A5" s="161">
        <v>10</v>
      </c>
      <c r="B5" s="102">
        <v>7.06</v>
      </c>
      <c r="F5" s="23">
        <v>11.5</v>
      </c>
      <c r="G5" s="6" t="s">
        <v>621</v>
      </c>
      <c r="H5" s="6">
        <v>1000</v>
      </c>
      <c r="I5" s="6">
        <v>50</v>
      </c>
      <c r="J5" s="6">
        <v>933</v>
      </c>
      <c r="K5" s="6">
        <f>ABS(902-963)/2</f>
        <v>30.5</v>
      </c>
    </row>
    <row r="6" spans="1:11">
      <c r="A6" s="161">
        <v>30</v>
      </c>
      <c r="B6" s="102">
        <v>6.665</v>
      </c>
      <c r="F6" s="23">
        <v>11.5</v>
      </c>
      <c r="G6" s="6" t="s">
        <v>622</v>
      </c>
      <c r="H6" s="6">
        <v>1700</v>
      </c>
      <c r="I6" s="6">
        <v>45</v>
      </c>
      <c r="J6" s="210" t="s">
        <v>615</v>
      </c>
      <c r="K6" s="210" t="s">
        <v>615</v>
      </c>
    </row>
    <row r="7" spans="1:11">
      <c r="A7" s="161">
        <v>51</v>
      </c>
      <c r="B7" s="102">
        <v>6.73</v>
      </c>
      <c r="F7" s="23">
        <v>23.5</v>
      </c>
      <c r="G7" s="6" t="s">
        <v>622</v>
      </c>
      <c r="H7" s="6">
        <v>2510</v>
      </c>
      <c r="I7" s="6">
        <v>45</v>
      </c>
      <c r="J7" s="6">
        <v>1915</v>
      </c>
      <c r="K7" s="6">
        <f>ABS(1879-1951)/2</f>
        <v>36</v>
      </c>
    </row>
    <row r="8" spans="1:11">
      <c r="A8" s="161">
        <v>71</v>
      </c>
      <c r="B8" s="102">
        <v>6.6820000000000004</v>
      </c>
      <c r="F8" s="23">
        <v>31.5</v>
      </c>
      <c r="G8" s="6" t="s">
        <v>621</v>
      </c>
      <c r="H8" s="6">
        <v>2270</v>
      </c>
      <c r="I8" s="6">
        <v>60</v>
      </c>
      <c r="J8" s="6">
        <v>2211</v>
      </c>
      <c r="K8" s="6">
        <f>ABS(2177-2245)/2</f>
        <v>34</v>
      </c>
    </row>
    <row r="9" spans="1:11">
      <c r="A9" s="161">
        <v>91</v>
      </c>
      <c r="B9" s="102">
        <v>6.6269999999999998</v>
      </c>
      <c r="F9" s="23">
        <v>31.5</v>
      </c>
      <c r="G9" s="6" t="s">
        <v>622</v>
      </c>
      <c r="H9" s="6">
        <v>2840</v>
      </c>
      <c r="I9" s="6">
        <v>55</v>
      </c>
      <c r="J9" s="210" t="s">
        <v>615</v>
      </c>
      <c r="K9" s="210" t="s">
        <v>615</v>
      </c>
    </row>
    <row r="10" spans="1:11">
      <c r="A10" s="161">
        <v>111</v>
      </c>
      <c r="B10" s="102">
        <v>7.1909999999999998</v>
      </c>
      <c r="F10" s="23">
        <v>43.5</v>
      </c>
      <c r="G10" s="6" t="s">
        <v>622</v>
      </c>
      <c r="H10" s="6">
        <v>4290</v>
      </c>
      <c r="I10" s="6">
        <v>50</v>
      </c>
      <c r="J10" s="6">
        <v>4117</v>
      </c>
      <c r="K10" s="6">
        <f>ABS(4076-4158)/2</f>
        <v>41</v>
      </c>
    </row>
    <row r="11" spans="1:11">
      <c r="A11" s="161">
        <v>131</v>
      </c>
      <c r="B11" s="102">
        <v>7.2679999999999998</v>
      </c>
      <c r="F11" s="23">
        <v>63.5</v>
      </c>
      <c r="G11" s="6" t="s">
        <v>622</v>
      </c>
      <c r="H11" s="6">
        <v>6810</v>
      </c>
      <c r="I11" s="6">
        <v>55</v>
      </c>
      <c r="J11" s="6">
        <v>7214</v>
      </c>
      <c r="K11" s="6">
        <f>ABS(7158-7270)/2</f>
        <v>56</v>
      </c>
    </row>
    <row r="12" spans="1:11">
      <c r="A12" s="161">
        <v>152</v>
      </c>
      <c r="B12" s="102">
        <v>7.29</v>
      </c>
      <c r="F12" s="23">
        <v>83</v>
      </c>
      <c r="G12" s="6" t="s">
        <v>622</v>
      </c>
      <c r="H12" s="6">
        <v>7670</v>
      </c>
      <c r="I12" s="6">
        <v>60</v>
      </c>
      <c r="J12" s="210" t="s">
        <v>615</v>
      </c>
      <c r="K12" s="210" t="s">
        <v>615</v>
      </c>
    </row>
    <row r="13" spans="1:11">
      <c r="A13" s="161">
        <v>172</v>
      </c>
      <c r="B13" s="102">
        <v>6.6440000000000001</v>
      </c>
      <c r="F13" s="23">
        <v>83</v>
      </c>
      <c r="G13" s="6" t="s">
        <v>621</v>
      </c>
      <c r="H13" s="6">
        <v>7330</v>
      </c>
      <c r="I13" s="6">
        <v>95</v>
      </c>
      <c r="J13" s="6">
        <v>8113</v>
      </c>
      <c r="K13" s="6">
        <f>ABS(8020-8205)/2</f>
        <v>92.5</v>
      </c>
    </row>
    <row r="14" spans="1:11">
      <c r="A14" s="161">
        <v>192</v>
      </c>
      <c r="B14" s="102">
        <v>6.82</v>
      </c>
      <c r="F14" s="23">
        <v>142.5</v>
      </c>
      <c r="G14" s="6" t="s">
        <v>621</v>
      </c>
      <c r="H14" s="6">
        <v>8560</v>
      </c>
      <c r="I14" s="6">
        <v>100</v>
      </c>
      <c r="J14" s="6">
        <v>9550</v>
      </c>
      <c r="K14" s="6">
        <f>ABS(9466-9634)/2</f>
        <v>84</v>
      </c>
    </row>
    <row r="15" spans="1:11">
      <c r="A15" s="161">
        <v>212</v>
      </c>
      <c r="B15" s="102">
        <v>6.9809999999999999</v>
      </c>
    </row>
    <row r="16" spans="1:11">
      <c r="A16" s="161">
        <v>233</v>
      </c>
      <c r="B16" s="102">
        <v>7.2750000000000004</v>
      </c>
    </row>
    <row r="17" spans="1:12">
      <c r="A17" s="161">
        <v>253</v>
      </c>
      <c r="B17" s="102">
        <v>7.0810000000000004</v>
      </c>
    </row>
    <row r="18" spans="1:12">
      <c r="A18" s="161">
        <v>273</v>
      </c>
      <c r="B18" s="102">
        <v>7.0789999999999997</v>
      </c>
    </row>
    <row r="19" spans="1:12">
      <c r="A19" s="161">
        <v>283</v>
      </c>
      <c r="B19" s="102">
        <v>7.0090000000000003</v>
      </c>
    </row>
    <row r="20" spans="1:12">
      <c r="A20" s="161">
        <v>486</v>
      </c>
      <c r="B20" s="102">
        <v>7.859</v>
      </c>
    </row>
    <row r="21" spans="1:12">
      <c r="A21" s="161">
        <v>730</v>
      </c>
      <c r="B21" s="102">
        <v>7.4039999999999999</v>
      </c>
    </row>
    <row r="22" spans="1:12">
      <c r="A22" s="161">
        <v>974</v>
      </c>
      <c r="B22" s="102">
        <v>7.7519999999999998</v>
      </c>
    </row>
    <row r="23" spans="1:12">
      <c r="A23" s="161">
        <v>1213</v>
      </c>
      <c r="B23" s="102">
        <v>6.9960000000000004</v>
      </c>
    </row>
    <row r="24" spans="1:12">
      <c r="A24" s="161">
        <v>1444</v>
      </c>
      <c r="B24" s="102">
        <v>7.2880000000000003</v>
      </c>
    </row>
    <row r="25" spans="1:12">
      <c r="A25" s="161">
        <v>1667</v>
      </c>
      <c r="B25" s="102">
        <v>7.7880000000000003</v>
      </c>
    </row>
    <row r="26" spans="1:12">
      <c r="A26" s="161">
        <v>1882</v>
      </c>
      <c r="B26" s="102">
        <v>7.282</v>
      </c>
    </row>
    <row r="27" spans="1:12">
      <c r="A27" s="161">
        <v>2085</v>
      </c>
      <c r="B27" s="102">
        <v>6.6219999999999999</v>
      </c>
    </row>
    <row r="28" spans="1:12">
      <c r="A28" s="161">
        <v>2310</v>
      </c>
      <c r="B28" s="102">
        <v>7.0960000000000001</v>
      </c>
      <c r="G28" s="6"/>
      <c r="L28" s="6"/>
    </row>
    <row r="29" spans="1:12">
      <c r="A29" s="161">
        <v>2613</v>
      </c>
      <c r="B29" s="102">
        <v>7.1959999999999997</v>
      </c>
      <c r="G29" s="6"/>
      <c r="L29" s="6"/>
    </row>
    <row r="30" spans="1:12">
      <c r="A30" s="161">
        <v>3002</v>
      </c>
      <c r="B30" s="102">
        <v>7.6150000000000002</v>
      </c>
      <c r="G30" s="6"/>
      <c r="L30" s="6"/>
    </row>
    <row r="31" spans="1:12">
      <c r="A31" s="161">
        <v>3430</v>
      </c>
      <c r="B31" s="102">
        <v>7.4210000000000003</v>
      </c>
      <c r="G31" s="6"/>
      <c r="L31" s="6"/>
    </row>
    <row r="32" spans="1:12">
      <c r="A32" s="161">
        <v>3883</v>
      </c>
      <c r="B32" s="102">
        <v>7.4390000000000001</v>
      </c>
      <c r="G32" s="6"/>
      <c r="L32" s="6"/>
    </row>
    <row r="33" spans="1:12">
      <c r="A33" s="161">
        <v>4350</v>
      </c>
      <c r="B33" s="102">
        <v>7.3520000000000003</v>
      </c>
      <c r="G33" s="6"/>
      <c r="L33" s="6"/>
    </row>
    <row r="34" spans="1:12">
      <c r="A34" s="161">
        <v>4824</v>
      </c>
      <c r="B34" s="102">
        <v>7.1619999999999999</v>
      </c>
      <c r="G34" s="6"/>
      <c r="L34" s="6"/>
    </row>
    <row r="35" spans="1:12">
      <c r="A35" s="161">
        <v>5294</v>
      </c>
      <c r="B35" s="102">
        <v>7.5789999999999997</v>
      </c>
      <c r="G35" s="6"/>
      <c r="L35" s="6"/>
    </row>
    <row r="36" spans="1:12">
      <c r="A36" s="161">
        <v>5754</v>
      </c>
      <c r="B36" s="102">
        <v>9.4019999999999992</v>
      </c>
      <c r="G36" s="6"/>
      <c r="L36" s="6"/>
    </row>
    <row r="37" spans="1:12">
      <c r="A37" s="161">
        <v>6195</v>
      </c>
      <c r="B37" s="102">
        <v>7.8689999999999998</v>
      </c>
      <c r="G37" s="6"/>
      <c r="L37" s="6"/>
    </row>
    <row r="38" spans="1:12">
      <c r="A38" s="161">
        <v>6607</v>
      </c>
      <c r="B38" s="102">
        <v>6.9139999999999997</v>
      </c>
      <c r="G38" s="6"/>
      <c r="L38" s="6"/>
    </row>
    <row r="39" spans="1:12">
      <c r="A39" s="161">
        <v>6969</v>
      </c>
      <c r="B39" s="102">
        <v>8.2680000000000007</v>
      </c>
      <c r="G39" s="6"/>
      <c r="H39" s="6"/>
      <c r="I39" s="6"/>
      <c r="J39" s="6"/>
      <c r="K39" s="6"/>
      <c r="L39" s="6"/>
    </row>
    <row r="40" spans="1:12">
      <c r="A40" s="161">
        <v>7237</v>
      </c>
      <c r="B40" s="102">
        <v>9.2560000000000002</v>
      </c>
    </row>
    <row r="41" spans="1:12">
      <c r="A41" s="161">
        <v>7449</v>
      </c>
      <c r="B41" s="102">
        <v>8.59</v>
      </c>
    </row>
    <row r="42" spans="1:12">
      <c r="A42" s="161">
        <v>7626</v>
      </c>
      <c r="B42" s="102">
        <v>8.6999999999999993</v>
      </c>
    </row>
    <row r="43" spans="1:12">
      <c r="A43" s="161">
        <v>7775</v>
      </c>
      <c r="B43" s="102">
        <v>6.8570000000000002</v>
      </c>
    </row>
    <row r="44" spans="1:12">
      <c r="A44" s="161">
        <v>7906</v>
      </c>
      <c r="B44" s="102">
        <v>7.5960000000000001</v>
      </c>
    </row>
    <row r="45" spans="1:12">
      <c r="A45" s="161">
        <v>8025</v>
      </c>
      <c r="B45" s="102">
        <v>7.3010000000000002</v>
      </c>
    </row>
    <row r="46" spans="1:12">
      <c r="A46" s="161">
        <v>8135</v>
      </c>
      <c r="B46" s="102">
        <v>6.8680000000000003</v>
      </c>
    </row>
    <row r="47" spans="1:12">
      <c r="A47" s="161">
        <v>8237</v>
      </c>
      <c r="B47" s="102">
        <v>6.5839999999999996</v>
      </c>
    </row>
    <row r="48" spans="1:12">
      <c r="A48" s="161">
        <v>8334</v>
      </c>
      <c r="B48" s="102">
        <v>6.601</v>
      </c>
    </row>
  </sheetData>
  <mergeCells count="2">
    <mergeCell ref="A3:B3"/>
    <mergeCell ref="F3:K3"/>
  </mergeCells>
  <phoneticPr fontId="44" type="noConversion"/>
  <pageMargins left="0.75" right="0.75" top="1" bottom="1" header="0.5" footer="0.5"/>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N66"/>
  <sheetViews>
    <sheetView workbookViewId="0">
      <selection activeCell="G23" sqref="G23"/>
    </sheetView>
  </sheetViews>
  <sheetFormatPr baseColWidth="10" defaultColWidth="9" defaultRowHeight="13"/>
  <cols>
    <col min="1" max="1" width="21.83203125" style="11" customWidth="1"/>
    <col min="2" max="2" width="19.6640625" style="12" customWidth="1"/>
    <col min="3" max="3" width="21" style="12" customWidth="1"/>
    <col min="4" max="6" width="9" style="4"/>
    <col min="7" max="7" width="22.6640625" style="4" customWidth="1"/>
    <col min="8" max="8" width="14.1640625" style="4" customWidth="1"/>
    <col min="9" max="9" width="11.1640625" style="4" customWidth="1"/>
    <col min="10" max="10" width="20.33203125" style="4" customWidth="1"/>
    <col min="11" max="11" width="10.6640625" style="4" customWidth="1"/>
    <col min="12" max="12" width="19.6640625" style="4" customWidth="1"/>
    <col min="13" max="16384" width="9" style="4"/>
  </cols>
  <sheetData>
    <row r="1" spans="1:14">
      <c r="A1" s="37" t="s">
        <v>774</v>
      </c>
      <c r="C1" s="22"/>
      <c r="D1" s="22"/>
      <c r="E1" s="22"/>
      <c r="F1" s="22"/>
      <c r="G1" s="6"/>
      <c r="H1" s="6"/>
      <c r="I1" s="6"/>
      <c r="J1" s="6"/>
      <c r="K1" s="6"/>
      <c r="M1" s="6"/>
      <c r="N1" s="6"/>
    </row>
    <row r="2" spans="1:14">
      <c r="A2" s="9"/>
      <c r="C2" s="22"/>
      <c r="D2" s="22"/>
      <c r="E2" s="22"/>
      <c r="F2" s="22"/>
      <c r="G2" s="6"/>
      <c r="H2" s="6"/>
      <c r="I2" s="6"/>
      <c r="J2" s="6"/>
      <c r="K2" s="6"/>
      <c r="M2" s="6"/>
      <c r="N2" s="6"/>
    </row>
    <row r="3" spans="1:14" ht="15" customHeight="1">
      <c r="A3" s="239" t="s">
        <v>605</v>
      </c>
      <c r="B3" s="239"/>
      <c r="C3" s="239"/>
      <c r="F3" s="229" t="s">
        <v>606</v>
      </c>
      <c r="G3" s="229"/>
      <c r="H3" s="229"/>
      <c r="I3" s="229"/>
      <c r="J3" s="229"/>
    </row>
    <row r="4" spans="1:14" ht="15">
      <c r="A4" s="11" t="s">
        <v>607</v>
      </c>
      <c r="B4" s="12" t="s">
        <v>775</v>
      </c>
      <c r="C4" s="12" t="s">
        <v>743</v>
      </c>
      <c r="F4" s="128" t="s">
        <v>609</v>
      </c>
      <c r="G4" s="13" t="s">
        <v>610</v>
      </c>
      <c r="H4" s="14" t="s">
        <v>611</v>
      </c>
      <c r="I4" s="14" t="s">
        <v>612</v>
      </c>
      <c r="J4" s="6" t="s">
        <v>619</v>
      </c>
    </row>
    <row r="5" spans="1:14">
      <c r="A5" s="11">
        <v>-40.9</v>
      </c>
      <c r="B5" s="12">
        <v>5.7992857149999999</v>
      </c>
      <c r="C5" s="17">
        <v>15.10857143</v>
      </c>
      <c r="F5" s="6">
        <v>0</v>
      </c>
      <c r="G5" s="6" t="s">
        <v>776</v>
      </c>
      <c r="H5" s="6">
        <v>-47</v>
      </c>
      <c r="I5" s="210" t="s">
        <v>101</v>
      </c>
      <c r="J5" s="6">
        <v>-47</v>
      </c>
    </row>
    <row r="6" spans="1:14">
      <c r="A6" s="11">
        <v>170</v>
      </c>
      <c r="B6" s="12">
        <v>5.7507142834999998</v>
      </c>
      <c r="C6" s="17">
        <v>15.034285710000001</v>
      </c>
      <c r="F6" s="6">
        <v>45</v>
      </c>
      <c r="G6" s="210" t="s">
        <v>101</v>
      </c>
      <c r="H6" s="6">
        <v>805</v>
      </c>
      <c r="I6" s="6">
        <v>60</v>
      </c>
      <c r="J6" s="6">
        <v>701</v>
      </c>
    </row>
    <row r="7" spans="1:14">
      <c r="A7" s="11">
        <v>276</v>
      </c>
      <c r="B7" s="12">
        <v>4.461428572</v>
      </c>
      <c r="C7" s="17">
        <v>12.888571430000001</v>
      </c>
      <c r="F7" s="6">
        <v>78</v>
      </c>
      <c r="G7" s="6" t="s">
        <v>777</v>
      </c>
      <c r="H7" s="6">
        <v>1425</v>
      </c>
      <c r="I7" s="6">
        <v>60</v>
      </c>
      <c r="J7" s="6">
        <v>1306</v>
      </c>
    </row>
    <row r="8" spans="1:14">
      <c r="A8" s="11">
        <v>564</v>
      </c>
      <c r="B8" s="12">
        <v>6.2671428594999998</v>
      </c>
      <c r="C8" s="17">
        <v>15.68571429</v>
      </c>
      <c r="F8" s="6">
        <v>138</v>
      </c>
      <c r="G8" s="210" t="s">
        <v>101</v>
      </c>
      <c r="H8" s="6">
        <v>2665</v>
      </c>
      <c r="I8" s="6">
        <v>65</v>
      </c>
      <c r="J8" s="6">
        <v>2760</v>
      </c>
    </row>
    <row r="9" spans="1:14">
      <c r="A9" s="11">
        <v>847</v>
      </c>
      <c r="B9" s="12">
        <v>4.5921428595</v>
      </c>
      <c r="C9" s="17">
        <v>13.215714289999999</v>
      </c>
      <c r="F9" s="6">
        <v>183</v>
      </c>
      <c r="G9" s="210" t="s">
        <v>101</v>
      </c>
      <c r="H9" s="6">
        <v>3625</v>
      </c>
      <c r="I9" s="6">
        <v>65</v>
      </c>
      <c r="J9" s="6">
        <v>3919</v>
      </c>
    </row>
    <row r="10" spans="1:14">
      <c r="A10" s="11">
        <v>1181</v>
      </c>
      <c r="B10" s="12">
        <v>5.4342857144999996</v>
      </c>
      <c r="C10" s="17">
        <v>14.44</v>
      </c>
      <c r="F10" s="6">
        <v>226</v>
      </c>
      <c r="G10" s="210" t="s">
        <v>101</v>
      </c>
      <c r="H10" s="6">
        <v>4215</v>
      </c>
      <c r="I10" s="6">
        <v>95</v>
      </c>
      <c r="J10" s="6">
        <v>4767</v>
      </c>
    </row>
    <row r="11" spans="1:14">
      <c r="A11" s="11">
        <v>1403</v>
      </c>
      <c r="B11" s="12">
        <v>3.0264285700000002</v>
      </c>
      <c r="C11" s="17">
        <v>11.012857139999999</v>
      </c>
      <c r="F11" s="6">
        <v>262</v>
      </c>
      <c r="G11" s="6" t="s">
        <v>778</v>
      </c>
      <c r="H11" s="6">
        <v>5145</v>
      </c>
      <c r="I11" s="6">
        <v>80</v>
      </c>
      <c r="J11" s="6">
        <v>5912</v>
      </c>
    </row>
    <row r="12" spans="1:14">
      <c r="A12" s="11">
        <v>1594</v>
      </c>
      <c r="B12" s="12">
        <v>3.3299999995</v>
      </c>
      <c r="C12" s="17">
        <v>11.82142857</v>
      </c>
      <c r="F12" s="6">
        <v>277</v>
      </c>
      <c r="G12" s="6" t="s">
        <v>778</v>
      </c>
      <c r="H12" s="6">
        <v>8000</v>
      </c>
      <c r="I12" s="6">
        <v>90</v>
      </c>
      <c r="J12" s="6">
        <v>8874</v>
      </c>
    </row>
    <row r="13" spans="1:14">
      <c r="A13" s="11">
        <v>1880</v>
      </c>
      <c r="B13" s="12">
        <v>3.8521428594999998</v>
      </c>
      <c r="C13" s="17">
        <v>12.325714290000001</v>
      </c>
      <c r="F13" s="6">
        <v>290</v>
      </c>
      <c r="G13" s="6" t="s">
        <v>779</v>
      </c>
      <c r="H13" s="6">
        <v>6375</v>
      </c>
      <c r="I13" s="6">
        <v>95</v>
      </c>
      <c r="J13" s="6">
        <v>7235</v>
      </c>
    </row>
    <row r="14" spans="1:14">
      <c r="A14" s="11">
        <v>2153</v>
      </c>
      <c r="B14" s="12">
        <v>2.7878571430000001</v>
      </c>
      <c r="C14" s="17">
        <v>11.06</v>
      </c>
      <c r="F14" s="6">
        <v>347</v>
      </c>
      <c r="G14" s="6" t="s">
        <v>780</v>
      </c>
      <c r="H14" s="6">
        <v>7835</v>
      </c>
      <c r="I14" s="6">
        <v>90</v>
      </c>
      <c r="J14" s="6">
        <v>8555</v>
      </c>
    </row>
    <row r="15" spans="1:14">
      <c r="A15" s="11">
        <v>2410</v>
      </c>
      <c r="B15" s="12">
        <v>4.1642857165000002</v>
      </c>
      <c r="C15" s="17">
        <v>12.52571429</v>
      </c>
      <c r="F15" s="6">
        <v>371</v>
      </c>
      <c r="G15" s="210" t="s">
        <v>101</v>
      </c>
      <c r="H15" s="6">
        <v>7880</v>
      </c>
      <c r="I15" s="6">
        <v>80</v>
      </c>
      <c r="J15" s="6">
        <v>8578</v>
      </c>
    </row>
    <row r="16" spans="1:14">
      <c r="A16" s="11">
        <v>2818</v>
      </c>
      <c r="B16" s="12">
        <v>5.0528571434999998</v>
      </c>
      <c r="C16" s="17">
        <v>13.76857143</v>
      </c>
      <c r="F16" s="6">
        <v>427</v>
      </c>
      <c r="G16" s="6" t="s">
        <v>778</v>
      </c>
      <c r="H16" s="6">
        <v>7835</v>
      </c>
      <c r="I16" s="6">
        <v>140</v>
      </c>
      <c r="J16" s="6">
        <v>8555</v>
      </c>
    </row>
    <row r="17" spans="1:10">
      <c r="A17" s="11">
        <v>3098</v>
      </c>
      <c r="B17" s="12">
        <v>5.0528571434999998</v>
      </c>
      <c r="C17" s="17">
        <v>13.76857143</v>
      </c>
      <c r="F17" s="6">
        <v>454</v>
      </c>
      <c r="G17" s="210" t="s">
        <v>101</v>
      </c>
      <c r="H17" s="6">
        <v>8105</v>
      </c>
      <c r="I17" s="6">
        <v>85</v>
      </c>
      <c r="J17" s="6">
        <v>8988</v>
      </c>
    </row>
    <row r="18" spans="1:10">
      <c r="A18" s="11">
        <v>3371</v>
      </c>
      <c r="B18" s="12">
        <v>5.8178571405000001</v>
      </c>
      <c r="C18" s="17">
        <v>14.784285710000001</v>
      </c>
      <c r="F18" s="6">
        <v>498</v>
      </c>
      <c r="G18" s="210" t="s">
        <v>101</v>
      </c>
      <c r="H18" s="6">
        <v>8660</v>
      </c>
      <c r="I18" s="6">
        <v>110</v>
      </c>
      <c r="J18" s="6">
        <v>9538</v>
      </c>
    </row>
    <row r="19" spans="1:10">
      <c r="A19" s="11">
        <v>3547</v>
      </c>
      <c r="B19" s="12">
        <v>6.3071428569999997</v>
      </c>
      <c r="C19" s="17">
        <v>14.85</v>
      </c>
      <c r="F19" s="6">
        <v>534</v>
      </c>
      <c r="G19" s="6" t="s">
        <v>780</v>
      </c>
      <c r="H19" s="6">
        <v>8560</v>
      </c>
      <c r="I19" s="6">
        <v>85</v>
      </c>
      <c r="J19" s="6">
        <v>9492</v>
      </c>
    </row>
    <row r="20" spans="1:10">
      <c r="A20" s="11">
        <v>3748</v>
      </c>
      <c r="B20" s="12">
        <v>5.2778571430000003</v>
      </c>
      <c r="C20" s="17">
        <v>14.25</v>
      </c>
      <c r="F20" s="6">
        <v>552</v>
      </c>
      <c r="G20" s="6" t="s">
        <v>781</v>
      </c>
      <c r="H20" s="6">
        <v>9190</v>
      </c>
      <c r="I20" s="6">
        <v>80</v>
      </c>
      <c r="J20" s="6">
        <v>10086</v>
      </c>
    </row>
    <row r="21" spans="1:10">
      <c r="A21" s="11">
        <v>3950</v>
      </c>
      <c r="B21" s="12">
        <v>5.1578571435000002</v>
      </c>
      <c r="C21" s="17">
        <v>14.23857143</v>
      </c>
      <c r="F21" s="6">
        <v>664</v>
      </c>
      <c r="G21" s="6" t="s">
        <v>780</v>
      </c>
      <c r="H21" s="6">
        <v>9635</v>
      </c>
      <c r="I21" s="6">
        <v>95</v>
      </c>
      <c r="J21" s="6">
        <v>10892</v>
      </c>
    </row>
    <row r="22" spans="1:10">
      <c r="A22" s="11">
        <v>4127</v>
      </c>
      <c r="B22" s="12">
        <v>6.3071428569999997</v>
      </c>
      <c r="C22" s="17">
        <v>14.85</v>
      </c>
      <c r="F22" s="6">
        <v>678</v>
      </c>
      <c r="G22" s="6" t="s">
        <v>780</v>
      </c>
      <c r="H22" s="6">
        <v>9370</v>
      </c>
      <c r="I22" s="6">
        <v>115</v>
      </c>
      <c r="J22" s="6">
        <v>10359</v>
      </c>
    </row>
    <row r="23" spans="1:10">
      <c r="A23" s="11">
        <v>4405</v>
      </c>
      <c r="B23" s="12">
        <v>4.5157142864999997</v>
      </c>
      <c r="C23" s="17">
        <v>13.40857143</v>
      </c>
      <c r="F23" s="6">
        <v>826</v>
      </c>
      <c r="G23" s="6" t="s">
        <v>782</v>
      </c>
      <c r="H23" s="6">
        <v>10000</v>
      </c>
      <c r="I23" s="210" t="s">
        <v>101</v>
      </c>
      <c r="J23" s="6">
        <v>11550</v>
      </c>
    </row>
    <row r="24" spans="1:10">
      <c r="A24" s="11">
        <v>4633</v>
      </c>
      <c r="B24" s="12">
        <v>6.6978571445000004</v>
      </c>
      <c r="C24" s="17">
        <v>15.76714286</v>
      </c>
    </row>
    <row r="25" spans="1:10">
      <c r="A25" s="11">
        <v>4834</v>
      </c>
      <c r="B25" s="12">
        <v>5.5071428554999997</v>
      </c>
      <c r="C25" s="17">
        <v>14.522857139999999</v>
      </c>
    </row>
    <row r="26" spans="1:10">
      <c r="A26" s="11">
        <v>4984</v>
      </c>
      <c r="B26" s="12">
        <v>5.1885714280000004</v>
      </c>
      <c r="C26" s="17">
        <v>14.23142857</v>
      </c>
    </row>
    <row r="27" spans="1:10">
      <c r="A27" s="11">
        <v>5232</v>
      </c>
      <c r="B27" s="12">
        <v>5.2778571430000003</v>
      </c>
      <c r="C27" s="17">
        <v>14.25</v>
      </c>
    </row>
    <row r="28" spans="1:10">
      <c r="A28" s="11">
        <v>5379</v>
      </c>
      <c r="B28" s="12">
        <v>4.2371428565000002</v>
      </c>
      <c r="C28" s="17">
        <v>13.18142857</v>
      </c>
    </row>
    <row r="29" spans="1:10">
      <c r="A29" s="11">
        <v>5574</v>
      </c>
      <c r="B29" s="12">
        <v>6.0185714299999997</v>
      </c>
      <c r="C29" s="17">
        <v>14.887142860000001</v>
      </c>
    </row>
    <row r="30" spans="1:10">
      <c r="A30" s="11">
        <v>5766</v>
      </c>
      <c r="B30" s="12">
        <v>6.4192857165000001</v>
      </c>
      <c r="C30" s="17">
        <v>15.24571429</v>
      </c>
    </row>
    <row r="31" spans="1:10">
      <c r="A31" s="11">
        <v>6048</v>
      </c>
      <c r="B31" s="12">
        <v>6.1785714294999998</v>
      </c>
      <c r="C31" s="17">
        <v>14.92857143</v>
      </c>
    </row>
    <row r="32" spans="1:10">
      <c r="A32" s="11">
        <v>6300</v>
      </c>
      <c r="B32" s="12">
        <v>5.7535714269999998</v>
      </c>
      <c r="C32" s="17">
        <v>14.852857139999999</v>
      </c>
    </row>
    <row r="33" spans="1:3">
      <c r="A33" s="11">
        <v>6456</v>
      </c>
      <c r="B33" s="12">
        <v>4.6842857149999997</v>
      </c>
      <c r="C33" s="17">
        <v>13.81857143</v>
      </c>
    </row>
    <row r="34" spans="1:3">
      <c r="A34" s="11">
        <v>6713</v>
      </c>
      <c r="B34" s="12">
        <v>7.3642857135000002</v>
      </c>
      <c r="C34" s="17">
        <v>16.161428570000002</v>
      </c>
    </row>
    <row r="35" spans="1:3">
      <c r="A35" s="11">
        <v>7107</v>
      </c>
      <c r="B35" s="12">
        <v>6.3757142849999999</v>
      </c>
      <c r="C35" s="17">
        <v>15.01142857</v>
      </c>
    </row>
    <row r="36" spans="1:3">
      <c r="A36" s="11">
        <v>7300</v>
      </c>
      <c r="B36" s="12">
        <v>6.5992857149999997</v>
      </c>
      <c r="C36" s="17">
        <v>15.308571430000001</v>
      </c>
    </row>
    <row r="37" spans="1:3">
      <c r="A37" s="11">
        <v>7485</v>
      </c>
      <c r="B37" s="12">
        <v>6.5992857149999997</v>
      </c>
      <c r="C37" s="17">
        <v>15.308571430000001</v>
      </c>
    </row>
    <row r="38" spans="1:3">
      <c r="A38" s="11">
        <v>7592</v>
      </c>
      <c r="B38" s="12">
        <v>7.2335714285000003</v>
      </c>
      <c r="C38" s="17">
        <v>16</v>
      </c>
    </row>
    <row r="39" spans="1:3">
      <c r="A39" s="11">
        <v>7712</v>
      </c>
      <c r="B39" s="12">
        <v>6.1671428585000001</v>
      </c>
      <c r="C39" s="17">
        <v>14.957142859999999</v>
      </c>
    </row>
    <row r="40" spans="1:3">
      <c r="A40" s="11">
        <v>7862</v>
      </c>
      <c r="B40" s="12">
        <v>6.2957142844999998</v>
      </c>
      <c r="C40" s="17">
        <v>14.942857139999999</v>
      </c>
    </row>
    <row r="41" spans="1:3">
      <c r="A41" s="11">
        <v>8174</v>
      </c>
      <c r="B41" s="12">
        <v>6.4814285700000003</v>
      </c>
      <c r="C41" s="17">
        <v>15.56285714</v>
      </c>
    </row>
    <row r="42" spans="1:3">
      <c r="A42" s="11">
        <v>8305</v>
      </c>
      <c r="B42" s="12">
        <v>6.9742857154999998</v>
      </c>
      <c r="C42" s="17">
        <v>16.057142859999999</v>
      </c>
    </row>
    <row r="43" spans="1:3">
      <c r="A43" s="11">
        <v>8493</v>
      </c>
      <c r="B43" s="12">
        <v>6.8285714305000003</v>
      </c>
      <c r="C43" s="17">
        <v>16.245714289999999</v>
      </c>
    </row>
    <row r="44" spans="1:3">
      <c r="A44" s="11">
        <v>8766</v>
      </c>
      <c r="B44" s="12">
        <v>7.2149999999999999</v>
      </c>
      <c r="C44" s="17">
        <v>15.85</v>
      </c>
    </row>
    <row r="45" spans="1:3">
      <c r="A45" s="11">
        <v>8925</v>
      </c>
      <c r="B45" s="12">
        <v>11.058571428500001</v>
      </c>
      <c r="C45" s="17">
        <v>20.239999999999998</v>
      </c>
    </row>
    <row r="46" spans="1:3">
      <c r="A46" s="11">
        <v>9074</v>
      </c>
      <c r="B46" s="12">
        <v>10.1585714265</v>
      </c>
      <c r="C46" s="17">
        <v>19.394285709999998</v>
      </c>
    </row>
    <row r="47" spans="1:3">
      <c r="A47" s="11">
        <v>9234</v>
      </c>
      <c r="B47" s="12">
        <v>9.0142857129999996</v>
      </c>
      <c r="C47" s="17">
        <v>16.742857140000002</v>
      </c>
    </row>
    <row r="48" spans="1:3">
      <c r="A48" s="11">
        <v>9347</v>
      </c>
      <c r="B48" s="12">
        <v>10.375714286499999</v>
      </c>
      <c r="C48" s="17">
        <v>19.018571430000001</v>
      </c>
    </row>
    <row r="49" spans="1:3">
      <c r="A49" s="11">
        <v>9401</v>
      </c>
      <c r="B49" s="12">
        <v>10.4692857145</v>
      </c>
      <c r="C49" s="17">
        <v>18.97</v>
      </c>
    </row>
    <row r="50" spans="1:3">
      <c r="A50" s="11">
        <v>9664</v>
      </c>
      <c r="B50" s="12">
        <v>9.8957142870000006</v>
      </c>
      <c r="C50" s="17">
        <v>17.757142859999998</v>
      </c>
    </row>
    <row r="51" spans="1:3">
      <c r="A51" s="11">
        <v>9771</v>
      </c>
      <c r="B51" s="12">
        <v>10.087142855</v>
      </c>
      <c r="C51" s="17">
        <v>18.504285710000001</v>
      </c>
    </row>
    <row r="52" spans="1:3">
      <c r="A52" s="11">
        <v>10010</v>
      </c>
      <c r="B52" s="12">
        <v>10.7064285695</v>
      </c>
      <c r="C52" s="17">
        <v>19.08428571</v>
      </c>
    </row>
    <row r="53" spans="1:3">
      <c r="A53" s="11">
        <v>10224</v>
      </c>
      <c r="B53" s="12">
        <v>8.1942857119999992</v>
      </c>
      <c r="C53" s="17">
        <v>15.83428571</v>
      </c>
    </row>
    <row r="54" spans="1:3">
      <c r="A54" s="11">
        <v>10383</v>
      </c>
      <c r="B54" s="12">
        <v>9.8564285695000002</v>
      </c>
      <c r="C54" s="17">
        <v>18.58428571</v>
      </c>
    </row>
    <row r="55" spans="1:3">
      <c r="A55" s="11">
        <v>10489</v>
      </c>
      <c r="B55" s="12">
        <v>10.496428570000001</v>
      </c>
      <c r="C55" s="17">
        <v>18.722857139999999</v>
      </c>
    </row>
    <row r="56" spans="1:3">
      <c r="A56" s="11">
        <v>10699</v>
      </c>
      <c r="B56" s="12">
        <v>12.4507142835</v>
      </c>
      <c r="C56" s="17">
        <v>21.40428571</v>
      </c>
    </row>
    <row r="57" spans="1:3">
      <c r="A57" s="11">
        <v>10853</v>
      </c>
      <c r="B57" s="12">
        <v>10.663571429999999</v>
      </c>
      <c r="C57" s="17">
        <v>18.987142859999999</v>
      </c>
    </row>
    <row r="58" spans="1:3">
      <c r="A58" s="11">
        <v>10999</v>
      </c>
      <c r="B58" s="12">
        <v>9.5571428595000008</v>
      </c>
      <c r="C58" s="17">
        <v>16.95571429</v>
      </c>
    </row>
    <row r="59" spans="1:3">
      <c r="A59" s="11">
        <v>11280</v>
      </c>
      <c r="B59" s="12">
        <v>9.2414285730000003</v>
      </c>
      <c r="C59" s="17">
        <v>15.86714286</v>
      </c>
    </row>
    <row r="60" spans="1:3">
      <c r="A60" s="11">
        <v>11410</v>
      </c>
      <c r="B60" s="12">
        <v>9.6721428555000006</v>
      </c>
      <c r="C60" s="17">
        <v>16.66285714</v>
      </c>
    </row>
    <row r="61" spans="1:3">
      <c r="A61" s="11">
        <v>11519</v>
      </c>
      <c r="B61" s="12">
        <v>11.409285713499999</v>
      </c>
      <c r="C61" s="17">
        <v>19.461428569999999</v>
      </c>
    </row>
    <row r="62" spans="1:3">
      <c r="A62" s="11">
        <v>11820</v>
      </c>
      <c r="B62" s="12">
        <v>10.538571428499999</v>
      </c>
      <c r="C62" s="17">
        <v>18.739999999999998</v>
      </c>
    </row>
    <row r="63" spans="1:3">
      <c r="A63" s="11">
        <v>12096</v>
      </c>
      <c r="B63" s="12">
        <v>8.6485714270000003</v>
      </c>
      <c r="C63" s="17">
        <v>16.172857140000001</v>
      </c>
    </row>
    <row r="64" spans="1:3">
      <c r="A64" s="11">
        <v>12313</v>
      </c>
      <c r="B64" s="12">
        <v>9.9814285715000004</v>
      </c>
      <c r="C64" s="17">
        <v>16.95</v>
      </c>
    </row>
    <row r="65" spans="1:3">
      <c r="A65" s="11">
        <v>12503</v>
      </c>
      <c r="B65" s="12">
        <v>9.1307142864999999</v>
      </c>
      <c r="C65" s="17">
        <v>16.048571429999999</v>
      </c>
    </row>
    <row r="66" spans="1:3">
      <c r="A66" s="11">
        <v>12901</v>
      </c>
      <c r="B66" s="12">
        <v>8.9964285734999994</v>
      </c>
      <c r="C66" s="17">
        <v>15.41571429</v>
      </c>
    </row>
  </sheetData>
  <mergeCells count="2">
    <mergeCell ref="A3:C3"/>
    <mergeCell ref="F3:J3"/>
  </mergeCells>
  <phoneticPr fontId="44"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J57"/>
  <sheetViews>
    <sheetView workbookViewId="0">
      <selection activeCell="A3" sqref="A3:J4"/>
    </sheetView>
  </sheetViews>
  <sheetFormatPr baseColWidth="10" defaultColWidth="9" defaultRowHeight="13"/>
  <cols>
    <col min="1" max="1" width="21.1640625" style="19" customWidth="1"/>
    <col min="2" max="2" width="13.6640625" style="20" customWidth="1"/>
    <col min="3" max="4" width="9" style="4"/>
    <col min="5" max="5" width="9.6640625" style="4" customWidth="1"/>
    <col min="6" max="6" width="10.1640625" style="4" customWidth="1"/>
    <col min="7" max="7" width="14.1640625" style="4" customWidth="1"/>
    <col min="8" max="8" width="11.1640625" style="4" customWidth="1"/>
    <col min="9" max="9" width="20.33203125" style="4" customWidth="1"/>
    <col min="10" max="10" width="7.83203125" style="4" customWidth="1"/>
    <col min="11" max="16384" width="9" style="4"/>
  </cols>
  <sheetData>
    <row r="1" spans="1:10">
      <c r="A1" s="37" t="s">
        <v>783</v>
      </c>
    </row>
    <row r="2" spans="1:10">
      <c r="A2" s="9"/>
    </row>
    <row r="3" spans="1:10">
      <c r="A3" s="239" t="s">
        <v>605</v>
      </c>
      <c r="B3" s="239"/>
      <c r="F3" s="229" t="s">
        <v>606</v>
      </c>
      <c r="G3" s="229"/>
      <c r="H3" s="229"/>
      <c r="I3" s="229"/>
      <c r="J3" s="229"/>
    </row>
    <row r="4" spans="1:10" ht="15">
      <c r="A4" s="11" t="s">
        <v>607</v>
      </c>
      <c r="B4" s="12" t="s">
        <v>608</v>
      </c>
      <c r="F4" s="34" t="s">
        <v>609</v>
      </c>
      <c r="G4" s="14" t="s">
        <v>611</v>
      </c>
      <c r="H4" s="14" t="s">
        <v>612</v>
      </c>
      <c r="I4" s="13" t="s">
        <v>629</v>
      </c>
      <c r="J4" s="17" t="s">
        <v>620</v>
      </c>
    </row>
    <row r="5" spans="1:10">
      <c r="A5" s="19">
        <v>-9.5399999999999991</v>
      </c>
      <c r="B5" s="23">
        <v>9.15</v>
      </c>
      <c r="F5" s="13">
        <v>832</v>
      </c>
      <c r="G5" s="13">
        <v>2295</v>
      </c>
      <c r="H5" s="6">
        <v>50</v>
      </c>
      <c r="I5" s="13">
        <v>1647</v>
      </c>
      <c r="J5" s="6">
        <v>107</v>
      </c>
    </row>
    <row r="6" spans="1:10">
      <c r="A6" s="19">
        <v>242.71</v>
      </c>
      <c r="B6" s="23">
        <v>9.27</v>
      </c>
      <c r="F6" s="13">
        <v>884</v>
      </c>
      <c r="G6" s="13">
        <v>4105</v>
      </c>
      <c r="H6" s="6">
        <v>85</v>
      </c>
      <c r="I6" s="13">
        <v>3928</v>
      </c>
      <c r="J6" s="6">
        <v>195</v>
      </c>
    </row>
    <row r="7" spans="1:10">
      <c r="A7" s="19">
        <v>505.93</v>
      </c>
      <c r="B7" s="23">
        <v>9.5</v>
      </c>
      <c r="F7" s="13">
        <v>932</v>
      </c>
      <c r="G7" s="13">
        <v>5585</v>
      </c>
      <c r="H7" s="6">
        <v>75</v>
      </c>
      <c r="I7" s="13">
        <v>6034</v>
      </c>
      <c r="J7" s="6">
        <v>247</v>
      </c>
    </row>
    <row r="8" spans="1:10">
      <c r="A8" s="19">
        <v>769.15</v>
      </c>
      <c r="B8" s="23">
        <v>9.3800000000000008</v>
      </c>
      <c r="F8" s="13">
        <v>960</v>
      </c>
      <c r="G8" s="13">
        <v>6650</v>
      </c>
      <c r="H8" s="6">
        <v>75</v>
      </c>
      <c r="I8" s="13">
        <v>7262</v>
      </c>
      <c r="J8" s="6">
        <v>278</v>
      </c>
    </row>
    <row r="9" spans="1:10">
      <c r="A9" s="19">
        <v>1032.3599999999999</v>
      </c>
      <c r="B9" s="23">
        <v>8.81</v>
      </c>
      <c r="F9" s="13">
        <v>992</v>
      </c>
      <c r="G9" s="13">
        <v>7665</v>
      </c>
      <c r="H9" s="6">
        <v>60</v>
      </c>
      <c r="I9" s="13">
        <v>8666</v>
      </c>
      <c r="J9" s="6">
        <v>306</v>
      </c>
    </row>
    <row r="10" spans="1:10">
      <c r="A10" s="19">
        <v>1295.58</v>
      </c>
      <c r="B10" s="23">
        <v>8.7899999999999991</v>
      </c>
      <c r="F10" s="13">
        <v>1024</v>
      </c>
      <c r="G10" s="13">
        <v>8385</v>
      </c>
      <c r="H10" s="6">
        <v>80</v>
      </c>
      <c r="I10" s="13">
        <v>10070</v>
      </c>
      <c r="J10" s="6">
        <v>353</v>
      </c>
    </row>
    <row r="11" spans="1:10">
      <c r="A11" s="19">
        <v>1427.19</v>
      </c>
      <c r="B11" s="23">
        <v>8.67</v>
      </c>
      <c r="F11" s="13">
        <v>1037.5</v>
      </c>
      <c r="G11" s="13">
        <v>9740</v>
      </c>
      <c r="H11" s="6">
        <v>70</v>
      </c>
      <c r="I11" s="13">
        <v>10662</v>
      </c>
      <c r="J11" s="6">
        <v>387</v>
      </c>
    </row>
    <row r="12" spans="1:10">
      <c r="A12" s="19">
        <v>1558.8</v>
      </c>
      <c r="B12" s="23">
        <v>8.9600000000000009</v>
      </c>
    </row>
    <row r="13" spans="1:10">
      <c r="A13" s="19">
        <v>1822.02</v>
      </c>
      <c r="B13" s="23">
        <v>8.9700000000000006</v>
      </c>
    </row>
    <row r="14" spans="1:10">
      <c r="A14" s="19">
        <v>2085.23</v>
      </c>
      <c r="B14" s="23">
        <v>8.6300000000000008</v>
      </c>
    </row>
    <row r="15" spans="1:10">
      <c r="A15" s="19">
        <v>2216.84</v>
      </c>
      <c r="B15" s="23">
        <v>9.4700000000000006</v>
      </c>
    </row>
    <row r="16" spans="1:10">
      <c r="A16" s="19">
        <v>2348.4499999999998</v>
      </c>
      <c r="B16" s="23">
        <v>10.050000000000001</v>
      </c>
    </row>
    <row r="17" spans="1:2">
      <c r="A17" s="19">
        <v>2611.67</v>
      </c>
      <c r="B17" s="23">
        <v>9.92</v>
      </c>
    </row>
    <row r="18" spans="1:2">
      <c r="A18" s="19">
        <v>2874.89</v>
      </c>
      <c r="B18" s="23">
        <v>9.84</v>
      </c>
    </row>
    <row r="19" spans="1:2">
      <c r="A19" s="19">
        <v>3138.11</v>
      </c>
      <c r="B19" s="23">
        <v>9.58</v>
      </c>
    </row>
    <row r="20" spans="1:2">
      <c r="A20" s="19">
        <v>3269.71</v>
      </c>
      <c r="B20" s="23">
        <v>9.34</v>
      </c>
    </row>
    <row r="21" spans="1:2">
      <c r="A21" s="19">
        <v>3401.32</v>
      </c>
      <c r="B21" s="23">
        <v>9.93</v>
      </c>
    </row>
    <row r="22" spans="1:2">
      <c r="A22" s="19">
        <v>3664.54</v>
      </c>
      <c r="B22" s="23">
        <v>10.130000000000001</v>
      </c>
    </row>
    <row r="23" spans="1:2">
      <c r="A23" s="19">
        <v>3927.76</v>
      </c>
      <c r="B23" s="23">
        <v>9.76</v>
      </c>
    </row>
    <row r="24" spans="1:2">
      <c r="A24" s="19">
        <v>4190.9799999999996</v>
      </c>
      <c r="B24" s="23">
        <v>9.14</v>
      </c>
    </row>
    <row r="25" spans="1:2">
      <c r="A25" s="19">
        <v>4454.1899999999996</v>
      </c>
      <c r="B25" s="23">
        <v>10.32</v>
      </c>
    </row>
    <row r="26" spans="1:2">
      <c r="A26" s="19">
        <v>4717.41</v>
      </c>
      <c r="B26" s="23">
        <v>10.11</v>
      </c>
    </row>
    <row r="27" spans="1:2">
      <c r="A27" s="19">
        <v>4980.63</v>
      </c>
      <c r="B27" s="23">
        <v>9.98</v>
      </c>
    </row>
    <row r="28" spans="1:2">
      <c r="A28" s="19">
        <v>5243.84</v>
      </c>
      <c r="B28" s="23">
        <v>9.7899999999999991</v>
      </c>
    </row>
    <row r="29" spans="1:2">
      <c r="A29" s="19">
        <v>5507.06</v>
      </c>
      <c r="B29" s="23">
        <v>9.34</v>
      </c>
    </row>
    <row r="30" spans="1:2">
      <c r="A30" s="19">
        <v>5770.28</v>
      </c>
      <c r="B30" s="23">
        <v>9.7799999999999994</v>
      </c>
    </row>
    <row r="31" spans="1:2">
      <c r="A31" s="19">
        <v>6033.5</v>
      </c>
      <c r="B31" s="23">
        <v>10.1</v>
      </c>
    </row>
    <row r="32" spans="1:2">
      <c r="A32" s="19">
        <v>6296.71</v>
      </c>
      <c r="B32" s="23">
        <v>10.029999999999999</v>
      </c>
    </row>
    <row r="33" spans="1:8">
      <c r="A33" s="19">
        <v>6428.32</v>
      </c>
      <c r="B33" s="23">
        <v>10.99</v>
      </c>
    </row>
    <row r="34" spans="1:8">
      <c r="A34" s="19">
        <v>6559.93</v>
      </c>
      <c r="B34" s="23">
        <v>11.16</v>
      </c>
    </row>
    <row r="35" spans="1:8">
      <c r="A35" s="19">
        <v>6823.15</v>
      </c>
      <c r="B35" s="23">
        <v>10.89</v>
      </c>
    </row>
    <row r="36" spans="1:8">
      <c r="A36" s="19">
        <v>7086.37</v>
      </c>
      <c r="B36" s="23">
        <v>11.84</v>
      </c>
    </row>
    <row r="37" spans="1:8">
      <c r="A37" s="19">
        <v>7349.58</v>
      </c>
      <c r="B37" s="23">
        <v>11.29</v>
      </c>
      <c r="H37" s="131"/>
    </row>
    <row r="38" spans="1:8">
      <c r="A38" s="19">
        <v>7612.8</v>
      </c>
      <c r="B38" s="23">
        <v>11.8</v>
      </c>
      <c r="D38" s="18"/>
      <c r="E38" s="18"/>
    </row>
    <row r="39" spans="1:8">
      <c r="A39" s="19">
        <v>7876.02</v>
      </c>
      <c r="B39" s="23">
        <v>11.63</v>
      </c>
      <c r="D39" s="18"/>
      <c r="E39" s="18"/>
    </row>
    <row r="40" spans="1:8">
      <c r="A40" s="19">
        <v>8007.63</v>
      </c>
      <c r="B40" s="23">
        <v>11.92</v>
      </c>
      <c r="D40" s="18"/>
      <c r="E40" s="18"/>
    </row>
    <row r="41" spans="1:8">
      <c r="A41" s="19">
        <v>8051.51</v>
      </c>
      <c r="B41" s="23">
        <v>12.15</v>
      </c>
      <c r="D41" s="18"/>
      <c r="E41" s="18"/>
    </row>
    <row r="42" spans="1:8">
      <c r="A42" s="19">
        <v>8095.37</v>
      </c>
      <c r="B42" s="23">
        <v>11.65</v>
      </c>
      <c r="D42" s="18"/>
      <c r="E42" s="18"/>
    </row>
    <row r="43" spans="1:8">
      <c r="A43" s="19">
        <v>8139.24</v>
      </c>
      <c r="B43" s="23">
        <v>10.26</v>
      </c>
      <c r="D43" s="18"/>
      <c r="E43" s="18"/>
    </row>
    <row r="44" spans="1:8">
      <c r="A44" s="19">
        <v>8270.85</v>
      </c>
      <c r="B44" s="23">
        <v>10.26</v>
      </c>
      <c r="D44" s="18"/>
      <c r="E44" s="18"/>
    </row>
    <row r="45" spans="1:8">
      <c r="A45" s="19">
        <v>8314.7099999999991</v>
      </c>
      <c r="B45" s="23">
        <v>10.56</v>
      </c>
      <c r="D45" s="18"/>
      <c r="E45" s="18"/>
    </row>
    <row r="46" spans="1:8">
      <c r="A46" s="19">
        <v>8358.58</v>
      </c>
      <c r="B46" s="23">
        <v>11.34</v>
      </c>
      <c r="D46" s="18"/>
      <c r="E46" s="18"/>
      <c r="F46" s="18"/>
      <c r="G46" s="18"/>
      <c r="H46" s="18"/>
    </row>
    <row r="47" spans="1:8">
      <c r="A47" s="19">
        <v>8402.4500000000007</v>
      </c>
      <c r="B47" s="23">
        <v>11.34</v>
      </c>
      <c r="D47" s="18"/>
      <c r="E47" s="18"/>
      <c r="F47" s="18"/>
      <c r="G47" s="18"/>
      <c r="H47" s="18"/>
    </row>
    <row r="48" spans="1:8">
      <c r="A48" s="19">
        <v>8665.67</v>
      </c>
      <c r="B48" s="23">
        <v>11.97</v>
      </c>
      <c r="D48" s="18"/>
      <c r="E48" s="18"/>
      <c r="F48" s="18"/>
      <c r="G48" s="18"/>
      <c r="H48" s="18"/>
    </row>
    <row r="49" spans="1:8">
      <c r="A49" s="19">
        <v>8928.89</v>
      </c>
      <c r="B49" s="23">
        <v>12.15</v>
      </c>
      <c r="D49" s="18"/>
      <c r="E49" s="18"/>
      <c r="F49" s="18"/>
      <c r="G49" s="18"/>
      <c r="H49" s="18"/>
    </row>
    <row r="50" spans="1:8">
      <c r="A50" s="19">
        <v>9192.11</v>
      </c>
      <c r="B50" s="23">
        <v>12.03</v>
      </c>
      <c r="D50" s="18"/>
      <c r="E50" s="18"/>
      <c r="F50" s="18"/>
      <c r="G50" s="18"/>
      <c r="H50" s="18"/>
    </row>
    <row r="51" spans="1:8">
      <c r="A51" s="19">
        <v>9323.7099999999991</v>
      </c>
      <c r="B51" s="23">
        <v>11.73</v>
      </c>
      <c r="D51" s="18"/>
      <c r="E51" s="18"/>
      <c r="F51" s="18"/>
      <c r="G51" s="18"/>
      <c r="H51" s="18"/>
    </row>
    <row r="52" spans="1:8">
      <c r="A52" s="19">
        <v>9455.32</v>
      </c>
      <c r="B52" s="23">
        <v>12.14</v>
      </c>
      <c r="D52" s="18"/>
      <c r="E52" s="18"/>
      <c r="F52" s="18"/>
      <c r="G52" s="18"/>
      <c r="H52" s="18"/>
    </row>
    <row r="53" spans="1:8">
      <c r="A53" s="19">
        <v>9718.5400000000009</v>
      </c>
      <c r="B53" s="23">
        <v>11.33</v>
      </c>
      <c r="D53" s="18"/>
      <c r="E53" s="18"/>
      <c r="F53" s="18"/>
      <c r="G53" s="18"/>
      <c r="H53" s="18"/>
    </row>
    <row r="54" spans="1:8">
      <c r="A54" s="19">
        <v>9981.76</v>
      </c>
      <c r="B54" s="23">
        <v>11.63</v>
      </c>
      <c r="D54" s="18"/>
      <c r="E54" s="18"/>
      <c r="F54" s="18"/>
      <c r="G54" s="18"/>
      <c r="H54" s="18"/>
    </row>
    <row r="55" spans="1:8">
      <c r="A55" s="19">
        <v>10244.98</v>
      </c>
      <c r="B55" s="23">
        <v>12.48</v>
      </c>
      <c r="D55" s="18"/>
      <c r="E55" s="18"/>
      <c r="F55" s="18"/>
      <c r="G55" s="18"/>
      <c r="H55" s="18"/>
    </row>
    <row r="56" spans="1:8">
      <c r="A56" s="19">
        <v>10508.19</v>
      </c>
      <c r="B56" s="23">
        <v>12.34</v>
      </c>
    </row>
    <row r="57" spans="1:8">
      <c r="A57" s="19">
        <v>10948.19</v>
      </c>
      <c r="B57" s="23">
        <v>11.51</v>
      </c>
    </row>
  </sheetData>
  <mergeCells count="2">
    <mergeCell ref="A3:B3"/>
    <mergeCell ref="F3:J3"/>
  </mergeCells>
  <phoneticPr fontId="44"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O70"/>
  <sheetViews>
    <sheetView workbookViewId="0"/>
  </sheetViews>
  <sheetFormatPr baseColWidth="10" defaultColWidth="9" defaultRowHeight="13"/>
  <cols>
    <col min="1" max="1" width="28.1640625" style="11" customWidth="1"/>
    <col min="2" max="2" width="13.6640625" style="12" customWidth="1"/>
    <col min="3" max="5" width="9" style="4"/>
    <col min="6" max="6" width="9" style="4" customWidth="1"/>
    <col min="7" max="7" width="12.83203125" style="4" customWidth="1"/>
    <col min="8" max="8" width="10" style="4" customWidth="1"/>
    <col min="9" max="9" width="18.33203125" style="4" customWidth="1"/>
    <col min="10" max="10" width="7.1640625" style="4" customWidth="1"/>
    <col min="11" max="16384" width="9" style="4"/>
  </cols>
  <sheetData>
    <row r="1" spans="1:15">
      <c r="A1" s="37" t="s">
        <v>784</v>
      </c>
      <c r="C1" s="22"/>
      <c r="D1" s="22"/>
      <c r="E1" s="22"/>
      <c r="F1" s="22"/>
      <c r="G1" s="6"/>
      <c r="H1" s="6"/>
      <c r="I1" s="6"/>
      <c r="J1" s="6"/>
      <c r="K1" s="6"/>
      <c r="L1" s="6"/>
      <c r="N1" s="6"/>
      <c r="O1" s="6"/>
    </row>
    <row r="2" spans="1:15">
      <c r="A2" s="9"/>
      <c r="C2" s="22"/>
      <c r="D2" s="22"/>
      <c r="E2" s="22"/>
      <c r="F2" s="22"/>
      <c r="G2" s="6"/>
      <c r="H2" s="6"/>
      <c r="I2" s="6"/>
      <c r="J2" s="6"/>
      <c r="K2" s="6"/>
      <c r="L2" s="6"/>
      <c r="N2" s="6"/>
      <c r="O2" s="6"/>
    </row>
    <row r="3" spans="1:15">
      <c r="A3" s="239" t="s">
        <v>605</v>
      </c>
      <c r="B3" s="239"/>
      <c r="F3" s="229" t="s">
        <v>606</v>
      </c>
      <c r="G3" s="229"/>
      <c r="H3" s="229"/>
      <c r="I3" s="229"/>
      <c r="J3" s="229"/>
    </row>
    <row r="4" spans="1:15" ht="15">
      <c r="A4" s="11" t="s">
        <v>607</v>
      </c>
      <c r="B4" s="12" t="s">
        <v>608</v>
      </c>
      <c r="F4" s="34" t="s">
        <v>609</v>
      </c>
      <c r="G4" s="14" t="s">
        <v>611</v>
      </c>
      <c r="H4" s="14" t="s">
        <v>612</v>
      </c>
      <c r="I4" s="13" t="s">
        <v>629</v>
      </c>
      <c r="J4" s="17" t="s">
        <v>620</v>
      </c>
    </row>
    <row r="5" spans="1:15">
      <c r="A5" s="11">
        <v>-9.5399999999999991</v>
      </c>
      <c r="B5" s="12">
        <v>10.372999999999999</v>
      </c>
      <c r="F5" s="13">
        <v>832</v>
      </c>
      <c r="G5" s="13">
        <v>2295</v>
      </c>
      <c r="H5" s="13">
        <v>50</v>
      </c>
      <c r="I5" s="13">
        <v>1647</v>
      </c>
      <c r="J5" s="13">
        <v>107</v>
      </c>
    </row>
    <row r="6" spans="1:15">
      <c r="A6" s="11">
        <v>67.23</v>
      </c>
      <c r="B6" s="12">
        <v>9.8569999999999993</v>
      </c>
      <c r="F6" s="13">
        <v>884</v>
      </c>
      <c r="G6" s="13">
        <v>4105</v>
      </c>
      <c r="H6" s="13">
        <v>85</v>
      </c>
      <c r="I6" s="13">
        <v>3928</v>
      </c>
      <c r="J6" s="13">
        <v>195</v>
      </c>
    </row>
    <row r="7" spans="1:15">
      <c r="A7" s="11">
        <v>154.97</v>
      </c>
      <c r="B7" s="12">
        <v>9.8800000000000008</v>
      </c>
      <c r="F7" s="13">
        <v>932</v>
      </c>
      <c r="G7" s="13">
        <v>5585</v>
      </c>
      <c r="H7" s="13">
        <v>75</v>
      </c>
      <c r="I7" s="13">
        <v>6034</v>
      </c>
      <c r="J7" s="13">
        <v>247</v>
      </c>
    </row>
    <row r="8" spans="1:15">
      <c r="A8" s="11">
        <v>242.71</v>
      </c>
      <c r="B8" s="12">
        <v>9.6270000000000007</v>
      </c>
      <c r="F8" s="13">
        <v>960</v>
      </c>
      <c r="G8" s="13">
        <v>6650</v>
      </c>
      <c r="H8" s="13">
        <v>75</v>
      </c>
      <c r="I8" s="13">
        <v>7262</v>
      </c>
      <c r="J8" s="13">
        <v>278</v>
      </c>
    </row>
    <row r="9" spans="1:15">
      <c r="A9" s="11">
        <v>330.45</v>
      </c>
      <c r="B9" s="12">
        <v>9.8989999999999991</v>
      </c>
      <c r="F9" s="13">
        <v>992</v>
      </c>
      <c r="G9" s="13">
        <v>7665</v>
      </c>
      <c r="H9" s="13">
        <v>60</v>
      </c>
      <c r="I9" s="13">
        <v>8666</v>
      </c>
      <c r="J9" s="13">
        <v>306</v>
      </c>
    </row>
    <row r="10" spans="1:15">
      <c r="A10" s="11">
        <v>418.19</v>
      </c>
      <c r="B10" s="12">
        <v>9.9909999999999997</v>
      </c>
      <c r="F10" s="13">
        <v>1024</v>
      </c>
      <c r="G10" s="13">
        <v>8385</v>
      </c>
      <c r="H10" s="13">
        <v>80</v>
      </c>
      <c r="I10" s="13">
        <v>10070</v>
      </c>
      <c r="J10" s="13">
        <v>353</v>
      </c>
    </row>
    <row r="11" spans="1:15">
      <c r="A11" s="11">
        <v>505.93</v>
      </c>
      <c r="B11" s="12">
        <v>10.192</v>
      </c>
      <c r="F11" s="13">
        <v>1037.5</v>
      </c>
      <c r="G11" s="13">
        <v>9740</v>
      </c>
      <c r="H11" s="13">
        <v>70</v>
      </c>
      <c r="I11" s="13">
        <v>10662</v>
      </c>
      <c r="J11" s="13">
        <v>387</v>
      </c>
    </row>
    <row r="12" spans="1:15">
      <c r="A12" s="11">
        <v>593.66999999999996</v>
      </c>
      <c r="B12" s="12">
        <v>9.6419999999999995</v>
      </c>
      <c r="F12" s="13"/>
    </row>
    <row r="13" spans="1:15">
      <c r="A13" s="11">
        <v>681.41</v>
      </c>
      <c r="B13" s="12">
        <v>10.601000000000001</v>
      </c>
      <c r="F13" s="13"/>
    </row>
    <row r="14" spans="1:15">
      <c r="A14" s="11">
        <v>769.15</v>
      </c>
      <c r="B14" s="12">
        <v>10.244</v>
      </c>
      <c r="F14" s="13"/>
    </row>
    <row r="15" spans="1:15">
      <c r="A15" s="11">
        <v>856.89</v>
      </c>
      <c r="B15" s="12">
        <v>10.566000000000001</v>
      </c>
      <c r="F15" s="13"/>
    </row>
    <row r="16" spans="1:15">
      <c r="A16" s="11">
        <v>944.63</v>
      </c>
      <c r="B16" s="12">
        <v>10.382</v>
      </c>
    </row>
    <row r="17" spans="1:2">
      <c r="A17" s="11">
        <v>1032.3599999999999</v>
      </c>
      <c r="B17" s="12">
        <v>10.712</v>
      </c>
    </row>
    <row r="18" spans="1:2">
      <c r="A18" s="11">
        <v>1120.0999999999999</v>
      </c>
      <c r="B18" s="12">
        <v>10.664</v>
      </c>
    </row>
    <row r="19" spans="1:2">
      <c r="A19" s="11">
        <v>1207.8399999999999</v>
      </c>
      <c r="B19" s="12">
        <v>10.538</v>
      </c>
    </row>
    <row r="20" spans="1:2">
      <c r="A20" s="11">
        <v>1295.58</v>
      </c>
      <c r="B20" s="12">
        <v>10.595000000000001</v>
      </c>
    </row>
    <row r="21" spans="1:2">
      <c r="A21" s="11">
        <v>1383.32</v>
      </c>
      <c r="B21" s="12">
        <v>10.425000000000001</v>
      </c>
    </row>
    <row r="22" spans="1:2">
      <c r="A22" s="11">
        <v>1471.06</v>
      </c>
      <c r="B22" s="12">
        <v>11.132</v>
      </c>
    </row>
    <row r="23" spans="1:2">
      <c r="A23" s="11">
        <v>1558.8</v>
      </c>
      <c r="B23" s="12">
        <v>11.271000000000001</v>
      </c>
    </row>
    <row r="24" spans="1:2">
      <c r="A24" s="11">
        <v>1646.54</v>
      </c>
      <c r="B24" s="12">
        <v>10.881</v>
      </c>
    </row>
    <row r="25" spans="1:2">
      <c r="A25" s="11">
        <v>1734.28</v>
      </c>
      <c r="B25" s="12">
        <v>10.628</v>
      </c>
    </row>
    <row r="26" spans="1:2">
      <c r="A26" s="11">
        <v>1822.02</v>
      </c>
      <c r="B26" s="12">
        <v>11.128</v>
      </c>
    </row>
    <row r="27" spans="1:2">
      <c r="A27" s="11">
        <v>1909.76</v>
      </c>
      <c r="B27" s="12">
        <v>11.101000000000001</v>
      </c>
    </row>
    <row r="28" spans="1:2">
      <c r="A28" s="11">
        <v>1997.5</v>
      </c>
      <c r="B28" s="12">
        <v>10.741</v>
      </c>
    </row>
    <row r="29" spans="1:2">
      <c r="A29" s="11">
        <v>2085.23</v>
      </c>
      <c r="B29" s="12">
        <v>11.047000000000001</v>
      </c>
    </row>
    <row r="30" spans="1:2">
      <c r="A30" s="11">
        <v>2172.9699999999998</v>
      </c>
      <c r="B30" s="12">
        <v>10.528</v>
      </c>
    </row>
    <row r="31" spans="1:2">
      <c r="A31" s="11">
        <v>2260.71</v>
      </c>
      <c r="B31" s="12">
        <v>11.153</v>
      </c>
    </row>
    <row r="32" spans="1:2">
      <c r="A32" s="11">
        <v>2348.4499999999998</v>
      </c>
      <c r="B32" s="12">
        <v>11.308</v>
      </c>
    </row>
    <row r="33" spans="1:2">
      <c r="A33" s="11">
        <v>2436.19</v>
      </c>
      <c r="B33" s="12">
        <v>11.65</v>
      </c>
    </row>
    <row r="34" spans="1:2">
      <c r="A34" s="11">
        <v>2611.67</v>
      </c>
      <c r="B34" s="12">
        <v>11.679</v>
      </c>
    </row>
    <row r="35" spans="1:2">
      <c r="A35" s="11">
        <v>2787.15</v>
      </c>
      <c r="B35" s="12">
        <v>11.396000000000001</v>
      </c>
    </row>
    <row r="36" spans="1:2">
      <c r="A36" s="11">
        <v>2962.63</v>
      </c>
      <c r="B36" s="12">
        <v>11.097</v>
      </c>
    </row>
    <row r="37" spans="1:2">
      <c r="A37" s="11">
        <v>3138.11</v>
      </c>
      <c r="B37" s="12">
        <v>11.534000000000001</v>
      </c>
    </row>
    <row r="38" spans="1:2">
      <c r="A38" s="11">
        <v>3313.58</v>
      </c>
      <c r="B38" s="12">
        <v>11.207000000000001</v>
      </c>
    </row>
    <row r="39" spans="1:2">
      <c r="A39" s="11">
        <v>3489.06</v>
      </c>
      <c r="B39" s="12">
        <v>11.362</v>
      </c>
    </row>
    <row r="40" spans="1:2">
      <c r="A40" s="11">
        <v>3664.54</v>
      </c>
      <c r="B40" s="12">
        <v>11.446999999999999</v>
      </c>
    </row>
    <row r="41" spans="1:2">
      <c r="A41" s="11">
        <v>3840.02</v>
      </c>
      <c r="B41" s="12">
        <v>11.516</v>
      </c>
    </row>
    <row r="42" spans="1:2">
      <c r="A42" s="11">
        <v>4015.5</v>
      </c>
      <c r="B42" s="12">
        <v>11.571999999999999</v>
      </c>
    </row>
    <row r="43" spans="1:2">
      <c r="A43" s="11">
        <v>4190.9799999999996</v>
      </c>
      <c r="B43" s="12">
        <v>11.298999999999999</v>
      </c>
    </row>
    <row r="44" spans="1:2">
      <c r="A44" s="11">
        <v>4366.45</v>
      </c>
      <c r="B44" s="12">
        <v>11.144</v>
      </c>
    </row>
    <row r="45" spans="1:2">
      <c r="A45" s="11">
        <v>4541.93</v>
      </c>
      <c r="B45" s="12">
        <v>12.441000000000001</v>
      </c>
    </row>
    <row r="46" spans="1:2">
      <c r="A46" s="11">
        <v>4717.41</v>
      </c>
      <c r="B46" s="12">
        <v>11.086</v>
      </c>
    </row>
    <row r="47" spans="1:2">
      <c r="A47" s="11">
        <v>4892.8900000000003</v>
      </c>
      <c r="B47" s="12">
        <v>11.903</v>
      </c>
    </row>
    <row r="48" spans="1:2">
      <c r="A48" s="11">
        <v>5068.37</v>
      </c>
      <c r="B48" s="12">
        <v>11.609</v>
      </c>
    </row>
    <row r="49" spans="1:2">
      <c r="A49" s="11">
        <v>5243.84</v>
      </c>
      <c r="B49" s="12">
        <v>10.795</v>
      </c>
    </row>
    <row r="50" spans="1:2">
      <c r="A50" s="11">
        <v>5419.32</v>
      </c>
      <c r="B50" s="12">
        <v>12.097</v>
      </c>
    </row>
    <row r="51" spans="1:2">
      <c r="A51" s="11">
        <v>5594.8</v>
      </c>
      <c r="B51" s="12">
        <v>12.14</v>
      </c>
    </row>
    <row r="52" spans="1:2">
      <c r="A52" s="11">
        <v>5770.28</v>
      </c>
      <c r="B52" s="12">
        <v>11.920999999999999</v>
      </c>
    </row>
    <row r="53" spans="1:2">
      <c r="A53" s="11">
        <v>5945.76</v>
      </c>
      <c r="B53" s="12">
        <v>12.397</v>
      </c>
    </row>
    <row r="54" spans="1:2">
      <c r="A54" s="11">
        <v>6121.24</v>
      </c>
      <c r="B54" s="12">
        <v>12.023</v>
      </c>
    </row>
    <row r="55" spans="1:2">
      <c r="A55" s="11">
        <v>6296.71</v>
      </c>
      <c r="B55" s="12">
        <v>11.753</v>
      </c>
    </row>
    <row r="56" spans="1:2">
      <c r="A56" s="11">
        <v>6472.19</v>
      </c>
      <c r="B56" s="12">
        <v>11.243</v>
      </c>
    </row>
    <row r="57" spans="1:2">
      <c r="A57" s="11">
        <v>6647.67</v>
      </c>
      <c r="B57" s="12">
        <v>11.411</v>
      </c>
    </row>
    <row r="58" spans="1:2">
      <c r="A58" s="11">
        <v>6823.15</v>
      </c>
      <c r="B58" s="12">
        <v>11.965999999999999</v>
      </c>
    </row>
    <row r="59" spans="1:2">
      <c r="A59" s="11">
        <v>6998.63</v>
      </c>
      <c r="B59" s="12">
        <v>11.631</v>
      </c>
    </row>
    <row r="60" spans="1:2">
      <c r="A60" s="11">
        <v>7174.11</v>
      </c>
      <c r="B60" s="12">
        <v>12.22</v>
      </c>
    </row>
    <row r="61" spans="1:2">
      <c r="A61" s="11">
        <v>7349.58</v>
      </c>
      <c r="B61" s="12">
        <v>12.593</v>
      </c>
    </row>
    <row r="62" spans="1:2">
      <c r="A62" s="11">
        <v>7525.06</v>
      </c>
      <c r="B62" s="12">
        <v>11.727</v>
      </c>
    </row>
    <row r="63" spans="1:2">
      <c r="A63" s="11">
        <v>7700.54</v>
      </c>
      <c r="B63" s="12">
        <v>11.513</v>
      </c>
    </row>
    <row r="64" spans="1:2">
      <c r="A64" s="11">
        <v>7876.02</v>
      </c>
      <c r="B64" s="12">
        <v>11.574999999999999</v>
      </c>
    </row>
    <row r="65" spans="1:2">
      <c r="A65" s="11">
        <v>8051.5</v>
      </c>
      <c r="B65" s="12">
        <v>11.516</v>
      </c>
    </row>
    <row r="66" spans="1:2">
      <c r="A66" s="11">
        <v>8226.98</v>
      </c>
      <c r="B66" s="12">
        <v>10.861000000000001</v>
      </c>
    </row>
    <row r="67" spans="1:2">
      <c r="A67" s="11">
        <v>8402.4500000000007</v>
      </c>
      <c r="B67" s="12">
        <v>11.102</v>
      </c>
    </row>
    <row r="68" spans="1:2">
      <c r="A68" s="11">
        <v>8577.93</v>
      </c>
      <c r="B68" s="12">
        <v>11.23</v>
      </c>
    </row>
    <row r="69" spans="1:2">
      <c r="A69" s="11">
        <v>8753.41</v>
      </c>
      <c r="B69" s="12">
        <v>11.768000000000001</v>
      </c>
    </row>
    <row r="70" spans="1:2">
      <c r="A70" s="11">
        <v>8928.89</v>
      </c>
      <c r="B70" s="12">
        <v>11.339</v>
      </c>
    </row>
  </sheetData>
  <mergeCells count="2">
    <mergeCell ref="A3:B3"/>
    <mergeCell ref="F3:J3"/>
  </mergeCells>
  <phoneticPr fontId="44"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O253"/>
  <sheetViews>
    <sheetView workbookViewId="0"/>
  </sheetViews>
  <sheetFormatPr baseColWidth="10" defaultColWidth="9" defaultRowHeight="13"/>
  <cols>
    <col min="1" max="1" width="20.5" style="6" customWidth="1"/>
    <col min="2" max="2" width="13.6640625" style="20" customWidth="1"/>
    <col min="3" max="16384" width="9" style="4"/>
  </cols>
  <sheetData>
    <row r="1" spans="1:15">
      <c r="A1" s="37" t="s">
        <v>785</v>
      </c>
      <c r="B1" s="12"/>
      <c r="C1" s="22"/>
      <c r="D1" s="22"/>
      <c r="E1" s="22"/>
      <c r="F1" s="8"/>
      <c r="G1" s="6"/>
      <c r="H1" s="6"/>
      <c r="I1" s="6"/>
      <c r="J1" s="6"/>
      <c r="K1" s="6"/>
      <c r="L1" s="6"/>
      <c r="N1" s="6"/>
      <c r="O1" s="6"/>
    </row>
    <row r="2" spans="1:15">
      <c r="A2" s="9"/>
      <c r="B2" s="12"/>
      <c r="C2" s="22"/>
      <c r="D2" s="22"/>
      <c r="E2" s="22"/>
      <c r="F2" s="8"/>
      <c r="G2" s="6"/>
      <c r="H2" s="6"/>
      <c r="I2" s="6"/>
      <c r="J2" s="6"/>
      <c r="K2" s="6"/>
      <c r="L2" s="6"/>
      <c r="N2" s="6"/>
      <c r="O2" s="6"/>
    </row>
    <row r="3" spans="1:15">
      <c r="A3" s="239" t="s">
        <v>605</v>
      </c>
      <c r="B3" s="239"/>
      <c r="F3" s="10" t="s">
        <v>606</v>
      </c>
    </row>
    <row r="4" spans="1:15">
      <c r="A4" s="11" t="s">
        <v>607</v>
      </c>
      <c r="B4" s="12" t="s">
        <v>608</v>
      </c>
      <c r="F4" s="4" t="s">
        <v>786</v>
      </c>
    </row>
    <row r="5" spans="1:15">
      <c r="A5" s="6">
        <v>-23</v>
      </c>
      <c r="B5" s="23">
        <v>18.361391269999999</v>
      </c>
    </row>
    <row r="6" spans="1:15">
      <c r="A6" s="6">
        <v>-9</v>
      </c>
      <c r="B6" s="23">
        <v>18.29518629</v>
      </c>
    </row>
    <row r="7" spans="1:15">
      <c r="A7" s="6">
        <v>6</v>
      </c>
      <c r="B7" s="23">
        <v>18.407290320000001</v>
      </c>
    </row>
    <row r="8" spans="1:15">
      <c r="A8" s="6">
        <v>20</v>
      </c>
      <c r="B8" s="23">
        <v>18.265067389999999</v>
      </c>
    </row>
    <row r="9" spans="1:15">
      <c r="A9" s="6">
        <v>34</v>
      </c>
      <c r="B9" s="23">
        <v>18.478090210000001</v>
      </c>
    </row>
    <row r="10" spans="1:15">
      <c r="A10" s="6">
        <v>48</v>
      </c>
      <c r="B10" s="23">
        <v>18.306328440000001</v>
      </c>
    </row>
    <row r="11" spans="1:15">
      <c r="A11" s="6">
        <v>62</v>
      </c>
      <c r="B11" s="23">
        <v>18.450369999999999</v>
      </c>
    </row>
    <row r="12" spans="1:15">
      <c r="A12" s="6">
        <v>76</v>
      </c>
      <c r="B12" s="23">
        <v>18.292496979999999</v>
      </c>
    </row>
    <row r="13" spans="1:15">
      <c r="A13" s="6">
        <v>90</v>
      </c>
      <c r="B13" s="23">
        <v>18.23932039</v>
      </c>
    </row>
    <row r="14" spans="1:15">
      <c r="A14" s="6">
        <v>104</v>
      </c>
      <c r="B14" s="23">
        <v>18.745497310000001</v>
      </c>
    </row>
    <row r="15" spans="1:15">
      <c r="A15" s="6">
        <v>118</v>
      </c>
      <c r="B15" s="23">
        <v>18.236866710000001</v>
      </c>
    </row>
    <row r="16" spans="1:15">
      <c r="A16" s="6">
        <v>133</v>
      </c>
      <c r="B16" s="23">
        <v>18.052102730000001</v>
      </c>
    </row>
    <row r="17" spans="1:2">
      <c r="A17" s="6">
        <v>148</v>
      </c>
      <c r="B17" s="23">
        <v>18.33608843</v>
      </c>
    </row>
    <row r="18" spans="1:2">
      <c r="A18" s="6">
        <v>165</v>
      </c>
      <c r="B18" s="23">
        <v>18.17837763</v>
      </c>
    </row>
    <row r="19" spans="1:2">
      <c r="A19" s="6">
        <v>183</v>
      </c>
      <c r="B19" s="23">
        <v>17.81633076</v>
      </c>
    </row>
    <row r="20" spans="1:2">
      <c r="A20" s="6">
        <v>200</v>
      </c>
      <c r="B20" s="23">
        <v>18.292841540000001</v>
      </c>
    </row>
    <row r="21" spans="1:2">
      <c r="A21" s="6">
        <v>218</v>
      </c>
      <c r="B21" s="23">
        <v>18.04605561</v>
      </c>
    </row>
    <row r="22" spans="1:2">
      <c r="A22" s="6">
        <v>235</v>
      </c>
      <c r="B22" s="23">
        <v>18.492516599999998</v>
      </c>
    </row>
    <row r="23" spans="1:2">
      <c r="A23" s="6">
        <v>252</v>
      </c>
      <c r="B23" s="23">
        <v>18.04605561</v>
      </c>
    </row>
    <row r="24" spans="1:2">
      <c r="A24" s="6">
        <v>270</v>
      </c>
      <c r="B24" s="23">
        <v>18.45634652</v>
      </c>
    </row>
    <row r="25" spans="1:2">
      <c r="A25" s="6">
        <v>287</v>
      </c>
      <c r="B25" s="23">
        <v>17.903666569999999</v>
      </c>
    </row>
    <row r="26" spans="1:2">
      <c r="A26" s="6">
        <v>304</v>
      </c>
      <c r="B26" s="23">
        <v>18.351793990000001</v>
      </c>
    </row>
    <row r="27" spans="1:2">
      <c r="A27" s="6">
        <v>322</v>
      </c>
      <c r="B27" s="23">
        <v>18.23093488</v>
      </c>
    </row>
    <row r="28" spans="1:2">
      <c r="A28" s="6">
        <v>340</v>
      </c>
      <c r="B28" s="23">
        <v>18.435523310000001</v>
      </c>
    </row>
    <row r="29" spans="1:2">
      <c r="A29" s="6">
        <v>360</v>
      </c>
      <c r="B29" s="23">
        <v>18.470568369999999</v>
      </c>
    </row>
    <row r="30" spans="1:2">
      <c r="A30" s="6">
        <v>379</v>
      </c>
      <c r="B30" s="23">
        <v>18.514428729999999</v>
      </c>
    </row>
    <row r="31" spans="1:2">
      <c r="A31" s="6">
        <v>399</v>
      </c>
      <c r="B31" s="23">
        <v>18.214190779999999</v>
      </c>
    </row>
    <row r="32" spans="1:2">
      <c r="A32" s="6">
        <v>418</v>
      </c>
      <c r="B32" s="23">
        <v>18.30780193</v>
      </c>
    </row>
    <row r="33" spans="1:2">
      <c r="A33" s="6">
        <v>438</v>
      </c>
      <c r="B33" s="23">
        <v>18.51674818</v>
      </c>
    </row>
    <row r="34" spans="1:2">
      <c r="A34" s="6">
        <v>461</v>
      </c>
      <c r="B34" s="23">
        <v>18.192938949999998</v>
      </c>
    </row>
    <row r="35" spans="1:2">
      <c r="A35" s="6">
        <v>485</v>
      </c>
      <c r="B35" s="23">
        <v>18.288958000000001</v>
      </c>
    </row>
    <row r="36" spans="1:2">
      <c r="A36" s="6">
        <v>508</v>
      </c>
      <c r="B36" s="23">
        <v>18.756551139999999</v>
      </c>
    </row>
    <row r="37" spans="1:2">
      <c r="A37" s="6">
        <v>532</v>
      </c>
      <c r="B37" s="23">
        <v>18.35324688</v>
      </c>
    </row>
    <row r="38" spans="1:2">
      <c r="A38" s="6">
        <v>555</v>
      </c>
      <c r="B38" s="23">
        <v>18.23932039</v>
      </c>
    </row>
    <row r="39" spans="1:2">
      <c r="A39" s="6">
        <v>579</v>
      </c>
      <c r="B39" s="23">
        <v>18.23932039</v>
      </c>
    </row>
    <row r="40" spans="1:2">
      <c r="A40" s="6">
        <v>604</v>
      </c>
      <c r="B40" s="23">
        <v>18.192938949999998</v>
      </c>
    </row>
    <row r="41" spans="1:2">
      <c r="A41" s="6">
        <v>628</v>
      </c>
      <c r="B41" s="23">
        <v>18.243644679999999</v>
      </c>
    </row>
    <row r="42" spans="1:2">
      <c r="A42" s="6">
        <v>652</v>
      </c>
      <c r="B42" s="23">
        <v>18.253301520000001</v>
      </c>
    </row>
    <row r="43" spans="1:2">
      <c r="A43" s="6">
        <v>682</v>
      </c>
      <c r="B43" s="23">
        <v>18.38654915</v>
      </c>
    </row>
    <row r="44" spans="1:2">
      <c r="A44" s="6">
        <v>708</v>
      </c>
      <c r="B44" s="23">
        <v>18.192938949999998</v>
      </c>
    </row>
    <row r="45" spans="1:2">
      <c r="A45" s="6">
        <v>734</v>
      </c>
      <c r="B45" s="23">
        <v>18.27423512</v>
      </c>
    </row>
    <row r="46" spans="1:2">
      <c r="A46" s="6">
        <v>760</v>
      </c>
      <c r="B46" s="23">
        <v>18.435523310000001</v>
      </c>
    </row>
    <row r="47" spans="1:2">
      <c r="A47" s="6">
        <v>786</v>
      </c>
      <c r="B47" s="23">
        <v>18.337494670000002</v>
      </c>
    </row>
    <row r="48" spans="1:2">
      <c r="A48" s="6">
        <v>811</v>
      </c>
      <c r="B48" s="23">
        <v>18.44988648</v>
      </c>
    </row>
    <row r="49" spans="1:2">
      <c r="A49" s="6">
        <v>838</v>
      </c>
      <c r="B49" s="23">
        <v>18.326954489999999</v>
      </c>
    </row>
    <row r="50" spans="1:2">
      <c r="A50" s="6">
        <v>865</v>
      </c>
      <c r="B50" s="23">
        <v>17.876935849999999</v>
      </c>
    </row>
    <row r="51" spans="1:2">
      <c r="A51" s="6">
        <v>891</v>
      </c>
      <c r="B51" s="23">
        <v>18.293863850000001</v>
      </c>
    </row>
    <row r="52" spans="1:2">
      <c r="A52" s="6">
        <v>918</v>
      </c>
      <c r="B52" s="23">
        <v>18.30784396</v>
      </c>
    </row>
    <row r="53" spans="1:2">
      <c r="A53" s="6">
        <v>945</v>
      </c>
      <c r="B53" s="23">
        <v>18.32842831</v>
      </c>
    </row>
    <row r="54" spans="1:2">
      <c r="A54" s="6">
        <v>972</v>
      </c>
      <c r="B54" s="23">
        <v>18.120622990000001</v>
      </c>
    </row>
    <row r="55" spans="1:2">
      <c r="A55" s="6">
        <v>1012</v>
      </c>
      <c r="B55" s="23">
        <v>18.284963680000001</v>
      </c>
    </row>
    <row r="56" spans="1:2">
      <c r="A56" s="6">
        <v>1067</v>
      </c>
      <c r="B56" s="23">
        <v>18.298020690000001</v>
      </c>
    </row>
    <row r="57" spans="1:2">
      <c r="A57" s="6">
        <v>1122</v>
      </c>
      <c r="B57" s="23">
        <v>18.298020690000001</v>
      </c>
    </row>
    <row r="58" spans="1:2">
      <c r="A58" s="6">
        <v>1177</v>
      </c>
      <c r="B58" s="23">
        <v>18.25712815</v>
      </c>
    </row>
    <row r="59" spans="1:2">
      <c r="A59" s="6">
        <v>1232</v>
      </c>
      <c r="B59" s="23">
        <v>18.266345000000001</v>
      </c>
    </row>
    <row r="60" spans="1:2">
      <c r="A60" s="6">
        <v>1295</v>
      </c>
      <c r="B60" s="23">
        <v>18.479602020000002</v>
      </c>
    </row>
    <row r="61" spans="1:2">
      <c r="A61" s="6">
        <v>1362</v>
      </c>
      <c r="B61" s="23">
        <v>18.21474796</v>
      </c>
    </row>
    <row r="62" spans="1:2">
      <c r="A62" s="6">
        <v>1429</v>
      </c>
      <c r="B62" s="23">
        <v>18.259311459999999</v>
      </c>
    </row>
    <row r="63" spans="1:2">
      <c r="A63" s="6">
        <v>1496</v>
      </c>
      <c r="B63" s="23">
        <v>18.239971199999999</v>
      </c>
    </row>
    <row r="64" spans="1:2">
      <c r="A64" s="6">
        <v>1555</v>
      </c>
      <c r="B64" s="23">
        <v>18.302102779999998</v>
      </c>
    </row>
    <row r="65" spans="1:2">
      <c r="A65" s="6">
        <v>1582</v>
      </c>
      <c r="B65" s="23">
        <v>18.324583759999999</v>
      </c>
    </row>
    <row r="66" spans="1:2">
      <c r="A66" s="6">
        <v>1609</v>
      </c>
      <c r="B66" s="23">
        <v>18.14207854</v>
      </c>
    </row>
    <row r="67" spans="1:2">
      <c r="A67" s="6">
        <v>1635</v>
      </c>
      <c r="B67" s="23">
        <v>18.35548562</v>
      </c>
    </row>
    <row r="68" spans="1:2">
      <c r="A68" s="6">
        <v>1662</v>
      </c>
      <c r="B68" s="23">
        <v>18.99303862</v>
      </c>
    </row>
    <row r="69" spans="1:2">
      <c r="A69" s="6">
        <v>1689</v>
      </c>
      <c r="B69" s="23">
        <v>18.239971199999999</v>
      </c>
    </row>
    <row r="70" spans="1:2">
      <c r="A70" s="6">
        <v>1719</v>
      </c>
      <c r="B70" s="23">
        <v>18.160716659999999</v>
      </c>
    </row>
    <row r="71" spans="1:2">
      <c r="A71" s="6">
        <v>1763</v>
      </c>
      <c r="B71" s="23">
        <v>18.29900649</v>
      </c>
    </row>
    <row r="72" spans="1:2">
      <c r="A72" s="6">
        <v>1806</v>
      </c>
      <c r="B72" s="23">
        <v>18.44437718</v>
      </c>
    </row>
    <row r="73" spans="1:2">
      <c r="A73" s="6">
        <v>1850</v>
      </c>
      <c r="B73" s="23">
        <v>18.312793460000002</v>
      </c>
    </row>
    <row r="74" spans="1:2">
      <c r="A74" s="6">
        <v>1893</v>
      </c>
      <c r="B74" s="23">
        <v>18.30784396</v>
      </c>
    </row>
    <row r="75" spans="1:2">
      <c r="A75" s="6">
        <v>1936</v>
      </c>
      <c r="B75" s="23">
        <v>18.31914639</v>
      </c>
    </row>
    <row r="76" spans="1:2">
      <c r="A76" s="6">
        <v>1980</v>
      </c>
      <c r="B76" s="23">
        <v>18.248527259999999</v>
      </c>
    </row>
    <row r="77" spans="1:2">
      <c r="A77" s="6">
        <v>2020</v>
      </c>
      <c r="B77" s="23">
        <v>18.30784396</v>
      </c>
    </row>
    <row r="78" spans="1:2">
      <c r="A78" s="6">
        <v>2061</v>
      </c>
      <c r="B78" s="23">
        <v>18.287614789999999</v>
      </c>
    </row>
    <row r="79" spans="1:2">
      <c r="A79" s="6">
        <v>2102</v>
      </c>
      <c r="B79" s="23">
        <v>18.30784396</v>
      </c>
    </row>
    <row r="80" spans="1:2">
      <c r="A80" s="6">
        <v>2142</v>
      </c>
      <c r="B80" s="23">
        <v>18.265067389999999</v>
      </c>
    </row>
    <row r="81" spans="1:2">
      <c r="A81" s="6">
        <v>2183</v>
      </c>
      <c r="B81" s="23">
        <v>18.27925729</v>
      </c>
    </row>
    <row r="82" spans="1:2">
      <c r="A82" s="6">
        <v>2224</v>
      </c>
      <c r="B82" s="23">
        <v>17.773597639999998</v>
      </c>
    </row>
    <row r="83" spans="1:2">
      <c r="A83" s="6">
        <v>2272</v>
      </c>
      <c r="B83" s="23">
        <v>18.284200380000001</v>
      </c>
    </row>
    <row r="84" spans="1:2">
      <c r="A84" s="6">
        <v>2320</v>
      </c>
      <c r="B84" s="23">
        <v>18.15827874</v>
      </c>
    </row>
    <row r="85" spans="1:2">
      <c r="A85" s="6">
        <v>2368</v>
      </c>
      <c r="B85" s="23">
        <v>18.185134049999998</v>
      </c>
    </row>
    <row r="86" spans="1:2">
      <c r="A86" s="6">
        <v>2415</v>
      </c>
      <c r="B86" s="23">
        <v>18.162229830000001</v>
      </c>
    </row>
    <row r="87" spans="1:2">
      <c r="A87" s="6">
        <v>2459</v>
      </c>
      <c r="B87" s="23">
        <v>18.153501989999999</v>
      </c>
    </row>
    <row r="88" spans="1:2">
      <c r="A88" s="6">
        <v>2494</v>
      </c>
      <c r="B88" s="23">
        <v>17.904799390000001</v>
      </c>
    </row>
    <row r="89" spans="1:2">
      <c r="A89" s="6">
        <v>2528</v>
      </c>
      <c r="B89" s="23">
        <v>18.002508070000001</v>
      </c>
    </row>
    <row r="90" spans="1:2">
      <c r="A90" s="6">
        <v>2562</v>
      </c>
      <c r="B90" s="23">
        <v>17.906416329999999</v>
      </c>
    </row>
    <row r="91" spans="1:2">
      <c r="A91" s="6">
        <v>2601</v>
      </c>
      <c r="B91" s="23">
        <v>18.182517109999999</v>
      </c>
    </row>
    <row r="92" spans="1:2">
      <c r="A92" s="6">
        <v>2685</v>
      </c>
      <c r="B92" s="23">
        <v>17.904799390000001</v>
      </c>
    </row>
    <row r="93" spans="1:2">
      <c r="A93" s="6">
        <v>2769</v>
      </c>
      <c r="B93" s="23">
        <v>18.040496950000001</v>
      </c>
    </row>
    <row r="94" spans="1:2">
      <c r="A94" s="6">
        <v>2853</v>
      </c>
      <c r="B94" s="23">
        <v>17.852011050000002</v>
      </c>
    </row>
    <row r="95" spans="1:2">
      <c r="A95" s="6">
        <v>2937</v>
      </c>
      <c r="B95" s="23">
        <v>18.215164290000001</v>
      </c>
    </row>
    <row r="96" spans="1:2">
      <c r="A96" s="6">
        <v>3021</v>
      </c>
      <c r="B96" s="23">
        <v>18.1433772</v>
      </c>
    </row>
    <row r="97" spans="1:2">
      <c r="A97" s="6">
        <v>3105</v>
      </c>
      <c r="B97" s="23">
        <v>18.131895709999998</v>
      </c>
    </row>
    <row r="98" spans="1:2">
      <c r="A98" s="6">
        <v>3139</v>
      </c>
      <c r="B98" s="23">
        <v>18.002508070000001</v>
      </c>
    </row>
    <row r="99" spans="1:2">
      <c r="A99" s="6">
        <v>3218</v>
      </c>
      <c r="B99" s="23">
        <v>17.904799390000001</v>
      </c>
    </row>
    <row r="100" spans="1:2">
      <c r="A100" s="6">
        <v>3275</v>
      </c>
      <c r="B100" s="23">
        <v>18.30168428</v>
      </c>
    </row>
    <row r="101" spans="1:2">
      <c r="A101" s="6">
        <v>3360</v>
      </c>
      <c r="B101" s="23">
        <v>18.101168139999999</v>
      </c>
    </row>
    <row r="102" spans="1:2">
      <c r="A102" s="6">
        <v>3416</v>
      </c>
      <c r="B102" s="23">
        <v>18.017726459999999</v>
      </c>
    </row>
    <row r="103" spans="1:2">
      <c r="A103" s="6">
        <v>3501</v>
      </c>
      <c r="B103" s="23">
        <v>18.138213279999999</v>
      </c>
    </row>
    <row r="104" spans="1:2">
      <c r="A104" s="6">
        <v>3558</v>
      </c>
      <c r="B104" s="23">
        <v>18.421200020000001</v>
      </c>
    </row>
    <row r="105" spans="1:2">
      <c r="A105" s="6">
        <v>3643</v>
      </c>
      <c r="B105" s="23">
        <v>18.043093469999999</v>
      </c>
    </row>
    <row r="106" spans="1:2">
      <c r="A106" s="6">
        <v>3700</v>
      </c>
      <c r="B106" s="23">
        <v>18.0634674</v>
      </c>
    </row>
    <row r="107" spans="1:2">
      <c r="A107" s="6">
        <v>3785</v>
      </c>
      <c r="B107" s="23">
        <v>17.988499650000001</v>
      </c>
    </row>
    <row r="108" spans="1:2">
      <c r="A108" s="6">
        <v>3842</v>
      </c>
      <c r="B108" s="23">
        <v>17.912112459999999</v>
      </c>
    </row>
    <row r="109" spans="1:2">
      <c r="A109" s="6">
        <v>3927</v>
      </c>
      <c r="B109" s="23">
        <v>18.265241580000001</v>
      </c>
    </row>
    <row r="110" spans="1:2">
      <c r="A110" s="6">
        <v>3983</v>
      </c>
      <c r="B110" s="23">
        <v>18.245291179999999</v>
      </c>
    </row>
    <row r="111" spans="1:2">
      <c r="A111" s="6">
        <v>4118</v>
      </c>
      <c r="B111" s="23">
        <v>18.11055936</v>
      </c>
    </row>
    <row r="112" spans="1:2">
      <c r="A112" s="6">
        <v>4211</v>
      </c>
      <c r="B112" s="23">
        <v>18.18599322</v>
      </c>
    </row>
    <row r="113" spans="1:2">
      <c r="A113" s="6">
        <v>4350</v>
      </c>
      <c r="B113" s="23">
        <v>18.222326890000001</v>
      </c>
    </row>
    <row r="114" spans="1:2">
      <c r="A114" s="6">
        <v>4433</v>
      </c>
      <c r="B114" s="23">
        <v>18.055496219999998</v>
      </c>
    </row>
    <row r="115" spans="1:2">
      <c r="A115" s="6">
        <v>4508</v>
      </c>
      <c r="B115" s="23">
        <v>18.16775595</v>
      </c>
    </row>
    <row r="116" spans="1:2">
      <c r="A116" s="6">
        <v>4558</v>
      </c>
      <c r="B116" s="23">
        <v>18.131895709999998</v>
      </c>
    </row>
    <row r="117" spans="1:2">
      <c r="A117" s="6">
        <v>4633</v>
      </c>
      <c r="B117" s="23">
        <v>18.175899319999999</v>
      </c>
    </row>
    <row r="118" spans="1:2">
      <c r="A118" s="6">
        <v>4683</v>
      </c>
      <c r="B118" s="23">
        <v>18.229597989999998</v>
      </c>
    </row>
    <row r="119" spans="1:2">
      <c r="A119" s="6">
        <v>4758</v>
      </c>
      <c r="B119" s="23">
        <v>18.092807480000001</v>
      </c>
    </row>
    <row r="120" spans="1:2">
      <c r="A120" s="6">
        <v>4808</v>
      </c>
      <c r="B120" s="23">
        <v>18.131895709999998</v>
      </c>
    </row>
    <row r="121" spans="1:2">
      <c r="A121" s="6">
        <v>4883</v>
      </c>
      <c r="B121" s="23">
        <v>18.318087800000001</v>
      </c>
    </row>
    <row r="122" spans="1:2">
      <c r="A122" s="6">
        <v>4933</v>
      </c>
      <c r="B122" s="23">
        <v>18.19945285</v>
      </c>
    </row>
    <row r="123" spans="1:2">
      <c r="A123" s="6">
        <v>5008</v>
      </c>
      <c r="B123" s="23">
        <v>19.045574930000001</v>
      </c>
    </row>
    <row r="124" spans="1:2">
      <c r="A124" s="6">
        <v>5058</v>
      </c>
      <c r="B124" s="23">
        <v>18.018689259999999</v>
      </c>
    </row>
    <row r="125" spans="1:2">
      <c r="A125" s="6">
        <v>5109</v>
      </c>
      <c r="B125" s="23">
        <v>18.23262562</v>
      </c>
    </row>
    <row r="126" spans="1:2">
      <c r="A126" s="6">
        <v>5135</v>
      </c>
      <c r="B126" s="23">
        <v>18.144592589999998</v>
      </c>
    </row>
    <row r="127" spans="1:2">
      <c r="A127" s="6">
        <v>5175</v>
      </c>
      <c r="B127" s="23">
        <v>18.076165079999999</v>
      </c>
    </row>
    <row r="128" spans="1:2">
      <c r="A128" s="6">
        <v>5201</v>
      </c>
      <c r="B128" s="23">
        <v>18.282302040000001</v>
      </c>
    </row>
    <row r="129" spans="1:2">
      <c r="A129" s="6">
        <v>5240</v>
      </c>
      <c r="B129" s="23">
        <v>18.098519920000001</v>
      </c>
    </row>
    <row r="130" spans="1:2">
      <c r="A130" s="6">
        <v>5266</v>
      </c>
      <c r="B130" s="23">
        <v>18.03049987</v>
      </c>
    </row>
    <row r="131" spans="1:2">
      <c r="A131" s="6">
        <v>5325</v>
      </c>
      <c r="B131" s="23">
        <v>18.675370050000001</v>
      </c>
    </row>
    <row r="132" spans="1:2">
      <c r="A132" s="6">
        <v>5377</v>
      </c>
      <c r="B132" s="23">
        <v>19.106289669999999</v>
      </c>
    </row>
    <row r="133" spans="1:2">
      <c r="A133" s="6">
        <v>5455</v>
      </c>
      <c r="B133" s="23">
        <v>18.93872485</v>
      </c>
    </row>
    <row r="134" spans="1:2">
      <c r="A134" s="6">
        <v>5507</v>
      </c>
      <c r="B134" s="23">
        <v>18.180695</v>
      </c>
    </row>
    <row r="135" spans="1:2">
      <c r="A135" s="6">
        <v>5565</v>
      </c>
      <c r="B135" s="23">
        <v>18.236461689999999</v>
      </c>
    </row>
    <row r="136" spans="1:2">
      <c r="A136" s="6">
        <v>5601</v>
      </c>
      <c r="B136" s="23">
        <v>18.342564410000001</v>
      </c>
    </row>
    <row r="137" spans="1:2">
      <c r="A137" s="6">
        <v>5655</v>
      </c>
      <c r="B137" s="23">
        <v>18.885516930000001</v>
      </c>
    </row>
    <row r="138" spans="1:2">
      <c r="A138" s="6">
        <v>5691</v>
      </c>
      <c r="B138" s="23">
        <v>18.804072439999999</v>
      </c>
    </row>
    <row r="139" spans="1:2">
      <c r="A139" s="6">
        <v>5744</v>
      </c>
      <c r="B139" s="23">
        <v>18.804902729999998</v>
      </c>
    </row>
    <row r="140" spans="1:2">
      <c r="A140" s="6">
        <v>5780</v>
      </c>
      <c r="B140" s="23">
        <v>18.885516930000001</v>
      </c>
    </row>
    <row r="141" spans="1:2">
      <c r="A141" s="6">
        <v>5834</v>
      </c>
      <c r="B141" s="23">
        <v>18.75212574</v>
      </c>
    </row>
    <row r="142" spans="1:2">
      <c r="A142" s="6">
        <v>5870</v>
      </c>
      <c r="B142" s="23">
        <v>18.618401500000001</v>
      </c>
    </row>
    <row r="143" spans="1:2">
      <c r="A143" s="6">
        <v>5923</v>
      </c>
      <c r="B143" s="23">
        <v>18.67508956</v>
      </c>
    </row>
    <row r="144" spans="1:2">
      <c r="A144" s="6">
        <v>5959</v>
      </c>
      <c r="B144" s="23">
        <v>19.68102004</v>
      </c>
    </row>
    <row r="145" spans="1:2">
      <c r="A145" s="6">
        <v>5997</v>
      </c>
      <c r="B145" s="23">
        <v>19.090680710000001</v>
      </c>
    </row>
    <row r="146" spans="1:2">
      <c r="A146" s="6">
        <v>6018</v>
      </c>
      <c r="B146" s="23">
        <v>18.698088259999999</v>
      </c>
    </row>
    <row r="147" spans="1:2">
      <c r="A147" s="6">
        <v>6048</v>
      </c>
      <c r="B147" s="23">
        <v>19.07624933</v>
      </c>
    </row>
    <row r="148" spans="1:2">
      <c r="A148" s="6">
        <v>6069</v>
      </c>
      <c r="B148" s="23">
        <v>18.92264471</v>
      </c>
    </row>
    <row r="149" spans="1:2">
      <c r="A149" s="6">
        <v>6099</v>
      </c>
      <c r="B149" s="23">
        <v>18.46559323</v>
      </c>
    </row>
    <row r="150" spans="1:2">
      <c r="A150" s="6">
        <v>6119</v>
      </c>
      <c r="B150" s="23">
        <v>18.729373840000001</v>
      </c>
    </row>
    <row r="151" spans="1:2">
      <c r="A151" s="6">
        <v>6150</v>
      </c>
      <c r="B151" s="23">
        <v>18.63641595</v>
      </c>
    </row>
    <row r="152" spans="1:2">
      <c r="A152" s="6">
        <v>6170</v>
      </c>
      <c r="B152" s="23">
        <v>19.180930669999999</v>
      </c>
    </row>
    <row r="153" spans="1:2">
      <c r="A153" s="6">
        <v>6201</v>
      </c>
      <c r="B153" s="23">
        <v>19.178050249999998</v>
      </c>
    </row>
    <row r="154" spans="1:2">
      <c r="A154" s="6">
        <v>6221</v>
      </c>
      <c r="B154" s="23">
        <v>19.047034679999999</v>
      </c>
    </row>
    <row r="155" spans="1:2">
      <c r="A155" s="6">
        <v>6252</v>
      </c>
      <c r="B155" s="23">
        <v>18.947231309999999</v>
      </c>
    </row>
    <row r="156" spans="1:2">
      <c r="A156" s="6">
        <v>6272</v>
      </c>
      <c r="B156" s="23">
        <v>18.98060138</v>
      </c>
    </row>
    <row r="157" spans="1:2">
      <c r="A157" s="6">
        <v>6303</v>
      </c>
      <c r="B157" s="23">
        <v>18.656398209999999</v>
      </c>
    </row>
    <row r="158" spans="1:2">
      <c r="A158" s="6">
        <v>6323</v>
      </c>
      <c r="B158" s="23">
        <v>18.847872939999998</v>
      </c>
    </row>
    <row r="159" spans="1:2">
      <c r="A159" s="6">
        <v>6361</v>
      </c>
      <c r="B159" s="23">
        <v>18.661772240000001</v>
      </c>
    </row>
    <row r="160" spans="1:2">
      <c r="A160" s="6">
        <v>6387</v>
      </c>
      <c r="B160" s="23">
        <v>18.732978370000001</v>
      </c>
    </row>
    <row r="161" spans="1:2">
      <c r="A161" s="6">
        <v>6426</v>
      </c>
      <c r="B161" s="23">
        <v>18.785381510000001</v>
      </c>
    </row>
    <row r="162" spans="1:2">
      <c r="A162" s="6">
        <v>6452</v>
      </c>
      <c r="B162" s="23">
        <v>18.847872939999998</v>
      </c>
    </row>
    <row r="163" spans="1:2">
      <c r="A163" s="6">
        <v>6492</v>
      </c>
      <c r="B163" s="23">
        <v>18.71499352</v>
      </c>
    </row>
    <row r="164" spans="1:2">
      <c r="A164" s="6">
        <v>6518</v>
      </c>
      <c r="B164" s="23">
        <v>18.732978370000001</v>
      </c>
    </row>
    <row r="165" spans="1:2">
      <c r="A165" s="6">
        <v>6557</v>
      </c>
      <c r="B165" s="23">
        <v>18.93229676</v>
      </c>
    </row>
    <row r="166" spans="1:2">
      <c r="A166" s="6">
        <v>6583</v>
      </c>
      <c r="B166" s="23">
        <v>18.825177889999999</v>
      </c>
    </row>
    <row r="167" spans="1:2">
      <c r="A167" s="6">
        <v>6646</v>
      </c>
      <c r="B167" s="23">
        <v>18.602218409999999</v>
      </c>
    </row>
    <row r="168" spans="1:2">
      <c r="A168" s="6">
        <v>6691</v>
      </c>
      <c r="B168" s="23">
        <v>19.059986439999999</v>
      </c>
    </row>
    <row r="169" spans="1:2">
      <c r="A169" s="6">
        <v>6758</v>
      </c>
      <c r="B169" s="23">
        <v>18.700397070000001</v>
      </c>
    </row>
    <row r="170" spans="1:2">
      <c r="A170" s="6">
        <v>6803</v>
      </c>
      <c r="B170" s="23">
        <v>18.626238969999999</v>
      </c>
    </row>
    <row r="171" spans="1:2">
      <c r="A171" s="6">
        <v>6870</v>
      </c>
      <c r="B171" s="23">
        <v>18.81958418</v>
      </c>
    </row>
    <row r="172" spans="1:2">
      <c r="A172" s="6">
        <v>6915</v>
      </c>
      <c r="B172" s="23">
        <v>19.103361400000001</v>
      </c>
    </row>
    <row r="173" spans="1:2">
      <c r="A173" s="6">
        <v>6982</v>
      </c>
      <c r="B173" s="23">
        <v>19.039158100000002</v>
      </c>
    </row>
    <row r="174" spans="1:2">
      <c r="A174" s="6">
        <v>7027</v>
      </c>
      <c r="B174" s="23">
        <v>18.67508956</v>
      </c>
    </row>
    <row r="175" spans="1:2">
      <c r="A175" s="6">
        <v>7095</v>
      </c>
      <c r="B175" s="23">
        <v>18.481719049999999</v>
      </c>
    </row>
    <row r="176" spans="1:2">
      <c r="A176" s="6">
        <v>7139</v>
      </c>
      <c r="B176" s="23">
        <v>18.568449359999999</v>
      </c>
    </row>
    <row r="177" spans="1:2">
      <c r="A177" s="6">
        <v>7207</v>
      </c>
      <c r="B177" s="23">
        <v>18.731075090000001</v>
      </c>
    </row>
    <row r="178" spans="1:2">
      <c r="A178" s="6">
        <v>7252</v>
      </c>
      <c r="B178" s="23">
        <v>18.84537061</v>
      </c>
    </row>
    <row r="179" spans="1:2">
      <c r="A179" s="6">
        <v>7313</v>
      </c>
      <c r="B179" s="23">
        <v>18.589688460000001</v>
      </c>
    </row>
    <row r="180" spans="1:2">
      <c r="A180" s="6">
        <v>7352</v>
      </c>
      <c r="B180" s="23">
        <v>18.713627559999999</v>
      </c>
    </row>
    <row r="181" spans="1:2">
      <c r="A181" s="6">
        <v>7411</v>
      </c>
      <c r="B181" s="23">
        <v>18.958302</v>
      </c>
    </row>
    <row r="182" spans="1:2">
      <c r="A182" s="6">
        <v>7450</v>
      </c>
      <c r="B182" s="23">
        <v>18.568449359999999</v>
      </c>
    </row>
    <row r="183" spans="1:2">
      <c r="A183" s="6">
        <v>7508</v>
      </c>
      <c r="B183" s="23">
        <v>18.591358110000002</v>
      </c>
    </row>
    <row r="184" spans="1:2">
      <c r="A184" s="6">
        <v>7548</v>
      </c>
      <c r="B184" s="23">
        <v>18.78077837</v>
      </c>
    </row>
    <row r="185" spans="1:2">
      <c r="A185" s="6">
        <v>7606</v>
      </c>
      <c r="B185" s="23">
        <v>18.303199970000001</v>
      </c>
    </row>
    <row r="186" spans="1:2">
      <c r="A186" s="6">
        <v>7645</v>
      </c>
      <c r="B186" s="23">
        <v>18.733696590000001</v>
      </c>
    </row>
    <row r="187" spans="1:2">
      <c r="A187" s="6">
        <v>7704</v>
      </c>
      <c r="B187" s="23">
        <v>18.591358110000002</v>
      </c>
    </row>
    <row r="188" spans="1:2">
      <c r="A188" s="6">
        <v>7743</v>
      </c>
      <c r="B188" s="23">
        <v>18.580771089999999</v>
      </c>
    </row>
    <row r="189" spans="1:2">
      <c r="A189" s="6">
        <v>7802</v>
      </c>
      <c r="B189" s="23">
        <v>19.061178380000001</v>
      </c>
    </row>
    <row r="190" spans="1:2">
      <c r="A190" s="6">
        <v>7841</v>
      </c>
      <c r="B190" s="23">
        <v>18.568449359999999</v>
      </c>
    </row>
    <row r="191" spans="1:2">
      <c r="A191" s="6">
        <v>7893</v>
      </c>
      <c r="B191" s="23">
        <v>18.98413785</v>
      </c>
    </row>
    <row r="192" spans="1:2">
      <c r="A192" s="6">
        <v>7923</v>
      </c>
      <c r="B192" s="23">
        <v>18.552673909999999</v>
      </c>
    </row>
    <row r="193" spans="1:2">
      <c r="A193" s="6">
        <v>7969</v>
      </c>
      <c r="B193" s="23">
        <v>18.568449359999999</v>
      </c>
    </row>
    <row r="194" spans="1:2">
      <c r="A194" s="6">
        <v>8000</v>
      </c>
      <c r="B194" s="23">
        <v>18.626238969999999</v>
      </c>
    </row>
    <row r="195" spans="1:2">
      <c r="A195" s="6">
        <v>8045</v>
      </c>
      <c r="B195" s="23">
        <v>18.872827749999999</v>
      </c>
    </row>
    <row r="196" spans="1:2">
      <c r="A196" s="6">
        <v>8076</v>
      </c>
      <c r="B196" s="23">
        <v>18.548941070000001</v>
      </c>
    </row>
    <row r="197" spans="1:2">
      <c r="A197" s="6">
        <v>8122</v>
      </c>
      <c r="B197" s="23">
        <v>18.678345440000001</v>
      </c>
    </row>
    <row r="198" spans="1:2">
      <c r="A198" s="6">
        <v>8152</v>
      </c>
      <c r="B198" s="23">
        <v>18.25296947</v>
      </c>
    </row>
    <row r="199" spans="1:2">
      <c r="A199" s="6">
        <v>8198</v>
      </c>
      <c r="B199" s="23">
        <v>18.359893410000002</v>
      </c>
    </row>
    <row r="200" spans="1:2">
      <c r="A200" s="6">
        <v>8228</v>
      </c>
      <c r="B200" s="23">
        <v>18.551065139999999</v>
      </c>
    </row>
    <row r="201" spans="1:2">
      <c r="A201" s="6">
        <v>8274</v>
      </c>
      <c r="B201" s="23">
        <v>18.915073119999999</v>
      </c>
    </row>
    <row r="202" spans="1:2">
      <c r="A202" s="6">
        <v>8305</v>
      </c>
      <c r="B202" s="23">
        <v>18.568449359999999</v>
      </c>
    </row>
    <row r="203" spans="1:2">
      <c r="A203" s="6">
        <v>8351</v>
      </c>
      <c r="B203" s="23">
        <v>18.731075090000001</v>
      </c>
    </row>
    <row r="204" spans="1:2">
      <c r="A204" s="6">
        <v>8384</v>
      </c>
      <c r="B204" s="23">
        <v>19.1839339</v>
      </c>
    </row>
    <row r="205" spans="1:2">
      <c r="A205" s="6">
        <v>8432</v>
      </c>
      <c r="B205" s="23">
        <v>18.420330140000001</v>
      </c>
    </row>
    <row r="206" spans="1:2">
      <c r="A206" s="6">
        <v>8465</v>
      </c>
      <c r="B206" s="23">
        <v>19.148845229999999</v>
      </c>
    </row>
    <row r="207" spans="1:2">
      <c r="A207" s="6">
        <v>8513</v>
      </c>
      <c r="B207" s="23">
        <v>18.601992660000001</v>
      </c>
    </row>
    <row r="208" spans="1:2">
      <c r="A208" s="6">
        <v>8546</v>
      </c>
      <c r="B208" s="23">
        <v>18.50447677</v>
      </c>
    </row>
    <row r="209" spans="1:2">
      <c r="A209" s="6">
        <v>8594</v>
      </c>
      <c r="B209" s="23">
        <v>18.7078214</v>
      </c>
    </row>
    <row r="210" spans="1:2">
      <c r="A210" s="6">
        <v>8627</v>
      </c>
      <c r="B210" s="23">
        <v>18.716796030000001</v>
      </c>
    </row>
    <row r="211" spans="1:2">
      <c r="A211" s="6">
        <v>8675</v>
      </c>
      <c r="B211" s="23">
        <v>18.89941692</v>
      </c>
    </row>
    <row r="212" spans="1:2">
      <c r="A212" s="6">
        <v>8708</v>
      </c>
      <c r="B212" s="23">
        <v>19.01640252</v>
      </c>
    </row>
    <row r="213" spans="1:2">
      <c r="A213" s="6">
        <v>8757</v>
      </c>
      <c r="B213" s="23">
        <v>18.562877579999999</v>
      </c>
    </row>
    <row r="214" spans="1:2">
      <c r="A214" s="6">
        <v>8789</v>
      </c>
      <c r="B214" s="23">
        <v>18.95227096</v>
      </c>
    </row>
    <row r="215" spans="1:2">
      <c r="A215" s="6">
        <v>8838</v>
      </c>
      <c r="B215" s="23">
        <v>19.085018250000001</v>
      </c>
    </row>
    <row r="216" spans="1:2">
      <c r="A216" s="6">
        <v>8870</v>
      </c>
      <c r="B216" s="23">
        <v>18.694311729999999</v>
      </c>
    </row>
    <row r="217" spans="1:2">
      <c r="A217" s="6">
        <v>8919</v>
      </c>
      <c r="B217" s="23">
        <v>19.303014000000001</v>
      </c>
    </row>
    <row r="218" spans="1:2">
      <c r="A218" s="6">
        <v>8958</v>
      </c>
      <c r="B218" s="23">
        <v>18.972238900000001</v>
      </c>
    </row>
    <row r="219" spans="1:2">
      <c r="A219" s="6">
        <v>9051</v>
      </c>
      <c r="B219" s="23">
        <v>19.109778599999999</v>
      </c>
    </row>
    <row r="220" spans="1:2">
      <c r="A220" s="6">
        <v>9113</v>
      </c>
      <c r="B220" s="23">
        <v>19.274644540000001</v>
      </c>
    </row>
    <row r="221" spans="1:2">
      <c r="A221" s="6">
        <v>9206</v>
      </c>
      <c r="B221" s="23">
        <v>19.083991919999999</v>
      </c>
    </row>
    <row r="222" spans="1:2">
      <c r="A222" s="6">
        <v>9267</v>
      </c>
      <c r="B222" s="23">
        <v>18.67738743</v>
      </c>
    </row>
    <row r="223" spans="1:2">
      <c r="A223" s="6">
        <v>9360</v>
      </c>
      <c r="B223" s="23">
        <v>19.20917056</v>
      </c>
    </row>
    <row r="224" spans="1:2">
      <c r="A224" s="6">
        <v>9422</v>
      </c>
      <c r="B224" s="23">
        <v>18.686728769999998</v>
      </c>
    </row>
    <row r="225" spans="1:2">
      <c r="A225" s="6">
        <v>9514</v>
      </c>
      <c r="B225" s="23">
        <v>19.005334120000001</v>
      </c>
    </row>
    <row r="226" spans="1:2">
      <c r="A226" s="6">
        <v>9576</v>
      </c>
      <c r="B226" s="23">
        <v>18.686728769999998</v>
      </c>
    </row>
    <row r="227" spans="1:2">
      <c r="A227" s="6">
        <v>9669</v>
      </c>
      <c r="B227" s="23">
        <v>19.20917056</v>
      </c>
    </row>
    <row r="228" spans="1:2">
      <c r="A228" s="6">
        <v>9731</v>
      </c>
      <c r="B228" s="23">
        <v>19.096800510000001</v>
      </c>
    </row>
    <row r="229" spans="1:2">
      <c r="A229" s="6">
        <v>9795</v>
      </c>
      <c r="B229" s="23">
        <v>18.269103869999999</v>
      </c>
    </row>
    <row r="230" spans="1:2">
      <c r="A230" s="6">
        <v>9835</v>
      </c>
      <c r="B230" s="23">
        <v>19.46316367</v>
      </c>
    </row>
    <row r="231" spans="1:2">
      <c r="A231" s="6">
        <v>9894</v>
      </c>
      <c r="B231" s="23">
        <v>18.359938190000001</v>
      </c>
    </row>
    <row r="232" spans="1:2">
      <c r="A232" s="6">
        <v>9933</v>
      </c>
      <c r="B232" s="23">
        <v>18.456696690000001</v>
      </c>
    </row>
    <row r="233" spans="1:2">
      <c r="A233" s="6">
        <v>9992</v>
      </c>
      <c r="B233" s="23">
        <v>17.812563109999999</v>
      </c>
    </row>
    <row r="234" spans="1:2">
      <c r="A234" s="6">
        <v>10031</v>
      </c>
      <c r="B234" s="23">
        <v>18.055969699999999</v>
      </c>
    </row>
    <row r="235" spans="1:2">
      <c r="A235" s="6">
        <v>10090</v>
      </c>
      <c r="B235" s="23">
        <v>19.210411619999999</v>
      </c>
    </row>
    <row r="236" spans="1:2">
      <c r="A236" s="6">
        <v>10130</v>
      </c>
      <c r="B236" s="23">
        <v>18.142666470000002</v>
      </c>
    </row>
    <row r="237" spans="1:2">
      <c r="A237" s="6">
        <v>10187</v>
      </c>
      <c r="B237" s="23">
        <v>18.142666470000002</v>
      </c>
    </row>
    <row r="238" spans="1:2">
      <c r="A238" s="6">
        <v>10223</v>
      </c>
      <c r="B238" s="23">
        <v>18.973663429999998</v>
      </c>
    </row>
    <row r="239" spans="1:2">
      <c r="A239" s="6">
        <v>10276</v>
      </c>
      <c r="B239" s="23">
        <v>18.061053860000001</v>
      </c>
    </row>
    <row r="240" spans="1:2">
      <c r="A240" s="6">
        <v>10312</v>
      </c>
      <c r="B240" s="23">
        <v>18.50312194</v>
      </c>
    </row>
    <row r="241" spans="1:2">
      <c r="A241" s="6">
        <v>10366</v>
      </c>
      <c r="B241" s="23">
        <v>18.917712680000001</v>
      </c>
    </row>
    <row r="242" spans="1:2">
      <c r="A242" s="6">
        <v>10402</v>
      </c>
      <c r="B242" s="23">
        <v>18.79782814</v>
      </c>
    </row>
    <row r="243" spans="1:2">
      <c r="A243" s="6">
        <v>10456</v>
      </c>
      <c r="B243" s="23">
        <v>19.123885550000001</v>
      </c>
    </row>
    <row r="244" spans="1:2">
      <c r="A244" s="6">
        <v>10491</v>
      </c>
      <c r="B244" s="23">
        <v>18.79782814</v>
      </c>
    </row>
    <row r="245" spans="1:2">
      <c r="A245" s="6">
        <v>10545</v>
      </c>
      <c r="B245" s="23">
        <v>18.349470329999999</v>
      </c>
    </row>
    <row r="246" spans="1:2">
      <c r="A246" s="6">
        <v>10581</v>
      </c>
      <c r="B246" s="23">
        <v>17.92298461</v>
      </c>
    </row>
    <row r="247" spans="1:2">
      <c r="A247" s="6">
        <v>10636</v>
      </c>
      <c r="B247" s="23">
        <v>17.92298461</v>
      </c>
    </row>
    <row r="248" spans="1:2">
      <c r="A248" s="6">
        <v>10672</v>
      </c>
      <c r="B248" s="23">
        <v>18.349470329999999</v>
      </c>
    </row>
    <row r="249" spans="1:2">
      <c r="A249" s="6">
        <v>10724</v>
      </c>
      <c r="B249" s="23">
        <v>18.703574079999999</v>
      </c>
    </row>
    <row r="250" spans="1:2">
      <c r="A250" s="6">
        <v>10755</v>
      </c>
      <c r="B250" s="23">
        <v>19.05014422</v>
      </c>
    </row>
    <row r="251" spans="1:2">
      <c r="A251" s="6">
        <v>10802</v>
      </c>
      <c r="B251" s="23">
        <v>19.05014422</v>
      </c>
    </row>
    <row r="252" spans="1:2">
      <c r="A252" s="6">
        <v>10834</v>
      </c>
      <c r="B252" s="23">
        <v>18.703574079999999</v>
      </c>
    </row>
    <row r="253" spans="1:2">
      <c r="A253" s="6">
        <v>10881</v>
      </c>
      <c r="B253" s="23">
        <v>18.084860710000001</v>
      </c>
    </row>
  </sheetData>
  <mergeCells count="1">
    <mergeCell ref="A3:B3"/>
  </mergeCells>
  <phoneticPr fontId="44"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L174"/>
  <sheetViews>
    <sheetView workbookViewId="0">
      <selection activeCell="A3" sqref="A3:B4"/>
    </sheetView>
  </sheetViews>
  <sheetFormatPr baseColWidth="10" defaultColWidth="9" defaultRowHeight="13"/>
  <cols>
    <col min="1" max="1" width="21.1640625" style="19" customWidth="1"/>
    <col min="2" max="2" width="13.6640625" style="20" customWidth="1"/>
    <col min="3" max="4" width="9" style="4"/>
    <col min="5" max="5" width="10.1640625" style="4" customWidth="1"/>
    <col min="6" max="6" width="10.6640625" style="4" customWidth="1"/>
    <col min="7" max="7" width="14.5" style="4" customWidth="1"/>
    <col min="8" max="8" width="9" style="4"/>
    <col min="9" max="9" width="14.1640625" style="4" customWidth="1"/>
    <col min="10" max="10" width="11.1640625" style="4" customWidth="1"/>
    <col min="11" max="11" width="20.33203125" style="4" customWidth="1"/>
    <col min="12" max="12" width="7.83203125" style="4" customWidth="1"/>
    <col min="13" max="16384" width="9" style="4"/>
  </cols>
  <sheetData>
    <row r="1" spans="1:12">
      <c r="A1" s="37" t="s">
        <v>787</v>
      </c>
    </row>
    <row r="2" spans="1:12">
      <c r="A2" s="9"/>
    </row>
    <row r="3" spans="1:12">
      <c r="A3" s="239" t="s">
        <v>605</v>
      </c>
      <c r="B3" s="239"/>
      <c r="F3" s="229" t="s">
        <v>606</v>
      </c>
      <c r="G3" s="229"/>
      <c r="H3" s="229"/>
      <c r="I3" s="229"/>
      <c r="J3" s="229"/>
      <c r="K3" s="229"/>
      <c r="L3" s="229"/>
    </row>
    <row r="4" spans="1:12" ht="15">
      <c r="A4" s="11" t="s">
        <v>607</v>
      </c>
      <c r="B4" s="12" t="s">
        <v>608</v>
      </c>
      <c r="F4" s="6" t="s">
        <v>617</v>
      </c>
      <c r="G4" s="6" t="s">
        <v>610</v>
      </c>
      <c r="H4" s="22" t="s">
        <v>650</v>
      </c>
      <c r="I4" s="14" t="s">
        <v>611</v>
      </c>
      <c r="J4" s="14" t="s">
        <v>612</v>
      </c>
      <c r="K4" s="6" t="s">
        <v>619</v>
      </c>
      <c r="L4" s="22" t="s">
        <v>620</v>
      </c>
    </row>
    <row r="5" spans="1:12">
      <c r="A5" s="19">
        <v>-39</v>
      </c>
      <c r="B5" s="23">
        <v>8.9689999999999994</v>
      </c>
      <c r="F5" s="6">
        <v>21</v>
      </c>
      <c r="G5" s="6"/>
      <c r="H5" s="6"/>
      <c r="K5" s="6">
        <v>56</v>
      </c>
      <c r="L5" s="6">
        <v>1</v>
      </c>
    </row>
    <row r="6" spans="1:12">
      <c r="A6" s="19">
        <v>-33</v>
      </c>
      <c r="B6" s="23">
        <v>9.0139999999999993</v>
      </c>
      <c r="F6" s="6">
        <v>28</v>
      </c>
      <c r="G6" s="6" t="s">
        <v>788</v>
      </c>
      <c r="H6" s="6">
        <v>-29.4</v>
      </c>
      <c r="I6" s="6">
        <v>574</v>
      </c>
      <c r="J6" s="6">
        <v>32</v>
      </c>
      <c r="K6" s="6">
        <v>530</v>
      </c>
      <c r="L6" s="6">
        <v>14</v>
      </c>
    </row>
    <row r="7" spans="1:12">
      <c r="A7" s="19">
        <v>-24.625</v>
      </c>
      <c r="B7" s="23">
        <v>8.8089999999999993</v>
      </c>
      <c r="F7" s="6">
        <v>45</v>
      </c>
      <c r="G7" s="6" t="s">
        <v>788</v>
      </c>
      <c r="H7" s="6">
        <v>-29.4</v>
      </c>
      <c r="I7" s="6">
        <v>911</v>
      </c>
      <c r="J7" s="6">
        <v>31</v>
      </c>
      <c r="K7" s="6">
        <v>884</v>
      </c>
      <c r="L7" s="6">
        <v>27</v>
      </c>
    </row>
    <row r="8" spans="1:12">
      <c r="A8" s="19">
        <v>-13.875</v>
      </c>
      <c r="B8" s="23">
        <v>9.0370000000000008</v>
      </c>
      <c r="F8" s="6">
        <v>66</v>
      </c>
      <c r="G8" s="6" t="s">
        <v>788</v>
      </c>
      <c r="H8" s="6">
        <v>-29.4</v>
      </c>
      <c r="I8" s="6">
        <v>1631</v>
      </c>
      <c r="J8" s="6">
        <v>34</v>
      </c>
      <c r="K8" s="6">
        <v>1456</v>
      </c>
      <c r="L8" s="6">
        <v>42</v>
      </c>
    </row>
    <row r="9" spans="1:12">
      <c r="A9" s="19">
        <v>-3.125</v>
      </c>
      <c r="B9" s="23">
        <v>8.952</v>
      </c>
      <c r="F9" s="6">
        <v>100</v>
      </c>
      <c r="G9" s="6" t="s">
        <v>788</v>
      </c>
      <c r="H9" s="6">
        <v>-27.9</v>
      </c>
      <c r="I9" s="6">
        <v>2397</v>
      </c>
      <c r="J9" s="6">
        <v>33</v>
      </c>
      <c r="K9" s="6">
        <v>2354</v>
      </c>
      <c r="L9" s="6">
        <v>22</v>
      </c>
    </row>
    <row r="10" spans="1:12">
      <c r="A10" s="19">
        <v>7.625</v>
      </c>
      <c r="B10" s="23">
        <v>8.8369999999999997</v>
      </c>
      <c r="F10" s="6">
        <v>140</v>
      </c>
      <c r="G10" s="6" t="s">
        <v>788</v>
      </c>
      <c r="H10" s="6">
        <v>-28.7</v>
      </c>
      <c r="I10" s="6">
        <v>2974</v>
      </c>
      <c r="J10" s="6">
        <v>36</v>
      </c>
      <c r="K10" s="6">
        <v>3134</v>
      </c>
      <c r="L10" s="6">
        <v>69</v>
      </c>
    </row>
    <row r="11" spans="1:12">
      <c r="A11" s="19">
        <v>18.375</v>
      </c>
      <c r="B11" s="23">
        <v>8.8019999999999996</v>
      </c>
      <c r="F11" s="6">
        <v>180</v>
      </c>
      <c r="G11" s="6" t="s">
        <v>788</v>
      </c>
      <c r="H11" s="6">
        <v>-28.4</v>
      </c>
      <c r="I11" s="6">
        <v>3685</v>
      </c>
      <c r="J11" s="6">
        <v>35</v>
      </c>
      <c r="K11" s="6">
        <v>3942</v>
      </c>
      <c r="L11" s="6">
        <v>44</v>
      </c>
    </row>
    <row r="12" spans="1:12">
      <c r="A12" s="19">
        <v>29.125</v>
      </c>
      <c r="B12" s="23">
        <v>8.9130000000000003</v>
      </c>
      <c r="F12" s="6">
        <v>224</v>
      </c>
      <c r="G12" s="6" t="s">
        <v>788</v>
      </c>
      <c r="H12" s="6">
        <v>-28.6</v>
      </c>
      <c r="I12" s="6">
        <v>4192</v>
      </c>
      <c r="J12" s="6">
        <v>35</v>
      </c>
      <c r="K12" s="6">
        <v>4790</v>
      </c>
      <c r="L12" s="6">
        <v>39</v>
      </c>
    </row>
    <row r="13" spans="1:12">
      <c r="A13" s="19">
        <v>39.875</v>
      </c>
      <c r="B13" s="23">
        <v>9.1780000000000008</v>
      </c>
      <c r="F13" s="6">
        <v>255</v>
      </c>
      <c r="G13" s="6" t="s">
        <v>788</v>
      </c>
      <c r="H13" s="6">
        <v>-27.3</v>
      </c>
      <c r="I13" s="6">
        <v>4902</v>
      </c>
      <c r="J13" s="6">
        <v>41</v>
      </c>
      <c r="K13" s="6">
        <v>5617</v>
      </c>
      <c r="L13" s="6">
        <v>30</v>
      </c>
    </row>
    <row r="14" spans="1:12">
      <c r="A14" s="19">
        <v>50.625</v>
      </c>
      <c r="B14" s="23">
        <v>9.1370000000000005</v>
      </c>
      <c r="F14" s="6">
        <v>278</v>
      </c>
      <c r="G14" s="6" t="s">
        <v>788</v>
      </c>
      <c r="H14" s="6">
        <v>-28.5</v>
      </c>
      <c r="I14" s="6">
        <v>5587</v>
      </c>
      <c r="J14" s="6">
        <v>38</v>
      </c>
      <c r="K14" s="6">
        <v>6356</v>
      </c>
      <c r="L14" s="6">
        <v>46</v>
      </c>
    </row>
    <row r="15" spans="1:12">
      <c r="A15" s="19">
        <v>123.714</v>
      </c>
      <c r="B15" s="23">
        <v>9.1379999999999999</v>
      </c>
      <c r="F15" s="6">
        <v>295</v>
      </c>
      <c r="G15" s="6" t="s">
        <v>788</v>
      </c>
      <c r="H15" s="6">
        <v>-27.9</v>
      </c>
      <c r="I15" s="6">
        <v>6256</v>
      </c>
      <c r="J15" s="6">
        <v>38</v>
      </c>
      <c r="K15" s="6">
        <v>7203</v>
      </c>
      <c r="L15" s="6">
        <v>49</v>
      </c>
    </row>
    <row r="16" spans="1:12">
      <c r="A16" s="19">
        <v>259.14299999999997</v>
      </c>
      <c r="B16" s="23">
        <v>9.0129999999999999</v>
      </c>
      <c r="F16" s="6">
        <v>304</v>
      </c>
      <c r="G16" s="6" t="s">
        <v>788</v>
      </c>
      <c r="H16" s="6">
        <v>-27.4</v>
      </c>
      <c r="I16" s="6">
        <v>7892</v>
      </c>
      <c r="J16" s="6">
        <v>49</v>
      </c>
      <c r="K16" s="6">
        <v>8596</v>
      </c>
      <c r="L16" s="6">
        <v>48</v>
      </c>
    </row>
    <row r="17" spans="1:12">
      <c r="A17" s="19">
        <v>394.57100000000003</v>
      </c>
      <c r="B17" s="23">
        <v>8.7620000000000005</v>
      </c>
      <c r="F17" s="6">
        <v>315</v>
      </c>
      <c r="G17" s="6" t="s">
        <v>788</v>
      </c>
      <c r="H17" s="6">
        <v>-27.3</v>
      </c>
      <c r="I17" s="6">
        <v>8223</v>
      </c>
      <c r="J17" s="6">
        <v>43</v>
      </c>
      <c r="K17" s="6">
        <v>9196</v>
      </c>
      <c r="L17" s="6">
        <v>84</v>
      </c>
    </row>
    <row r="18" spans="1:12">
      <c r="A18" s="19">
        <v>530</v>
      </c>
      <c r="B18" s="23">
        <v>8.9930000000000003</v>
      </c>
      <c r="F18" s="6">
        <v>324</v>
      </c>
      <c r="G18" s="6" t="s">
        <v>44</v>
      </c>
      <c r="H18" s="6">
        <v>-27.9</v>
      </c>
      <c r="I18" s="6">
        <v>9078</v>
      </c>
      <c r="J18" s="6">
        <v>45</v>
      </c>
      <c r="K18" s="6">
        <v>10214</v>
      </c>
      <c r="L18" s="6">
        <v>22</v>
      </c>
    </row>
    <row r="19" spans="1:12">
      <c r="A19" s="19">
        <v>571.64700000000005</v>
      </c>
      <c r="B19" s="23">
        <v>8.9120000000000008</v>
      </c>
      <c r="F19" s="6">
        <v>333</v>
      </c>
      <c r="G19" s="6" t="s">
        <v>788</v>
      </c>
      <c r="H19" s="6">
        <v>-27.8</v>
      </c>
      <c r="I19" s="6">
        <v>9729</v>
      </c>
      <c r="J19" s="6">
        <v>54</v>
      </c>
      <c r="K19" s="6">
        <v>11154</v>
      </c>
      <c r="L19" s="6">
        <v>48</v>
      </c>
    </row>
    <row r="20" spans="1:12">
      <c r="A20" s="19">
        <v>613.29399999999998</v>
      </c>
      <c r="B20" s="23">
        <v>9.0719999999999992</v>
      </c>
      <c r="F20" s="6">
        <v>338</v>
      </c>
      <c r="G20" s="6" t="s">
        <v>44</v>
      </c>
      <c r="H20" s="6">
        <v>-28.6</v>
      </c>
      <c r="I20" s="6">
        <v>10396</v>
      </c>
      <c r="J20" s="6">
        <v>50</v>
      </c>
      <c r="K20" s="6">
        <v>12004</v>
      </c>
      <c r="L20" s="6">
        <v>160</v>
      </c>
    </row>
    <row r="21" spans="1:12">
      <c r="A21" s="19">
        <v>654.94100000000003</v>
      </c>
      <c r="B21" s="23">
        <v>8.9719999999999995</v>
      </c>
      <c r="F21" s="6">
        <v>357</v>
      </c>
      <c r="G21" s="6" t="s">
        <v>44</v>
      </c>
      <c r="H21" s="6">
        <v>-28.7</v>
      </c>
      <c r="I21" s="6">
        <v>11236</v>
      </c>
      <c r="J21" s="6">
        <v>80</v>
      </c>
      <c r="K21" s="6">
        <v>13158</v>
      </c>
      <c r="L21" s="6">
        <v>68</v>
      </c>
    </row>
    <row r="22" spans="1:12">
      <c r="A22" s="19">
        <v>696.58799999999997</v>
      </c>
      <c r="B22" s="23">
        <v>8.9019999999999992</v>
      </c>
      <c r="F22" s="6">
        <v>371</v>
      </c>
      <c r="G22" s="6" t="s">
        <v>788</v>
      </c>
      <c r="H22" s="6">
        <v>-28.8</v>
      </c>
      <c r="I22" s="6">
        <v>12823</v>
      </c>
      <c r="J22" s="6">
        <v>69</v>
      </c>
      <c r="K22" s="6">
        <v>14915</v>
      </c>
      <c r="L22" s="6">
        <v>126</v>
      </c>
    </row>
    <row r="23" spans="1:12">
      <c r="A23" s="19">
        <v>738.23500000000001</v>
      </c>
      <c r="B23" s="23">
        <v>8.9499999999999993</v>
      </c>
      <c r="F23" s="6">
        <v>378</v>
      </c>
      <c r="G23" s="6" t="s">
        <v>788</v>
      </c>
      <c r="H23" s="6">
        <v>-30.1</v>
      </c>
      <c r="I23" s="6">
        <v>13045</v>
      </c>
      <c r="J23" s="6">
        <v>71</v>
      </c>
      <c r="K23" s="6">
        <v>15272</v>
      </c>
      <c r="L23" s="6">
        <v>88</v>
      </c>
    </row>
    <row r="24" spans="1:12">
      <c r="A24" s="19">
        <v>779.88199999999995</v>
      </c>
      <c r="B24" s="23">
        <v>9.1229999999999993</v>
      </c>
      <c r="F24" s="6">
        <v>378</v>
      </c>
      <c r="G24" s="6" t="s">
        <v>788</v>
      </c>
      <c r="H24" s="6">
        <v>-29.1</v>
      </c>
      <c r="I24" s="6">
        <v>12918</v>
      </c>
      <c r="J24" s="6">
        <v>70</v>
      </c>
      <c r="K24" s="6">
        <v>15272</v>
      </c>
      <c r="L24" s="6">
        <v>88</v>
      </c>
    </row>
    <row r="25" spans="1:12">
      <c r="A25" s="19">
        <v>821.529</v>
      </c>
      <c r="B25" s="23">
        <v>8.99</v>
      </c>
      <c r="F25" s="6">
        <v>390</v>
      </c>
      <c r="G25" s="6" t="s">
        <v>788</v>
      </c>
      <c r="H25" s="6">
        <v>-29.2</v>
      </c>
      <c r="I25" s="6">
        <v>13648</v>
      </c>
      <c r="J25" s="6">
        <v>73</v>
      </c>
      <c r="K25" s="6">
        <v>15956</v>
      </c>
      <c r="L25" s="6">
        <v>145</v>
      </c>
    </row>
    <row r="26" spans="1:12">
      <c r="A26" s="19">
        <v>863.17600000000004</v>
      </c>
      <c r="B26" s="23">
        <v>8.9979999999999993</v>
      </c>
      <c r="F26" s="6">
        <v>396</v>
      </c>
      <c r="G26" s="6" t="s">
        <v>44</v>
      </c>
      <c r="H26" s="6">
        <v>-27.7</v>
      </c>
      <c r="I26" s="6">
        <v>10310</v>
      </c>
      <c r="J26" s="6">
        <v>170</v>
      </c>
      <c r="K26" s="6"/>
      <c r="L26" s="6"/>
    </row>
    <row r="27" spans="1:12">
      <c r="A27" s="19">
        <v>911.23800000000006</v>
      </c>
      <c r="B27" s="23">
        <v>9.0440000000000005</v>
      </c>
      <c r="F27" s="6">
        <v>396</v>
      </c>
      <c r="G27" s="6" t="s">
        <v>789</v>
      </c>
      <c r="H27" s="6">
        <v>-27.6</v>
      </c>
      <c r="I27" s="6">
        <v>12679</v>
      </c>
      <c r="J27" s="6">
        <v>55</v>
      </c>
      <c r="K27" s="6"/>
      <c r="L27" s="6"/>
    </row>
    <row r="28" spans="1:12">
      <c r="A28" s="19">
        <v>965.71400000000006</v>
      </c>
      <c r="B28" s="23">
        <v>9.0709999999999997</v>
      </c>
    </row>
    <row r="29" spans="1:12">
      <c r="A29" s="19">
        <v>1020.19</v>
      </c>
      <c r="B29" s="23">
        <v>9.0289999999999999</v>
      </c>
    </row>
    <row r="30" spans="1:12">
      <c r="A30" s="19">
        <v>1074.67</v>
      </c>
      <c r="B30" s="23">
        <v>9.0549999999999997</v>
      </c>
    </row>
    <row r="31" spans="1:12">
      <c r="A31" s="19">
        <v>1129.1400000000001</v>
      </c>
      <c r="B31" s="23">
        <v>8.8879999999999999</v>
      </c>
    </row>
    <row r="32" spans="1:12">
      <c r="A32" s="19">
        <v>1183.6199999999999</v>
      </c>
      <c r="B32" s="23">
        <v>8.8710000000000004</v>
      </c>
    </row>
    <row r="33" spans="1:2">
      <c r="A33" s="19">
        <v>1238.0999999999999</v>
      </c>
      <c r="B33" s="23">
        <v>8.9179999999999993</v>
      </c>
    </row>
    <row r="34" spans="1:2">
      <c r="A34" s="19">
        <v>1292.57</v>
      </c>
      <c r="B34" s="23">
        <v>9.0579999999999998</v>
      </c>
    </row>
    <row r="35" spans="1:2">
      <c r="A35" s="19">
        <v>1347.05</v>
      </c>
      <c r="B35" s="23">
        <v>9.17</v>
      </c>
    </row>
    <row r="36" spans="1:2">
      <c r="A36" s="19">
        <v>1401.52</v>
      </c>
      <c r="B36" s="23">
        <v>8.9269999999999996</v>
      </c>
    </row>
    <row r="37" spans="1:2">
      <c r="A37" s="19">
        <v>1456</v>
      </c>
      <c r="B37" s="23">
        <v>8.9049999999999994</v>
      </c>
    </row>
    <row r="38" spans="1:2">
      <c r="A38" s="19">
        <v>1508.82</v>
      </c>
      <c r="B38" s="23">
        <v>9.0129999999999999</v>
      </c>
    </row>
    <row r="39" spans="1:2">
      <c r="A39" s="19">
        <v>1561.65</v>
      </c>
      <c r="B39" s="23">
        <v>8.8780000000000001</v>
      </c>
    </row>
    <row r="40" spans="1:2">
      <c r="A40" s="19">
        <v>1614.47</v>
      </c>
      <c r="B40" s="23">
        <v>8.9890000000000008</v>
      </c>
    </row>
    <row r="41" spans="1:2">
      <c r="A41" s="19">
        <v>1667.29</v>
      </c>
      <c r="B41" s="23">
        <v>9.0020000000000007</v>
      </c>
    </row>
    <row r="42" spans="1:2">
      <c r="A42" s="19">
        <v>1720.12</v>
      </c>
      <c r="B42" s="23">
        <v>8.9450000000000003</v>
      </c>
    </row>
    <row r="43" spans="1:2">
      <c r="A43" s="19">
        <v>1772.94</v>
      </c>
      <c r="B43" s="23">
        <v>8.8949999999999996</v>
      </c>
    </row>
    <row r="44" spans="1:2">
      <c r="A44" s="19">
        <v>1825.76</v>
      </c>
      <c r="B44" s="23">
        <v>8.9749999999999996</v>
      </c>
    </row>
    <row r="45" spans="1:2">
      <c r="A45" s="19">
        <v>1878.59</v>
      </c>
      <c r="B45" s="23">
        <v>9.0069999999999997</v>
      </c>
    </row>
    <row r="46" spans="1:2">
      <c r="A46" s="19">
        <v>1931.41</v>
      </c>
      <c r="B46" s="23">
        <v>9.0050000000000008</v>
      </c>
    </row>
    <row r="47" spans="1:2">
      <c r="A47" s="19">
        <v>1984.24</v>
      </c>
      <c r="B47" s="23">
        <v>8.968</v>
      </c>
    </row>
    <row r="48" spans="1:2">
      <c r="A48" s="19">
        <v>2037.06</v>
      </c>
      <c r="B48" s="23">
        <v>9.1880000000000006</v>
      </c>
    </row>
    <row r="49" spans="1:2">
      <c r="A49" s="19">
        <v>2089.88</v>
      </c>
      <c r="B49" s="23">
        <v>9.0370000000000008</v>
      </c>
    </row>
    <row r="50" spans="1:2">
      <c r="A50" s="19">
        <v>2142.71</v>
      </c>
      <c r="B50" s="23">
        <v>9.2360000000000007</v>
      </c>
    </row>
    <row r="51" spans="1:2">
      <c r="A51" s="19">
        <v>2195.5300000000002</v>
      </c>
      <c r="B51" s="23">
        <v>9.0890000000000004</v>
      </c>
    </row>
    <row r="52" spans="1:2">
      <c r="A52" s="19">
        <v>2248.35</v>
      </c>
      <c r="B52" s="23">
        <v>9.0269999999999992</v>
      </c>
    </row>
    <row r="53" spans="1:2">
      <c r="A53" s="19">
        <v>2301.1799999999998</v>
      </c>
      <c r="B53" s="23">
        <v>8.9860000000000007</v>
      </c>
    </row>
    <row r="54" spans="1:2">
      <c r="A54" s="19">
        <v>2354</v>
      </c>
      <c r="B54" s="23">
        <v>9.2319999999999993</v>
      </c>
    </row>
    <row r="55" spans="1:2">
      <c r="A55" s="19">
        <v>2393</v>
      </c>
      <c r="B55" s="23">
        <v>8.9619999999999997</v>
      </c>
    </row>
    <row r="56" spans="1:2">
      <c r="A56" s="19">
        <v>2432</v>
      </c>
      <c r="B56" s="23">
        <v>8.8070000000000004</v>
      </c>
    </row>
    <row r="57" spans="1:2">
      <c r="A57" s="19">
        <v>2471</v>
      </c>
      <c r="B57" s="23">
        <v>9.1929999999999996</v>
      </c>
    </row>
    <row r="58" spans="1:2">
      <c r="A58" s="19">
        <v>2510</v>
      </c>
      <c r="B58" s="23">
        <v>9.1449999999999996</v>
      </c>
    </row>
    <row r="59" spans="1:2">
      <c r="A59" s="19">
        <v>2549</v>
      </c>
      <c r="B59" s="23">
        <v>9.1379999999999999</v>
      </c>
    </row>
    <row r="60" spans="1:2">
      <c r="A60" s="19">
        <v>2588</v>
      </c>
      <c r="B60" s="23">
        <v>8.8719999999999999</v>
      </c>
    </row>
    <row r="61" spans="1:2">
      <c r="A61" s="19">
        <v>2627</v>
      </c>
      <c r="B61" s="23">
        <v>8.9540000000000006</v>
      </c>
    </row>
    <row r="62" spans="1:2">
      <c r="A62" s="19">
        <v>2666</v>
      </c>
      <c r="B62" s="23">
        <v>8.9789999999999992</v>
      </c>
    </row>
    <row r="63" spans="1:2">
      <c r="A63" s="19">
        <v>2705</v>
      </c>
      <c r="B63" s="23">
        <v>8.9730000000000008</v>
      </c>
    </row>
    <row r="64" spans="1:2">
      <c r="A64" s="19">
        <v>2744</v>
      </c>
      <c r="B64" s="23">
        <v>9.1969999999999992</v>
      </c>
    </row>
    <row r="65" spans="1:2">
      <c r="A65" s="19">
        <v>2783</v>
      </c>
      <c r="B65" s="23">
        <v>9.0960000000000001</v>
      </c>
    </row>
    <row r="66" spans="1:2">
      <c r="A66" s="19">
        <v>2822</v>
      </c>
      <c r="B66" s="23">
        <v>8.9779999999999998</v>
      </c>
    </row>
    <row r="67" spans="1:2">
      <c r="A67" s="19">
        <v>2861</v>
      </c>
      <c r="B67" s="23">
        <v>9.0820000000000007</v>
      </c>
    </row>
    <row r="68" spans="1:2">
      <c r="A68" s="19">
        <v>2900</v>
      </c>
      <c r="B68" s="23">
        <v>9.0920000000000005</v>
      </c>
    </row>
    <row r="69" spans="1:2">
      <c r="A69" s="19">
        <v>2939</v>
      </c>
      <c r="B69" s="23">
        <v>9.0359999999999996</v>
      </c>
    </row>
    <row r="70" spans="1:2">
      <c r="A70" s="19">
        <v>2978</v>
      </c>
      <c r="B70" s="23">
        <v>8.8670000000000009</v>
      </c>
    </row>
    <row r="71" spans="1:2">
      <c r="A71" s="19">
        <v>3017</v>
      </c>
      <c r="B71" s="23">
        <v>8.9619999999999997</v>
      </c>
    </row>
    <row r="72" spans="1:2">
      <c r="A72" s="19">
        <v>3056</v>
      </c>
      <c r="B72" s="23">
        <v>8.9260000000000002</v>
      </c>
    </row>
    <row r="73" spans="1:2">
      <c r="A73" s="19">
        <v>3095</v>
      </c>
      <c r="B73" s="23">
        <v>8.9939999999999998</v>
      </c>
    </row>
    <row r="74" spans="1:2">
      <c r="A74" s="19">
        <v>3134</v>
      </c>
      <c r="B74" s="23">
        <v>9.0559999999999992</v>
      </c>
    </row>
    <row r="75" spans="1:2">
      <c r="A75" s="19">
        <v>3174.4</v>
      </c>
      <c r="B75" s="23">
        <v>9.0370000000000008</v>
      </c>
    </row>
    <row r="76" spans="1:2">
      <c r="A76" s="19">
        <v>3214.8</v>
      </c>
      <c r="B76" s="23">
        <v>9.0299999999999994</v>
      </c>
    </row>
    <row r="77" spans="1:2">
      <c r="A77" s="19">
        <v>3255.2</v>
      </c>
      <c r="B77" s="23">
        <v>8.9749999999999996</v>
      </c>
    </row>
    <row r="78" spans="1:2">
      <c r="A78" s="19">
        <v>3295.6</v>
      </c>
      <c r="B78" s="23">
        <v>8.9109999999999996</v>
      </c>
    </row>
    <row r="79" spans="1:2">
      <c r="A79" s="19">
        <v>3336</v>
      </c>
      <c r="B79" s="23">
        <v>9.2590000000000003</v>
      </c>
    </row>
    <row r="80" spans="1:2">
      <c r="A80" s="19">
        <v>3376.4</v>
      </c>
      <c r="B80" s="23">
        <v>9.2089999999999996</v>
      </c>
    </row>
    <row r="81" spans="1:2">
      <c r="A81" s="19">
        <v>3416.8</v>
      </c>
      <c r="B81" s="23">
        <v>9.1029999999999998</v>
      </c>
    </row>
    <row r="82" spans="1:2">
      <c r="A82" s="19">
        <v>3457.2</v>
      </c>
      <c r="B82" s="23">
        <v>8.9870000000000001</v>
      </c>
    </row>
    <row r="83" spans="1:2">
      <c r="A83" s="19">
        <v>3497.6</v>
      </c>
      <c r="B83" s="23">
        <v>9.0980000000000008</v>
      </c>
    </row>
    <row r="84" spans="1:2">
      <c r="A84" s="19">
        <v>3538</v>
      </c>
      <c r="B84" s="23">
        <v>9.2379999999999995</v>
      </c>
    </row>
    <row r="85" spans="1:2">
      <c r="A85" s="19">
        <v>3578.4</v>
      </c>
      <c r="B85" s="23">
        <v>9.1660000000000004</v>
      </c>
    </row>
    <row r="86" spans="1:2">
      <c r="A86" s="19">
        <v>3618.8</v>
      </c>
      <c r="B86" s="23">
        <v>9.1989999999999998</v>
      </c>
    </row>
    <row r="87" spans="1:2">
      <c r="A87" s="19">
        <v>3659.2</v>
      </c>
      <c r="B87" s="23">
        <v>8.9359999999999999</v>
      </c>
    </row>
    <row r="88" spans="1:2">
      <c r="A88" s="19">
        <v>3699.6</v>
      </c>
      <c r="B88" s="23">
        <v>9.0980000000000008</v>
      </c>
    </row>
    <row r="89" spans="1:2">
      <c r="A89" s="19">
        <v>3740</v>
      </c>
      <c r="B89" s="23">
        <v>8.9779999999999998</v>
      </c>
    </row>
    <row r="90" spans="1:2">
      <c r="A90" s="19">
        <v>3780.4</v>
      </c>
      <c r="B90" s="23">
        <v>9.0020000000000007</v>
      </c>
    </row>
    <row r="91" spans="1:2">
      <c r="A91" s="19">
        <v>3820.8</v>
      </c>
      <c r="B91" s="23">
        <v>8.9960000000000004</v>
      </c>
    </row>
    <row r="92" spans="1:2">
      <c r="A92" s="19">
        <v>3861.2</v>
      </c>
      <c r="B92" s="23">
        <v>9.0239999999999991</v>
      </c>
    </row>
    <row r="93" spans="1:2">
      <c r="A93" s="19">
        <v>3901.6</v>
      </c>
      <c r="B93" s="23">
        <v>9.19</v>
      </c>
    </row>
    <row r="94" spans="1:2">
      <c r="A94" s="19">
        <v>3942</v>
      </c>
      <c r="B94" s="23">
        <v>9.0909999999999993</v>
      </c>
    </row>
    <row r="95" spans="1:2">
      <c r="A95" s="19">
        <v>3980.55</v>
      </c>
      <c r="B95" s="23">
        <v>9.0220000000000002</v>
      </c>
    </row>
    <row r="96" spans="1:2">
      <c r="A96" s="19">
        <v>4019.09</v>
      </c>
      <c r="B96" s="23">
        <v>8.9060000000000006</v>
      </c>
    </row>
    <row r="97" spans="1:2">
      <c r="A97" s="19">
        <v>4057.64</v>
      </c>
      <c r="B97" s="23">
        <v>9.0129999999999999</v>
      </c>
    </row>
    <row r="98" spans="1:2">
      <c r="A98" s="19">
        <v>4096.18</v>
      </c>
      <c r="B98" s="23">
        <v>8.8330000000000002</v>
      </c>
    </row>
    <row r="99" spans="1:2">
      <c r="A99" s="19">
        <v>4134.7299999999996</v>
      </c>
      <c r="B99" s="23">
        <v>9.2129999999999992</v>
      </c>
    </row>
    <row r="100" spans="1:2">
      <c r="A100" s="19">
        <v>4173.2700000000004</v>
      </c>
      <c r="B100" s="23">
        <v>9.1210000000000004</v>
      </c>
    </row>
    <row r="101" spans="1:2">
      <c r="A101" s="19">
        <v>4211.82</v>
      </c>
      <c r="B101" s="23">
        <v>9.0440000000000005</v>
      </c>
    </row>
    <row r="102" spans="1:2">
      <c r="A102" s="19">
        <v>4250.3599999999997</v>
      </c>
      <c r="B102" s="23">
        <v>8.9619999999999997</v>
      </c>
    </row>
    <row r="103" spans="1:2">
      <c r="A103" s="19">
        <v>4288.91</v>
      </c>
      <c r="B103" s="23">
        <v>9.0890000000000004</v>
      </c>
    </row>
    <row r="104" spans="1:2">
      <c r="A104" s="19">
        <v>4327.45</v>
      </c>
      <c r="B104" s="23">
        <v>8.9160000000000004</v>
      </c>
    </row>
    <row r="105" spans="1:2">
      <c r="A105" s="19">
        <v>4366</v>
      </c>
      <c r="B105" s="23">
        <v>8.9719999999999995</v>
      </c>
    </row>
    <row r="106" spans="1:2">
      <c r="A106" s="19">
        <v>4404.55</v>
      </c>
      <c r="B106" s="23">
        <v>8.9990000000000006</v>
      </c>
    </row>
    <row r="107" spans="1:2">
      <c r="A107" s="19">
        <v>4443.09</v>
      </c>
      <c r="B107" s="23">
        <v>9.0500000000000007</v>
      </c>
    </row>
    <row r="108" spans="1:2">
      <c r="A108" s="19">
        <v>4481.6400000000003</v>
      </c>
      <c r="B108" s="23">
        <v>9.0419999999999998</v>
      </c>
    </row>
    <row r="109" spans="1:2">
      <c r="A109" s="19">
        <v>4520.18</v>
      </c>
      <c r="B109" s="23">
        <v>9.0679999999999996</v>
      </c>
    </row>
    <row r="110" spans="1:2">
      <c r="A110" s="19">
        <v>4558.7299999999996</v>
      </c>
      <c r="B110" s="23">
        <v>9.0020000000000007</v>
      </c>
    </row>
    <row r="111" spans="1:2">
      <c r="A111" s="19">
        <v>4597.2700000000004</v>
      </c>
      <c r="B111" s="23">
        <v>9.0350000000000001</v>
      </c>
    </row>
    <row r="112" spans="1:2">
      <c r="A112" s="19">
        <v>4635.82</v>
      </c>
      <c r="B112" s="23">
        <v>9.0730000000000004</v>
      </c>
    </row>
    <row r="113" spans="1:2">
      <c r="A113" s="19">
        <v>4674.3599999999997</v>
      </c>
      <c r="B113" s="23">
        <v>9.0960000000000001</v>
      </c>
    </row>
    <row r="114" spans="1:2">
      <c r="A114" s="19">
        <v>4712.91</v>
      </c>
      <c r="B114" s="23">
        <v>9.0920000000000005</v>
      </c>
    </row>
    <row r="115" spans="1:2">
      <c r="A115" s="19">
        <v>4751.45</v>
      </c>
      <c r="B115" s="23">
        <v>9.1170000000000009</v>
      </c>
    </row>
    <row r="116" spans="1:2">
      <c r="A116" s="19">
        <v>4790</v>
      </c>
      <c r="B116" s="23">
        <v>9.1950000000000003</v>
      </c>
    </row>
    <row r="117" spans="1:2">
      <c r="A117" s="19">
        <v>4843.3500000000004</v>
      </c>
      <c r="B117" s="23">
        <v>9.1199999999999992</v>
      </c>
    </row>
    <row r="118" spans="1:2">
      <c r="A118" s="19">
        <v>4896.71</v>
      </c>
      <c r="B118" s="23">
        <v>9.16</v>
      </c>
    </row>
    <row r="119" spans="1:2">
      <c r="A119" s="19">
        <v>4950.0600000000004</v>
      </c>
      <c r="B119" s="23">
        <v>9.1579999999999995</v>
      </c>
    </row>
    <row r="120" spans="1:2">
      <c r="A120" s="19">
        <v>5003.42</v>
      </c>
      <c r="B120" s="23">
        <v>9.0269999999999992</v>
      </c>
    </row>
    <row r="121" spans="1:2">
      <c r="A121" s="19">
        <v>5056.7700000000004</v>
      </c>
      <c r="B121" s="23">
        <v>9.0470000000000006</v>
      </c>
    </row>
    <row r="122" spans="1:2">
      <c r="A122" s="19">
        <v>5110.13</v>
      </c>
      <c r="B122" s="23">
        <v>9.1790000000000003</v>
      </c>
    </row>
    <row r="123" spans="1:2">
      <c r="A123" s="19">
        <v>5163.4799999999996</v>
      </c>
      <c r="B123" s="23">
        <v>8.8979999999999997</v>
      </c>
    </row>
    <row r="124" spans="1:2">
      <c r="A124" s="19">
        <v>5216.84</v>
      </c>
      <c r="B124" s="23">
        <v>8.8840000000000003</v>
      </c>
    </row>
    <row r="125" spans="1:2">
      <c r="A125" s="19">
        <v>5270.19</v>
      </c>
      <c r="B125" s="23">
        <v>8.7669999999999995</v>
      </c>
    </row>
    <row r="126" spans="1:2">
      <c r="A126" s="19">
        <v>5323.55</v>
      </c>
      <c r="B126" s="23">
        <v>8.5739999999999998</v>
      </c>
    </row>
    <row r="127" spans="1:2">
      <c r="A127" s="19">
        <v>5376.9</v>
      </c>
      <c r="B127" s="23">
        <v>8.6590000000000007</v>
      </c>
    </row>
    <row r="128" spans="1:2">
      <c r="A128" s="19">
        <v>5430.26</v>
      </c>
      <c r="B128" s="23">
        <v>9.0050000000000008</v>
      </c>
    </row>
    <row r="129" spans="1:2">
      <c r="A129" s="19">
        <v>5483.61</v>
      </c>
      <c r="B129" s="23">
        <v>9.0329999999999995</v>
      </c>
    </row>
    <row r="130" spans="1:2">
      <c r="A130" s="19">
        <v>5536.97</v>
      </c>
      <c r="B130" s="23">
        <v>8.9160000000000004</v>
      </c>
    </row>
    <row r="131" spans="1:2">
      <c r="A131" s="19">
        <v>5590.32</v>
      </c>
      <c r="B131" s="23">
        <v>8.9930000000000003</v>
      </c>
    </row>
    <row r="132" spans="1:2">
      <c r="A132" s="19">
        <v>5649.13</v>
      </c>
      <c r="B132" s="23">
        <v>9.0389999999999997</v>
      </c>
    </row>
    <row r="133" spans="1:2">
      <c r="A133" s="19">
        <v>5713.39</v>
      </c>
      <c r="B133" s="23">
        <v>9.0220000000000002</v>
      </c>
    </row>
    <row r="134" spans="1:2">
      <c r="A134" s="19">
        <v>5777.65</v>
      </c>
      <c r="B134" s="23">
        <v>9.0790000000000006</v>
      </c>
    </row>
    <row r="135" spans="1:2">
      <c r="A135" s="19">
        <v>5841.91</v>
      </c>
      <c r="B135" s="23">
        <v>9.0749999999999993</v>
      </c>
    </row>
    <row r="136" spans="1:2">
      <c r="A136" s="19">
        <v>5906.17</v>
      </c>
      <c r="B136" s="23">
        <v>9.1449999999999996</v>
      </c>
    </row>
    <row r="137" spans="1:2">
      <c r="A137" s="19">
        <v>5970.43</v>
      </c>
      <c r="B137" s="23">
        <v>9.1720000000000006</v>
      </c>
    </row>
    <row r="138" spans="1:2">
      <c r="A138" s="19">
        <v>6034.7</v>
      </c>
      <c r="B138" s="23">
        <v>8.8420000000000005</v>
      </c>
    </row>
    <row r="139" spans="1:2">
      <c r="A139" s="19">
        <v>6098.96</v>
      </c>
      <c r="B139" s="23">
        <v>8.7850000000000001</v>
      </c>
    </row>
    <row r="140" spans="1:2">
      <c r="A140" s="19">
        <v>6163.22</v>
      </c>
      <c r="B140" s="23">
        <v>8.875</v>
      </c>
    </row>
    <row r="141" spans="1:2">
      <c r="A141" s="19">
        <v>6227.48</v>
      </c>
      <c r="B141" s="23">
        <v>8.9039999999999999</v>
      </c>
    </row>
    <row r="142" spans="1:2">
      <c r="A142" s="19">
        <v>6291.74</v>
      </c>
      <c r="B142" s="23">
        <v>8.8219999999999992</v>
      </c>
    </row>
    <row r="143" spans="1:2">
      <c r="A143" s="19">
        <v>6356</v>
      </c>
      <c r="B143" s="23">
        <v>8.625</v>
      </c>
    </row>
    <row r="144" spans="1:2">
      <c r="A144" s="19">
        <v>6455.65</v>
      </c>
      <c r="B144" s="23">
        <v>8.4179999999999993</v>
      </c>
    </row>
    <row r="145" spans="1:2">
      <c r="A145" s="19">
        <v>6555.29</v>
      </c>
      <c r="B145" s="23">
        <v>8.7929999999999993</v>
      </c>
    </row>
    <row r="146" spans="1:2">
      <c r="A146" s="19">
        <v>6654.94</v>
      </c>
      <c r="B146" s="23">
        <v>8.7799999999999994</v>
      </c>
    </row>
    <row r="147" spans="1:2">
      <c r="A147" s="19">
        <v>6754.59</v>
      </c>
      <c r="B147" s="23">
        <v>8.9629999999999992</v>
      </c>
    </row>
    <row r="148" spans="1:2">
      <c r="A148" s="19">
        <v>6854.24</v>
      </c>
      <c r="B148" s="23">
        <v>8.6329999999999991</v>
      </c>
    </row>
    <row r="149" spans="1:2">
      <c r="A149" s="19">
        <v>6953.88</v>
      </c>
      <c r="B149" s="23">
        <v>8.5079999999999991</v>
      </c>
    </row>
    <row r="150" spans="1:2">
      <c r="A150" s="19">
        <v>7053.53</v>
      </c>
      <c r="B150" s="23">
        <v>8.1959999999999997</v>
      </c>
    </row>
    <row r="151" spans="1:2">
      <c r="A151" s="19">
        <v>7153.18</v>
      </c>
      <c r="B151" s="23">
        <v>8.7390000000000008</v>
      </c>
    </row>
    <row r="152" spans="1:2">
      <c r="A152" s="19">
        <v>7357.78</v>
      </c>
      <c r="B152" s="23">
        <v>8.8109999999999999</v>
      </c>
    </row>
    <row r="153" spans="1:2">
      <c r="A153" s="19">
        <v>7667.33</v>
      </c>
      <c r="B153" s="23">
        <v>8.5830000000000002</v>
      </c>
    </row>
    <row r="154" spans="1:2">
      <c r="A154" s="19">
        <v>7976.89</v>
      </c>
      <c r="B154" s="23">
        <v>8.2370000000000001</v>
      </c>
    </row>
    <row r="155" spans="1:2">
      <c r="A155" s="19">
        <v>8441.2199999999993</v>
      </c>
      <c r="B155" s="23">
        <v>8.7520000000000007</v>
      </c>
    </row>
    <row r="156" spans="1:2">
      <c r="A156" s="19">
        <v>8650.5499999999993</v>
      </c>
      <c r="B156" s="23">
        <v>8.5069999999999997</v>
      </c>
    </row>
    <row r="157" spans="1:2">
      <c r="A157" s="19">
        <v>8759.64</v>
      </c>
      <c r="B157" s="23">
        <v>8.2949999999999999</v>
      </c>
    </row>
    <row r="158" spans="1:2">
      <c r="A158" s="19">
        <v>8868.73</v>
      </c>
      <c r="B158" s="23">
        <v>8.0120000000000005</v>
      </c>
    </row>
    <row r="159" spans="1:2">
      <c r="A159" s="19">
        <v>8977.82</v>
      </c>
      <c r="B159" s="23">
        <v>7.6219999999999999</v>
      </c>
    </row>
    <row r="160" spans="1:2">
      <c r="A160" s="19">
        <v>9086.91</v>
      </c>
      <c r="B160" s="23">
        <v>7.2480000000000002</v>
      </c>
    </row>
    <row r="161" spans="1:2">
      <c r="A161" s="19">
        <v>9196</v>
      </c>
      <c r="B161" s="23">
        <v>7.0430000000000001</v>
      </c>
    </row>
    <row r="162" spans="1:2">
      <c r="A162" s="19">
        <v>9422.2199999999993</v>
      </c>
      <c r="B162" s="23">
        <v>7.0890000000000004</v>
      </c>
    </row>
    <row r="163" spans="1:2">
      <c r="A163" s="19">
        <v>9648.44</v>
      </c>
      <c r="B163" s="23">
        <v>7.2149999999999999</v>
      </c>
    </row>
    <row r="164" spans="1:2">
      <c r="A164" s="19">
        <v>9874.67</v>
      </c>
      <c r="B164" s="23">
        <v>7.1219999999999999</v>
      </c>
    </row>
    <row r="165" spans="1:2">
      <c r="A165" s="19">
        <v>10214</v>
      </c>
      <c r="B165" s="23">
        <v>7.28</v>
      </c>
    </row>
    <row r="166" spans="1:2">
      <c r="A166" s="19">
        <v>10422.9</v>
      </c>
      <c r="B166" s="23">
        <v>7.8810000000000002</v>
      </c>
    </row>
    <row r="167" spans="1:2">
      <c r="A167" s="19">
        <v>10631.8</v>
      </c>
      <c r="B167" s="23">
        <v>8.1999999999999993</v>
      </c>
    </row>
    <row r="168" spans="1:2">
      <c r="A168" s="19">
        <v>10840.7</v>
      </c>
      <c r="B168" s="23">
        <v>8.4480000000000004</v>
      </c>
    </row>
    <row r="169" spans="1:2">
      <c r="A169" s="19">
        <v>11049.6</v>
      </c>
      <c r="B169" s="23">
        <v>8.23</v>
      </c>
    </row>
    <row r="170" spans="1:2">
      <c r="A170" s="19">
        <v>11324</v>
      </c>
      <c r="B170" s="23">
        <v>8.2629999999999999</v>
      </c>
    </row>
    <row r="171" spans="1:2">
      <c r="A171" s="19">
        <v>11664</v>
      </c>
      <c r="B171" s="23">
        <v>8.0779999999999994</v>
      </c>
    </row>
    <row r="172" spans="1:2">
      <c r="A172" s="19">
        <v>12004</v>
      </c>
      <c r="B172" s="23">
        <v>7.4450000000000003</v>
      </c>
    </row>
    <row r="173" spans="1:2">
      <c r="A173" s="19">
        <v>12125.5</v>
      </c>
      <c r="B173" s="23">
        <v>6.68</v>
      </c>
    </row>
    <row r="174" spans="1:2">
      <c r="A174" s="19">
        <v>12246.9</v>
      </c>
      <c r="B174" s="23">
        <v>6.7839999999999998</v>
      </c>
    </row>
  </sheetData>
  <mergeCells count="2">
    <mergeCell ref="A3:B3"/>
    <mergeCell ref="F3:L3"/>
  </mergeCells>
  <phoneticPr fontId="44"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L103"/>
  <sheetViews>
    <sheetView workbookViewId="0">
      <selection activeCell="A3" sqref="A3:B4"/>
    </sheetView>
  </sheetViews>
  <sheetFormatPr baseColWidth="10" defaultColWidth="9" defaultRowHeight="13"/>
  <cols>
    <col min="1" max="1" width="19.6640625" style="19" customWidth="1"/>
    <col min="2" max="2" width="13.6640625" style="20" customWidth="1"/>
    <col min="3" max="3" width="9" style="4"/>
    <col min="4" max="4" width="12.6640625" style="4" customWidth="1"/>
    <col min="5" max="5" width="12.6640625" style="4"/>
    <col min="6" max="6" width="10.1640625" style="6" customWidth="1"/>
    <col min="7" max="7" width="14.6640625" style="6" customWidth="1"/>
    <col min="8" max="8" width="14.1640625" style="6" customWidth="1"/>
    <col min="9" max="9" width="13.1640625" style="6" customWidth="1"/>
    <col min="10" max="10" width="21.83203125" style="6" customWidth="1"/>
    <col min="11" max="12" width="9" style="6"/>
    <col min="13" max="16384" width="9" style="4"/>
  </cols>
  <sheetData>
    <row r="1" spans="1:11">
      <c r="A1" s="39" t="s">
        <v>790</v>
      </c>
    </row>
    <row r="2" spans="1:11">
      <c r="A2" s="40"/>
    </row>
    <row r="3" spans="1:11">
      <c r="A3" s="239" t="s">
        <v>605</v>
      </c>
      <c r="B3" s="239"/>
    </row>
    <row r="4" spans="1:11">
      <c r="A4" s="11" t="s">
        <v>607</v>
      </c>
      <c r="B4" s="12" t="s">
        <v>608</v>
      </c>
      <c r="D4" s="38"/>
      <c r="E4" s="38"/>
      <c r="F4" s="229" t="s">
        <v>606</v>
      </c>
      <c r="G4" s="229"/>
      <c r="H4" s="229"/>
      <c r="I4" s="229"/>
      <c r="J4" s="229"/>
      <c r="K4" s="229"/>
    </row>
    <row r="5" spans="1:11" ht="15">
      <c r="A5" s="19">
        <v>97.186700999999999</v>
      </c>
      <c r="B5" s="20">
        <v>4.9001999999999999</v>
      </c>
      <c r="D5" s="38"/>
      <c r="E5" s="38"/>
      <c r="F5" s="13" t="s">
        <v>609</v>
      </c>
      <c r="G5" s="13" t="s">
        <v>628</v>
      </c>
      <c r="H5" s="14" t="s">
        <v>611</v>
      </c>
      <c r="I5" s="14" t="s">
        <v>612</v>
      </c>
      <c r="J5" s="13" t="s">
        <v>629</v>
      </c>
      <c r="K5" s="6" t="s">
        <v>634</v>
      </c>
    </row>
    <row r="6" spans="1:11">
      <c r="A6" s="19">
        <v>101</v>
      </c>
      <c r="B6" s="20">
        <v>5.1357322999999999</v>
      </c>
      <c r="F6" s="13">
        <v>63</v>
      </c>
      <c r="G6" s="13" t="s">
        <v>714</v>
      </c>
      <c r="H6" s="13">
        <v>1459</v>
      </c>
      <c r="I6" s="13">
        <v>32</v>
      </c>
      <c r="J6" s="13">
        <v>1350</v>
      </c>
      <c r="K6" s="6">
        <v>48</v>
      </c>
    </row>
    <row r="7" spans="1:11">
      <c r="A7" s="19">
        <v>130.06942000000001</v>
      </c>
      <c r="B7" s="20">
        <v>7.5726009999999997</v>
      </c>
      <c r="F7" s="13">
        <v>96</v>
      </c>
      <c r="G7" s="13" t="s">
        <v>714</v>
      </c>
      <c r="H7" s="13">
        <v>1825</v>
      </c>
      <c r="I7" s="13">
        <v>33</v>
      </c>
      <c r="J7" s="13">
        <v>1749</v>
      </c>
      <c r="K7" s="6">
        <v>115</v>
      </c>
    </row>
    <row r="8" spans="1:11">
      <c r="A8" s="19">
        <v>316.40481999999997</v>
      </c>
      <c r="B8" s="20">
        <v>9.1950757999999997</v>
      </c>
      <c r="F8" s="13">
        <v>118</v>
      </c>
      <c r="G8" s="13" t="s">
        <v>714</v>
      </c>
      <c r="H8" s="13">
        <v>2350</v>
      </c>
      <c r="I8" s="13">
        <v>39</v>
      </c>
      <c r="J8" s="13">
        <v>2444</v>
      </c>
      <c r="K8" s="6">
        <v>231</v>
      </c>
    </row>
    <row r="9" spans="1:11">
      <c r="A9" s="19">
        <v>443.55133000000001</v>
      </c>
      <c r="B9" s="20">
        <v>7.6167929000000001</v>
      </c>
      <c r="F9" s="13">
        <v>258</v>
      </c>
      <c r="G9" s="13" t="s">
        <v>714</v>
      </c>
      <c r="H9" s="13">
        <v>4764</v>
      </c>
      <c r="I9" s="13">
        <v>39</v>
      </c>
      <c r="J9" s="13">
        <v>5460</v>
      </c>
      <c r="K9" s="6">
        <v>129.5</v>
      </c>
    </row>
    <row r="10" spans="1:11">
      <c r="A10" s="19">
        <v>504.93241</v>
      </c>
      <c r="B10" s="20">
        <v>6.8055555999999999</v>
      </c>
      <c r="F10" s="13">
        <v>322</v>
      </c>
      <c r="G10" s="13" t="s">
        <v>714</v>
      </c>
      <c r="H10" s="13">
        <v>5836</v>
      </c>
      <c r="I10" s="13">
        <v>39</v>
      </c>
      <c r="J10" s="13">
        <v>6626</v>
      </c>
      <c r="K10" s="6">
        <v>116.5</v>
      </c>
    </row>
    <row r="11" spans="1:11">
      <c r="A11" s="19">
        <v>629.88674000000003</v>
      </c>
      <c r="B11" s="20">
        <v>6.1300505000000003</v>
      </c>
      <c r="F11" s="13">
        <v>412</v>
      </c>
      <c r="G11" s="13" t="s">
        <v>714</v>
      </c>
      <c r="H11" s="13">
        <v>7531</v>
      </c>
      <c r="I11" s="13">
        <v>44</v>
      </c>
      <c r="J11" s="13">
        <v>8310</v>
      </c>
      <c r="K11" s="6">
        <v>103</v>
      </c>
    </row>
    <row r="12" spans="1:11">
      <c r="A12" s="19">
        <v>787.72379000000001</v>
      </c>
      <c r="B12" s="20">
        <v>6.9854798000000002</v>
      </c>
      <c r="F12" s="13">
        <v>463</v>
      </c>
      <c r="G12" s="13" t="s">
        <v>714</v>
      </c>
      <c r="H12" s="13">
        <v>8074</v>
      </c>
      <c r="I12" s="13">
        <v>49</v>
      </c>
      <c r="J12" s="13">
        <v>8951</v>
      </c>
      <c r="K12" s="6">
        <v>177</v>
      </c>
    </row>
    <row r="13" spans="1:11">
      <c r="A13" s="19">
        <v>881.98757999999998</v>
      </c>
      <c r="B13" s="20">
        <v>8.1123736999999991</v>
      </c>
      <c r="F13" s="13">
        <v>531</v>
      </c>
      <c r="G13" s="13" t="s">
        <v>714</v>
      </c>
      <c r="H13" s="13">
        <v>8778</v>
      </c>
      <c r="I13" s="13">
        <v>48</v>
      </c>
      <c r="J13" s="13">
        <v>9840</v>
      </c>
      <c r="K13" s="6">
        <v>279</v>
      </c>
    </row>
    <row r="14" spans="1:11">
      <c r="A14" s="19">
        <v>976.25136999999995</v>
      </c>
      <c r="B14" s="20">
        <v>5.7228535000000003</v>
      </c>
      <c r="F14" s="13">
        <v>592</v>
      </c>
      <c r="G14" s="13" t="s">
        <v>714</v>
      </c>
      <c r="H14" s="13">
        <v>9484</v>
      </c>
      <c r="I14" s="13">
        <v>48</v>
      </c>
      <c r="J14" s="13">
        <v>10828</v>
      </c>
      <c r="K14" s="6">
        <v>242.5</v>
      </c>
    </row>
    <row r="15" spans="1:11">
      <c r="A15" s="19">
        <v>1101.2057</v>
      </c>
      <c r="B15" s="20">
        <v>7.3453283000000003</v>
      </c>
      <c r="F15" s="13">
        <v>705</v>
      </c>
      <c r="G15" s="13" t="s">
        <v>714</v>
      </c>
      <c r="H15" s="13">
        <v>10828</v>
      </c>
      <c r="I15" s="13">
        <v>86</v>
      </c>
      <c r="J15" s="13">
        <v>12745</v>
      </c>
      <c r="K15" s="6">
        <v>169.5</v>
      </c>
    </row>
    <row r="16" spans="1:11">
      <c r="A16" s="19">
        <v>1131.8961999999999</v>
      </c>
      <c r="B16" s="20">
        <v>5.7228535000000003</v>
      </c>
      <c r="F16" s="13">
        <v>750</v>
      </c>
      <c r="G16" s="13" t="s">
        <v>714</v>
      </c>
      <c r="H16" s="13">
        <v>11322</v>
      </c>
      <c r="I16" s="13">
        <v>66</v>
      </c>
      <c r="J16" s="13">
        <v>13219</v>
      </c>
      <c r="K16" s="6">
        <v>126</v>
      </c>
    </row>
    <row r="17" spans="1:5">
      <c r="A17" s="19">
        <v>1256.8506</v>
      </c>
      <c r="B17" s="20">
        <v>3.9172980000000002</v>
      </c>
    </row>
    <row r="18" spans="1:5">
      <c r="A18" s="19">
        <v>1320.4238</v>
      </c>
      <c r="B18" s="20">
        <v>4.9116162000000001</v>
      </c>
    </row>
    <row r="19" spans="1:5">
      <c r="A19" s="19">
        <v>1445.3782000000001</v>
      </c>
      <c r="B19" s="20">
        <v>5.8143938999999998</v>
      </c>
      <c r="D19" s="38"/>
      <c r="E19" s="38"/>
    </row>
    <row r="20" spans="1:5">
      <c r="A20" s="19">
        <v>1601.0229999999999</v>
      </c>
      <c r="B20" s="20">
        <v>5</v>
      </c>
      <c r="D20" s="38"/>
      <c r="E20" s="38"/>
    </row>
    <row r="21" spans="1:5">
      <c r="A21" s="19">
        <v>1728.1695</v>
      </c>
      <c r="B21" s="20">
        <v>6.8055555999999999</v>
      </c>
    </row>
    <row r="22" spans="1:5">
      <c r="A22" s="19">
        <v>1789.5506</v>
      </c>
      <c r="B22" s="20">
        <v>4.4160354000000002</v>
      </c>
    </row>
    <row r="23" spans="1:5">
      <c r="A23" s="19">
        <v>1883.8144</v>
      </c>
      <c r="B23" s="20">
        <v>6.2184343000000002</v>
      </c>
    </row>
    <row r="24" spans="1:5">
      <c r="A24" s="19">
        <v>2008.7687000000001</v>
      </c>
      <c r="B24" s="20">
        <v>3.2859848</v>
      </c>
    </row>
    <row r="25" spans="1:5">
      <c r="A25" s="19">
        <v>2133.7231000000002</v>
      </c>
      <c r="B25" s="20">
        <v>7.7083332999999996</v>
      </c>
    </row>
    <row r="26" spans="1:5">
      <c r="A26" s="19">
        <v>2385.8238999999999</v>
      </c>
      <c r="B26" s="20">
        <v>6.5340908999999998</v>
      </c>
    </row>
    <row r="27" spans="1:5">
      <c r="A27" s="19">
        <v>2635.7325999999998</v>
      </c>
      <c r="B27" s="20">
        <v>4.0530302999999996</v>
      </c>
    </row>
    <row r="28" spans="1:5">
      <c r="A28" s="19">
        <v>2811.1071000000002</v>
      </c>
      <c r="B28" s="20">
        <v>6.3257576000000002</v>
      </c>
    </row>
    <row r="29" spans="1:5">
      <c r="A29" s="19">
        <v>2973.3285000000001</v>
      </c>
      <c r="B29" s="20">
        <v>5.3061869000000002</v>
      </c>
    </row>
    <row r="30" spans="1:5">
      <c r="A30" s="19">
        <v>3100.4749999999999</v>
      </c>
      <c r="B30" s="20">
        <v>5.8301768000000003</v>
      </c>
    </row>
    <row r="31" spans="1:5">
      <c r="A31" s="19">
        <v>3282.4259999999999</v>
      </c>
      <c r="B31" s="20">
        <v>7.6041667000000004</v>
      </c>
    </row>
    <row r="32" spans="1:5">
      <c r="A32" s="19">
        <v>3389.8429000000001</v>
      </c>
      <c r="B32" s="20">
        <v>6.1679292999999999</v>
      </c>
    </row>
    <row r="33" spans="1:2">
      <c r="A33" s="19">
        <v>3464.3771000000002</v>
      </c>
      <c r="B33" s="20">
        <v>5.0726009999999997</v>
      </c>
    </row>
    <row r="34" spans="1:2">
      <c r="A34" s="19">
        <v>3571.7939000000001</v>
      </c>
      <c r="B34" s="20">
        <v>3.7941919</v>
      </c>
    </row>
    <row r="35" spans="1:2">
      <c r="A35" s="19">
        <v>3698.9404</v>
      </c>
      <c r="B35" s="20">
        <v>5.6723485</v>
      </c>
    </row>
    <row r="36" spans="1:2">
      <c r="A36" s="19">
        <v>3808.5495000000001</v>
      </c>
      <c r="B36" s="20">
        <v>3.9772726999999999</v>
      </c>
    </row>
    <row r="37" spans="1:2">
      <c r="A37" s="19">
        <v>3880.8915000000002</v>
      </c>
      <c r="B37" s="20">
        <v>6.5088384000000001</v>
      </c>
    </row>
    <row r="38" spans="1:2">
      <c r="A38" s="19">
        <v>4025.5754000000002</v>
      </c>
      <c r="B38" s="20">
        <v>3.8194444000000001</v>
      </c>
    </row>
    <row r="39" spans="1:2">
      <c r="A39" s="19">
        <v>4132.9922999999999</v>
      </c>
      <c r="B39" s="20">
        <v>6.4551768000000003</v>
      </c>
    </row>
    <row r="40" spans="1:2">
      <c r="A40" s="19">
        <v>4279.8684999999996</v>
      </c>
      <c r="B40" s="20">
        <v>8.2828283000000003</v>
      </c>
    </row>
    <row r="41" spans="1:2">
      <c r="A41" s="19">
        <v>4551.6989000000003</v>
      </c>
      <c r="B41" s="20">
        <v>8.1281566000000005</v>
      </c>
    </row>
    <row r="42" spans="1:2">
      <c r="A42" s="19">
        <v>4803.7997999999998</v>
      </c>
      <c r="B42" s="20">
        <v>7.2916667000000004</v>
      </c>
    </row>
    <row r="43" spans="1:2">
      <c r="A43" s="19">
        <v>4950.6759000000002</v>
      </c>
      <c r="B43" s="20">
        <v>6.9002524999999997</v>
      </c>
    </row>
    <row r="44" spans="1:2">
      <c r="A44" s="19">
        <v>5202.7767999999996</v>
      </c>
      <c r="B44" s="20">
        <v>7.9450757999999997</v>
      </c>
    </row>
    <row r="45" spans="1:2">
      <c r="A45" s="19">
        <v>5402.2653</v>
      </c>
      <c r="B45" s="20">
        <v>6.9255050999999996</v>
      </c>
    </row>
    <row r="46" spans="1:2">
      <c r="A46" s="19">
        <v>5674.0956999999999</v>
      </c>
      <c r="B46" s="20">
        <v>7.6830807999999999</v>
      </c>
    </row>
    <row r="47" spans="1:2">
      <c r="A47" s="19">
        <v>5801.2421999999997</v>
      </c>
      <c r="B47" s="20">
        <v>6.9791667000000004</v>
      </c>
    </row>
    <row r="48" spans="1:2">
      <c r="A48" s="19">
        <v>5965.6558000000005</v>
      </c>
      <c r="B48" s="20">
        <v>8.1786615999999999</v>
      </c>
    </row>
    <row r="49" spans="1:2">
      <c r="A49" s="19">
        <v>6000.7307000000001</v>
      </c>
      <c r="B49" s="20">
        <v>6.4299242000000003</v>
      </c>
    </row>
    <row r="50" spans="1:2">
      <c r="A50" s="19">
        <v>6110.3397999999997</v>
      </c>
      <c r="B50" s="20">
        <v>8.9898989999999994</v>
      </c>
    </row>
    <row r="51" spans="1:2">
      <c r="A51" s="19">
        <v>6200.2191999999995</v>
      </c>
      <c r="B51" s="20">
        <v>7.0044192000000001</v>
      </c>
    </row>
    <row r="52" spans="1:2">
      <c r="A52" s="19">
        <v>6344.9031999999997</v>
      </c>
      <c r="B52" s="20">
        <v>8.3112373999999996</v>
      </c>
    </row>
    <row r="53" spans="1:2">
      <c r="A53" s="19">
        <v>6454.5122000000001</v>
      </c>
      <c r="B53" s="20">
        <v>7.3169192000000001</v>
      </c>
    </row>
    <row r="54" spans="1:2">
      <c r="A54" s="19">
        <v>6544.3917000000001</v>
      </c>
      <c r="B54" s="20">
        <v>5.2809343000000002</v>
      </c>
    </row>
    <row r="55" spans="1:2">
      <c r="A55" s="19">
        <v>6671.5382</v>
      </c>
      <c r="B55" s="20">
        <v>6.0132576000000002</v>
      </c>
    </row>
    <row r="56" spans="1:2">
      <c r="A56" s="19">
        <v>6798.6846999999998</v>
      </c>
      <c r="B56" s="20">
        <v>5.9343434000000004</v>
      </c>
    </row>
    <row r="57" spans="1:2">
      <c r="A57" s="19">
        <v>6980.6356999999998</v>
      </c>
      <c r="B57" s="20">
        <v>7.2127524999999997</v>
      </c>
    </row>
    <row r="58" spans="1:2">
      <c r="A58" s="19">
        <v>7035.4403000000002</v>
      </c>
      <c r="B58" s="20">
        <v>5.9090908999999998</v>
      </c>
    </row>
    <row r="59" spans="1:2">
      <c r="A59" s="19">
        <v>7215.1990999999998</v>
      </c>
      <c r="B59" s="20">
        <v>6.2215908999999998</v>
      </c>
    </row>
    <row r="60" spans="1:2">
      <c r="A60" s="19">
        <v>7379.6126999999997</v>
      </c>
      <c r="B60" s="20">
        <v>9.8768939000000007</v>
      </c>
    </row>
    <row r="61" spans="1:2">
      <c r="A61" s="19">
        <v>7541.8341</v>
      </c>
      <c r="B61" s="20">
        <v>7.6041667000000004</v>
      </c>
    </row>
    <row r="62" spans="1:2">
      <c r="A62" s="19">
        <v>7651.4431999999997</v>
      </c>
      <c r="B62" s="20">
        <v>3.3238636000000001</v>
      </c>
    </row>
    <row r="63" spans="1:2">
      <c r="A63" s="19">
        <v>7723.7852000000003</v>
      </c>
      <c r="B63" s="20">
        <v>5.4387625999999996</v>
      </c>
    </row>
    <row r="64" spans="1:2">
      <c r="A64" s="19">
        <v>7796.1270999999997</v>
      </c>
      <c r="B64" s="20">
        <v>7.6294192000000001</v>
      </c>
    </row>
    <row r="65" spans="1:2">
      <c r="A65" s="19">
        <v>7995.6156000000001</v>
      </c>
      <c r="B65" s="20">
        <v>6.6919192000000001</v>
      </c>
    </row>
    <row r="66" spans="1:2">
      <c r="A66" s="19">
        <v>8122.7620999999999</v>
      </c>
      <c r="B66" s="20">
        <v>5.0189393999999998</v>
      </c>
    </row>
    <row r="67" spans="1:2">
      <c r="A67" s="19">
        <v>8140.2996000000003</v>
      </c>
      <c r="B67" s="20">
        <v>6.2215908999999998</v>
      </c>
    </row>
    <row r="68" spans="1:2">
      <c r="A68" s="19">
        <v>8304.7132000000001</v>
      </c>
      <c r="B68" s="20">
        <v>7.2916667000000004</v>
      </c>
    </row>
    <row r="69" spans="1:2">
      <c r="A69" s="19">
        <v>8377.0552000000007</v>
      </c>
      <c r="B69" s="20">
        <v>8.3364899000000001</v>
      </c>
    </row>
    <row r="70" spans="1:2">
      <c r="A70" s="19">
        <v>8484.4719999999998</v>
      </c>
      <c r="B70" s="20">
        <v>5.9343434000000004</v>
      </c>
    </row>
    <row r="71" spans="1:2">
      <c r="A71" s="19">
        <v>8738.7651000000005</v>
      </c>
      <c r="B71" s="20">
        <v>5.1515152000000004</v>
      </c>
    </row>
    <row r="72" spans="1:2">
      <c r="A72" s="19">
        <v>8738.7651000000005</v>
      </c>
      <c r="B72" s="20">
        <v>6.3510100999999999</v>
      </c>
    </row>
    <row r="73" spans="1:2">
      <c r="A73" s="19">
        <v>8865.9115999999995</v>
      </c>
      <c r="B73" s="20">
        <v>7.0580807999999999</v>
      </c>
    </row>
    <row r="74" spans="1:2">
      <c r="A74" s="19">
        <v>8903.1787000000004</v>
      </c>
      <c r="B74" s="20">
        <v>5.0473485</v>
      </c>
    </row>
    <row r="75" spans="1:2">
      <c r="A75" s="19">
        <v>9102.6671999999999</v>
      </c>
      <c r="B75" s="20">
        <v>6.0637625999999996</v>
      </c>
    </row>
    <row r="76" spans="1:2">
      <c r="A76" s="19">
        <v>9319.6931000000004</v>
      </c>
      <c r="B76" s="20">
        <v>6.1963384000000001</v>
      </c>
    </row>
    <row r="77" spans="1:2">
      <c r="A77" s="19">
        <v>9192.5465999999997</v>
      </c>
      <c r="B77" s="20">
        <v>8.6742424000000007</v>
      </c>
    </row>
    <row r="78" spans="1:2">
      <c r="A78" s="19">
        <v>9392.0350999999991</v>
      </c>
      <c r="B78" s="20">
        <v>7.7872475000000003</v>
      </c>
    </row>
    <row r="79" spans="1:2">
      <c r="A79" s="19">
        <v>9481.9145000000008</v>
      </c>
      <c r="B79" s="20">
        <v>7.2127524999999997</v>
      </c>
    </row>
    <row r="80" spans="1:2">
      <c r="A80" s="19">
        <v>9698.9403999999995</v>
      </c>
      <c r="B80" s="20">
        <v>6.0385100999999999</v>
      </c>
    </row>
    <row r="81" spans="1:2">
      <c r="A81" s="19">
        <v>9898.4289000000008</v>
      </c>
      <c r="B81" s="20">
        <v>6.1426768000000003</v>
      </c>
    </row>
    <row r="82" spans="1:2">
      <c r="A82" s="19">
        <v>10189.989</v>
      </c>
      <c r="B82" s="20">
        <v>6.1426768000000003</v>
      </c>
    </row>
    <row r="83" spans="1:2">
      <c r="A83" s="19">
        <v>10225.064</v>
      </c>
      <c r="B83" s="20">
        <v>4.0814393999999998</v>
      </c>
    </row>
    <row r="84" spans="1:2">
      <c r="A84" s="19">
        <v>10479.357</v>
      </c>
      <c r="B84" s="20">
        <v>4.2108585999999999</v>
      </c>
    </row>
    <row r="85" spans="1:2">
      <c r="A85" s="19">
        <v>10516.624</v>
      </c>
      <c r="B85" s="20">
        <v>6.2215908999999998</v>
      </c>
    </row>
    <row r="86" spans="1:2">
      <c r="A86" s="19">
        <v>10696.383</v>
      </c>
      <c r="B86" s="20">
        <v>6.4835858999999996</v>
      </c>
    </row>
    <row r="87" spans="1:2">
      <c r="A87" s="19">
        <v>10895.870999999999</v>
      </c>
      <c r="B87" s="20">
        <v>5.0473485</v>
      </c>
    </row>
    <row r="88" spans="1:2">
      <c r="A88" s="19">
        <v>11005.48</v>
      </c>
      <c r="B88" s="20">
        <v>7.6041667000000004</v>
      </c>
    </row>
    <row r="89" spans="1:2">
      <c r="A89" s="19">
        <v>11150.164000000001</v>
      </c>
      <c r="B89" s="20">
        <v>5.7512625999999996</v>
      </c>
    </row>
    <row r="90" spans="1:2">
      <c r="A90" s="19">
        <v>11312.386</v>
      </c>
      <c r="B90" s="20">
        <v>8.8573231999999997</v>
      </c>
    </row>
    <row r="91" spans="1:2">
      <c r="A91" s="19">
        <v>11476.799000000001</v>
      </c>
      <c r="B91" s="20">
        <v>4.8642677000000001</v>
      </c>
    </row>
    <row r="92" spans="1:2">
      <c r="A92" s="19">
        <v>11621.483</v>
      </c>
      <c r="B92" s="20">
        <v>4.1066919000000004</v>
      </c>
    </row>
    <row r="93" spans="1:2">
      <c r="A93" s="19">
        <v>11731.092000000001</v>
      </c>
      <c r="B93" s="20">
        <v>3.5069444000000001</v>
      </c>
    </row>
    <row r="94" spans="1:2">
      <c r="A94" s="19">
        <v>11875.776</v>
      </c>
      <c r="B94" s="20">
        <v>5.7512625999999996</v>
      </c>
    </row>
    <row r="95" spans="1:2">
      <c r="A95" s="19">
        <v>12092.802</v>
      </c>
      <c r="B95" s="20">
        <v>4.2361110999999996</v>
      </c>
    </row>
    <row r="96" spans="1:2">
      <c r="A96" s="19">
        <v>12219.949000000001</v>
      </c>
      <c r="B96" s="20">
        <v>5.8554292999999999</v>
      </c>
    </row>
    <row r="97" spans="1:2">
      <c r="A97" s="19">
        <v>12292.290999999999</v>
      </c>
      <c r="B97" s="20">
        <v>5.8554292999999999</v>
      </c>
    </row>
    <row r="98" spans="1:2">
      <c r="A98" s="19">
        <v>12546.584000000001</v>
      </c>
      <c r="B98" s="20">
        <v>6.7960858999999996</v>
      </c>
    </row>
    <row r="99" spans="1:2">
      <c r="A99" s="19">
        <v>12654.001</v>
      </c>
      <c r="B99" s="20">
        <v>4.8642677000000001</v>
      </c>
    </row>
    <row r="100" spans="1:2">
      <c r="A100" s="19">
        <v>12835.951999999999</v>
      </c>
      <c r="B100" s="20">
        <v>7.4210858999999996</v>
      </c>
    </row>
    <row r="101" spans="1:2">
      <c r="A101" s="19">
        <v>13017.903</v>
      </c>
      <c r="B101" s="20">
        <v>4.5233585999999999</v>
      </c>
    </row>
    <row r="102" spans="1:2">
      <c r="A102" s="19">
        <v>13145.049000000001</v>
      </c>
      <c r="B102" s="20">
        <v>4.9684343000000002</v>
      </c>
    </row>
    <row r="103" spans="1:2">
      <c r="A103" s="19">
        <v>13272.196</v>
      </c>
      <c r="B103" s="20">
        <v>5.9343434000000004</v>
      </c>
    </row>
  </sheetData>
  <mergeCells count="2">
    <mergeCell ref="A3:B3"/>
    <mergeCell ref="F4:K4"/>
  </mergeCells>
  <phoneticPr fontId="44" type="noConversion"/>
  <pageMargins left="0.75" right="0.75" top="1" bottom="1" header="0.5" footer="0.5"/>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L87"/>
  <sheetViews>
    <sheetView workbookViewId="0">
      <selection activeCell="A3" sqref="A3:B4"/>
    </sheetView>
  </sheetViews>
  <sheetFormatPr baseColWidth="10" defaultColWidth="9" defaultRowHeight="13"/>
  <cols>
    <col min="1" max="1" width="20" style="19" customWidth="1"/>
    <col min="2" max="2" width="13.6640625" style="20" customWidth="1"/>
    <col min="3" max="6" width="9" style="4"/>
    <col min="7" max="7" width="10.1640625" style="23" customWidth="1"/>
    <col min="8" max="8" width="30" style="6" customWidth="1"/>
    <col min="9" max="9" width="14.1640625" style="6" customWidth="1"/>
    <col min="10" max="10" width="11.1640625" style="6" customWidth="1"/>
    <col min="11" max="11" width="20.33203125" style="6" customWidth="1"/>
    <col min="12" max="12" width="7.83203125" style="23" customWidth="1"/>
    <col min="13" max="16384" width="9" style="4"/>
  </cols>
  <sheetData>
    <row r="1" spans="1:12">
      <c r="A1" s="37" t="s">
        <v>791</v>
      </c>
      <c r="G1" s="6"/>
      <c r="L1" s="6"/>
    </row>
    <row r="2" spans="1:12">
      <c r="A2" s="9"/>
      <c r="G2" s="6"/>
      <c r="L2" s="6"/>
    </row>
    <row r="3" spans="1:12">
      <c r="A3" s="239" t="s">
        <v>605</v>
      </c>
      <c r="B3" s="239"/>
      <c r="G3" s="235" t="s">
        <v>606</v>
      </c>
      <c r="H3" s="235"/>
      <c r="I3" s="235"/>
      <c r="J3" s="235"/>
      <c r="K3" s="235"/>
      <c r="L3" s="235"/>
    </row>
    <row r="4" spans="1:12" ht="15">
      <c r="A4" s="11" t="s">
        <v>607</v>
      </c>
      <c r="B4" s="12" t="s">
        <v>608</v>
      </c>
      <c r="G4" s="34" t="s">
        <v>609</v>
      </c>
      <c r="H4" s="13" t="s">
        <v>610</v>
      </c>
      <c r="I4" s="14" t="s">
        <v>611</v>
      </c>
      <c r="J4" s="14" t="s">
        <v>612</v>
      </c>
      <c r="K4" s="13" t="s">
        <v>629</v>
      </c>
      <c r="L4" s="17" t="s">
        <v>634</v>
      </c>
    </row>
    <row r="5" spans="1:12">
      <c r="A5" s="19">
        <v>-27.942</v>
      </c>
      <c r="B5" s="23">
        <v>12.443</v>
      </c>
      <c r="G5" s="23">
        <v>86.5</v>
      </c>
      <c r="H5" s="130" t="s">
        <v>792</v>
      </c>
      <c r="I5" s="76">
        <v>905</v>
      </c>
      <c r="J5" s="76">
        <v>40</v>
      </c>
      <c r="K5" s="130">
        <v>829</v>
      </c>
      <c r="L5" s="23">
        <v>89.5</v>
      </c>
    </row>
    <row r="6" spans="1:12">
      <c r="A6" s="19">
        <v>-4.1029999999999998</v>
      </c>
      <c r="B6" s="23">
        <v>11.831</v>
      </c>
      <c r="G6" s="23">
        <v>88.25</v>
      </c>
      <c r="H6" s="130" t="s">
        <v>793</v>
      </c>
      <c r="I6" s="76">
        <v>7235</v>
      </c>
      <c r="J6" s="76">
        <v>35</v>
      </c>
      <c r="K6" s="130">
        <v>8046</v>
      </c>
      <c r="L6" s="23">
        <v>91</v>
      </c>
    </row>
    <row r="7" spans="1:12">
      <c r="A7" s="19">
        <v>20.34</v>
      </c>
      <c r="B7" s="23">
        <v>11.981</v>
      </c>
      <c r="G7" s="23">
        <v>115.5</v>
      </c>
      <c r="H7" s="130" t="s">
        <v>792</v>
      </c>
      <c r="I7" s="76">
        <v>1385</v>
      </c>
      <c r="J7" s="76">
        <v>35</v>
      </c>
      <c r="K7" s="130">
        <v>1301</v>
      </c>
      <c r="L7" s="23">
        <v>44.5</v>
      </c>
    </row>
    <row r="8" spans="1:12">
      <c r="A8" s="19">
        <v>36.973999999999997</v>
      </c>
      <c r="B8" s="23">
        <v>12.148999999999999</v>
      </c>
      <c r="G8" s="23">
        <v>141.25</v>
      </c>
      <c r="H8" s="130" t="s">
        <v>792</v>
      </c>
      <c r="I8" s="76">
        <v>1660</v>
      </c>
      <c r="J8" s="76">
        <v>35</v>
      </c>
      <c r="K8" s="130">
        <v>1561</v>
      </c>
      <c r="L8" s="23">
        <v>125</v>
      </c>
    </row>
    <row r="9" spans="1:12">
      <c r="A9" s="19">
        <v>53.881999999999998</v>
      </c>
      <c r="B9" s="23">
        <v>12.683999999999999</v>
      </c>
      <c r="G9" s="23">
        <v>176.25</v>
      </c>
      <c r="H9" s="130" t="s">
        <v>792</v>
      </c>
      <c r="I9" s="76">
        <v>2445</v>
      </c>
      <c r="J9" s="76">
        <v>40</v>
      </c>
      <c r="K9" s="130">
        <v>2504</v>
      </c>
      <c r="L9" s="23">
        <v>167.5</v>
      </c>
    </row>
    <row r="10" spans="1:12">
      <c r="A10" s="19">
        <v>79.778999999999996</v>
      </c>
      <c r="B10" s="23">
        <v>11.788</v>
      </c>
      <c r="G10" s="23">
        <v>212.25</v>
      </c>
      <c r="H10" s="130" t="s">
        <v>792</v>
      </c>
      <c r="I10" s="76">
        <v>2870</v>
      </c>
      <c r="J10" s="76">
        <v>35</v>
      </c>
      <c r="K10" s="130">
        <v>2993</v>
      </c>
      <c r="L10" s="23">
        <v>123.5</v>
      </c>
    </row>
    <row r="11" spans="1:12">
      <c r="A11" s="19">
        <v>126.30200000000001</v>
      </c>
      <c r="B11" s="23">
        <v>12.244999999999999</v>
      </c>
      <c r="G11" s="23">
        <v>238.5</v>
      </c>
      <c r="H11" s="130" t="s">
        <v>794</v>
      </c>
      <c r="I11" s="76">
        <v>3320</v>
      </c>
      <c r="J11" s="76">
        <v>60</v>
      </c>
      <c r="K11" s="130">
        <v>3549</v>
      </c>
      <c r="L11" s="23">
        <v>137</v>
      </c>
    </row>
    <row r="12" spans="1:12">
      <c r="A12" s="19">
        <v>210.07499999999999</v>
      </c>
      <c r="B12" s="23">
        <v>11.863</v>
      </c>
      <c r="G12" s="23">
        <v>267</v>
      </c>
      <c r="H12" s="130" t="s">
        <v>794</v>
      </c>
      <c r="I12" s="76">
        <v>3660</v>
      </c>
      <c r="J12" s="76">
        <v>70</v>
      </c>
      <c r="K12" s="130">
        <v>3988</v>
      </c>
      <c r="L12" s="23">
        <v>208.5</v>
      </c>
    </row>
    <row r="13" spans="1:12">
      <c r="A13" s="19">
        <v>232.56200000000001</v>
      </c>
      <c r="B13" s="23">
        <v>11.621</v>
      </c>
      <c r="G13" s="23">
        <v>298.25</v>
      </c>
      <c r="H13" s="130" t="s">
        <v>792</v>
      </c>
      <c r="I13" s="76">
        <v>3815</v>
      </c>
      <c r="J13" s="76">
        <v>35</v>
      </c>
      <c r="K13" s="130">
        <v>4204</v>
      </c>
      <c r="L13" s="23">
        <v>141.5</v>
      </c>
    </row>
    <row r="14" spans="1:12">
      <c r="A14" s="19">
        <v>255.58500000000001</v>
      </c>
      <c r="B14" s="23">
        <v>11.8</v>
      </c>
      <c r="G14" s="23">
        <v>345.25</v>
      </c>
      <c r="H14" s="130" t="s">
        <v>792</v>
      </c>
      <c r="I14" s="76">
        <v>4480</v>
      </c>
      <c r="J14" s="76">
        <v>35</v>
      </c>
      <c r="K14" s="130">
        <v>5165</v>
      </c>
      <c r="L14" s="23">
        <v>151</v>
      </c>
    </row>
    <row r="15" spans="1:12">
      <c r="A15" s="19">
        <v>327.47199999999998</v>
      </c>
      <c r="B15" s="23">
        <v>12.169</v>
      </c>
      <c r="G15" s="23">
        <v>357.5</v>
      </c>
      <c r="H15" s="130" t="s">
        <v>792</v>
      </c>
      <c r="I15" s="76">
        <v>4650</v>
      </c>
      <c r="J15" s="76">
        <v>120</v>
      </c>
      <c r="K15" s="130">
        <v>5361</v>
      </c>
      <c r="L15" s="23">
        <v>306.5</v>
      </c>
    </row>
    <row r="16" spans="1:12">
      <c r="A16" s="19">
        <v>352.23899999999998</v>
      </c>
      <c r="B16" s="23">
        <v>11.773999999999999</v>
      </c>
      <c r="G16" s="23">
        <v>398.5</v>
      </c>
      <c r="H16" s="130" t="s">
        <v>792</v>
      </c>
      <c r="I16" s="76">
        <v>5710</v>
      </c>
      <c r="J16" s="76">
        <v>40</v>
      </c>
      <c r="K16" s="130">
        <v>6496</v>
      </c>
      <c r="L16" s="23">
        <v>106.5</v>
      </c>
    </row>
    <row r="17" spans="1:12">
      <c r="A17" s="19">
        <v>377.34100000000001</v>
      </c>
      <c r="B17" s="23">
        <v>12.186999999999999</v>
      </c>
      <c r="G17" s="23">
        <v>414.5</v>
      </c>
      <c r="H17" s="130" t="s">
        <v>792</v>
      </c>
      <c r="I17" s="76">
        <v>5920</v>
      </c>
      <c r="J17" s="76">
        <v>140</v>
      </c>
      <c r="K17" s="130">
        <v>6754</v>
      </c>
      <c r="L17" s="23">
        <v>349.5</v>
      </c>
    </row>
    <row r="18" spans="1:12">
      <c r="A18" s="19">
        <v>454.25400000000002</v>
      </c>
      <c r="B18" s="23">
        <v>11.784000000000001</v>
      </c>
      <c r="G18" s="23">
        <v>432.5</v>
      </c>
      <c r="H18" s="130" t="s">
        <v>795</v>
      </c>
      <c r="I18" s="76">
        <v>6990</v>
      </c>
      <c r="J18" s="76">
        <v>45</v>
      </c>
      <c r="K18" s="130">
        <v>7824</v>
      </c>
      <c r="L18" s="23">
        <v>110</v>
      </c>
    </row>
    <row r="19" spans="1:12">
      <c r="A19" s="19">
        <v>480.29300000000001</v>
      </c>
      <c r="B19" s="23">
        <v>12.144</v>
      </c>
      <c r="G19" s="23">
        <v>448.5</v>
      </c>
      <c r="H19" s="130" t="s">
        <v>795</v>
      </c>
      <c r="I19" s="76">
        <v>7740</v>
      </c>
      <c r="J19" s="76">
        <v>70</v>
      </c>
      <c r="K19" s="130">
        <v>8516</v>
      </c>
      <c r="L19" s="23">
        <v>136.5</v>
      </c>
    </row>
    <row r="20" spans="1:12">
      <c r="A20" s="19">
        <v>506.46600000000001</v>
      </c>
      <c r="B20" s="23">
        <v>12.365</v>
      </c>
      <c r="G20" s="23">
        <v>459.5</v>
      </c>
      <c r="H20" s="130" t="s">
        <v>795</v>
      </c>
      <c r="I20" s="76">
        <v>8040</v>
      </c>
      <c r="J20" s="76">
        <v>180</v>
      </c>
      <c r="K20" s="130">
        <v>8923</v>
      </c>
      <c r="L20" s="23">
        <v>453</v>
      </c>
    </row>
    <row r="21" spans="1:12">
      <c r="A21" s="19">
        <v>545.88699999999994</v>
      </c>
      <c r="B21" s="23">
        <v>12.074</v>
      </c>
      <c r="G21" s="23">
        <v>483.25</v>
      </c>
      <c r="H21" s="130" t="s">
        <v>794</v>
      </c>
      <c r="I21" s="76">
        <v>11620</v>
      </c>
      <c r="J21" s="76">
        <v>35</v>
      </c>
      <c r="K21" s="130">
        <v>13454</v>
      </c>
      <c r="L21" s="23">
        <v>125.5</v>
      </c>
    </row>
    <row r="22" spans="1:12">
      <c r="A22" s="19">
        <v>585.38199999999995</v>
      </c>
      <c r="B22" s="23">
        <v>11.646000000000001</v>
      </c>
      <c r="G22" s="23">
        <v>512.75</v>
      </c>
      <c r="H22" s="130" t="s">
        <v>796</v>
      </c>
      <c r="I22" s="76">
        <v>11400</v>
      </c>
      <c r="J22" s="76">
        <v>150</v>
      </c>
      <c r="K22" s="130">
        <v>13268</v>
      </c>
      <c r="L22" s="23">
        <v>302.5</v>
      </c>
    </row>
    <row r="23" spans="1:12">
      <c r="A23" s="19">
        <v>766.66399999999999</v>
      </c>
      <c r="B23" s="23">
        <v>12.388999999999999</v>
      </c>
    </row>
    <row r="24" spans="1:12">
      <c r="A24" s="19">
        <v>864.32</v>
      </c>
      <c r="B24" s="23">
        <v>11.372</v>
      </c>
    </row>
    <row r="25" spans="1:12">
      <c r="A25" s="19">
        <v>921.505</v>
      </c>
      <c r="B25" s="23">
        <v>11.757</v>
      </c>
    </row>
    <row r="26" spans="1:12">
      <c r="A26" s="19">
        <v>1013.981</v>
      </c>
      <c r="B26" s="23">
        <v>11.896000000000001</v>
      </c>
    </row>
    <row r="27" spans="1:12">
      <c r="A27" s="19">
        <v>1065.117</v>
      </c>
      <c r="B27" s="23">
        <v>11.6</v>
      </c>
    </row>
    <row r="28" spans="1:12">
      <c r="A28" s="19">
        <v>1099.3969999999999</v>
      </c>
      <c r="B28" s="23">
        <v>11.516999999999999</v>
      </c>
    </row>
    <row r="29" spans="1:12">
      <c r="A29" s="19">
        <v>1132.0060000000001</v>
      </c>
      <c r="B29" s="23">
        <v>12.417999999999999</v>
      </c>
    </row>
    <row r="30" spans="1:12">
      <c r="A30" s="19">
        <v>1177.8399999999999</v>
      </c>
      <c r="B30" s="23">
        <v>11.682</v>
      </c>
    </row>
    <row r="31" spans="1:12">
      <c r="A31" s="19">
        <v>1220.048</v>
      </c>
      <c r="B31" s="23">
        <v>11.951000000000001</v>
      </c>
    </row>
    <row r="32" spans="1:12">
      <c r="A32" s="19">
        <v>1246.2139999999999</v>
      </c>
      <c r="B32" s="23">
        <v>12.028</v>
      </c>
    </row>
    <row r="33" spans="1:2">
      <c r="A33" s="19">
        <v>1303.6880000000001</v>
      </c>
      <c r="B33" s="23">
        <v>11.625</v>
      </c>
    </row>
    <row r="34" spans="1:2">
      <c r="A34" s="19">
        <v>1343.367</v>
      </c>
      <c r="B34" s="23">
        <v>12.11</v>
      </c>
    </row>
    <row r="35" spans="1:2">
      <c r="A35" s="19">
        <v>1351.5830000000001</v>
      </c>
      <c r="B35" s="23">
        <v>11.808</v>
      </c>
    </row>
    <row r="36" spans="1:2">
      <c r="A36" s="19">
        <v>1366.5050000000001</v>
      </c>
      <c r="B36" s="23">
        <v>11.816000000000001</v>
      </c>
    </row>
    <row r="37" spans="1:2">
      <c r="A37" s="19">
        <v>1375.924</v>
      </c>
      <c r="B37" s="23">
        <v>12.347</v>
      </c>
    </row>
    <row r="38" spans="1:2">
      <c r="A38" s="19">
        <v>1529.3240000000001</v>
      </c>
      <c r="B38" s="23">
        <v>12.115</v>
      </c>
    </row>
    <row r="39" spans="1:2">
      <c r="A39" s="19">
        <v>1548.683</v>
      </c>
      <c r="B39" s="23">
        <v>11.737</v>
      </c>
    </row>
    <row r="40" spans="1:2">
      <c r="A40" s="19">
        <v>1611.0239999999999</v>
      </c>
      <c r="B40" s="23">
        <v>11.907</v>
      </c>
    </row>
    <row r="41" spans="1:2">
      <c r="A41" s="19">
        <v>1656.11</v>
      </c>
      <c r="B41" s="23">
        <v>11.798</v>
      </c>
    </row>
    <row r="42" spans="1:2">
      <c r="A42" s="19">
        <v>1703.992</v>
      </c>
      <c r="B42" s="23">
        <v>12.076000000000001</v>
      </c>
    </row>
    <row r="43" spans="1:2">
      <c r="A43" s="19">
        <v>1781.009</v>
      </c>
      <c r="B43" s="23">
        <v>12.278</v>
      </c>
    </row>
    <row r="44" spans="1:2">
      <c r="A44" s="19">
        <v>1864.193</v>
      </c>
      <c r="B44" s="23">
        <v>12.438000000000001</v>
      </c>
    </row>
    <row r="45" spans="1:2">
      <c r="A45" s="19">
        <v>1956</v>
      </c>
      <c r="B45" s="23">
        <v>12.478999999999999</v>
      </c>
    </row>
    <row r="46" spans="1:2">
      <c r="A46" s="19">
        <v>2076</v>
      </c>
      <c r="B46" s="23">
        <v>12.19</v>
      </c>
    </row>
    <row r="47" spans="1:2">
      <c r="A47" s="19">
        <v>2360</v>
      </c>
      <c r="B47" s="23">
        <v>12.089</v>
      </c>
    </row>
    <row r="48" spans="1:2">
      <c r="A48" s="19">
        <v>2727</v>
      </c>
      <c r="B48" s="23">
        <v>12.284000000000001</v>
      </c>
    </row>
    <row r="49" spans="1:2">
      <c r="A49" s="19">
        <v>3121</v>
      </c>
      <c r="B49" s="23">
        <v>12.13</v>
      </c>
    </row>
    <row r="50" spans="1:2">
      <c r="A50" s="19">
        <v>3261</v>
      </c>
      <c r="B50" s="23">
        <v>11.76</v>
      </c>
    </row>
    <row r="51" spans="1:2">
      <c r="A51" s="19">
        <v>3423</v>
      </c>
      <c r="B51" s="23">
        <v>12.372999999999999</v>
      </c>
    </row>
    <row r="52" spans="1:2">
      <c r="A52" s="19">
        <v>3577</v>
      </c>
      <c r="B52" s="23">
        <v>11.691000000000001</v>
      </c>
    </row>
    <row r="53" spans="1:2">
      <c r="A53" s="19">
        <v>3698</v>
      </c>
      <c r="B53" s="23">
        <v>12.933</v>
      </c>
    </row>
    <row r="54" spans="1:2">
      <c r="A54" s="19">
        <v>3947</v>
      </c>
      <c r="B54" s="23">
        <v>12.15</v>
      </c>
    </row>
    <row r="55" spans="1:2">
      <c r="A55" s="19">
        <v>4032</v>
      </c>
      <c r="B55" s="23">
        <v>11.885999999999999</v>
      </c>
    </row>
    <row r="56" spans="1:2">
      <c r="A56" s="19">
        <v>4128</v>
      </c>
      <c r="B56" s="23">
        <v>11.837999999999999</v>
      </c>
    </row>
    <row r="57" spans="1:2">
      <c r="A57" s="19">
        <v>4275</v>
      </c>
      <c r="B57" s="23">
        <v>11.785</v>
      </c>
    </row>
    <row r="58" spans="1:2">
      <c r="A58" s="19">
        <v>4402</v>
      </c>
      <c r="B58" s="23">
        <v>12.236000000000001</v>
      </c>
    </row>
    <row r="59" spans="1:2">
      <c r="A59" s="19">
        <v>4535</v>
      </c>
      <c r="B59" s="23">
        <v>12.221</v>
      </c>
    </row>
    <row r="60" spans="1:2">
      <c r="A60" s="19">
        <v>4751</v>
      </c>
      <c r="B60" s="23">
        <v>12.077</v>
      </c>
    </row>
    <row r="61" spans="1:2">
      <c r="A61" s="19">
        <v>5011</v>
      </c>
      <c r="B61" s="23">
        <v>12.516999999999999</v>
      </c>
    </row>
    <row r="62" spans="1:2">
      <c r="A62" s="19">
        <v>5185</v>
      </c>
      <c r="B62" s="23">
        <v>12.388999999999999</v>
      </c>
    </row>
    <row r="63" spans="1:2">
      <c r="A63" s="19">
        <v>5285</v>
      </c>
      <c r="B63" s="23">
        <v>11.698</v>
      </c>
    </row>
    <row r="64" spans="1:2">
      <c r="A64" s="19">
        <v>5394</v>
      </c>
      <c r="B64" s="23">
        <v>11.46</v>
      </c>
    </row>
    <row r="65" spans="1:2">
      <c r="A65" s="19">
        <v>5537</v>
      </c>
      <c r="B65" s="23">
        <v>11.606999999999999</v>
      </c>
    </row>
    <row r="66" spans="1:2">
      <c r="A66" s="19">
        <v>5655</v>
      </c>
      <c r="B66" s="23">
        <v>11.699</v>
      </c>
    </row>
    <row r="67" spans="1:2">
      <c r="A67" s="19">
        <v>5775</v>
      </c>
      <c r="B67" s="23">
        <v>11.804</v>
      </c>
    </row>
    <row r="68" spans="1:2">
      <c r="A68" s="19">
        <v>5899</v>
      </c>
      <c r="B68" s="23">
        <v>11.571999999999999</v>
      </c>
    </row>
    <row r="69" spans="1:2">
      <c r="A69" s="19">
        <v>5976</v>
      </c>
      <c r="B69" s="23">
        <v>12.218</v>
      </c>
    </row>
    <row r="70" spans="1:2">
      <c r="A70" s="19">
        <v>6056</v>
      </c>
      <c r="B70" s="23">
        <v>11.773</v>
      </c>
    </row>
    <row r="71" spans="1:2">
      <c r="A71" s="19">
        <v>6195</v>
      </c>
      <c r="B71" s="23">
        <v>11.663</v>
      </c>
    </row>
    <row r="72" spans="1:2">
      <c r="A72" s="19">
        <v>6345</v>
      </c>
      <c r="B72" s="23">
        <v>11.148999999999999</v>
      </c>
    </row>
    <row r="73" spans="1:2">
      <c r="A73" s="19">
        <v>6507</v>
      </c>
      <c r="B73" s="23">
        <v>11.446</v>
      </c>
    </row>
    <row r="74" spans="1:2">
      <c r="A74" s="19">
        <v>6715</v>
      </c>
      <c r="B74" s="23">
        <v>12.162000000000001</v>
      </c>
    </row>
    <row r="75" spans="1:2">
      <c r="A75" s="19">
        <v>6896</v>
      </c>
      <c r="B75" s="23">
        <v>11.914</v>
      </c>
    </row>
    <row r="76" spans="1:2">
      <c r="A76" s="19">
        <v>7085</v>
      </c>
      <c r="B76" s="23">
        <v>11.798</v>
      </c>
    </row>
    <row r="77" spans="1:2">
      <c r="A77" s="19">
        <v>7282</v>
      </c>
      <c r="B77" s="23">
        <v>11.76</v>
      </c>
    </row>
    <row r="78" spans="1:2">
      <c r="A78" s="19">
        <v>7487</v>
      </c>
      <c r="B78" s="23">
        <v>11.804</v>
      </c>
    </row>
    <row r="79" spans="1:2">
      <c r="A79" s="19">
        <v>7699</v>
      </c>
      <c r="B79" s="23">
        <v>12.345000000000001</v>
      </c>
    </row>
    <row r="80" spans="1:2">
      <c r="A80" s="19">
        <v>7919</v>
      </c>
      <c r="B80" s="23">
        <v>12.04</v>
      </c>
    </row>
    <row r="81" spans="1:2">
      <c r="A81" s="19">
        <v>8198</v>
      </c>
      <c r="B81" s="23">
        <v>12.119</v>
      </c>
    </row>
    <row r="82" spans="1:2">
      <c r="A82" s="19">
        <v>8451</v>
      </c>
      <c r="B82" s="23">
        <v>11.925000000000001</v>
      </c>
    </row>
    <row r="83" spans="1:2">
      <c r="A83" s="19">
        <v>8721</v>
      </c>
      <c r="B83" s="23">
        <v>12.134</v>
      </c>
    </row>
    <row r="84" spans="1:2">
      <c r="A84" s="19">
        <v>8899</v>
      </c>
      <c r="B84" s="23">
        <v>12.417</v>
      </c>
    </row>
    <row r="85" spans="1:2">
      <c r="A85" s="19">
        <v>9077</v>
      </c>
      <c r="B85" s="23">
        <v>12.462999999999999</v>
      </c>
    </row>
    <row r="86" spans="1:2">
      <c r="A86" s="19">
        <v>9384</v>
      </c>
      <c r="B86" s="23">
        <v>12.507999999999999</v>
      </c>
    </row>
    <row r="87" spans="1:2">
      <c r="A87" s="19">
        <v>9574</v>
      </c>
      <c r="B87" s="23">
        <v>12.164</v>
      </c>
    </row>
  </sheetData>
  <mergeCells count="2">
    <mergeCell ref="A3:B3"/>
    <mergeCell ref="G3:L3"/>
  </mergeCells>
  <phoneticPr fontId="44" type="noConversion"/>
  <pageMargins left="0.7" right="0.7"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P174"/>
  <sheetViews>
    <sheetView workbookViewId="0">
      <selection activeCell="A3" sqref="A3:C3"/>
    </sheetView>
  </sheetViews>
  <sheetFormatPr baseColWidth="10" defaultColWidth="9" defaultRowHeight="13"/>
  <cols>
    <col min="1" max="1" width="21.1640625" style="11" customWidth="1"/>
    <col min="2" max="3" width="13.6640625" style="12" customWidth="1"/>
    <col min="4" max="4" width="9" style="4"/>
    <col min="5" max="5" width="11" style="4" customWidth="1"/>
    <col min="6" max="6" width="10.6640625" style="4" customWidth="1"/>
    <col min="7" max="7" width="14.6640625" style="4" customWidth="1"/>
    <col min="8" max="8" width="9" style="4"/>
    <col min="9" max="9" width="14.1640625" style="4" customWidth="1"/>
    <col min="10" max="10" width="11.1640625" style="4" customWidth="1"/>
    <col min="11" max="11" width="20.33203125" style="4" customWidth="1"/>
    <col min="12" max="12" width="7.83203125" style="4" customWidth="1"/>
    <col min="13" max="13" width="20.6640625" style="4" customWidth="1"/>
    <col min="14" max="16384" width="9" style="4"/>
  </cols>
  <sheetData>
    <row r="1" spans="1:16">
      <c r="A1" s="37" t="s">
        <v>797</v>
      </c>
      <c r="C1" s="22"/>
      <c r="D1" s="22"/>
      <c r="E1" s="22"/>
      <c r="F1" s="22"/>
      <c r="G1" s="6"/>
      <c r="H1" s="6"/>
      <c r="I1" s="6"/>
      <c r="J1" s="6"/>
      <c r="K1" s="6"/>
      <c r="L1" s="6"/>
      <c r="M1" s="6"/>
      <c r="O1" s="6"/>
      <c r="P1" s="6"/>
    </row>
    <row r="2" spans="1:16">
      <c r="A2" s="9"/>
      <c r="C2" s="22"/>
      <c r="D2" s="22"/>
      <c r="E2" s="22"/>
      <c r="F2" s="22"/>
      <c r="G2" s="6"/>
      <c r="H2" s="6"/>
      <c r="I2" s="6"/>
      <c r="J2" s="6"/>
      <c r="K2" s="6"/>
      <c r="L2" s="6"/>
      <c r="M2" s="6"/>
      <c r="O2" s="6"/>
      <c r="P2" s="6"/>
    </row>
    <row r="3" spans="1:16">
      <c r="A3" s="239" t="s">
        <v>605</v>
      </c>
      <c r="B3" s="239"/>
      <c r="C3" s="239"/>
      <c r="F3" s="229" t="s">
        <v>606</v>
      </c>
      <c r="G3" s="229"/>
      <c r="H3" s="229"/>
      <c r="I3" s="229"/>
      <c r="J3" s="229"/>
      <c r="K3" s="229"/>
      <c r="L3" s="229"/>
    </row>
    <row r="4" spans="1:16" ht="15">
      <c r="A4" s="11" t="s">
        <v>607</v>
      </c>
      <c r="B4" s="12" t="s">
        <v>775</v>
      </c>
      <c r="C4" s="12" t="s">
        <v>743</v>
      </c>
      <c r="F4" s="6" t="s">
        <v>617</v>
      </c>
      <c r="G4" s="6" t="s">
        <v>610</v>
      </c>
      <c r="H4" s="13" t="s">
        <v>798</v>
      </c>
      <c r="I4" s="14" t="s">
        <v>611</v>
      </c>
      <c r="J4" s="14" t="s">
        <v>612</v>
      </c>
      <c r="K4" s="6" t="s">
        <v>619</v>
      </c>
      <c r="L4" s="22" t="s">
        <v>634</v>
      </c>
      <c r="M4" s="13"/>
    </row>
    <row r="5" spans="1:16">
      <c r="A5" s="11">
        <v>-5</v>
      </c>
      <c r="B5" s="17">
        <v>-0.1</v>
      </c>
      <c r="C5" s="17">
        <v>16.2</v>
      </c>
      <c r="F5" s="13">
        <v>0.5</v>
      </c>
      <c r="G5" s="13" t="s">
        <v>690</v>
      </c>
      <c r="H5" s="13">
        <v>-26.94</v>
      </c>
      <c r="I5" s="13">
        <v>685</v>
      </c>
      <c r="J5" s="13">
        <v>21</v>
      </c>
      <c r="K5" s="13">
        <v>0</v>
      </c>
      <c r="L5" s="13">
        <v>30</v>
      </c>
      <c r="M5" s="13"/>
    </row>
    <row r="6" spans="1:16">
      <c r="A6" s="11">
        <v>25.8</v>
      </c>
      <c r="B6" s="17">
        <v>-0.3</v>
      </c>
      <c r="C6" s="17">
        <v>16.100000000000001</v>
      </c>
      <c r="F6" s="13">
        <v>19.5</v>
      </c>
      <c r="G6" s="13" t="s">
        <v>690</v>
      </c>
      <c r="H6" s="13">
        <v>-25.63</v>
      </c>
      <c r="I6" s="13">
        <v>1335</v>
      </c>
      <c r="J6" s="13">
        <v>22</v>
      </c>
      <c r="K6" s="13">
        <v>650</v>
      </c>
      <c r="L6" s="13">
        <v>30</v>
      </c>
      <c r="M6" s="13"/>
    </row>
    <row r="7" spans="1:16">
      <c r="A7" s="11">
        <v>56.6</v>
      </c>
      <c r="B7" s="17">
        <v>-0.1</v>
      </c>
      <c r="C7" s="17">
        <v>16.3</v>
      </c>
      <c r="F7" s="13">
        <v>34.5</v>
      </c>
      <c r="G7" s="13" t="s">
        <v>690</v>
      </c>
      <c r="H7" s="13">
        <v>-26.01</v>
      </c>
      <c r="I7" s="13">
        <v>1611</v>
      </c>
      <c r="J7" s="13">
        <v>22</v>
      </c>
      <c r="K7" s="13">
        <v>926</v>
      </c>
      <c r="L7" s="13">
        <v>30</v>
      </c>
      <c r="M7" s="13"/>
    </row>
    <row r="8" spans="1:16">
      <c r="A8" s="11">
        <v>87.4</v>
      </c>
      <c r="B8" s="17">
        <v>-0.2</v>
      </c>
      <c r="C8" s="17">
        <v>16.3</v>
      </c>
      <c r="F8" s="13">
        <v>49.5</v>
      </c>
      <c r="G8" s="13" t="s">
        <v>690</v>
      </c>
      <c r="H8" s="27">
        <v>-26.4</v>
      </c>
      <c r="I8" s="13">
        <v>2543</v>
      </c>
      <c r="J8" s="13">
        <v>22</v>
      </c>
      <c r="K8" s="13">
        <v>1858</v>
      </c>
      <c r="L8" s="13">
        <v>30</v>
      </c>
      <c r="M8" s="13"/>
    </row>
    <row r="9" spans="1:16">
      <c r="A9" s="11">
        <v>118.2</v>
      </c>
      <c r="B9" s="17">
        <v>-0.3</v>
      </c>
      <c r="C9" s="17">
        <v>16.2</v>
      </c>
      <c r="F9" s="13">
        <v>59.5</v>
      </c>
      <c r="G9" s="13" t="s">
        <v>690</v>
      </c>
      <c r="H9" s="13">
        <v>-26.57</v>
      </c>
      <c r="I9" s="13">
        <v>3222</v>
      </c>
      <c r="J9" s="13">
        <v>29</v>
      </c>
      <c r="K9" s="13">
        <v>2537</v>
      </c>
      <c r="L9" s="13">
        <v>36</v>
      </c>
      <c r="M9" s="13"/>
    </row>
    <row r="10" spans="1:16">
      <c r="A10" s="11">
        <v>148.9</v>
      </c>
      <c r="B10" s="17">
        <v>-0.2</v>
      </c>
      <c r="C10" s="17">
        <v>16</v>
      </c>
      <c r="F10" s="13">
        <v>69.5</v>
      </c>
      <c r="G10" s="13" t="s">
        <v>690</v>
      </c>
      <c r="H10" s="13">
        <v>-27.73</v>
      </c>
      <c r="I10" s="13">
        <v>3630</v>
      </c>
      <c r="J10" s="13">
        <v>27</v>
      </c>
      <c r="K10" s="13">
        <v>2945</v>
      </c>
      <c r="L10" s="13">
        <v>34</v>
      </c>
      <c r="M10" s="13"/>
    </row>
    <row r="11" spans="1:16">
      <c r="A11" s="11">
        <v>179.7</v>
      </c>
      <c r="B11" s="17">
        <v>-0.3</v>
      </c>
      <c r="C11" s="17">
        <v>16.3</v>
      </c>
      <c r="F11" s="13">
        <v>79.5</v>
      </c>
      <c r="G11" s="13" t="s">
        <v>690</v>
      </c>
      <c r="H11" s="13">
        <v>-26.72</v>
      </c>
      <c r="I11" s="13">
        <v>4034</v>
      </c>
      <c r="J11" s="13">
        <v>30</v>
      </c>
      <c r="K11" s="13">
        <v>3349</v>
      </c>
      <c r="L11" s="13">
        <v>37</v>
      </c>
      <c r="M11" s="13"/>
    </row>
    <row r="12" spans="1:16">
      <c r="A12" s="11">
        <v>210.5</v>
      </c>
      <c r="B12" s="17">
        <v>-0.1</v>
      </c>
      <c r="C12" s="17">
        <v>16.399999999999999</v>
      </c>
      <c r="F12" s="13">
        <v>89.5</v>
      </c>
      <c r="G12" s="13" t="s">
        <v>690</v>
      </c>
      <c r="H12" s="27">
        <v>-25.4</v>
      </c>
      <c r="I12" s="13">
        <v>4575</v>
      </c>
      <c r="J12" s="13">
        <v>31</v>
      </c>
      <c r="K12" s="13">
        <v>3890</v>
      </c>
      <c r="L12" s="13">
        <v>37</v>
      </c>
      <c r="M12" s="13"/>
    </row>
    <row r="13" spans="1:16">
      <c r="A13" s="11">
        <v>241.3</v>
      </c>
      <c r="B13" s="17">
        <v>-0.4</v>
      </c>
      <c r="C13" s="17">
        <v>16</v>
      </c>
      <c r="F13" s="13">
        <v>101.5</v>
      </c>
      <c r="G13" s="13" t="s">
        <v>690</v>
      </c>
      <c r="H13" s="13">
        <v>-28.38</v>
      </c>
      <c r="I13" s="13">
        <v>5304</v>
      </c>
      <c r="J13" s="13">
        <v>27</v>
      </c>
      <c r="K13" s="13">
        <v>4619</v>
      </c>
      <c r="L13" s="13">
        <v>34</v>
      </c>
      <c r="M13" s="13"/>
    </row>
    <row r="14" spans="1:16">
      <c r="A14" s="11">
        <v>272.10000000000002</v>
      </c>
      <c r="B14" s="17">
        <v>-0.4</v>
      </c>
      <c r="C14" s="17">
        <v>15.9</v>
      </c>
      <c r="F14" s="13">
        <v>109.5</v>
      </c>
      <c r="G14" s="13" t="s">
        <v>690</v>
      </c>
      <c r="H14" s="13">
        <v>-26.34</v>
      </c>
      <c r="I14" s="13">
        <v>6338</v>
      </c>
      <c r="J14" s="13">
        <v>35</v>
      </c>
      <c r="K14" s="13">
        <v>5653</v>
      </c>
      <c r="L14" s="13">
        <v>41</v>
      </c>
      <c r="M14" s="13"/>
    </row>
    <row r="15" spans="1:16">
      <c r="A15" s="11">
        <v>302.89999999999998</v>
      </c>
      <c r="B15" s="17">
        <v>-0.3</v>
      </c>
      <c r="C15" s="17">
        <v>16.100000000000001</v>
      </c>
      <c r="F15" s="13">
        <v>119.5</v>
      </c>
      <c r="G15" s="13" t="s">
        <v>690</v>
      </c>
      <c r="H15" s="13">
        <v>-30.24</v>
      </c>
      <c r="I15" s="13">
        <v>7285</v>
      </c>
      <c r="J15" s="13">
        <v>30</v>
      </c>
      <c r="K15" s="13">
        <v>6600</v>
      </c>
      <c r="L15" s="13">
        <v>37</v>
      </c>
      <c r="M15" s="13"/>
    </row>
    <row r="16" spans="1:16">
      <c r="A16" s="11">
        <v>333.7</v>
      </c>
      <c r="B16" s="17">
        <v>-0.4</v>
      </c>
      <c r="C16" s="17">
        <v>15.9</v>
      </c>
      <c r="F16" s="13">
        <v>129.5</v>
      </c>
      <c r="G16" s="13" t="s">
        <v>690</v>
      </c>
      <c r="H16" s="13">
        <v>-26.53</v>
      </c>
      <c r="I16" s="13">
        <v>8003</v>
      </c>
      <c r="J16" s="13">
        <v>38</v>
      </c>
      <c r="K16" s="13">
        <v>7318</v>
      </c>
      <c r="L16" s="13">
        <v>43</v>
      </c>
      <c r="M16" s="13"/>
    </row>
    <row r="17" spans="1:13">
      <c r="A17" s="11">
        <v>364.5</v>
      </c>
      <c r="B17" s="17">
        <v>-0.3</v>
      </c>
      <c r="C17" s="17">
        <v>16.2</v>
      </c>
      <c r="F17" s="13">
        <v>149.5</v>
      </c>
      <c r="G17" s="13" t="s">
        <v>690</v>
      </c>
      <c r="H17" s="13">
        <v>-30.99</v>
      </c>
      <c r="I17" s="13">
        <v>9268</v>
      </c>
      <c r="J17" s="13">
        <v>38</v>
      </c>
      <c r="K17" s="13">
        <v>8583</v>
      </c>
      <c r="L17" s="13">
        <v>43</v>
      </c>
      <c r="M17" s="13"/>
    </row>
    <row r="18" spans="1:13">
      <c r="A18" s="11">
        <v>395.3</v>
      </c>
      <c r="B18" s="17">
        <v>-0.2</v>
      </c>
      <c r="C18" s="17">
        <v>16.2</v>
      </c>
    </row>
    <row r="19" spans="1:13">
      <c r="A19" s="11">
        <v>426.1</v>
      </c>
      <c r="B19" s="17">
        <v>-0.6</v>
      </c>
      <c r="C19" s="17">
        <v>15.9</v>
      </c>
    </row>
    <row r="20" spans="1:13">
      <c r="A20" s="11">
        <v>456.8</v>
      </c>
      <c r="B20" s="17">
        <v>-0.7</v>
      </c>
      <c r="C20" s="17">
        <v>15.8</v>
      </c>
    </row>
    <row r="21" spans="1:13">
      <c r="A21" s="11">
        <v>487.6</v>
      </c>
      <c r="B21" s="17">
        <v>-0.6</v>
      </c>
      <c r="C21" s="17">
        <v>15.8</v>
      </c>
    </row>
    <row r="22" spans="1:13">
      <c r="A22" s="11">
        <v>518.4</v>
      </c>
      <c r="B22" s="17">
        <v>-0.6</v>
      </c>
      <c r="C22" s="17">
        <v>16.100000000000001</v>
      </c>
    </row>
    <row r="23" spans="1:13">
      <c r="A23" s="11">
        <v>549.20000000000005</v>
      </c>
      <c r="B23" s="17">
        <v>-0.6</v>
      </c>
      <c r="C23" s="17">
        <v>15.9</v>
      </c>
    </row>
    <row r="24" spans="1:13">
      <c r="A24" s="11">
        <v>580</v>
      </c>
      <c r="B24" s="17">
        <v>-0.4</v>
      </c>
      <c r="C24" s="17">
        <v>16</v>
      </c>
    </row>
    <row r="25" spans="1:13">
      <c r="A25" s="11">
        <v>598</v>
      </c>
      <c r="B25" s="17">
        <v>-0.5</v>
      </c>
      <c r="C25" s="17">
        <v>16.2</v>
      </c>
    </row>
    <row r="26" spans="1:13">
      <c r="A26" s="11">
        <v>616</v>
      </c>
      <c r="B26" s="17">
        <v>-0.8</v>
      </c>
      <c r="C26" s="17">
        <v>15.8</v>
      </c>
    </row>
    <row r="27" spans="1:13">
      <c r="A27" s="11">
        <v>634</v>
      </c>
      <c r="B27" s="17">
        <v>-0.6</v>
      </c>
      <c r="C27" s="17">
        <v>16</v>
      </c>
      <c r="F27" s="18"/>
      <c r="G27" s="18"/>
      <c r="H27" s="18"/>
      <c r="I27" s="18"/>
      <c r="J27" s="18"/>
      <c r="K27" s="18"/>
      <c r="L27" s="18"/>
      <c r="M27" s="18"/>
    </row>
    <row r="28" spans="1:13">
      <c r="A28" s="11">
        <v>652</v>
      </c>
      <c r="B28" s="17">
        <v>-0.7</v>
      </c>
      <c r="C28" s="17">
        <v>15.9</v>
      </c>
      <c r="K28" s="18"/>
      <c r="L28" s="18"/>
      <c r="M28" s="18"/>
    </row>
    <row r="29" spans="1:13">
      <c r="A29" s="11">
        <v>670</v>
      </c>
      <c r="B29" s="17">
        <v>-0.5</v>
      </c>
      <c r="C29" s="17">
        <v>16</v>
      </c>
      <c r="F29" s="18"/>
      <c r="G29" s="18"/>
      <c r="H29" s="18"/>
      <c r="I29" s="18"/>
      <c r="J29" s="18"/>
      <c r="K29" s="18"/>
      <c r="L29" s="18"/>
      <c r="M29" s="18"/>
    </row>
    <row r="30" spans="1:13">
      <c r="A30" s="11">
        <v>688</v>
      </c>
      <c r="B30" s="17">
        <v>-0.6</v>
      </c>
      <c r="C30" s="17">
        <v>15.9</v>
      </c>
      <c r="F30" s="18"/>
      <c r="G30" s="18"/>
      <c r="H30" s="18"/>
      <c r="I30" s="18"/>
      <c r="J30" s="18"/>
      <c r="K30" s="18"/>
      <c r="L30" s="18"/>
      <c r="M30" s="18"/>
    </row>
    <row r="31" spans="1:13">
      <c r="A31" s="11">
        <v>706</v>
      </c>
      <c r="B31" s="17">
        <v>-0.3</v>
      </c>
      <c r="C31" s="17">
        <v>16.3</v>
      </c>
      <c r="F31" s="18"/>
      <c r="G31" s="18"/>
      <c r="H31" s="18"/>
      <c r="I31" s="18"/>
      <c r="J31" s="18"/>
      <c r="K31" s="18"/>
      <c r="L31" s="18"/>
      <c r="M31" s="18"/>
    </row>
    <row r="32" spans="1:13">
      <c r="A32" s="11">
        <v>724</v>
      </c>
      <c r="B32" s="17">
        <v>-0.4</v>
      </c>
      <c r="C32" s="17">
        <v>16.100000000000001</v>
      </c>
    </row>
    <row r="33" spans="1:15">
      <c r="A33" s="11">
        <v>742</v>
      </c>
      <c r="B33" s="17">
        <v>-0.3</v>
      </c>
      <c r="C33" s="17">
        <v>16.399999999999999</v>
      </c>
    </row>
    <row r="34" spans="1:15">
      <c r="A34" s="11">
        <v>760</v>
      </c>
      <c r="B34" s="17">
        <v>-0.3</v>
      </c>
      <c r="C34" s="17">
        <v>16.5</v>
      </c>
    </row>
    <row r="35" spans="1:15">
      <c r="A35" s="11">
        <v>778</v>
      </c>
      <c r="B35" s="17">
        <v>-0.6</v>
      </c>
      <c r="C35" s="17">
        <v>16.100000000000001</v>
      </c>
    </row>
    <row r="36" spans="1:15">
      <c r="A36" s="11">
        <v>796</v>
      </c>
      <c r="B36" s="17">
        <v>-0.4</v>
      </c>
      <c r="C36" s="17">
        <v>16.2</v>
      </c>
    </row>
    <row r="37" spans="1:15">
      <c r="A37" s="11">
        <v>814</v>
      </c>
      <c r="B37" s="17">
        <v>-0.5</v>
      </c>
      <c r="C37" s="17">
        <v>16.3</v>
      </c>
    </row>
    <row r="38" spans="1:15">
      <c r="A38" s="11">
        <v>832</v>
      </c>
      <c r="B38" s="17">
        <v>-0.4</v>
      </c>
      <c r="C38" s="17">
        <v>16.3</v>
      </c>
    </row>
    <row r="39" spans="1:15">
      <c r="A39" s="11">
        <v>850</v>
      </c>
      <c r="B39" s="17">
        <v>-0.4</v>
      </c>
      <c r="C39" s="17">
        <v>16.399999999999999</v>
      </c>
    </row>
    <row r="40" spans="1:15">
      <c r="A40" s="11">
        <v>912.7</v>
      </c>
      <c r="B40" s="17">
        <v>-0.4</v>
      </c>
      <c r="C40" s="17">
        <v>16.2</v>
      </c>
    </row>
    <row r="41" spans="1:15">
      <c r="A41" s="11">
        <v>975.3</v>
      </c>
      <c r="B41" s="17">
        <v>-0.3</v>
      </c>
      <c r="C41" s="17">
        <v>16.3</v>
      </c>
      <c r="E41" s="18"/>
      <c r="N41" s="38"/>
      <c r="O41" s="38"/>
    </row>
    <row r="42" spans="1:15">
      <c r="A42" s="11">
        <v>1038</v>
      </c>
      <c r="B42" s="17">
        <v>-0.1</v>
      </c>
      <c r="C42" s="17">
        <v>16.5</v>
      </c>
      <c r="E42" s="18"/>
      <c r="N42" s="38"/>
      <c r="O42" s="38"/>
    </row>
    <row r="43" spans="1:15">
      <c r="A43" s="11">
        <v>1100.7</v>
      </c>
      <c r="B43" s="17">
        <v>-0.2</v>
      </c>
      <c r="C43" s="17">
        <v>16.3</v>
      </c>
      <c r="E43" s="18"/>
      <c r="N43" s="38"/>
      <c r="O43" s="38"/>
    </row>
    <row r="44" spans="1:15">
      <c r="A44" s="11">
        <v>1163.3</v>
      </c>
      <c r="B44" s="17">
        <v>-0.4</v>
      </c>
      <c r="C44" s="17">
        <v>16.100000000000001</v>
      </c>
      <c r="E44" s="18"/>
      <c r="N44" s="38"/>
      <c r="O44" s="38"/>
    </row>
    <row r="45" spans="1:15">
      <c r="A45" s="11">
        <v>1226</v>
      </c>
      <c r="B45" s="17">
        <v>-0.9</v>
      </c>
      <c r="C45" s="17">
        <v>15.4</v>
      </c>
      <c r="E45" s="18"/>
      <c r="N45" s="38"/>
      <c r="O45" s="38"/>
    </row>
    <row r="46" spans="1:15">
      <c r="A46" s="11">
        <v>1288.7</v>
      </c>
      <c r="B46" s="17">
        <v>-0.5</v>
      </c>
      <c r="C46" s="17">
        <v>16.100000000000001</v>
      </c>
      <c r="E46" s="18"/>
      <c r="F46" s="18"/>
      <c r="G46" s="18"/>
      <c r="H46" s="18"/>
      <c r="I46" s="18"/>
      <c r="J46" s="18"/>
      <c r="K46" s="18"/>
      <c r="L46" s="18"/>
      <c r="M46" s="18"/>
      <c r="N46" s="38"/>
      <c r="O46" s="38"/>
    </row>
    <row r="47" spans="1:15">
      <c r="A47" s="11">
        <v>1351.3</v>
      </c>
      <c r="B47" s="17">
        <v>-0.5</v>
      </c>
      <c r="C47" s="17">
        <v>15.8</v>
      </c>
      <c r="E47" s="18"/>
      <c r="F47" s="18"/>
      <c r="G47" s="18"/>
      <c r="H47" s="18"/>
      <c r="I47" s="18"/>
      <c r="J47" s="18"/>
      <c r="K47" s="18"/>
      <c r="L47" s="18"/>
      <c r="M47" s="18"/>
      <c r="N47" s="38"/>
      <c r="O47" s="38"/>
    </row>
    <row r="48" spans="1:15">
      <c r="A48" s="11">
        <v>1414</v>
      </c>
      <c r="B48" s="17">
        <v>-0.6</v>
      </c>
      <c r="C48" s="17">
        <v>15.8</v>
      </c>
      <c r="E48" s="18"/>
      <c r="F48" s="18"/>
      <c r="G48" s="18"/>
      <c r="H48" s="18"/>
      <c r="I48" s="18"/>
      <c r="J48" s="18"/>
      <c r="K48" s="18"/>
      <c r="L48" s="18"/>
      <c r="M48" s="18"/>
      <c r="N48" s="38"/>
      <c r="O48" s="38"/>
    </row>
    <row r="49" spans="1:15">
      <c r="A49" s="11">
        <v>1476.7</v>
      </c>
      <c r="B49" s="17">
        <v>0</v>
      </c>
      <c r="C49" s="17">
        <v>16.3</v>
      </c>
      <c r="E49" s="18"/>
      <c r="N49" s="38"/>
      <c r="O49" s="38"/>
    </row>
    <row r="50" spans="1:15">
      <c r="A50" s="11">
        <v>1539.3</v>
      </c>
      <c r="B50" s="17">
        <v>-0.5</v>
      </c>
      <c r="C50" s="17">
        <v>15.9</v>
      </c>
      <c r="E50" s="18"/>
      <c r="N50" s="38"/>
      <c r="O50" s="38"/>
    </row>
    <row r="51" spans="1:15">
      <c r="A51" s="11">
        <v>1602</v>
      </c>
      <c r="B51" s="17">
        <v>-0.6</v>
      </c>
      <c r="C51" s="17">
        <v>16.100000000000001</v>
      </c>
      <c r="E51" s="18"/>
      <c r="N51" s="38"/>
      <c r="O51" s="38"/>
    </row>
    <row r="52" spans="1:15">
      <c r="A52" s="11">
        <v>1664.7</v>
      </c>
      <c r="B52" s="17">
        <v>-0.4</v>
      </c>
      <c r="C52" s="17">
        <v>15.7</v>
      </c>
      <c r="E52" s="18"/>
      <c r="N52" s="38"/>
      <c r="O52" s="38"/>
    </row>
    <row r="53" spans="1:15">
      <c r="A53" s="11">
        <v>1727.3</v>
      </c>
      <c r="B53" s="17">
        <v>-1</v>
      </c>
      <c r="C53" s="17">
        <v>15.6</v>
      </c>
      <c r="E53" s="18"/>
      <c r="N53" s="38"/>
      <c r="O53" s="38"/>
    </row>
    <row r="54" spans="1:15">
      <c r="A54" s="11">
        <v>1790</v>
      </c>
      <c r="B54" s="17">
        <v>-0.7</v>
      </c>
      <c r="C54" s="17">
        <v>15.7</v>
      </c>
      <c r="E54" s="18"/>
      <c r="N54" s="38"/>
      <c r="O54" s="38"/>
    </row>
    <row r="55" spans="1:15">
      <c r="A55" s="11">
        <v>1867.5</v>
      </c>
      <c r="B55" s="17">
        <v>-0.4</v>
      </c>
      <c r="C55" s="17">
        <v>16.100000000000001</v>
      </c>
      <c r="E55" s="18"/>
      <c r="N55" s="38"/>
      <c r="O55" s="38"/>
    </row>
    <row r="56" spans="1:15">
      <c r="A56" s="11">
        <v>1945</v>
      </c>
      <c r="B56" s="17">
        <v>-0.4</v>
      </c>
      <c r="C56" s="17">
        <v>16.100000000000001</v>
      </c>
      <c r="E56" s="18"/>
      <c r="N56" s="38"/>
      <c r="O56" s="38"/>
    </row>
    <row r="57" spans="1:15">
      <c r="A57" s="11">
        <v>2022.5</v>
      </c>
      <c r="B57" s="17">
        <v>-0.3</v>
      </c>
      <c r="C57" s="17">
        <v>16.2</v>
      </c>
      <c r="E57" s="18"/>
      <c r="N57" s="38"/>
      <c r="O57" s="38"/>
    </row>
    <row r="58" spans="1:15">
      <c r="A58" s="11">
        <v>2100</v>
      </c>
      <c r="B58" s="17">
        <v>-0.2</v>
      </c>
      <c r="C58" s="17">
        <v>16.5</v>
      </c>
      <c r="E58" s="18"/>
      <c r="N58" s="38"/>
      <c r="O58" s="38"/>
    </row>
    <row r="59" spans="1:15">
      <c r="A59" s="11">
        <v>2177.5</v>
      </c>
      <c r="B59" s="17">
        <v>-0.2</v>
      </c>
      <c r="C59" s="17">
        <v>16.600000000000001</v>
      </c>
      <c r="E59" s="18"/>
      <c r="N59" s="38"/>
      <c r="O59" s="38"/>
    </row>
    <row r="60" spans="1:15">
      <c r="A60" s="11">
        <v>2255</v>
      </c>
      <c r="B60" s="17">
        <v>-0.2</v>
      </c>
      <c r="C60" s="17">
        <v>16.5</v>
      </c>
      <c r="E60" s="18"/>
      <c r="N60" s="38"/>
      <c r="O60" s="38"/>
    </row>
    <row r="61" spans="1:15">
      <c r="A61" s="11">
        <v>2332.5</v>
      </c>
      <c r="B61" s="17">
        <v>-0.3</v>
      </c>
      <c r="C61" s="17">
        <v>16.5</v>
      </c>
      <c r="E61" s="18"/>
      <c r="N61" s="38"/>
      <c r="O61" s="38"/>
    </row>
    <row r="62" spans="1:15">
      <c r="A62" s="11">
        <v>2410</v>
      </c>
      <c r="B62" s="17">
        <v>0</v>
      </c>
      <c r="C62" s="17">
        <v>16.7</v>
      </c>
      <c r="E62" s="18"/>
      <c r="N62" s="38"/>
      <c r="O62" s="38"/>
    </row>
    <row r="63" spans="1:15">
      <c r="A63" s="11">
        <v>2487.5</v>
      </c>
      <c r="B63" s="17">
        <v>-0.1</v>
      </c>
      <c r="C63" s="17">
        <v>16.7</v>
      </c>
    </row>
    <row r="64" spans="1:15">
      <c r="A64" s="11">
        <v>2565</v>
      </c>
      <c r="B64" s="17">
        <v>-0.1</v>
      </c>
      <c r="C64" s="17">
        <v>16.600000000000001</v>
      </c>
    </row>
    <row r="65" spans="1:3">
      <c r="A65" s="11">
        <v>2618</v>
      </c>
      <c r="B65" s="17">
        <v>-0.1</v>
      </c>
      <c r="C65" s="17">
        <v>16.7</v>
      </c>
    </row>
    <row r="66" spans="1:3">
      <c r="A66" s="11">
        <v>2671</v>
      </c>
      <c r="B66" s="17">
        <v>-0.1</v>
      </c>
      <c r="C66" s="17">
        <v>16.600000000000001</v>
      </c>
    </row>
    <row r="67" spans="1:3">
      <c r="A67" s="11">
        <v>2724</v>
      </c>
      <c r="B67" s="17">
        <v>0</v>
      </c>
      <c r="C67" s="17">
        <v>16.5</v>
      </c>
    </row>
    <row r="68" spans="1:3">
      <c r="A68" s="11">
        <v>2777</v>
      </c>
      <c r="B68" s="17">
        <v>-0.1</v>
      </c>
      <c r="C68" s="17">
        <v>16.600000000000001</v>
      </c>
    </row>
    <row r="69" spans="1:3">
      <c r="A69" s="11">
        <v>2830</v>
      </c>
      <c r="B69" s="17">
        <v>-0.1</v>
      </c>
      <c r="C69" s="17">
        <v>16.399999999999999</v>
      </c>
    </row>
    <row r="70" spans="1:3">
      <c r="A70" s="11">
        <v>2883</v>
      </c>
      <c r="B70" s="17">
        <v>-0.1</v>
      </c>
      <c r="C70" s="17">
        <v>16.5</v>
      </c>
    </row>
    <row r="71" spans="1:3">
      <c r="A71" s="11">
        <v>2936</v>
      </c>
      <c r="B71" s="17">
        <v>-0.2</v>
      </c>
      <c r="C71" s="17">
        <v>16.399999999999999</v>
      </c>
    </row>
    <row r="72" spans="1:3">
      <c r="A72" s="11">
        <v>2989</v>
      </c>
      <c r="B72" s="17">
        <v>0</v>
      </c>
      <c r="C72" s="17">
        <v>16.600000000000001</v>
      </c>
    </row>
    <row r="73" spans="1:3">
      <c r="A73" s="11">
        <v>3042</v>
      </c>
      <c r="B73" s="17">
        <v>-0.3</v>
      </c>
      <c r="C73" s="17">
        <v>16.3</v>
      </c>
    </row>
    <row r="74" spans="1:3">
      <c r="A74" s="11">
        <v>3095</v>
      </c>
      <c r="B74" s="17">
        <v>-0.1</v>
      </c>
      <c r="C74" s="17">
        <v>16.399999999999999</v>
      </c>
    </row>
    <row r="75" spans="1:3">
      <c r="A75" s="11">
        <v>3143.5</v>
      </c>
      <c r="B75" s="17">
        <v>0</v>
      </c>
      <c r="C75" s="17">
        <v>16.7</v>
      </c>
    </row>
    <row r="76" spans="1:3">
      <c r="A76" s="11">
        <v>3192</v>
      </c>
      <c r="B76" s="17">
        <v>-0.2</v>
      </c>
      <c r="C76" s="17">
        <v>16.2</v>
      </c>
    </row>
    <row r="77" spans="1:3">
      <c r="A77" s="11">
        <v>3240.5</v>
      </c>
      <c r="B77" s="17">
        <v>-0.2</v>
      </c>
      <c r="C77" s="17">
        <v>16.399999999999999</v>
      </c>
    </row>
    <row r="78" spans="1:3">
      <c r="A78" s="11">
        <v>3289</v>
      </c>
      <c r="B78" s="17">
        <v>-0.3</v>
      </c>
      <c r="C78" s="17">
        <v>16.2</v>
      </c>
    </row>
    <row r="79" spans="1:3">
      <c r="A79" s="11">
        <v>3337.5</v>
      </c>
      <c r="B79" s="17">
        <v>-0.2</v>
      </c>
      <c r="C79" s="17">
        <v>16.3</v>
      </c>
    </row>
    <row r="80" spans="1:3">
      <c r="A80" s="11">
        <v>3386</v>
      </c>
      <c r="B80" s="17">
        <v>-0.3</v>
      </c>
      <c r="C80" s="17">
        <v>16</v>
      </c>
    </row>
    <row r="81" spans="1:3">
      <c r="A81" s="11">
        <v>3434.5</v>
      </c>
      <c r="B81" s="17">
        <v>-0.4</v>
      </c>
      <c r="C81" s="17">
        <v>15.9</v>
      </c>
    </row>
    <row r="82" spans="1:3">
      <c r="A82" s="11">
        <v>3483</v>
      </c>
      <c r="B82" s="17">
        <v>-0.5</v>
      </c>
      <c r="C82" s="17">
        <v>15.7</v>
      </c>
    </row>
    <row r="83" spans="1:3">
      <c r="A83" s="11">
        <v>3531.5</v>
      </c>
      <c r="B83" s="17">
        <v>-0.2</v>
      </c>
      <c r="C83" s="17">
        <v>16</v>
      </c>
    </row>
    <row r="84" spans="1:3">
      <c r="A84" s="11">
        <v>3580</v>
      </c>
      <c r="B84" s="17">
        <v>-0.1</v>
      </c>
      <c r="C84" s="17">
        <v>16.3</v>
      </c>
    </row>
    <row r="85" spans="1:3">
      <c r="A85" s="11">
        <v>3655</v>
      </c>
      <c r="B85" s="17">
        <v>-0.3</v>
      </c>
      <c r="C85" s="17">
        <v>15.9</v>
      </c>
    </row>
    <row r="86" spans="1:3">
      <c r="A86" s="11">
        <v>3730</v>
      </c>
      <c r="B86" s="17">
        <v>-0.5</v>
      </c>
      <c r="C86" s="17">
        <v>15.8</v>
      </c>
    </row>
    <row r="87" spans="1:3">
      <c r="A87" s="11">
        <v>3805</v>
      </c>
      <c r="B87" s="17">
        <v>-0.4</v>
      </c>
      <c r="C87" s="17">
        <v>16.2</v>
      </c>
    </row>
    <row r="88" spans="1:3">
      <c r="A88" s="11">
        <v>3880</v>
      </c>
      <c r="B88" s="17">
        <v>-0.2</v>
      </c>
      <c r="C88" s="17">
        <v>16.2</v>
      </c>
    </row>
    <row r="89" spans="1:3">
      <c r="A89" s="11">
        <v>3955</v>
      </c>
      <c r="B89" s="17">
        <v>-0.2</v>
      </c>
      <c r="C89" s="17">
        <v>16.3</v>
      </c>
    </row>
    <row r="90" spans="1:3">
      <c r="A90" s="11">
        <v>4030</v>
      </c>
      <c r="B90" s="17">
        <v>-0.3</v>
      </c>
      <c r="C90" s="17">
        <v>16.2</v>
      </c>
    </row>
    <row r="91" spans="1:3">
      <c r="A91" s="11">
        <v>4105</v>
      </c>
      <c r="B91" s="17">
        <v>-0.3</v>
      </c>
      <c r="C91" s="17">
        <v>16.100000000000001</v>
      </c>
    </row>
    <row r="92" spans="1:3">
      <c r="A92" s="11">
        <v>4180</v>
      </c>
      <c r="B92" s="17">
        <v>-0.2</v>
      </c>
      <c r="C92" s="17">
        <v>16.3</v>
      </c>
    </row>
    <row r="93" spans="1:3">
      <c r="A93" s="11">
        <v>4255</v>
      </c>
      <c r="B93" s="17">
        <v>-0.2</v>
      </c>
      <c r="C93" s="17">
        <v>16.3</v>
      </c>
    </row>
    <row r="94" spans="1:3">
      <c r="A94" s="11">
        <v>4330</v>
      </c>
      <c r="B94" s="17">
        <v>-0.2</v>
      </c>
      <c r="C94" s="17">
        <v>16.399999999999999</v>
      </c>
    </row>
    <row r="95" spans="1:3">
      <c r="A95" s="11">
        <v>4417.5</v>
      </c>
      <c r="B95" s="17">
        <v>-0.1</v>
      </c>
      <c r="C95" s="17">
        <v>16.399999999999999</v>
      </c>
    </row>
    <row r="96" spans="1:3">
      <c r="A96" s="11">
        <v>4505</v>
      </c>
      <c r="B96" s="17">
        <v>0</v>
      </c>
      <c r="C96" s="17">
        <v>16.7</v>
      </c>
    </row>
    <row r="97" spans="1:3">
      <c r="A97" s="11">
        <v>4592.5</v>
      </c>
      <c r="B97" s="17">
        <v>-0.1</v>
      </c>
      <c r="C97" s="17">
        <v>16.5</v>
      </c>
    </row>
    <row r="98" spans="1:3">
      <c r="A98" s="11">
        <v>4680</v>
      </c>
      <c r="B98" s="17">
        <v>-0.1</v>
      </c>
      <c r="C98" s="17">
        <v>16.3</v>
      </c>
    </row>
    <row r="99" spans="1:3">
      <c r="A99" s="11">
        <v>4767.5</v>
      </c>
      <c r="B99" s="17">
        <v>-0.1</v>
      </c>
      <c r="C99" s="17">
        <v>16.3</v>
      </c>
    </row>
    <row r="100" spans="1:3">
      <c r="A100" s="11">
        <v>4855</v>
      </c>
      <c r="B100" s="17">
        <v>-0.1</v>
      </c>
      <c r="C100" s="17">
        <v>16.2</v>
      </c>
    </row>
    <row r="101" spans="1:3">
      <c r="A101" s="11">
        <v>4942.5</v>
      </c>
      <c r="B101" s="17">
        <v>0</v>
      </c>
      <c r="C101" s="17">
        <v>16.2</v>
      </c>
    </row>
    <row r="102" spans="1:3">
      <c r="A102" s="11">
        <v>5030</v>
      </c>
      <c r="B102" s="17">
        <v>0</v>
      </c>
      <c r="C102" s="17">
        <v>16.100000000000001</v>
      </c>
    </row>
    <row r="103" spans="1:3">
      <c r="A103" s="11">
        <v>5117.5</v>
      </c>
      <c r="B103" s="17">
        <v>0</v>
      </c>
      <c r="C103" s="17">
        <v>16.3</v>
      </c>
    </row>
    <row r="104" spans="1:3">
      <c r="A104" s="11">
        <v>5205</v>
      </c>
      <c r="B104" s="17">
        <v>-0.2</v>
      </c>
      <c r="C104" s="17">
        <v>16.100000000000001</v>
      </c>
    </row>
    <row r="105" spans="1:3">
      <c r="A105" s="11">
        <v>5292.5</v>
      </c>
      <c r="B105" s="17">
        <v>0</v>
      </c>
      <c r="C105" s="17">
        <v>16.2</v>
      </c>
    </row>
    <row r="106" spans="1:3">
      <c r="A106" s="11">
        <v>5380</v>
      </c>
      <c r="B106" s="17">
        <v>0</v>
      </c>
      <c r="C106" s="17">
        <v>16</v>
      </c>
    </row>
    <row r="107" spans="1:3">
      <c r="A107" s="11">
        <v>5508.8</v>
      </c>
      <c r="B107" s="17">
        <v>0</v>
      </c>
      <c r="C107" s="17">
        <v>16.3</v>
      </c>
    </row>
    <row r="108" spans="1:3">
      <c r="A108" s="11">
        <v>5637.5</v>
      </c>
      <c r="B108" s="17">
        <v>0</v>
      </c>
      <c r="C108" s="17">
        <v>16.2</v>
      </c>
    </row>
    <row r="109" spans="1:3">
      <c r="A109" s="11">
        <v>5766.3</v>
      </c>
      <c r="B109" s="17">
        <v>0</v>
      </c>
      <c r="C109" s="17">
        <v>16.2</v>
      </c>
    </row>
    <row r="110" spans="1:3">
      <c r="A110" s="11">
        <v>5895</v>
      </c>
      <c r="B110" s="17">
        <v>0.1</v>
      </c>
      <c r="C110" s="17">
        <v>16</v>
      </c>
    </row>
    <row r="111" spans="1:3">
      <c r="A111" s="11">
        <v>6023.8</v>
      </c>
      <c r="B111" s="17">
        <v>0.1</v>
      </c>
      <c r="C111" s="17">
        <v>16.100000000000001</v>
      </c>
    </row>
    <row r="112" spans="1:3">
      <c r="A112" s="11">
        <v>6152.5</v>
      </c>
      <c r="B112" s="17">
        <v>0</v>
      </c>
      <c r="C112" s="17">
        <v>15.9</v>
      </c>
    </row>
    <row r="113" spans="1:3">
      <c r="A113" s="11">
        <v>6281.3</v>
      </c>
      <c r="B113" s="17">
        <v>0.1</v>
      </c>
      <c r="C113" s="17">
        <v>16.2</v>
      </c>
    </row>
    <row r="114" spans="1:3">
      <c r="A114" s="11">
        <v>6410</v>
      </c>
      <c r="B114" s="17">
        <v>0</v>
      </c>
      <c r="C114" s="17">
        <v>16.399999999999999</v>
      </c>
    </row>
    <row r="115" spans="1:3">
      <c r="A115" s="11">
        <v>6519</v>
      </c>
      <c r="B115" s="17">
        <v>0</v>
      </c>
      <c r="C115" s="17">
        <v>16.399999999999999</v>
      </c>
    </row>
    <row r="116" spans="1:3">
      <c r="A116" s="11">
        <v>6628</v>
      </c>
      <c r="B116" s="17">
        <v>0.1</v>
      </c>
      <c r="C116" s="17">
        <v>16.399999999999999</v>
      </c>
    </row>
    <row r="117" spans="1:3">
      <c r="A117" s="11">
        <v>6737</v>
      </c>
      <c r="B117" s="17">
        <v>0.1</v>
      </c>
      <c r="C117" s="17">
        <v>16.5</v>
      </c>
    </row>
    <row r="118" spans="1:3">
      <c r="A118" s="11">
        <v>6846</v>
      </c>
      <c r="B118" s="17">
        <v>0.2</v>
      </c>
      <c r="C118" s="17">
        <v>16.600000000000001</v>
      </c>
    </row>
    <row r="119" spans="1:3">
      <c r="A119" s="11">
        <v>6955</v>
      </c>
      <c r="B119" s="17">
        <v>0.2</v>
      </c>
      <c r="C119" s="17">
        <v>16.600000000000001</v>
      </c>
    </row>
    <row r="120" spans="1:3">
      <c r="A120" s="11">
        <v>7064</v>
      </c>
      <c r="B120" s="17">
        <v>0.1</v>
      </c>
      <c r="C120" s="17">
        <v>16.399999999999999</v>
      </c>
    </row>
    <row r="121" spans="1:3">
      <c r="A121" s="11">
        <v>7173</v>
      </c>
      <c r="B121" s="17">
        <v>0.2</v>
      </c>
      <c r="C121" s="17">
        <v>16.600000000000001</v>
      </c>
    </row>
    <row r="122" spans="1:3">
      <c r="A122" s="11">
        <v>7282</v>
      </c>
      <c r="B122" s="17">
        <v>0.2</v>
      </c>
      <c r="C122" s="17">
        <v>16.600000000000001</v>
      </c>
    </row>
    <row r="123" spans="1:3">
      <c r="A123" s="11">
        <v>7391</v>
      </c>
      <c r="B123" s="17">
        <v>0.2</v>
      </c>
      <c r="C123" s="17">
        <v>16.5</v>
      </c>
    </row>
    <row r="124" spans="1:3">
      <c r="A124" s="11">
        <v>7500</v>
      </c>
      <c r="B124" s="17">
        <v>0</v>
      </c>
      <c r="C124" s="17">
        <v>16.3</v>
      </c>
    </row>
    <row r="125" spans="1:3">
      <c r="A125" s="11">
        <v>7560.5</v>
      </c>
      <c r="B125" s="17">
        <v>0.2</v>
      </c>
      <c r="C125" s="17">
        <v>16.5</v>
      </c>
    </row>
    <row r="126" spans="1:3">
      <c r="A126" s="11">
        <v>7621</v>
      </c>
      <c r="B126" s="17">
        <v>0.2</v>
      </c>
      <c r="C126" s="17">
        <v>16.7</v>
      </c>
    </row>
    <row r="127" spans="1:3">
      <c r="A127" s="11">
        <v>7681.5</v>
      </c>
      <c r="B127" s="17">
        <v>0.1</v>
      </c>
      <c r="C127" s="17">
        <v>16.5</v>
      </c>
    </row>
    <row r="128" spans="1:3">
      <c r="A128" s="11">
        <v>7742</v>
      </c>
      <c r="B128" s="17">
        <v>0.3</v>
      </c>
      <c r="C128" s="17">
        <v>16.8</v>
      </c>
    </row>
    <row r="129" spans="1:3">
      <c r="A129" s="11">
        <v>7802.5</v>
      </c>
      <c r="B129" s="17">
        <v>0.2</v>
      </c>
      <c r="C129" s="17">
        <v>16.7</v>
      </c>
    </row>
    <row r="130" spans="1:3">
      <c r="A130" s="11">
        <v>7863</v>
      </c>
      <c r="B130" s="17">
        <v>0.4</v>
      </c>
      <c r="C130" s="17">
        <v>16.899999999999999</v>
      </c>
    </row>
    <row r="131" spans="1:3">
      <c r="A131" s="11">
        <v>7923.5</v>
      </c>
      <c r="B131" s="17">
        <v>0.3</v>
      </c>
      <c r="C131" s="17">
        <v>16.8</v>
      </c>
    </row>
    <row r="132" spans="1:3">
      <c r="A132" s="11">
        <v>7984</v>
      </c>
      <c r="B132" s="17">
        <v>0.3</v>
      </c>
      <c r="C132" s="17">
        <v>16.899999999999999</v>
      </c>
    </row>
    <row r="133" spans="1:3">
      <c r="A133" s="11">
        <v>8044.5</v>
      </c>
      <c r="B133" s="17">
        <v>0.5</v>
      </c>
      <c r="C133" s="17">
        <v>17.2</v>
      </c>
    </row>
    <row r="134" spans="1:3">
      <c r="A134" s="11">
        <v>8105</v>
      </c>
      <c r="B134" s="17">
        <v>0.6</v>
      </c>
      <c r="C134" s="17">
        <v>17.2</v>
      </c>
    </row>
    <row r="135" spans="1:3">
      <c r="A135" s="11">
        <v>8178.3</v>
      </c>
      <c r="B135" s="17">
        <v>0.5</v>
      </c>
      <c r="C135" s="17">
        <v>17.2</v>
      </c>
    </row>
    <row r="136" spans="1:3">
      <c r="A136" s="11">
        <v>8251.5</v>
      </c>
      <c r="B136" s="17">
        <v>0.5</v>
      </c>
      <c r="C136" s="17">
        <v>17.3</v>
      </c>
    </row>
    <row r="137" spans="1:3">
      <c r="A137" s="11">
        <v>8324.7999999999993</v>
      </c>
      <c r="B137" s="17">
        <v>0.6</v>
      </c>
      <c r="C137" s="17">
        <v>17.399999999999999</v>
      </c>
    </row>
    <row r="138" spans="1:3">
      <c r="A138" s="11">
        <v>8398</v>
      </c>
      <c r="B138" s="17">
        <v>0.5</v>
      </c>
      <c r="C138" s="17">
        <v>17.399999999999999</v>
      </c>
    </row>
    <row r="139" spans="1:3">
      <c r="A139" s="11">
        <v>8471.2999999999993</v>
      </c>
      <c r="B139" s="17">
        <v>0.4</v>
      </c>
      <c r="C139" s="17">
        <v>17</v>
      </c>
    </row>
    <row r="140" spans="1:3">
      <c r="A140" s="11">
        <v>8544.5</v>
      </c>
      <c r="B140" s="17">
        <v>0.5</v>
      </c>
      <c r="C140" s="17">
        <v>17.3</v>
      </c>
    </row>
    <row r="141" spans="1:3">
      <c r="A141" s="11">
        <v>8617.7999999999993</v>
      </c>
      <c r="B141" s="17">
        <v>0.4</v>
      </c>
      <c r="C141" s="17">
        <v>17.3</v>
      </c>
    </row>
    <row r="142" spans="1:3">
      <c r="A142" s="11">
        <v>8691</v>
      </c>
      <c r="B142" s="17">
        <v>0.6</v>
      </c>
      <c r="C142" s="17">
        <v>17.399999999999999</v>
      </c>
    </row>
    <row r="143" spans="1:3">
      <c r="A143" s="11">
        <v>8764.2999999999993</v>
      </c>
      <c r="B143" s="17">
        <v>0.7</v>
      </c>
      <c r="C143" s="17">
        <v>17.399999999999999</v>
      </c>
    </row>
    <row r="144" spans="1:3">
      <c r="A144" s="11">
        <v>8837.5</v>
      </c>
      <c r="B144" s="17">
        <v>0.6</v>
      </c>
      <c r="C144" s="17">
        <v>17.399999999999999</v>
      </c>
    </row>
    <row r="145" spans="1:3">
      <c r="A145" s="11">
        <v>8910.7999999999993</v>
      </c>
      <c r="B145" s="17">
        <v>0.6</v>
      </c>
      <c r="C145" s="17">
        <v>17.3</v>
      </c>
    </row>
    <row r="146" spans="1:3">
      <c r="A146" s="11">
        <v>8984</v>
      </c>
      <c r="B146" s="17">
        <v>0.4</v>
      </c>
      <c r="C146" s="17">
        <v>17.100000000000001</v>
      </c>
    </row>
    <row r="147" spans="1:3">
      <c r="A147" s="11">
        <v>9057.2999999999993</v>
      </c>
      <c r="B147" s="17">
        <v>0.6</v>
      </c>
      <c r="C147" s="17">
        <v>17.3</v>
      </c>
    </row>
    <row r="148" spans="1:3">
      <c r="A148" s="11">
        <v>9130.5</v>
      </c>
      <c r="B148" s="17">
        <v>0.6</v>
      </c>
      <c r="C148" s="17">
        <v>17.399999999999999</v>
      </c>
    </row>
    <row r="149" spans="1:3">
      <c r="A149" s="11">
        <v>9203.7999999999993</v>
      </c>
      <c r="B149" s="17">
        <v>0.6</v>
      </c>
      <c r="C149" s="17">
        <v>17</v>
      </c>
    </row>
    <row r="150" spans="1:3">
      <c r="A150" s="11">
        <v>9277</v>
      </c>
      <c r="B150" s="17">
        <v>0.6</v>
      </c>
      <c r="C150" s="17">
        <v>17.3</v>
      </c>
    </row>
    <row r="151" spans="1:3">
      <c r="A151" s="11">
        <v>9350.2999999999993</v>
      </c>
      <c r="B151" s="17">
        <v>0.5</v>
      </c>
      <c r="C151" s="17">
        <v>17.100000000000001</v>
      </c>
    </row>
    <row r="152" spans="1:3">
      <c r="A152" s="11">
        <v>9423.5</v>
      </c>
      <c r="B152" s="17">
        <v>0.5</v>
      </c>
      <c r="C152" s="17">
        <v>17.2</v>
      </c>
    </row>
    <row r="153" spans="1:3">
      <c r="A153" s="11">
        <v>9496.7999999999993</v>
      </c>
      <c r="B153" s="17">
        <v>0.5</v>
      </c>
      <c r="C153" s="17">
        <v>17.2</v>
      </c>
    </row>
    <row r="154" spans="1:3">
      <c r="A154" s="11">
        <v>9570</v>
      </c>
      <c r="B154" s="17">
        <v>0.4</v>
      </c>
      <c r="C154" s="17">
        <v>17.3</v>
      </c>
    </row>
    <row r="155" spans="1:3">
      <c r="A155" s="11">
        <v>9643.2999999999993</v>
      </c>
      <c r="B155" s="17">
        <v>0.6</v>
      </c>
      <c r="C155" s="17">
        <v>17.100000000000001</v>
      </c>
    </row>
    <row r="156" spans="1:3">
      <c r="A156" s="11">
        <v>9716.5</v>
      </c>
      <c r="B156" s="17">
        <v>0.4</v>
      </c>
      <c r="C156" s="17">
        <v>17</v>
      </c>
    </row>
    <row r="157" spans="1:3">
      <c r="A157" s="11">
        <v>9789.7999999999993</v>
      </c>
      <c r="B157" s="17">
        <v>0.4</v>
      </c>
      <c r="C157" s="17">
        <v>17.100000000000001</v>
      </c>
    </row>
    <row r="158" spans="1:3">
      <c r="A158" s="11">
        <v>9863</v>
      </c>
      <c r="B158" s="17">
        <v>0.4</v>
      </c>
      <c r="C158" s="17">
        <v>17.2</v>
      </c>
    </row>
    <row r="159" spans="1:3">
      <c r="A159" s="11">
        <v>9936.2999999999993</v>
      </c>
      <c r="B159" s="17">
        <v>0.4</v>
      </c>
      <c r="C159" s="17">
        <v>17</v>
      </c>
    </row>
    <row r="160" spans="1:3">
      <c r="A160" s="11">
        <v>10009.5</v>
      </c>
      <c r="B160" s="17">
        <v>0.6</v>
      </c>
      <c r="C160" s="17">
        <v>17.2</v>
      </c>
    </row>
    <row r="161" spans="1:3">
      <c r="A161" s="11">
        <v>10082.799999999999</v>
      </c>
      <c r="B161" s="17">
        <v>0.5</v>
      </c>
      <c r="C161" s="17">
        <v>17</v>
      </c>
    </row>
    <row r="162" spans="1:3">
      <c r="A162" s="11">
        <v>10156</v>
      </c>
      <c r="B162" s="17">
        <v>0.4</v>
      </c>
      <c r="C162" s="17">
        <v>17</v>
      </c>
    </row>
    <row r="163" spans="1:3">
      <c r="A163" s="11">
        <v>10229.299999999999</v>
      </c>
      <c r="B163" s="17">
        <v>0.5</v>
      </c>
      <c r="C163" s="17">
        <v>17</v>
      </c>
    </row>
    <row r="164" spans="1:3">
      <c r="A164" s="11">
        <v>10302.5</v>
      </c>
      <c r="B164" s="17">
        <v>0.4</v>
      </c>
      <c r="C164" s="17">
        <v>17.100000000000001</v>
      </c>
    </row>
    <row r="165" spans="1:3">
      <c r="A165" s="11">
        <v>10375.799999999999</v>
      </c>
      <c r="B165" s="17">
        <v>0.4</v>
      </c>
      <c r="C165" s="17">
        <v>16.899999999999999</v>
      </c>
    </row>
    <row r="166" spans="1:3">
      <c r="A166" s="11">
        <v>10449</v>
      </c>
      <c r="B166" s="17">
        <v>0.4</v>
      </c>
      <c r="C166" s="17">
        <v>16.8</v>
      </c>
    </row>
    <row r="167" spans="1:3">
      <c r="A167" s="11">
        <v>10522.3</v>
      </c>
      <c r="B167" s="17">
        <v>0.4</v>
      </c>
      <c r="C167" s="17">
        <v>17</v>
      </c>
    </row>
    <row r="168" spans="1:3">
      <c r="A168" s="11">
        <v>10595.5</v>
      </c>
      <c r="B168" s="17">
        <v>0.5</v>
      </c>
      <c r="C168" s="17">
        <v>17.2</v>
      </c>
    </row>
    <row r="169" spans="1:3">
      <c r="A169" s="11">
        <v>10668.8</v>
      </c>
      <c r="B169" s="17">
        <v>0.4</v>
      </c>
      <c r="C169" s="17">
        <v>17.100000000000001</v>
      </c>
    </row>
    <row r="170" spans="1:3">
      <c r="A170" s="11">
        <v>10742</v>
      </c>
      <c r="B170" s="17">
        <v>0.4</v>
      </c>
      <c r="C170" s="17">
        <v>17</v>
      </c>
    </row>
    <row r="171" spans="1:3">
      <c r="A171" s="11">
        <v>10815.3</v>
      </c>
      <c r="B171" s="17">
        <v>0.3</v>
      </c>
      <c r="C171" s="17">
        <v>16.8</v>
      </c>
    </row>
    <row r="172" spans="1:3">
      <c r="A172" s="11">
        <v>10888.5</v>
      </c>
      <c r="B172" s="17">
        <v>0.5</v>
      </c>
      <c r="C172" s="17">
        <v>17.2</v>
      </c>
    </row>
    <row r="173" spans="1:3">
      <c r="A173" s="11">
        <v>10961.8</v>
      </c>
      <c r="B173" s="17">
        <v>0.4</v>
      </c>
      <c r="C173" s="17">
        <v>17</v>
      </c>
    </row>
    <row r="174" spans="1:3">
      <c r="A174" s="11">
        <v>11035</v>
      </c>
      <c r="B174" s="17">
        <v>0.3</v>
      </c>
      <c r="C174" s="17">
        <v>16.899999999999999</v>
      </c>
    </row>
  </sheetData>
  <mergeCells count="2">
    <mergeCell ref="A3:C3"/>
    <mergeCell ref="F3:L3"/>
  </mergeCells>
  <phoneticPr fontId="44" type="noConversion"/>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P63"/>
  <sheetViews>
    <sheetView workbookViewId="0">
      <selection activeCell="A3" sqref="A3:B4"/>
    </sheetView>
  </sheetViews>
  <sheetFormatPr baseColWidth="10" defaultColWidth="9" defaultRowHeight="13"/>
  <cols>
    <col min="1" max="1" width="21.1640625" style="19" customWidth="1"/>
    <col min="2" max="2" width="8.6640625" style="20" customWidth="1"/>
    <col min="3" max="3" width="9.6640625" style="4" customWidth="1"/>
    <col min="4" max="5" width="9" style="4"/>
    <col min="6" max="6" width="10.1640625" style="31" customWidth="1"/>
    <col min="7" max="7" width="14.1640625" style="4" customWidth="1"/>
    <col min="8" max="8" width="11.1640625" style="4" customWidth="1"/>
    <col min="9" max="16384" width="9" style="4"/>
  </cols>
  <sheetData>
    <row r="1" spans="1:16">
      <c r="A1" s="37" t="s">
        <v>799</v>
      </c>
      <c r="B1" s="12"/>
      <c r="C1" s="22"/>
      <c r="D1" s="22"/>
      <c r="E1" s="22"/>
      <c r="F1" s="22"/>
      <c r="G1" s="6"/>
      <c r="H1" s="6"/>
      <c r="I1" s="6"/>
      <c r="J1" s="6"/>
      <c r="K1" s="6"/>
      <c r="L1" s="6"/>
      <c r="M1" s="6"/>
      <c r="O1" s="6"/>
      <c r="P1" s="6"/>
    </row>
    <row r="2" spans="1:16">
      <c r="A2" s="9"/>
      <c r="B2" s="12"/>
      <c r="C2" s="22"/>
      <c r="D2" s="22"/>
      <c r="E2" s="22"/>
      <c r="F2" s="22"/>
      <c r="G2" s="6"/>
      <c r="H2" s="6"/>
      <c r="I2" s="6"/>
      <c r="J2" s="6"/>
      <c r="K2" s="6"/>
      <c r="L2" s="6"/>
      <c r="M2" s="6"/>
      <c r="O2" s="6"/>
      <c r="P2" s="6"/>
    </row>
    <row r="3" spans="1:16">
      <c r="A3" s="239" t="s">
        <v>605</v>
      </c>
      <c r="B3" s="239"/>
      <c r="F3" s="235" t="s">
        <v>606</v>
      </c>
      <c r="G3" s="235"/>
      <c r="H3" s="235"/>
    </row>
    <row r="4" spans="1:16" ht="15">
      <c r="A4" s="11" t="s">
        <v>607</v>
      </c>
      <c r="B4" s="12" t="s">
        <v>608</v>
      </c>
      <c r="F4" s="128" t="s">
        <v>609</v>
      </c>
      <c r="G4" s="14" t="s">
        <v>611</v>
      </c>
      <c r="H4" s="14" t="s">
        <v>612</v>
      </c>
    </row>
    <row r="5" spans="1:16">
      <c r="A5" s="19">
        <v>-24.346</v>
      </c>
      <c r="B5" s="23">
        <v>6.3540000000000001</v>
      </c>
      <c r="F5" s="23">
        <v>45.5</v>
      </c>
      <c r="G5" s="6">
        <v>2565</v>
      </c>
      <c r="H5" s="6">
        <v>190</v>
      </c>
    </row>
    <row r="6" spans="1:16">
      <c r="A6" s="19">
        <v>99.435000000000002</v>
      </c>
      <c r="B6" s="23">
        <v>6.4429999999999996</v>
      </c>
      <c r="F6" s="23">
        <v>90</v>
      </c>
      <c r="G6" s="6">
        <v>4765</v>
      </c>
      <c r="H6" s="6">
        <v>200</v>
      </c>
    </row>
    <row r="7" spans="1:16">
      <c r="A7" s="19">
        <v>223.18899999999999</v>
      </c>
      <c r="B7" s="23">
        <v>6.3840000000000003</v>
      </c>
      <c r="F7" s="23">
        <v>151</v>
      </c>
      <c r="G7" s="6">
        <v>5700</v>
      </c>
      <c r="H7" s="6">
        <v>240</v>
      </c>
    </row>
    <row r="8" spans="1:16">
      <c r="A8" s="19">
        <v>346.911</v>
      </c>
      <c r="B8" s="23">
        <v>6.4939999999999998</v>
      </c>
      <c r="F8" s="23">
        <v>180.5</v>
      </c>
      <c r="G8" s="6">
        <v>7220</v>
      </c>
      <c r="H8" s="6">
        <v>250</v>
      </c>
    </row>
    <row r="9" spans="1:16">
      <c r="A9" s="19">
        <v>470.57799999999997</v>
      </c>
      <c r="B9" s="23">
        <v>6.4909999999999997</v>
      </c>
      <c r="F9" s="23">
        <v>274</v>
      </c>
      <c r="G9" s="6">
        <v>8815</v>
      </c>
      <c r="H9" s="6">
        <v>275</v>
      </c>
    </row>
    <row r="10" spans="1:16">
      <c r="A10" s="19">
        <v>594.17899999999997</v>
      </c>
      <c r="B10" s="23">
        <v>6.4580000000000002</v>
      </c>
    </row>
    <row r="11" spans="1:16">
      <c r="A11" s="19">
        <v>717.69399999999996</v>
      </c>
      <c r="B11" s="23">
        <v>6.4889999999999999</v>
      </c>
    </row>
    <row r="12" spans="1:16">
      <c r="A12" s="19">
        <v>841.10500000000002</v>
      </c>
      <c r="B12" s="23">
        <v>6.5369999999999999</v>
      </c>
    </row>
    <row r="13" spans="1:16">
      <c r="A13" s="19">
        <v>964.39700000000005</v>
      </c>
      <c r="B13" s="23">
        <v>6.4340000000000002</v>
      </c>
    </row>
    <row r="14" spans="1:16">
      <c r="A14" s="19">
        <v>1087.5509999999999</v>
      </c>
      <c r="B14" s="23">
        <v>6.4409999999999998</v>
      </c>
    </row>
    <row r="15" spans="1:16">
      <c r="A15" s="19">
        <v>1210.5519999999999</v>
      </c>
      <c r="B15" s="23">
        <v>6.4569999999999999</v>
      </c>
    </row>
    <row r="16" spans="1:16">
      <c r="A16" s="19">
        <v>1333.3820000000001</v>
      </c>
      <c r="B16" s="23">
        <v>6.5220000000000002</v>
      </c>
    </row>
    <row r="17" spans="1:2">
      <c r="A17" s="19">
        <v>1456.0239999999999</v>
      </c>
      <c r="B17" s="23">
        <v>6.4820000000000002</v>
      </c>
    </row>
    <row r="18" spans="1:2">
      <c r="A18" s="19">
        <v>1578.461</v>
      </c>
      <c r="B18" s="23">
        <v>6.4790000000000001</v>
      </c>
    </row>
    <row r="19" spans="1:2">
      <c r="A19" s="19">
        <v>1700.6759999999999</v>
      </c>
      <c r="B19" s="23">
        <v>6.6210000000000004</v>
      </c>
    </row>
    <row r="20" spans="1:2">
      <c r="A20" s="19">
        <v>1822.652</v>
      </c>
      <c r="B20" s="23">
        <v>6.5010000000000003</v>
      </c>
    </row>
    <row r="21" spans="1:2">
      <c r="A21" s="19">
        <v>1944.3720000000001</v>
      </c>
      <c r="B21" s="23">
        <v>6.444</v>
      </c>
    </row>
    <row r="22" spans="1:2">
      <c r="A22" s="19">
        <v>2065.819</v>
      </c>
      <c r="B22" s="23">
        <v>6.3879999999999999</v>
      </c>
    </row>
    <row r="23" spans="1:2">
      <c r="A23" s="19">
        <v>2186.9769999999999</v>
      </c>
      <c r="B23" s="23">
        <v>6.4749999999999996</v>
      </c>
    </row>
    <row r="24" spans="1:2">
      <c r="A24" s="19">
        <v>2307.828</v>
      </c>
      <c r="B24" s="23">
        <v>6.3259999999999996</v>
      </c>
    </row>
    <row r="25" spans="1:2">
      <c r="A25" s="19">
        <v>2428.355</v>
      </c>
      <c r="B25" s="23">
        <v>6.5359999999999996</v>
      </c>
    </row>
    <row r="26" spans="1:2">
      <c r="A26" s="19">
        <v>2548.5410000000002</v>
      </c>
      <c r="B26" s="23">
        <v>6.62</v>
      </c>
    </row>
    <row r="27" spans="1:2">
      <c r="A27" s="19">
        <v>2668.3690000000001</v>
      </c>
      <c r="B27" s="23">
        <v>6.1239999999999997</v>
      </c>
    </row>
    <row r="28" spans="1:2">
      <c r="A28" s="19">
        <v>2787.8220000000001</v>
      </c>
      <c r="B28" s="23">
        <v>6.5</v>
      </c>
    </row>
    <row r="29" spans="1:2">
      <c r="A29" s="19">
        <v>2906.8530000000001</v>
      </c>
      <c r="B29" s="23">
        <v>6.4560000000000004</v>
      </c>
    </row>
    <row r="30" spans="1:2">
      <c r="A30" s="19">
        <v>3025.3560000000002</v>
      </c>
      <c r="B30" s="23">
        <v>6.58</v>
      </c>
    </row>
    <row r="31" spans="1:2">
      <c r="A31" s="19">
        <v>3143.2190000000001</v>
      </c>
      <c r="B31" s="23">
        <v>6.2610000000000001</v>
      </c>
    </row>
    <row r="32" spans="1:2">
      <c r="A32" s="19">
        <v>3260.33</v>
      </c>
      <c r="B32" s="23">
        <v>6.3440000000000003</v>
      </c>
    </row>
    <row r="33" spans="1:2">
      <c r="A33" s="19">
        <v>3376.578</v>
      </c>
      <c r="B33" s="23">
        <v>6.4770000000000003</v>
      </c>
    </row>
    <row r="34" spans="1:2">
      <c r="A34" s="19">
        <v>3491.85</v>
      </c>
      <c r="B34" s="23">
        <v>6.2960000000000003</v>
      </c>
    </row>
    <row r="35" spans="1:2">
      <c r="A35" s="19">
        <v>3606.0329999999999</v>
      </c>
      <c r="B35" s="23">
        <v>6.4720000000000004</v>
      </c>
    </row>
    <row r="36" spans="1:2">
      <c r="A36" s="19">
        <v>3719.0169999999998</v>
      </c>
      <c r="B36" s="23">
        <v>6.44</v>
      </c>
    </row>
    <row r="37" spans="1:2">
      <c r="A37" s="19">
        <v>3830.6889999999999</v>
      </c>
      <c r="B37" s="23">
        <v>6.359</v>
      </c>
    </row>
    <row r="38" spans="1:2">
      <c r="A38" s="19">
        <v>3940.9360000000001</v>
      </c>
      <c r="B38" s="23">
        <v>6.6</v>
      </c>
    </row>
    <row r="39" spans="1:2">
      <c r="A39" s="19">
        <v>4049.6469999999999</v>
      </c>
      <c r="B39" s="23">
        <v>6.5590000000000002</v>
      </c>
    </row>
    <row r="40" spans="1:2">
      <c r="A40" s="19">
        <v>4156.71</v>
      </c>
      <c r="B40" s="23">
        <v>6.3929999999999998</v>
      </c>
    </row>
    <row r="41" spans="1:2">
      <c r="A41" s="19">
        <v>4262.0129999999999</v>
      </c>
      <c r="B41" s="23">
        <v>6.5410000000000004</v>
      </c>
    </row>
    <row r="42" spans="1:2">
      <c r="A42" s="19">
        <v>4365.4430000000002</v>
      </c>
      <c r="B42" s="23">
        <v>6.4729999999999999</v>
      </c>
    </row>
    <row r="43" spans="1:2">
      <c r="A43" s="19">
        <v>4466.8879999999999</v>
      </c>
      <c r="B43" s="23">
        <v>6.5460000000000003</v>
      </c>
    </row>
    <row r="44" spans="1:2">
      <c r="A44" s="19">
        <v>4566.2380000000003</v>
      </c>
      <c r="B44" s="23">
        <v>6.4180000000000001</v>
      </c>
    </row>
    <row r="45" spans="1:2">
      <c r="A45" s="19">
        <v>4663.3779999999997</v>
      </c>
      <c r="B45" s="23">
        <v>6.4660000000000002</v>
      </c>
    </row>
    <row r="46" spans="1:2">
      <c r="A46" s="19">
        <v>4758.1980000000003</v>
      </c>
      <c r="B46" s="23">
        <v>6.2469999999999999</v>
      </c>
    </row>
    <row r="47" spans="1:2">
      <c r="A47" s="19">
        <v>4850.585</v>
      </c>
      <c r="B47" s="23">
        <v>6.44</v>
      </c>
    </row>
    <row r="48" spans="1:2">
      <c r="A48" s="19">
        <v>4940.4279999999999</v>
      </c>
      <c r="B48" s="23">
        <v>6.1959999999999997</v>
      </c>
    </row>
    <row r="49" spans="1:2">
      <c r="A49" s="19">
        <v>5027.6130000000003</v>
      </c>
      <c r="B49" s="23">
        <v>6.577</v>
      </c>
    </row>
    <row r="50" spans="1:2">
      <c r="A50" s="19">
        <v>5112.03</v>
      </c>
      <c r="B50" s="23">
        <v>6.6180000000000003</v>
      </c>
    </row>
    <row r="51" spans="1:2">
      <c r="A51" s="19">
        <v>5493.7550000000001</v>
      </c>
      <c r="B51" s="23">
        <v>6.6520000000000001</v>
      </c>
    </row>
    <row r="52" spans="1:2">
      <c r="A52" s="19">
        <v>5820.0230000000001</v>
      </c>
      <c r="B52" s="23">
        <v>6.7030000000000003</v>
      </c>
    </row>
    <row r="53" spans="1:2">
      <c r="A53" s="19">
        <v>6107.4040000000005</v>
      </c>
      <c r="B53" s="23">
        <v>6.7279999999999998</v>
      </c>
    </row>
    <row r="54" spans="1:2">
      <c r="A54" s="19">
        <v>6372.4660000000003</v>
      </c>
      <c r="B54" s="23">
        <v>6.5510000000000002</v>
      </c>
    </row>
    <row r="55" spans="1:2">
      <c r="A55" s="19">
        <v>6631.7759999999998</v>
      </c>
      <c r="B55" s="23">
        <v>6.6890000000000001</v>
      </c>
    </row>
    <row r="56" spans="1:2">
      <c r="A56" s="19">
        <v>6901.902</v>
      </c>
      <c r="B56" s="23">
        <v>7.8</v>
      </c>
    </row>
    <row r="57" spans="1:2">
      <c r="A57" s="19">
        <v>7195.3220000000001</v>
      </c>
      <c r="B57" s="23">
        <v>6.3</v>
      </c>
    </row>
    <row r="58" spans="1:2">
      <c r="A58" s="19">
        <v>7502.3810000000003</v>
      </c>
      <c r="B58" s="23">
        <v>6.5250000000000004</v>
      </c>
    </row>
    <row r="59" spans="1:2">
      <c r="A59" s="19">
        <v>7655.6819999999998</v>
      </c>
      <c r="B59" s="23">
        <v>7.0129999999999999</v>
      </c>
    </row>
    <row r="60" spans="1:2">
      <c r="A60" s="19">
        <v>7805.9790000000003</v>
      </c>
      <c r="B60" s="23">
        <v>6.5069999999999997</v>
      </c>
    </row>
    <row r="61" spans="1:2">
      <c r="A61" s="19">
        <v>8607.9609999999993</v>
      </c>
      <c r="B61" s="23">
        <v>6.9080000000000004</v>
      </c>
    </row>
    <row r="62" spans="1:2">
      <c r="A62" s="19">
        <v>9065.5529999999999</v>
      </c>
      <c r="B62" s="23">
        <v>7.8</v>
      </c>
    </row>
    <row r="63" spans="1:2">
      <c r="A63" s="19">
        <v>10268.932000000001</v>
      </c>
      <c r="B63" s="23">
        <v>6.53</v>
      </c>
    </row>
  </sheetData>
  <mergeCells count="2">
    <mergeCell ref="A3:B3"/>
    <mergeCell ref="F3:H3"/>
  </mergeCells>
  <phoneticPr fontId="44" type="noConversion"/>
  <pageMargins left="0.7" right="0.7" top="0.75" bottom="0.75" header="0.3" footer="0.3"/>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L62"/>
  <sheetViews>
    <sheetView workbookViewId="0">
      <selection activeCell="B5" sqref="B5:B62"/>
    </sheetView>
  </sheetViews>
  <sheetFormatPr baseColWidth="10" defaultColWidth="9" defaultRowHeight="13"/>
  <cols>
    <col min="1" max="1" width="21.1640625" style="19" customWidth="1"/>
    <col min="2" max="2" width="13.6640625" style="20" customWidth="1"/>
    <col min="3" max="5" width="9" style="4"/>
    <col min="6" max="6" width="10.1640625" style="23" customWidth="1"/>
    <col min="7" max="7" width="14.1640625" style="6" customWidth="1"/>
    <col min="8" max="8" width="11.1640625" style="6" customWidth="1"/>
    <col min="9" max="16384" width="9" style="4"/>
  </cols>
  <sheetData>
    <row r="1" spans="1:12">
      <c r="A1" s="37" t="s">
        <v>800</v>
      </c>
      <c r="B1" s="12"/>
      <c r="C1" s="22"/>
      <c r="D1" s="22"/>
      <c r="E1" s="22"/>
      <c r="F1" s="17"/>
      <c r="I1" s="6"/>
      <c r="K1" s="6"/>
      <c r="L1" s="6"/>
    </row>
    <row r="2" spans="1:12">
      <c r="A2" s="9"/>
      <c r="B2" s="12"/>
      <c r="C2" s="22"/>
      <c r="D2" s="22"/>
      <c r="E2" s="22"/>
      <c r="F2" s="17"/>
      <c r="I2" s="6"/>
      <c r="K2" s="6"/>
      <c r="L2" s="6"/>
    </row>
    <row r="3" spans="1:12">
      <c r="A3" s="239" t="s">
        <v>605</v>
      </c>
      <c r="B3" s="239"/>
      <c r="F3" s="235" t="s">
        <v>606</v>
      </c>
      <c r="G3" s="235"/>
      <c r="H3" s="235"/>
    </row>
    <row r="4" spans="1:12" ht="15">
      <c r="A4" s="11" t="s">
        <v>607</v>
      </c>
      <c r="B4" s="12" t="s">
        <v>608</v>
      </c>
      <c r="F4" s="128" t="s">
        <v>609</v>
      </c>
      <c r="G4" s="14" t="s">
        <v>611</v>
      </c>
      <c r="H4" s="14" t="s">
        <v>612</v>
      </c>
    </row>
    <row r="5" spans="1:12">
      <c r="A5" s="19">
        <v>-43.5</v>
      </c>
      <c r="B5" s="23">
        <v>11.877000000000001</v>
      </c>
      <c r="F5" s="23">
        <v>936</v>
      </c>
      <c r="G5" s="6">
        <v>-43.5</v>
      </c>
      <c r="H5" s="6" t="s">
        <v>801</v>
      </c>
    </row>
    <row r="6" spans="1:12">
      <c r="A6" s="19">
        <v>268.36</v>
      </c>
      <c r="B6" s="23">
        <v>11.438000000000001</v>
      </c>
      <c r="F6" s="23">
        <v>954.5</v>
      </c>
      <c r="G6" s="6">
        <v>1886</v>
      </c>
      <c r="H6" s="6">
        <v>65</v>
      </c>
    </row>
    <row r="7" spans="1:12">
      <c r="A7" s="19">
        <v>593.38</v>
      </c>
      <c r="B7" s="23">
        <v>11.804</v>
      </c>
      <c r="F7" s="23">
        <v>992.5</v>
      </c>
      <c r="G7" s="6">
        <v>2130</v>
      </c>
      <c r="H7" s="6">
        <v>70</v>
      </c>
    </row>
    <row r="8" spans="1:12">
      <c r="A8" s="19">
        <v>902.4</v>
      </c>
      <c r="B8" s="23">
        <v>11.69</v>
      </c>
      <c r="F8" s="23">
        <v>1036.5</v>
      </c>
      <c r="G8" s="6">
        <v>2995</v>
      </c>
      <c r="H8" s="6">
        <v>55</v>
      </c>
    </row>
    <row r="9" spans="1:12">
      <c r="A9" s="19">
        <v>1187.1199999999999</v>
      </c>
      <c r="B9" s="23">
        <v>11.531000000000001</v>
      </c>
      <c r="F9" s="23">
        <v>1084.5</v>
      </c>
      <c r="G9" s="6">
        <v>4705</v>
      </c>
      <c r="H9" s="6">
        <v>70</v>
      </c>
    </row>
    <row r="10" spans="1:12">
      <c r="A10" s="19">
        <v>1439.75</v>
      </c>
      <c r="B10" s="23">
        <v>11.972</v>
      </c>
      <c r="F10" s="23">
        <v>1128.5</v>
      </c>
      <c r="G10" s="6">
        <v>6270</v>
      </c>
      <c r="H10" s="6">
        <v>85</v>
      </c>
    </row>
    <row r="11" spans="1:12">
      <c r="A11" s="19">
        <v>1658.98</v>
      </c>
      <c r="B11" s="23">
        <v>11.766999999999999</v>
      </c>
      <c r="F11" s="23">
        <v>1136.5</v>
      </c>
      <c r="G11" s="6">
        <v>7240</v>
      </c>
      <c r="H11" s="6">
        <v>60</v>
      </c>
    </row>
    <row r="12" spans="1:12">
      <c r="A12" s="19">
        <v>1848.22</v>
      </c>
      <c r="B12" s="23">
        <v>11.641999999999999</v>
      </c>
      <c r="F12" s="23">
        <v>1152.5</v>
      </c>
      <c r="G12" s="6">
        <v>9265</v>
      </c>
      <c r="H12" s="6">
        <v>55</v>
      </c>
    </row>
    <row r="13" spans="1:12">
      <c r="A13" s="19">
        <v>2010.99</v>
      </c>
      <c r="B13" s="23">
        <v>11.462999999999999</v>
      </c>
    </row>
    <row r="14" spans="1:12">
      <c r="A14" s="19">
        <v>2150.7800000000002</v>
      </c>
      <c r="B14" s="23">
        <v>12.127000000000001</v>
      </c>
    </row>
    <row r="15" spans="1:12">
      <c r="A15" s="19">
        <v>2271.1</v>
      </c>
      <c r="B15" s="23">
        <v>12.242000000000001</v>
      </c>
    </row>
    <row r="16" spans="1:12">
      <c r="A16" s="19">
        <v>2375.4699999999998</v>
      </c>
      <c r="B16" s="23">
        <v>12.46</v>
      </c>
    </row>
    <row r="17" spans="1:2">
      <c r="A17" s="19">
        <v>2422.77</v>
      </c>
      <c r="B17" s="23">
        <v>12.403</v>
      </c>
    </row>
    <row r="18" spans="1:2">
      <c r="A18" s="19">
        <v>2509.79</v>
      </c>
      <c r="B18" s="23">
        <v>11.695</v>
      </c>
    </row>
    <row r="19" spans="1:2">
      <c r="A19" s="19">
        <v>2589.62</v>
      </c>
      <c r="B19" s="23">
        <v>12.189</v>
      </c>
    </row>
    <row r="20" spans="1:2">
      <c r="A20" s="19">
        <v>2665.7</v>
      </c>
      <c r="B20" s="23">
        <v>12.47</v>
      </c>
    </row>
    <row r="21" spans="1:2">
      <c r="A21" s="19">
        <v>2740.1</v>
      </c>
      <c r="B21" s="23">
        <v>12.311999999999999</v>
      </c>
    </row>
    <row r="22" spans="1:2">
      <c r="A22" s="19">
        <v>2813.78</v>
      </c>
      <c r="B22" s="23">
        <v>12.012</v>
      </c>
    </row>
    <row r="23" spans="1:2">
      <c r="A23" s="19">
        <v>2887.62</v>
      </c>
      <c r="B23" s="23">
        <v>12.180999999999999</v>
      </c>
    </row>
    <row r="24" spans="1:2">
      <c r="A24" s="19">
        <v>2962.53</v>
      </c>
      <c r="B24" s="23">
        <v>12.025</v>
      </c>
    </row>
    <row r="25" spans="1:2">
      <c r="A25" s="19">
        <v>3039.42</v>
      </c>
      <c r="B25" s="23">
        <v>12.17</v>
      </c>
    </row>
    <row r="26" spans="1:2">
      <c r="A26" s="19">
        <v>3119.18</v>
      </c>
      <c r="B26" s="23">
        <v>11.888</v>
      </c>
    </row>
    <row r="27" spans="1:2">
      <c r="A27" s="19">
        <v>3202.72</v>
      </c>
      <c r="B27" s="23">
        <v>11.984999999999999</v>
      </c>
    </row>
    <row r="28" spans="1:2">
      <c r="A28" s="19">
        <v>3290.94</v>
      </c>
      <c r="B28" s="23">
        <v>12.154999999999999</v>
      </c>
    </row>
    <row r="29" spans="1:2">
      <c r="A29" s="19">
        <v>3384.73</v>
      </c>
      <c r="B29" s="23">
        <v>12.183999999999999</v>
      </c>
    </row>
    <row r="30" spans="1:2">
      <c r="A30" s="19">
        <v>3485.01</v>
      </c>
      <c r="B30" s="23">
        <v>12.494</v>
      </c>
    </row>
    <row r="31" spans="1:2">
      <c r="A31" s="19">
        <v>3592.64</v>
      </c>
      <c r="B31" s="23">
        <v>12.727</v>
      </c>
    </row>
    <row r="32" spans="1:2">
      <c r="A32" s="19">
        <v>3707.89</v>
      </c>
      <c r="B32" s="23">
        <v>12.962</v>
      </c>
    </row>
    <row r="33" spans="1:2">
      <c r="A33" s="19">
        <v>3830.53</v>
      </c>
      <c r="B33" s="23">
        <v>12.675000000000001</v>
      </c>
    </row>
    <row r="34" spans="1:2">
      <c r="A34" s="19">
        <v>3960.32</v>
      </c>
      <c r="B34" s="23">
        <v>12.564</v>
      </c>
    </row>
    <row r="35" spans="1:2">
      <c r="A35" s="19">
        <v>4097.01</v>
      </c>
      <c r="B35" s="23">
        <v>13.32</v>
      </c>
    </row>
    <row r="36" spans="1:2">
      <c r="A36" s="19">
        <v>4240.3500000000004</v>
      </c>
      <c r="B36" s="23">
        <v>12.590999999999999</v>
      </c>
    </row>
    <row r="37" spans="1:2">
      <c r="A37" s="19">
        <v>4390.1000000000004</v>
      </c>
      <c r="B37" s="23">
        <v>12.332000000000001</v>
      </c>
    </row>
    <row r="38" spans="1:2">
      <c r="A38" s="19">
        <v>4546</v>
      </c>
      <c r="B38" s="23">
        <v>12.664</v>
      </c>
    </row>
    <row r="39" spans="1:2">
      <c r="A39" s="19">
        <v>4707.82</v>
      </c>
      <c r="B39" s="23">
        <v>12.795</v>
      </c>
    </row>
    <row r="40" spans="1:2">
      <c r="A40" s="19">
        <v>4875.3</v>
      </c>
      <c r="B40" s="23">
        <v>13.137</v>
      </c>
    </row>
    <row r="41" spans="1:2">
      <c r="A41" s="19">
        <v>5048.21</v>
      </c>
      <c r="B41" s="23">
        <v>13.297000000000001</v>
      </c>
    </row>
    <row r="42" spans="1:2">
      <c r="A42" s="19">
        <v>5226.28</v>
      </c>
      <c r="B42" s="23">
        <v>13.045999999999999</v>
      </c>
    </row>
    <row r="43" spans="1:2">
      <c r="A43" s="19">
        <v>5409.28</v>
      </c>
      <c r="B43" s="23">
        <v>13.03</v>
      </c>
    </row>
    <row r="44" spans="1:2">
      <c r="A44" s="19">
        <v>5597.04</v>
      </c>
      <c r="B44" s="23">
        <v>12.644</v>
      </c>
    </row>
    <row r="45" spans="1:2">
      <c r="A45" s="19">
        <v>5789.43</v>
      </c>
      <c r="B45" s="23">
        <v>12.682</v>
      </c>
    </row>
    <row r="46" spans="1:2">
      <c r="A46" s="19">
        <v>5986.33</v>
      </c>
      <c r="B46" s="23">
        <v>13.045</v>
      </c>
    </row>
    <row r="47" spans="1:2">
      <c r="A47" s="19">
        <v>6187.63</v>
      </c>
      <c r="B47" s="23">
        <v>12.654</v>
      </c>
    </row>
    <row r="48" spans="1:2">
      <c r="A48" s="19">
        <v>6393.2</v>
      </c>
      <c r="B48" s="23">
        <v>12.967000000000001</v>
      </c>
    </row>
    <row r="49" spans="1:2">
      <c r="A49" s="19">
        <v>6602.94</v>
      </c>
      <c r="B49" s="23">
        <v>12.804</v>
      </c>
    </row>
    <row r="50" spans="1:2">
      <c r="A50" s="19">
        <v>6816.71</v>
      </c>
      <c r="B50" s="23">
        <v>12.403</v>
      </c>
    </row>
    <row r="51" spans="1:2">
      <c r="A51" s="19">
        <v>7034.41</v>
      </c>
      <c r="B51" s="23">
        <v>12.945</v>
      </c>
    </row>
    <row r="52" spans="1:2">
      <c r="A52" s="19">
        <v>7255.91</v>
      </c>
      <c r="B52" s="23">
        <v>13.452999999999999</v>
      </c>
    </row>
    <row r="53" spans="1:2">
      <c r="A53" s="19">
        <v>7481.1</v>
      </c>
      <c r="B53" s="23">
        <v>13.044</v>
      </c>
    </row>
    <row r="54" spans="1:2">
      <c r="A54" s="19">
        <v>7709.85</v>
      </c>
      <c r="B54" s="23">
        <v>13.584</v>
      </c>
    </row>
    <row r="55" spans="1:2">
      <c r="A55" s="19">
        <v>7941.8</v>
      </c>
      <c r="B55" s="23">
        <v>13.029</v>
      </c>
    </row>
    <row r="56" spans="1:2">
      <c r="A56" s="19">
        <v>8176.4</v>
      </c>
      <c r="B56" s="23">
        <v>13.039</v>
      </c>
    </row>
    <row r="57" spans="1:2">
      <c r="A57" s="19">
        <v>8294.51</v>
      </c>
      <c r="B57" s="23">
        <v>12.726000000000001</v>
      </c>
    </row>
    <row r="58" spans="1:2">
      <c r="A58" s="19">
        <v>8413.07</v>
      </c>
      <c r="B58" s="23">
        <v>12.836</v>
      </c>
    </row>
    <row r="59" spans="1:2">
      <c r="A59" s="19">
        <v>8531.98</v>
      </c>
      <c r="B59" s="23">
        <v>12.467000000000001</v>
      </c>
    </row>
    <row r="60" spans="1:2">
      <c r="A60" s="19">
        <v>8651.18</v>
      </c>
      <c r="B60" s="23">
        <v>13.656000000000001</v>
      </c>
    </row>
    <row r="61" spans="1:2">
      <c r="A61" s="19">
        <v>8770.58</v>
      </c>
      <c r="B61" s="23">
        <v>11.891999999999999</v>
      </c>
    </row>
    <row r="62" spans="1:2">
      <c r="A62" s="19">
        <v>8890.1</v>
      </c>
      <c r="B62" s="23">
        <v>12.597</v>
      </c>
    </row>
  </sheetData>
  <mergeCells count="2">
    <mergeCell ref="A3:B3"/>
    <mergeCell ref="F3:H3"/>
  </mergeCells>
  <phoneticPr fontId="44"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61"/>
  <sheetViews>
    <sheetView workbookViewId="0">
      <selection activeCell="G50" sqref="G50"/>
    </sheetView>
  </sheetViews>
  <sheetFormatPr baseColWidth="10" defaultColWidth="9" defaultRowHeight="13"/>
  <cols>
    <col min="1" max="1" width="21.1640625" style="6" customWidth="1"/>
    <col min="2" max="2" width="13.6640625" style="20" customWidth="1"/>
    <col min="3" max="5" width="9" style="4"/>
    <col min="6" max="6" width="10.6640625" style="4" customWidth="1"/>
    <col min="7" max="7" width="12.83203125" style="4" customWidth="1"/>
    <col min="8" max="8" width="14.1640625" style="4" customWidth="1"/>
    <col min="9" max="9" width="11.1640625" style="4" customWidth="1"/>
    <col min="10" max="10" width="20.33203125" style="4" customWidth="1"/>
    <col min="11" max="16384" width="9" style="4"/>
  </cols>
  <sheetData>
    <row r="1" spans="1:10">
      <c r="A1" s="39" t="s">
        <v>623</v>
      </c>
      <c r="B1" s="12"/>
      <c r="C1" s="22"/>
      <c r="D1" s="22"/>
      <c r="E1" s="22"/>
      <c r="F1" s="6"/>
    </row>
    <row r="2" spans="1:10">
      <c r="A2" s="40"/>
      <c r="B2" s="12"/>
      <c r="C2" s="22"/>
      <c r="D2" s="22"/>
      <c r="E2" s="22"/>
      <c r="F2" s="6"/>
    </row>
    <row r="3" spans="1:10">
      <c r="A3" s="229" t="s">
        <v>605</v>
      </c>
      <c r="B3" s="229"/>
      <c r="F3" s="229" t="s">
        <v>606</v>
      </c>
      <c r="G3" s="229"/>
      <c r="H3" s="229"/>
      <c r="I3" s="229"/>
      <c r="J3" s="229"/>
    </row>
    <row r="4" spans="1:10" ht="15">
      <c r="A4" s="11" t="s">
        <v>607</v>
      </c>
      <c r="B4" s="12" t="s">
        <v>608</v>
      </c>
      <c r="F4" s="13" t="s">
        <v>617</v>
      </c>
      <c r="G4" s="13" t="s">
        <v>610</v>
      </c>
      <c r="H4" s="14" t="s">
        <v>611</v>
      </c>
      <c r="I4" s="14" t="s">
        <v>612</v>
      </c>
      <c r="J4" s="6" t="s">
        <v>619</v>
      </c>
    </row>
    <row r="5" spans="1:10">
      <c r="A5" s="6">
        <v>0</v>
      </c>
      <c r="B5" s="23">
        <v>0</v>
      </c>
      <c r="F5" s="13">
        <v>25</v>
      </c>
      <c r="G5" s="13" t="s">
        <v>624</v>
      </c>
      <c r="H5" s="13">
        <v>2340</v>
      </c>
      <c r="I5" s="13">
        <v>200</v>
      </c>
      <c r="J5" s="13">
        <v>2340</v>
      </c>
    </row>
    <row r="6" spans="1:10">
      <c r="A6" s="6">
        <v>295</v>
      </c>
      <c r="B6" s="23">
        <v>0.5</v>
      </c>
      <c r="F6" s="13">
        <v>90</v>
      </c>
      <c r="G6" s="13" t="s">
        <v>624</v>
      </c>
      <c r="H6" s="13">
        <v>4800</v>
      </c>
      <c r="I6" s="13">
        <v>70</v>
      </c>
      <c r="J6" s="13">
        <v>5530</v>
      </c>
    </row>
    <row r="7" spans="1:10">
      <c r="A7" s="6">
        <v>506</v>
      </c>
      <c r="B7" s="23">
        <v>4.4000000000000004</v>
      </c>
      <c r="F7" s="13">
        <v>125</v>
      </c>
      <c r="G7" s="13" t="s">
        <v>624</v>
      </c>
      <c r="H7" s="13">
        <v>6290</v>
      </c>
      <c r="I7" s="13">
        <v>100</v>
      </c>
      <c r="J7" s="13">
        <v>7200</v>
      </c>
    </row>
    <row r="8" spans="1:10">
      <c r="A8" s="6">
        <v>660</v>
      </c>
      <c r="B8" s="23">
        <v>0.3</v>
      </c>
      <c r="F8" s="13">
        <v>165</v>
      </c>
      <c r="G8" s="13" t="s">
        <v>625</v>
      </c>
      <c r="H8" s="13">
        <v>10460</v>
      </c>
      <c r="I8" s="52">
        <v>390</v>
      </c>
      <c r="J8" s="36">
        <v>12370</v>
      </c>
    </row>
    <row r="9" spans="1:10">
      <c r="A9" s="6">
        <v>849</v>
      </c>
      <c r="B9" s="23">
        <v>0.5</v>
      </c>
      <c r="F9" s="13">
        <v>240</v>
      </c>
      <c r="G9" s="13" t="s">
        <v>626</v>
      </c>
      <c r="H9" s="13">
        <v>12060</v>
      </c>
      <c r="I9" s="52">
        <v>80</v>
      </c>
      <c r="J9" s="36">
        <v>14070</v>
      </c>
    </row>
    <row r="10" spans="1:10">
      <c r="A10" s="6">
        <v>1092</v>
      </c>
      <c r="B10" s="23">
        <v>0.36699999999999999</v>
      </c>
    </row>
    <row r="11" spans="1:10">
      <c r="A11" s="6">
        <v>1317</v>
      </c>
      <c r="B11" s="23">
        <v>3.367</v>
      </c>
    </row>
    <row r="12" spans="1:10">
      <c r="A12" s="6">
        <v>1814</v>
      </c>
      <c r="B12" s="23">
        <v>0.5</v>
      </c>
    </row>
    <row r="13" spans="1:10">
      <c r="A13" s="6">
        <v>2358</v>
      </c>
      <c r="B13" s="23">
        <v>4.4000000000000004</v>
      </c>
    </row>
    <row r="14" spans="1:10">
      <c r="A14" s="6">
        <v>2665</v>
      </c>
      <c r="B14" s="23">
        <v>0.5</v>
      </c>
    </row>
    <row r="15" spans="1:10">
      <c r="A15" s="6">
        <v>2830</v>
      </c>
      <c r="B15" s="23">
        <v>4.4000000000000004</v>
      </c>
    </row>
    <row r="16" spans="1:10">
      <c r="A16" s="6">
        <v>3047</v>
      </c>
      <c r="B16" s="23">
        <v>2.0670000000000002</v>
      </c>
    </row>
    <row r="17" spans="1:9">
      <c r="A17" s="6">
        <v>3205</v>
      </c>
      <c r="B17" s="23">
        <v>2.4670000000000001</v>
      </c>
    </row>
    <row r="18" spans="1:9">
      <c r="A18" s="6">
        <v>3322</v>
      </c>
      <c r="B18" s="23">
        <v>6.2670000000000003</v>
      </c>
    </row>
    <row r="19" spans="1:9">
      <c r="A19" s="6">
        <v>3417</v>
      </c>
      <c r="B19" s="23">
        <v>4.3</v>
      </c>
    </row>
    <row r="20" spans="1:9">
      <c r="A20" s="6">
        <v>3511</v>
      </c>
      <c r="B20" s="23">
        <v>5.2</v>
      </c>
    </row>
    <row r="21" spans="1:9">
      <c r="A21" s="6">
        <v>3622</v>
      </c>
      <c r="B21" s="23">
        <v>4.4000000000000004</v>
      </c>
    </row>
    <row r="22" spans="1:9">
      <c r="A22" s="6">
        <v>3745</v>
      </c>
      <c r="B22" s="23">
        <v>6.2670000000000003</v>
      </c>
    </row>
    <row r="23" spans="1:9">
      <c r="A23" s="6">
        <v>3867</v>
      </c>
      <c r="B23" s="23">
        <v>0.4</v>
      </c>
    </row>
    <row r="24" spans="1:9">
      <c r="A24" s="6">
        <v>3991</v>
      </c>
      <c r="B24" s="23">
        <v>3.0670000000000002</v>
      </c>
    </row>
    <row r="25" spans="1:9">
      <c r="A25" s="6">
        <v>4121</v>
      </c>
      <c r="B25" s="23">
        <v>5.9</v>
      </c>
    </row>
    <row r="26" spans="1:9">
      <c r="A26" s="6">
        <v>4273</v>
      </c>
      <c r="B26" s="23">
        <v>3.1</v>
      </c>
    </row>
    <row r="27" spans="1:9">
      <c r="A27" s="6">
        <v>4518</v>
      </c>
      <c r="B27" s="23">
        <v>0.36699999999999999</v>
      </c>
    </row>
    <row r="28" spans="1:9">
      <c r="A28" s="6">
        <v>4811</v>
      </c>
      <c r="B28" s="23">
        <v>3.7</v>
      </c>
    </row>
    <row r="29" spans="1:9">
      <c r="A29" s="6">
        <v>4994</v>
      </c>
      <c r="B29" s="23">
        <v>5.9</v>
      </c>
    </row>
    <row r="30" spans="1:9">
      <c r="A30" s="6">
        <v>5338</v>
      </c>
      <c r="B30" s="23">
        <v>4.0999999999999996</v>
      </c>
      <c r="D30" s="38"/>
      <c r="E30" s="38"/>
      <c r="F30" s="38"/>
      <c r="G30" s="38"/>
      <c r="H30" s="38"/>
      <c r="I30" s="38"/>
    </row>
    <row r="31" spans="1:9">
      <c r="A31" s="6">
        <v>5546</v>
      </c>
      <c r="B31" s="23">
        <v>3.1</v>
      </c>
      <c r="D31" s="38"/>
      <c r="E31" s="38"/>
      <c r="F31" s="38"/>
      <c r="G31" s="38"/>
      <c r="H31" s="38"/>
      <c r="I31" s="38"/>
    </row>
    <row r="32" spans="1:9">
      <c r="A32" s="6">
        <v>5750</v>
      </c>
      <c r="B32" s="23">
        <v>3.1</v>
      </c>
      <c r="D32" s="38"/>
      <c r="E32" s="38"/>
      <c r="F32" s="38"/>
      <c r="G32" s="38"/>
      <c r="H32" s="38"/>
      <c r="I32" s="38"/>
    </row>
    <row r="33" spans="1:4">
      <c r="A33" s="6">
        <v>5986</v>
      </c>
      <c r="B33" s="23">
        <v>2.367</v>
      </c>
      <c r="D33" s="38"/>
    </row>
    <row r="34" spans="1:4">
      <c r="A34" s="6">
        <v>6250</v>
      </c>
      <c r="B34" s="23">
        <v>4.4000000000000004</v>
      </c>
      <c r="D34" s="13"/>
    </row>
    <row r="35" spans="1:4">
      <c r="A35" s="6">
        <v>6433</v>
      </c>
      <c r="B35" s="23">
        <v>7.2329999999999997</v>
      </c>
      <c r="D35" s="13"/>
    </row>
    <row r="36" spans="1:4">
      <c r="A36" s="6">
        <v>6683</v>
      </c>
      <c r="B36" s="23">
        <v>7.2329999999999997</v>
      </c>
      <c r="D36" s="13"/>
    </row>
    <row r="37" spans="1:4">
      <c r="A37" s="6">
        <v>6934</v>
      </c>
      <c r="B37" s="23">
        <v>5.0999999999999996</v>
      </c>
      <c r="D37" s="13"/>
    </row>
    <row r="38" spans="1:4">
      <c r="A38" s="6">
        <v>7226</v>
      </c>
      <c r="B38" s="23">
        <v>5.5670000000000002</v>
      </c>
      <c r="D38" s="13"/>
    </row>
    <row r="39" spans="1:4">
      <c r="A39" s="6">
        <v>7344</v>
      </c>
      <c r="B39" s="23">
        <v>3.867</v>
      </c>
    </row>
    <row r="40" spans="1:4">
      <c r="A40" s="6">
        <v>7450</v>
      </c>
      <c r="B40" s="23">
        <v>5.5330000000000004</v>
      </c>
    </row>
    <row r="41" spans="1:4">
      <c r="A41" s="6">
        <v>7544</v>
      </c>
      <c r="B41" s="23">
        <v>5.9</v>
      </c>
    </row>
    <row r="42" spans="1:4">
      <c r="A42" s="6">
        <v>7638</v>
      </c>
      <c r="B42" s="23">
        <v>6.133</v>
      </c>
    </row>
    <row r="43" spans="1:4">
      <c r="A43" s="6">
        <v>7748</v>
      </c>
      <c r="B43" s="23">
        <v>5.6</v>
      </c>
    </row>
    <row r="44" spans="1:4">
      <c r="A44" s="6">
        <v>7875</v>
      </c>
      <c r="B44" s="23">
        <v>3.1669999999999998</v>
      </c>
    </row>
    <row r="45" spans="1:4">
      <c r="A45" s="6">
        <v>7986</v>
      </c>
      <c r="B45" s="23">
        <v>2.3330000000000002</v>
      </c>
    </row>
    <row r="46" spans="1:4">
      <c r="A46" s="6">
        <v>8103</v>
      </c>
      <c r="B46" s="23">
        <v>5.867</v>
      </c>
    </row>
    <row r="47" spans="1:4">
      <c r="A47" s="6">
        <v>8244</v>
      </c>
      <c r="B47" s="23">
        <v>5.0670000000000002</v>
      </c>
    </row>
    <row r="48" spans="1:4">
      <c r="A48" s="6">
        <v>8361</v>
      </c>
      <c r="B48" s="23">
        <v>5.867</v>
      </c>
    </row>
    <row r="49" spans="1:2">
      <c r="A49" s="6">
        <v>8463</v>
      </c>
      <c r="B49" s="23">
        <v>5.6669999999999998</v>
      </c>
    </row>
    <row r="50" spans="1:2">
      <c r="A50" s="6">
        <v>8568</v>
      </c>
      <c r="B50" s="23">
        <v>5.0999999999999996</v>
      </c>
    </row>
    <row r="51" spans="1:2">
      <c r="A51" s="6">
        <v>8725</v>
      </c>
      <c r="B51" s="23">
        <v>5.6669999999999998</v>
      </c>
    </row>
    <row r="52" spans="1:2">
      <c r="A52" s="6">
        <v>9033</v>
      </c>
      <c r="B52" s="23">
        <v>0.9</v>
      </c>
    </row>
    <row r="53" spans="1:2">
      <c r="A53" s="6">
        <v>9322</v>
      </c>
      <c r="B53" s="23">
        <v>3.9</v>
      </c>
    </row>
    <row r="54" spans="1:2">
      <c r="A54" s="6">
        <v>9529</v>
      </c>
      <c r="B54" s="23">
        <v>7.3330000000000002</v>
      </c>
    </row>
    <row r="55" spans="1:2">
      <c r="A55" s="6">
        <v>9803</v>
      </c>
      <c r="B55" s="23">
        <v>1.367</v>
      </c>
    </row>
    <row r="56" spans="1:2">
      <c r="A56" s="6">
        <v>10223</v>
      </c>
      <c r="B56" s="23">
        <v>16.933</v>
      </c>
    </row>
    <row r="57" spans="1:2">
      <c r="A57" s="6">
        <v>10505</v>
      </c>
      <c r="B57" s="23">
        <v>9.3670000000000009</v>
      </c>
    </row>
    <row r="58" spans="1:2">
      <c r="A58" s="6">
        <v>10804</v>
      </c>
      <c r="B58" s="23">
        <v>9.2330000000000005</v>
      </c>
    </row>
    <row r="59" spans="1:2">
      <c r="A59" s="6">
        <v>11224</v>
      </c>
      <c r="B59" s="23">
        <v>16.8</v>
      </c>
    </row>
    <row r="60" spans="1:2">
      <c r="A60" s="6">
        <v>12093</v>
      </c>
      <c r="B60" s="23">
        <v>17.033000000000001</v>
      </c>
    </row>
    <row r="61" spans="1:2">
      <c r="A61" s="6">
        <v>13192</v>
      </c>
      <c r="B61" s="23">
        <v>1.4330000000000001</v>
      </c>
    </row>
  </sheetData>
  <mergeCells count="2">
    <mergeCell ref="A3:B3"/>
    <mergeCell ref="F3:J3"/>
  </mergeCells>
  <phoneticPr fontId="44" type="noConversion"/>
  <pageMargins left="0.7" right="0.7" top="0.75" bottom="0.75" header="0.3" footer="0.3"/>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Q48"/>
  <sheetViews>
    <sheetView workbookViewId="0">
      <selection activeCell="A3" sqref="A3:B4"/>
    </sheetView>
  </sheetViews>
  <sheetFormatPr baseColWidth="10" defaultColWidth="9" defaultRowHeight="13"/>
  <cols>
    <col min="1" max="1" width="21.1640625" style="19" customWidth="1"/>
    <col min="2" max="2" width="13.6640625" style="20" customWidth="1"/>
    <col min="3" max="5" width="9" style="4"/>
    <col min="6" max="6" width="10.1640625" style="4" customWidth="1"/>
    <col min="7" max="7" width="12.83203125" style="4" customWidth="1"/>
    <col min="8" max="8" width="14.1640625" style="4" customWidth="1"/>
    <col min="9" max="9" width="11.1640625" style="4" customWidth="1"/>
    <col min="10" max="10" width="20.33203125" style="4" customWidth="1"/>
    <col min="11" max="11" width="9" style="4"/>
    <col min="12" max="12" width="10.33203125" style="4" customWidth="1"/>
    <col min="13" max="14" width="9" style="4"/>
    <col min="15" max="15" width="9.33203125" style="4" customWidth="1"/>
    <col min="16" max="16" width="9" style="4"/>
    <col min="17" max="17" width="10.33203125" style="4" customWidth="1"/>
    <col min="18" max="16384" width="9" style="4"/>
  </cols>
  <sheetData>
    <row r="1" spans="1:10">
      <c r="A1" s="37" t="s">
        <v>802</v>
      </c>
    </row>
    <row r="2" spans="1:10">
      <c r="A2" s="9"/>
    </row>
    <row r="3" spans="1:10">
      <c r="A3" s="239" t="s">
        <v>605</v>
      </c>
      <c r="B3" s="239"/>
      <c r="F3" s="229" t="s">
        <v>606</v>
      </c>
      <c r="G3" s="229"/>
      <c r="H3" s="229"/>
      <c r="I3" s="229"/>
      <c r="J3" s="229"/>
    </row>
    <row r="4" spans="1:10" ht="15">
      <c r="A4" s="11" t="s">
        <v>607</v>
      </c>
      <c r="B4" s="12" t="s">
        <v>608</v>
      </c>
      <c r="F4" s="128" t="s">
        <v>609</v>
      </c>
      <c r="G4" s="6" t="s">
        <v>610</v>
      </c>
      <c r="H4" s="14" t="s">
        <v>611</v>
      </c>
      <c r="I4" s="14" t="s">
        <v>612</v>
      </c>
      <c r="J4" s="6" t="s">
        <v>619</v>
      </c>
    </row>
    <row r="5" spans="1:10">
      <c r="A5" s="19">
        <v>0</v>
      </c>
      <c r="B5" s="23">
        <v>-8.7170000000000005</v>
      </c>
      <c r="F5" s="13">
        <v>50</v>
      </c>
      <c r="G5" s="13" t="s">
        <v>624</v>
      </c>
      <c r="H5" s="13">
        <v>2610</v>
      </c>
      <c r="I5" s="13">
        <v>80</v>
      </c>
      <c r="J5" s="13">
        <v>2750</v>
      </c>
    </row>
    <row r="6" spans="1:10">
      <c r="A6" s="19">
        <v>275.39999999999998</v>
      </c>
      <c r="B6" s="23">
        <v>-8.093</v>
      </c>
      <c r="F6" s="13">
        <v>80</v>
      </c>
      <c r="G6" s="13" t="s">
        <v>624</v>
      </c>
      <c r="H6" s="13">
        <v>3290</v>
      </c>
      <c r="I6" s="13">
        <v>70</v>
      </c>
      <c r="J6" s="13">
        <v>3480</v>
      </c>
    </row>
    <row r="7" spans="1:10">
      <c r="A7" s="19">
        <v>550.79999999999995</v>
      </c>
      <c r="B7" s="23">
        <v>-8.7889999999999997</v>
      </c>
      <c r="F7" s="13">
        <v>141.5</v>
      </c>
      <c r="G7" s="13" t="s">
        <v>624</v>
      </c>
      <c r="H7" s="13">
        <v>6460</v>
      </c>
      <c r="I7" s="13">
        <v>90</v>
      </c>
      <c r="J7" s="13">
        <v>7330</v>
      </c>
    </row>
    <row r="8" spans="1:10">
      <c r="A8" s="19">
        <v>826.2</v>
      </c>
      <c r="B8" s="23">
        <v>-8.77</v>
      </c>
      <c r="F8" s="13">
        <v>142</v>
      </c>
      <c r="G8" s="13" t="s">
        <v>626</v>
      </c>
      <c r="H8" s="13">
        <v>6120</v>
      </c>
      <c r="I8" s="13">
        <v>70</v>
      </c>
      <c r="J8" s="13">
        <v>7000</v>
      </c>
    </row>
    <row r="9" spans="1:10">
      <c r="A9" s="19">
        <v>1101.5999999999999</v>
      </c>
      <c r="B9" s="23">
        <v>-8.2439999999999998</v>
      </c>
      <c r="F9" s="13">
        <v>195</v>
      </c>
      <c r="G9" s="13" t="s">
        <v>626</v>
      </c>
      <c r="H9" s="13">
        <v>9560</v>
      </c>
      <c r="I9" s="13">
        <v>70</v>
      </c>
      <c r="J9" s="13">
        <v>10710</v>
      </c>
    </row>
    <row r="10" spans="1:10">
      <c r="A10" s="19">
        <v>1377</v>
      </c>
      <c r="B10" s="23">
        <v>-7.657</v>
      </c>
      <c r="F10" s="13">
        <v>260</v>
      </c>
      <c r="G10" s="13" t="s">
        <v>803</v>
      </c>
      <c r="H10" s="129">
        <v>11990</v>
      </c>
      <c r="I10" s="129">
        <v>80</v>
      </c>
      <c r="J10" s="129">
        <v>13980</v>
      </c>
    </row>
    <row r="11" spans="1:10">
      <c r="A11" s="19">
        <v>1652.4</v>
      </c>
      <c r="B11" s="23">
        <v>-8.1319999999999997</v>
      </c>
    </row>
    <row r="12" spans="1:10">
      <c r="A12" s="19">
        <v>1927.8</v>
      </c>
      <c r="B12" s="23">
        <v>-8.1319999999999997</v>
      </c>
    </row>
    <row r="13" spans="1:10">
      <c r="A13" s="19">
        <v>2203.1999999999998</v>
      </c>
      <c r="B13" s="23">
        <v>-7.5979999999999999</v>
      </c>
    </row>
    <row r="14" spans="1:10">
      <c r="A14" s="19">
        <v>2478.6</v>
      </c>
      <c r="B14" s="23">
        <v>-9.9939999999999998</v>
      </c>
    </row>
    <row r="15" spans="1:10">
      <c r="A15" s="19">
        <v>2754</v>
      </c>
      <c r="B15" s="23">
        <v>-7.53</v>
      </c>
    </row>
    <row r="16" spans="1:10">
      <c r="A16" s="19">
        <v>2886.2</v>
      </c>
      <c r="B16" s="23">
        <v>-8.3190000000000008</v>
      </c>
    </row>
    <row r="17" spans="1:17">
      <c r="A17" s="19">
        <v>3018.4</v>
      </c>
      <c r="B17" s="23">
        <v>-7.34</v>
      </c>
    </row>
    <row r="18" spans="1:17">
      <c r="A18" s="19">
        <v>3150.6</v>
      </c>
      <c r="B18" s="23">
        <v>-7.657</v>
      </c>
    </row>
    <row r="19" spans="1:17">
      <c r="A19" s="19">
        <v>3282.7</v>
      </c>
      <c r="B19" s="23">
        <v>-8.3190000000000008</v>
      </c>
    </row>
    <row r="20" spans="1:17">
      <c r="A20" s="19">
        <v>3414.9</v>
      </c>
      <c r="B20" s="23">
        <v>-7.5129999999999999</v>
      </c>
    </row>
    <row r="21" spans="1:17">
      <c r="A21" s="19">
        <v>3547.1</v>
      </c>
      <c r="B21" s="23">
        <v>-7.7859999999999996</v>
      </c>
      <c r="L21" s="18"/>
      <c r="M21" s="18"/>
      <c r="N21" s="18"/>
      <c r="O21" s="18"/>
      <c r="P21" s="18"/>
      <c r="Q21" s="18"/>
    </row>
    <row r="22" spans="1:17">
      <c r="A22" s="19">
        <v>3858.6</v>
      </c>
      <c r="B22" s="23">
        <v>-7.5979999999999999</v>
      </c>
      <c r="L22" s="18"/>
      <c r="M22" s="18"/>
      <c r="N22" s="18"/>
      <c r="O22" s="18"/>
      <c r="P22" s="18"/>
      <c r="Q22" s="18"/>
    </row>
    <row r="23" spans="1:17">
      <c r="A23" s="19">
        <v>4170</v>
      </c>
      <c r="B23" s="23">
        <v>-7.5979999999999999</v>
      </c>
      <c r="O23" s="18"/>
      <c r="P23" s="18"/>
      <c r="Q23" s="18"/>
    </row>
    <row r="24" spans="1:17">
      <c r="A24" s="19">
        <v>4481.5</v>
      </c>
      <c r="B24" s="23">
        <v>-7.5979999999999999</v>
      </c>
      <c r="L24" s="18"/>
    </row>
    <row r="25" spans="1:17">
      <c r="A25" s="19">
        <v>4730.7</v>
      </c>
      <c r="B25" s="23">
        <v>-7.5979999999999999</v>
      </c>
      <c r="L25" s="18"/>
    </row>
    <row r="26" spans="1:17">
      <c r="A26" s="19">
        <v>5104.5</v>
      </c>
      <c r="B26" s="23">
        <v>-7.53</v>
      </c>
      <c r="L26" s="18"/>
    </row>
    <row r="27" spans="1:17">
      <c r="A27" s="19">
        <v>5415.9</v>
      </c>
      <c r="B27" s="23">
        <v>-7.34</v>
      </c>
      <c r="L27" s="18"/>
    </row>
    <row r="28" spans="1:17">
      <c r="A28" s="19">
        <v>5727.4</v>
      </c>
      <c r="B28" s="23">
        <v>-8.2859999999999996</v>
      </c>
      <c r="L28" s="18"/>
    </row>
    <row r="29" spans="1:17">
      <c r="A29" s="19">
        <v>6038.9</v>
      </c>
      <c r="B29" s="23">
        <v>-8.2739999999999991</v>
      </c>
      <c r="L29" s="18"/>
    </row>
    <row r="30" spans="1:17">
      <c r="A30" s="19">
        <v>6350.4</v>
      </c>
      <c r="B30" s="23">
        <v>-7.5979999999999999</v>
      </c>
      <c r="L30" s="18"/>
    </row>
    <row r="31" spans="1:17">
      <c r="A31" s="19">
        <v>6661.9</v>
      </c>
      <c r="B31" s="23">
        <v>-8.2439999999999998</v>
      </c>
    </row>
    <row r="32" spans="1:17">
      <c r="A32" s="19">
        <v>6973.3</v>
      </c>
      <c r="B32" s="23">
        <v>-9.8010000000000002</v>
      </c>
    </row>
    <row r="33" spans="1:2">
      <c r="A33" s="19">
        <v>7284.8</v>
      </c>
      <c r="B33" s="23">
        <v>-10.44</v>
      </c>
    </row>
    <row r="34" spans="1:2">
      <c r="A34" s="19">
        <v>7221</v>
      </c>
      <c r="B34" s="23">
        <v>-9.1999999999999993</v>
      </c>
    </row>
    <row r="35" spans="1:2">
      <c r="A35" s="19">
        <v>7595.2</v>
      </c>
      <c r="B35" s="23">
        <v>-5.9109999999999996</v>
      </c>
    </row>
    <row r="36" spans="1:2">
      <c r="A36" s="19">
        <v>7969.4</v>
      </c>
      <c r="B36" s="23">
        <v>-9.2319999999999993</v>
      </c>
    </row>
    <row r="37" spans="1:2">
      <c r="A37" s="19">
        <v>8156.5</v>
      </c>
      <c r="B37" s="23">
        <v>-5.0119999999999996</v>
      </c>
    </row>
    <row r="38" spans="1:2">
      <c r="A38" s="19">
        <v>8343.5</v>
      </c>
      <c r="B38" s="23">
        <v>-3.2229999999999999</v>
      </c>
    </row>
    <row r="39" spans="1:2">
      <c r="A39" s="19">
        <v>8530.6</v>
      </c>
      <c r="B39" s="23">
        <v>-5.9960000000000004</v>
      </c>
    </row>
    <row r="40" spans="1:2">
      <c r="A40" s="19">
        <v>8717.7000000000007</v>
      </c>
      <c r="B40" s="23">
        <v>-5.9960000000000004</v>
      </c>
    </row>
    <row r="41" spans="1:2">
      <c r="A41" s="19">
        <v>8904.7999999999993</v>
      </c>
      <c r="B41" s="23">
        <v>-5.9960000000000004</v>
      </c>
    </row>
    <row r="42" spans="1:2">
      <c r="A42" s="19">
        <v>9091.9</v>
      </c>
      <c r="B42" s="23">
        <v>-5.9960000000000004</v>
      </c>
    </row>
    <row r="43" spans="1:2">
      <c r="A43" s="19">
        <v>9279</v>
      </c>
      <c r="B43" s="23">
        <v>-5.8819999999999997</v>
      </c>
    </row>
    <row r="44" spans="1:2">
      <c r="A44" s="19">
        <v>9466.1</v>
      </c>
      <c r="B44" s="23">
        <v>-5.899</v>
      </c>
    </row>
    <row r="45" spans="1:2">
      <c r="A45" s="19">
        <v>9840.2999999999993</v>
      </c>
      <c r="B45" s="23">
        <v>-6.165</v>
      </c>
    </row>
    <row r="46" spans="1:2">
      <c r="A46" s="19">
        <v>10214.5</v>
      </c>
      <c r="B46" s="23">
        <v>-4.2069999999999999</v>
      </c>
    </row>
    <row r="47" spans="1:2">
      <c r="A47" s="19">
        <v>10588.7</v>
      </c>
      <c r="B47" s="23">
        <v>-4.2069999999999999</v>
      </c>
    </row>
    <row r="48" spans="1:2">
      <c r="A48" s="19">
        <v>10888</v>
      </c>
      <c r="B48" s="23">
        <v>-1.619</v>
      </c>
    </row>
  </sheetData>
  <mergeCells count="2">
    <mergeCell ref="A3:B3"/>
    <mergeCell ref="F3:J3"/>
  </mergeCells>
  <phoneticPr fontId="44" type="noConversion"/>
  <pageMargins left="0.7" right="0.7" top="0.75" bottom="0.75" header="0.3" footer="0.3"/>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L75"/>
  <sheetViews>
    <sheetView workbookViewId="0"/>
  </sheetViews>
  <sheetFormatPr baseColWidth="10" defaultColWidth="9" defaultRowHeight="13"/>
  <cols>
    <col min="1" max="1" width="21.1640625" style="19" customWidth="1"/>
    <col min="2" max="2" width="13.6640625" style="20" customWidth="1"/>
    <col min="3" max="3" width="7.6640625" style="4" customWidth="1"/>
    <col min="4" max="4" width="8" style="4" customWidth="1"/>
    <col min="5" max="5" width="8.1640625" style="4" customWidth="1"/>
    <col min="6" max="6" width="10.1640625" style="4" customWidth="1"/>
    <col min="7" max="7" width="30.6640625" style="4" customWidth="1"/>
    <col min="8" max="8" width="9.6640625" style="4" customWidth="1"/>
    <col min="9" max="9" width="14.1640625" style="4" customWidth="1"/>
    <col min="10" max="10" width="11.1640625" style="4" customWidth="1"/>
    <col min="11" max="11" width="20.33203125" style="6" customWidth="1"/>
    <col min="12" max="12" width="7.83203125" style="6" customWidth="1"/>
    <col min="13" max="16384" width="9" style="4"/>
  </cols>
  <sheetData>
    <row r="1" spans="1:12">
      <c r="A1" s="37" t="s">
        <v>804</v>
      </c>
      <c r="G1" s="6"/>
      <c r="H1" s="6"/>
      <c r="I1" s="6"/>
      <c r="J1" s="6"/>
    </row>
    <row r="2" spans="1:12">
      <c r="A2" s="9"/>
      <c r="G2" s="6"/>
      <c r="H2" s="6"/>
      <c r="I2" s="6"/>
      <c r="J2" s="6"/>
    </row>
    <row r="3" spans="1:12">
      <c r="A3" s="239" t="s">
        <v>605</v>
      </c>
      <c r="B3" s="239"/>
      <c r="F3" s="229" t="s">
        <v>606</v>
      </c>
      <c r="G3" s="229"/>
      <c r="H3" s="229"/>
      <c r="I3" s="229"/>
      <c r="J3" s="229"/>
      <c r="K3" s="229"/>
      <c r="L3" s="229"/>
    </row>
    <row r="4" spans="1:12" ht="15">
      <c r="A4" s="11" t="s">
        <v>607</v>
      </c>
      <c r="B4" s="12" t="s">
        <v>608</v>
      </c>
      <c r="F4" s="34" t="s">
        <v>609</v>
      </c>
      <c r="G4" s="13" t="s">
        <v>610</v>
      </c>
      <c r="H4" s="34" t="s">
        <v>723</v>
      </c>
      <c r="I4" s="14" t="s">
        <v>611</v>
      </c>
      <c r="J4" s="14" t="s">
        <v>612</v>
      </c>
      <c r="K4" s="13" t="s">
        <v>629</v>
      </c>
      <c r="L4" s="17" t="s">
        <v>634</v>
      </c>
    </row>
    <row r="5" spans="1:12">
      <c r="A5" s="19">
        <v>-53.246000000000002</v>
      </c>
      <c r="B5" s="23">
        <v>13.345000000000001</v>
      </c>
      <c r="F5" s="6">
        <v>20.5</v>
      </c>
      <c r="G5" s="13" t="s">
        <v>652</v>
      </c>
      <c r="H5" s="34">
        <v>-29.1</v>
      </c>
      <c r="I5" s="13">
        <v>2663</v>
      </c>
      <c r="J5" s="13">
        <v>37</v>
      </c>
      <c r="K5" s="13">
        <v>2795</v>
      </c>
      <c r="L5" s="6">
        <v>53</v>
      </c>
    </row>
    <row r="6" spans="1:12">
      <c r="A6" s="19">
        <v>23.565000000000001</v>
      </c>
      <c r="B6" s="23">
        <v>12.53</v>
      </c>
      <c r="F6" s="6">
        <v>30.5</v>
      </c>
      <c r="G6" s="13" t="s">
        <v>652</v>
      </c>
      <c r="H6" s="34">
        <v>-29.5</v>
      </c>
      <c r="I6" s="13">
        <v>2256</v>
      </c>
      <c r="J6" s="13">
        <v>37</v>
      </c>
      <c r="K6" s="13">
        <v>2250</v>
      </c>
      <c r="L6" s="6">
        <v>95</v>
      </c>
    </row>
    <row r="7" spans="1:12">
      <c r="A7" s="19">
        <v>112.175</v>
      </c>
      <c r="B7" s="23">
        <v>12.794</v>
      </c>
      <c r="F7" s="6">
        <v>40.5</v>
      </c>
      <c r="G7" s="13" t="s">
        <v>652</v>
      </c>
      <c r="H7" s="34">
        <v>-29.9</v>
      </c>
      <c r="I7" s="13">
        <v>2411</v>
      </c>
      <c r="J7" s="13">
        <v>37</v>
      </c>
      <c r="K7" s="13">
        <v>2522.5</v>
      </c>
      <c r="L7" s="6">
        <v>176.5</v>
      </c>
    </row>
    <row r="8" spans="1:12">
      <c r="A8" s="19">
        <v>191.12899999999999</v>
      </c>
      <c r="B8" s="23">
        <v>13.035</v>
      </c>
      <c r="F8" s="6">
        <v>72.5</v>
      </c>
      <c r="G8" s="13" t="s">
        <v>652</v>
      </c>
      <c r="H8" s="34">
        <v>-31.3</v>
      </c>
      <c r="I8" s="13">
        <v>4640</v>
      </c>
      <c r="J8" s="13">
        <v>38</v>
      </c>
      <c r="K8" s="13">
        <v>5433.5</v>
      </c>
      <c r="L8" s="6">
        <v>132.5</v>
      </c>
    </row>
    <row r="9" spans="1:12">
      <c r="A9" s="19">
        <v>270.08300000000003</v>
      </c>
      <c r="B9" s="23">
        <v>12.571</v>
      </c>
      <c r="F9" s="6">
        <v>100.5</v>
      </c>
      <c r="G9" s="13" t="s">
        <v>652</v>
      </c>
      <c r="H9" s="34">
        <v>-29.8</v>
      </c>
      <c r="I9" s="13">
        <v>3571</v>
      </c>
      <c r="J9" s="13">
        <v>40</v>
      </c>
      <c r="K9" s="13">
        <v>3851</v>
      </c>
      <c r="L9" s="6">
        <v>128</v>
      </c>
    </row>
    <row r="10" spans="1:12">
      <c r="A10" s="19">
        <v>349.03699999999998</v>
      </c>
      <c r="B10" s="23">
        <v>13.151</v>
      </c>
      <c r="F10" s="6">
        <v>128.5</v>
      </c>
      <c r="G10" s="13" t="s">
        <v>652</v>
      </c>
      <c r="H10" s="34">
        <v>-31.6</v>
      </c>
      <c r="I10" s="13">
        <v>5555</v>
      </c>
      <c r="J10" s="13">
        <v>38</v>
      </c>
      <c r="K10" s="13">
        <v>6348</v>
      </c>
      <c r="L10" s="6">
        <v>58</v>
      </c>
    </row>
    <row r="11" spans="1:12">
      <c r="A11" s="19">
        <v>427.99099999999999</v>
      </c>
      <c r="B11" s="23">
        <v>12.438000000000001</v>
      </c>
      <c r="F11" s="6">
        <v>152.5</v>
      </c>
      <c r="G11" s="13" t="s">
        <v>652</v>
      </c>
      <c r="H11" s="34">
        <v>-29.8</v>
      </c>
      <c r="I11" s="13">
        <v>6878</v>
      </c>
      <c r="J11" s="13">
        <v>39</v>
      </c>
      <c r="K11" s="13">
        <v>7707</v>
      </c>
      <c r="L11" s="6">
        <v>87</v>
      </c>
    </row>
    <row r="12" spans="1:12">
      <c r="A12" s="19">
        <v>585.899</v>
      </c>
      <c r="B12" s="23">
        <v>12.897</v>
      </c>
      <c r="F12" s="6">
        <v>172.5</v>
      </c>
      <c r="G12" s="13" t="s">
        <v>652</v>
      </c>
      <c r="H12" s="34">
        <v>-30.4</v>
      </c>
      <c r="I12" s="13">
        <v>7039</v>
      </c>
      <c r="J12" s="13">
        <v>39</v>
      </c>
      <c r="K12" s="13">
        <v>7872.5</v>
      </c>
      <c r="L12" s="6">
        <v>81.5</v>
      </c>
    </row>
    <row r="13" spans="1:12">
      <c r="A13" s="19">
        <v>901.71500000000003</v>
      </c>
      <c r="B13" s="23">
        <v>13.657</v>
      </c>
      <c r="F13" s="6">
        <v>200.5</v>
      </c>
      <c r="G13" s="13" t="s">
        <v>652</v>
      </c>
      <c r="H13" s="34">
        <v>-30.7</v>
      </c>
      <c r="I13" s="13">
        <v>7304</v>
      </c>
      <c r="J13" s="13">
        <v>37</v>
      </c>
      <c r="K13" s="13">
        <v>8101.5</v>
      </c>
      <c r="L13" s="6">
        <v>78.5</v>
      </c>
    </row>
    <row r="14" spans="1:12">
      <c r="A14" s="19">
        <v>1217.5309999999999</v>
      </c>
      <c r="B14" s="23">
        <v>13.281000000000001</v>
      </c>
      <c r="F14" s="6">
        <v>228.5</v>
      </c>
      <c r="G14" s="13" t="s">
        <v>652</v>
      </c>
      <c r="H14" s="34">
        <v>-30.6</v>
      </c>
      <c r="I14" s="13">
        <v>8661</v>
      </c>
      <c r="J14" s="13">
        <v>44</v>
      </c>
      <c r="K14" s="13">
        <v>9634.5</v>
      </c>
      <c r="L14" s="6">
        <v>98.5</v>
      </c>
    </row>
    <row r="15" spans="1:12">
      <c r="A15" s="19">
        <v>1533.347</v>
      </c>
      <c r="B15" s="23">
        <v>12.657999999999999</v>
      </c>
      <c r="F15" s="6">
        <v>254.5</v>
      </c>
      <c r="G15" s="13" t="s">
        <v>652</v>
      </c>
      <c r="H15" s="34">
        <v>-32</v>
      </c>
      <c r="I15" s="13">
        <v>10212</v>
      </c>
      <c r="J15" s="13">
        <v>45</v>
      </c>
      <c r="K15" s="13">
        <v>11920.5</v>
      </c>
      <c r="L15" s="6">
        <v>165.5</v>
      </c>
    </row>
    <row r="16" spans="1:12">
      <c r="A16" s="19">
        <v>1849.163</v>
      </c>
      <c r="B16" s="23">
        <v>12.582000000000001</v>
      </c>
      <c r="F16" s="6">
        <v>284.5</v>
      </c>
      <c r="G16" s="13" t="s">
        <v>652</v>
      </c>
      <c r="H16" s="34">
        <v>-29</v>
      </c>
      <c r="I16" s="13">
        <v>9738</v>
      </c>
      <c r="J16" s="13">
        <v>43</v>
      </c>
      <c r="K16" s="13">
        <v>11074</v>
      </c>
      <c r="L16" s="6">
        <v>168</v>
      </c>
    </row>
    <row r="17" spans="1:12">
      <c r="A17" s="19">
        <v>2007.0709999999999</v>
      </c>
      <c r="B17" s="23">
        <v>12.856</v>
      </c>
      <c r="F17" s="6">
        <v>300.5</v>
      </c>
      <c r="G17" s="13" t="s">
        <v>652</v>
      </c>
      <c r="H17" s="34">
        <v>-31.7</v>
      </c>
      <c r="I17" s="13">
        <v>10213</v>
      </c>
      <c r="J17" s="13">
        <v>45</v>
      </c>
      <c r="K17" s="13">
        <v>11921.5</v>
      </c>
      <c r="L17" s="6">
        <v>165.5</v>
      </c>
    </row>
    <row r="18" spans="1:12">
      <c r="A18" s="19">
        <v>2164.9789999999998</v>
      </c>
      <c r="B18" s="23">
        <v>13.028</v>
      </c>
      <c r="F18" s="6">
        <v>314.5</v>
      </c>
      <c r="G18" s="13" t="s">
        <v>652</v>
      </c>
      <c r="H18" s="34">
        <v>-31.5</v>
      </c>
      <c r="I18" s="13">
        <v>10610</v>
      </c>
      <c r="J18" s="13">
        <v>44</v>
      </c>
      <c r="K18" s="13">
        <v>12545.5</v>
      </c>
      <c r="L18" s="6">
        <v>118.5</v>
      </c>
    </row>
    <row r="19" spans="1:12">
      <c r="A19" s="19">
        <v>2480.7950000000001</v>
      </c>
      <c r="B19" s="23">
        <v>12.81</v>
      </c>
      <c r="F19" s="6">
        <v>63.5</v>
      </c>
      <c r="G19" s="13" t="s">
        <v>805</v>
      </c>
      <c r="H19" s="13" t="s">
        <v>801</v>
      </c>
      <c r="I19" s="13">
        <v>5080</v>
      </c>
      <c r="J19" s="13">
        <v>40</v>
      </c>
      <c r="K19" s="13">
        <v>5825.5</v>
      </c>
      <c r="L19" s="6">
        <v>89.5</v>
      </c>
    </row>
    <row r="20" spans="1:12">
      <c r="A20" s="19">
        <v>2796.6109999999999</v>
      </c>
      <c r="B20" s="23">
        <v>12.91</v>
      </c>
      <c r="F20" s="6">
        <v>99.5</v>
      </c>
      <c r="G20" s="13" t="s">
        <v>806</v>
      </c>
      <c r="H20" s="13" t="s">
        <v>801</v>
      </c>
      <c r="I20" s="13">
        <v>3590</v>
      </c>
      <c r="J20" s="13">
        <v>40</v>
      </c>
      <c r="K20" s="13">
        <v>3897</v>
      </c>
      <c r="L20" s="6">
        <v>169</v>
      </c>
    </row>
    <row r="21" spans="1:12">
      <c r="A21" s="19">
        <v>3112.4270000000001</v>
      </c>
      <c r="B21" s="23">
        <v>12.454000000000001</v>
      </c>
      <c r="F21" s="6">
        <v>179.5</v>
      </c>
      <c r="G21" s="13" t="s">
        <v>807</v>
      </c>
      <c r="H21" s="13" t="s">
        <v>801</v>
      </c>
      <c r="I21" s="13">
        <v>5460</v>
      </c>
      <c r="J21" s="13">
        <v>40</v>
      </c>
      <c r="K21" s="13">
        <v>6251</v>
      </c>
      <c r="L21" s="6">
        <v>66</v>
      </c>
    </row>
    <row r="22" spans="1:12">
      <c r="A22" s="19">
        <v>3428.2429999999999</v>
      </c>
      <c r="B22" s="23">
        <v>12.696999999999999</v>
      </c>
      <c r="F22" s="6">
        <v>223.5</v>
      </c>
      <c r="G22" s="13" t="s">
        <v>808</v>
      </c>
      <c r="H22" s="13" t="s">
        <v>801</v>
      </c>
      <c r="I22" s="13">
        <v>6250</v>
      </c>
      <c r="J22" s="13">
        <v>40</v>
      </c>
      <c r="K22" s="13">
        <v>7142.5</v>
      </c>
      <c r="L22" s="6">
        <v>122.5</v>
      </c>
    </row>
    <row r="23" spans="1:12">
      <c r="A23" s="19">
        <v>3744.0590000000002</v>
      </c>
      <c r="B23" s="23">
        <v>12.635</v>
      </c>
      <c r="F23" s="6">
        <v>189.5</v>
      </c>
      <c r="G23" s="13" t="s">
        <v>805</v>
      </c>
      <c r="H23" s="13" t="s">
        <v>801</v>
      </c>
      <c r="I23" s="13">
        <v>6780</v>
      </c>
      <c r="J23" s="13">
        <v>50</v>
      </c>
      <c r="K23" s="13">
        <v>7611.5</v>
      </c>
      <c r="L23" s="6">
        <v>88.5</v>
      </c>
    </row>
    <row r="24" spans="1:12">
      <c r="A24" s="19">
        <v>4005.54</v>
      </c>
      <c r="B24" s="23">
        <v>12.724</v>
      </c>
      <c r="F24" s="6">
        <v>289.5</v>
      </c>
      <c r="G24" s="13" t="s">
        <v>809</v>
      </c>
      <c r="H24" s="13" t="s">
        <v>801</v>
      </c>
      <c r="I24" s="13">
        <v>9440</v>
      </c>
      <c r="J24" s="13">
        <v>50</v>
      </c>
      <c r="K24" s="13">
        <v>10791.5</v>
      </c>
      <c r="L24" s="6">
        <v>271.5</v>
      </c>
    </row>
    <row r="25" spans="1:12">
      <c r="A25" s="19">
        <v>4291.71</v>
      </c>
      <c r="B25" s="23">
        <v>13.016999999999999</v>
      </c>
      <c r="F25" s="6">
        <v>297.5</v>
      </c>
      <c r="G25" s="13" t="s">
        <v>807</v>
      </c>
      <c r="H25" s="13" t="s">
        <v>801</v>
      </c>
      <c r="I25" s="13">
        <v>9200</v>
      </c>
      <c r="J25" s="13">
        <v>50</v>
      </c>
      <c r="K25" s="13">
        <v>10372.5</v>
      </c>
      <c r="L25" s="6">
        <v>127.5</v>
      </c>
    </row>
    <row r="26" spans="1:12">
      <c r="A26" s="19">
        <v>4749.5820000000003</v>
      </c>
      <c r="B26" s="23">
        <v>13.94</v>
      </c>
      <c r="G26" s="18"/>
      <c r="H26" s="18"/>
      <c r="I26" s="18"/>
      <c r="J26" s="18"/>
    </row>
    <row r="27" spans="1:12">
      <c r="A27" s="19">
        <v>5150.22</v>
      </c>
      <c r="B27" s="23">
        <v>13.365</v>
      </c>
      <c r="G27" s="18"/>
      <c r="H27" s="18"/>
      <c r="I27" s="18"/>
      <c r="J27" s="18"/>
    </row>
    <row r="28" spans="1:12">
      <c r="A28" s="19">
        <v>5608.0919999999996</v>
      </c>
      <c r="B28" s="23">
        <v>12.53</v>
      </c>
      <c r="G28" s="18"/>
      <c r="H28" s="18"/>
      <c r="I28" s="18"/>
      <c r="J28" s="18"/>
    </row>
    <row r="29" spans="1:12">
      <c r="A29" s="19">
        <v>6065.9639999999999</v>
      </c>
      <c r="B29" s="23">
        <v>13.45</v>
      </c>
      <c r="G29" s="18"/>
      <c r="H29" s="18"/>
      <c r="I29" s="18"/>
      <c r="J29" s="18"/>
    </row>
    <row r="30" spans="1:12">
      <c r="A30" s="19">
        <v>6430.7250000000004</v>
      </c>
      <c r="B30" s="23">
        <v>13.420999999999999</v>
      </c>
      <c r="G30" s="18"/>
      <c r="H30" s="18"/>
      <c r="I30" s="18"/>
      <c r="J30" s="18"/>
    </row>
    <row r="31" spans="1:12">
      <c r="A31" s="19">
        <v>6887.0609999999997</v>
      </c>
      <c r="B31" s="23">
        <v>13.135999999999999</v>
      </c>
    </row>
    <row r="32" spans="1:12">
      <c r="A32" s="19">
        <v>7089.8770000000004</v>
      </c>
      <c r="B32" s="23">
        <v>14.063000000000001</v>
      </c>
    </row>
    <row r="33" spans="1:11">
      <c r="A33" s="19">
        <v>7301.7879999999996</v>
      </c>
      <c r="B33" s="23">
        <v>13.148</v>
      </c>
    </row>
    <row r="34" spans="1:11">
      <c r="A34" s="19">
        <v>7577.4920000000002</v>
      </c>
      <c r="B34" s="23">
        <v>14.353999999999999</v>
      </c>
    </row>
    <row r="35" spans="1:11">
      <c r="A35" s="19">
        <v>7865.4210000000003</v>
      </c>
      <c r="B35" s="23">
        <v>13.308</v>
      </c>
    </row>
    <row r="36" spans="1:11">
      <c r="A36" s="19">
        <v>8238.9490000000005</v>
      </c>
      <c r="B36" s="23">
        <v>15.236000000000001</v>
      </c>
    </row>
    <row r="37" spans="1:11">
      <c r="A37" s="19">
        <v>8612.4770000000008</v>
      </c>
      <c r="B37" s="23">
        <v>15.359</v>
      </c>
    </row>
    <row r="38" spans="1:11">
      <c r="A38" s="19">
        <v>8986.0049999999992</v>
      </c>
      <c r="B38" s="23">
        <v>14.967000000000001</v>
      </c>
    </row>
    <row r="39" spans="1:11">
      <c r="A39" s="19">
        <v>10106.589</v>
      </c>
      <c r="B39" s="23">
        <v>14.085000000000001</v>
      </c>
    </row>
    <row r="40" spans="1:11">
      <c r="A40" s="19">
        <v>10503.129000000001</v>
      </c>
      <c r="B40" s="23">
        <v>16.001000000000001</v>
      </c>
    </row>
    <row r="41" spans="1:11">
      <c r="A41" s="19">
        <v>10902.954</v>
      </c>
      <c r="B41" s="23">
        <v>15.673</v>
      </c>
      <c r="K41" s="13"/>
    </row>
    <row r="42" spans="1:11">
      <c r="A42" s="19">
        <v>11302.778</v>
      </c>
      <c r="B42" s="23">
        <v>16.541</v>
      </c>
      <c r="K42" s="13"/>
    </row>
    <row r="43" spans="1:11">
      <c r="A43" s="19">
        <v>11502.69</v>
      </c>
      <c r="B43" s="23">
        <v>15.378</v>
      </c>
      <c r="K43" s="13"/>
    </row>
    <row r="44" spans="1:11">
      <c r="K44" s="13"/>
    </row>
    <row r="45" spans="1:11">
      <c r="K45" s="13"/>
    </row>
    <row r="46" spans="1:11">
      <c r="K46" s="13"/>
    </row>
    <row r="47" spans="1:11">
      <c r="K47" s="13"/>
    </row>
    <row r="48" spans="1:11">
      <c r="K48" s="13"/>
    </row>
    <row r="49" spans="11:12">
      <c r="K49" s="13"/>
      <c r="L49" s="13"/>
    </row>
    <row r="50" spans="11:12">
      <c r="K50" s="13"/>
      <c r="L50" s="13"/>
    </row>
    <row r="51" spans="11:12">
      <c r="K51" s="13"/>
      <c r="L51" s="13"/>
    </row>
    <row r="52" spans="11:12">
      <c r="K52" s="13"/>
      <c r="L52" s="13"/>
    </row>
    <row r="53" spans="11:12">
      <c r="K53" s="13"/>
      <c r="L53" s="13"/>
    </row>
    <row r="54" spans="11:12">
      <c r="K54" s="13"/>
      <c r="L54" s="13"/>
    </row>
    <row r="55" spans="11:12">
      <c r="K55" s="13"/>
      <c r="L55" s="13"/>
    </row>
    <row r="56" spans="11:12">
      <c r="K56" s="13"/>
      <c r="L56" s="13"/>
    </row>
    <row r="57" spans="11:12">
      <c r="K57" s="13"/>
      <c r="L57" s="13"/>
    </row>
    <row r="58" spans="11:12">
      <c r="K58" s="13"/>
      <c r="L58" s="13"/>
    </row>
    <row r="59" spans="11:12">
      <c r="K59" s="13"/>
      <c r="L59" s="13"/>
    </row>
    <row r="60" spans="11:12">
      <c r="K60" s="13"/>
      <c r="L60" s="13"/>
    </row>
    <row r="61" spans="11:12">
      <c r="K61" s="13"/>
      <c r="L61" s="13"/>
    </row>
    <row r="62" spans="11:12">
      <c r="K62" s="13"/>
      <c r="L62" s="13"/>
    </row>
    <row r="63" spans="11:12">
      <c r="K63" s="13"/>
      <c r="L63" s="13"/>
    </row>
    <row r="64" spans="11:12">
      <c r="K64" s="13"/>
      <c r="L64" s="13"/>
    </row>
    <row r="65" spans="11:12">
      <c r="K65" s="13"/>
      <c r="L65" s="13"/>
    </row>
    <row r="66" spans="11:12">
      <c r="K66" s="13"/>
      <c r="L66" s="13"/>
    </row>
    <row r="67" spans="11:12">
      <c r="K67" s="13"/>
      <c r="L67" s="13"/>
    </row>
    <row r="68" spans="11:12">
      <c r="L68" s="13"/>
    </row>
    <row r="69" spans="11:12">
      <c r="L69" s="13"/>
    </row>
    <row r="70" spans="11:12">
      <c r="L70" s="13"/>
    </row>
    <row r="71" spans="11:12">
      <c r="L71" s="13"/>
    </row>
    <row r="72" spans="11:12">
      <c r="L72" s="13"/>
    </row>
    <row r="73" spans="11:12">
      <c r="L73" s="13"/>
    </row>
    <row r="74" spans="11:12">
      <c r="L74" s="13"/>
    </row>
    <row r="75" spans="11:12">
      <c r="L75" s="13"/>
    </row>
  </sheetData>
  <mergeCells count="2">
    <mergeCell ref="A3:B3"/>
    <mergeCell ref="F3:L3"/>
  </mergeCells>
  <phoneticPr fontId="44" type="noConversion"/>
  <pageMargins left="0.7" right="0.7" top="0.75" bottom="0.75" header="0.3" footer="0.3"/>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R27"/>
  <sheetViews>
    <sheetView workbookViewId="0">
      <selection activeCell="D5" sqref="D5:D24"/>
    </sheetView>
  </sheetViews>
  <sheetFormatPr baseColWidth="10" defaultColWidth="9" defaultRowHeight="13"/>
  <cols>
    <col min="1" max="1" width="21.1640625" style="19" customWidth="1"/>
    <col min="2" max="2" width="21.83203125" style="20" customWidth="1"/>
    <col min="3" max="3" width="21.1640625" style="19" customWidth="1"/>
    <col min="4" max="4" width="19.6640625" style="20" customWidth="1"/>
    <col min="5" max="5" width="9" style="4"/>
    <col min="6" max="6" width="9.6640625" style="4" customWidth="1"/>
    <col min="7" max="7" width="10.1640625" style="4" customWidth="1"/>
    <col min="8" max="8" width="12.6640625" style="4"/>
    <col min="9" max="9" width="8" style="6" customWidth="1"/>
    <col min="10" max="10" width="14.1640625" style="4" customWidth="1"/>
    <col min="11" max="11" width="11.1640625" style="4" customWidth="1"/>
    <col min="12" max="12" width="20.33203125" style="4" customWidth="1"/>
    <col min="13" max="13" width="7.83203125" style="6" customWidth="1"/>
    <col min="14" max="16" width="12" style="6" customWidth="1"/>
    <col min="17" max="17" width="11.1640625" style="4" customWidth="1"/>
    <col min="18" max="16384" width="9" style="4"/>
  </cols>
  <sheetData>
    <row r="1" spans="1:18">
      <c r="A1" s="37" t="s">
        <v>810</v>
      </c>
      <c r="C1" s="4"/>
      <c r="D1" s="4"/>
    </row>
    <row r="2" spans="1:18">
      <c r="A2" s="37"/>
      <c r="C2" s="4"/>
      <c r="D2" s="4"/>
    </row>
    <row r="3" spans="1:18">
      <c r="A3" s="239" t="s">
        <v>605</v>
      </c>
      <c r="B3" s="239"/>
      <c r="C3" s="239"/>
      <c r="D3" s="239"/>
      <c r="G3" s="229" t="s">
        <v>606</v>
      </c>
      <c r="H3" s="229"/>
      <c r="I3" s="229"/>
      <c r="J3" s="229"/>
      <c r="K3" s="229"/>
      <c r="L3" s="229"/>
      <c r="M3" s="229"/>
    </row>
    <row r="4" spans="1:18" ht="15">
      <c r="A4" s="11" t="s">
        <v>607</v>
      </c>
      <c r="B4" s="12" t="s">
        <v>811</v>
      </c>
      <c r="C4" s="11" t="s">
        <v>607</v>
      </c>
      <c r="D4" s="12" t="s">
        <v>775</v>
      </c>
      <c r="G4" s="13" t="s">
        <v>609</v>
      </c>
      <c r="H4" s="6" t="s">
        <v>610</v>
      </c>
      <c r="I4" s="13" t="s">
        <v>798</v>
      </c>
      <c r="J4" s="14" t="s">
        <v>611</v>
      </c>
      <c r="K4" s="14" t="s">
        <v>612</v>
      </c>
      <c r="L4" s="6" t="s">
        <v>619</v>
      </c>
      <c r="M4" s="22" t="s">
        <v>620</v>
      </c>
    </row>
    <row r="5" spans="1:18">
      <c r="A5" s="36">
        <v>588.34556999999995</v>
      </c>
      <c r="B5" s="34">
        <v>19.852744000000001</v>
      </c>
      <c r="C5" s="19">
        <v>608.09834000000001</v>
      </c>
      <c r="D5" s="23">
        <v>6.9286754000000004</v>
      </c>
      <c r="G5" s="13">
        <v>49.5</v>
      </c>
      <c r="H5" s="13" t="s">
        <v>60</v>
      </c>
      <c r="I5" s="13">
        <v>-27.6</v>
      </c>
      <c r="J5" s="13">
        <v>5220</v>
      </c>
      <c r="K5" s="13">
        <v>100</v>
      </c>
      <c r="L5" s="6">
        <f>(6120+5890)/2</f>
        <v>6005</v>
      </c>
      <c r="M5" s="6">
        <f>(6120-5890)/2</f>
        <v>115</v>
      </c>
    </row>
    <row r="6" spans="1:18">
      <c r="A6" s="36">
        <v>1169.9734000000001</v>
      </c>
      <c r="B6" s="34">
        <v>19.852744000000001</v>
      </c>
      <c r="C6" s="19">
        <v>1199.3251</v>
      </c>
      <c r="D6" s="23">
        <v>6.5574963999999998</v>
      </c>
      <c r="G6" s="13">
        <v>89.5</v>
      </c>
      <c r="H6" s="13" t="s">
        <v>60</v>
      </c>
      <c r="I6" s="13">
        <v>-26.3</v>
      </c>
      <c r="J6" s="13">
        <v>3300</v>
      </c>
      <c r="K6" s="13">
        <v>80</v>
      </c>
      <c r="L6" s="6">
        <f>(3640+3440)/2</f>
        <v>3540</v>
      </c>
      <c r="M6" s="6">
        <f>(3640-3440)/2</f>
        <v>100</v>
      </c>
    </row>
    <row r="7" spans="1:18">
      <c r="A7" s="36">
        <v>1571.0045</v>
      </c>
      <c r="B7" s="34">
        <v>20.220884000000002</v>
      </c>
      <c r="C7" s="19">
        <v>2108.7008999999998</v>
      </c>
      <c r="D7" s="23">
        <v>6.9286754000000004</v>
      </c>
      <c r="G7" s="13">
        <v>119.5</v>
      </c>
      <c r="H7" s="13" t="s">
        <v>60</v>
      </c>
      <c r="I7" s="13">
        <v>-27.4</v>
      </c>
      <c r="J7" s="13">
        <v>11400</v>
      </c>
      <c r="K7" s="13">
        <v>110</v>
      </c>
      <c r="L7" s="6">
        <f>(13470+13170)/2</f>
        <v>13320</v>
      </c>
      <c r="M7" s="6">
        <f>(13470-13170)/2</f>
        <v>150</v>
      </c>
    </row>
    <row r="8" spans="1:18">
      <c r="A8" s="36">
        <v>2702.3903</v>
      </c>
      <c r="B8" s="34">
        <v>20.220884000000002</v>
      </c>
      <c r="C8" s="19">
        <v>3609.3033999999998</v>
      </c>
      <c r="D8" s="23">
        <v>6.8049491</v>
      </c>
      <c r="G8" s="13">
        <v>134.5</v>
      </c>
      <c r="H8" s="13" t="s">
        <v>60</v>
      </c>
      <c r="I8" s="13">
        <v>-26.7</v>
      </c>
      <c r="J8" s="13">
        <v>8070</v>
      </c>
      <c r="K8" s="13">
        <v>130</v>
      </c>
      <c r="L8" s="6">
        <f>(9250+8700)/2</f>
        <v>8975</v>
      </c>
      <c r="M8" s="6">
        <f>(9250-8700)/2</f>
        <v>275</v>
      </c>
    </row>
    <row r="9" spans="1:18">
      <c r="A9" s="36">
        <v>3430.0889999999999</v>
      </c>
      <c r="B9" s="34">
        <v>20.127175000000001</v>
      </c>
      <c r="C9" s="19">
        <v>3972.5234999999998</v>
      </c>
      <c r="D9" s="23">
        <v>7.3071324999999998</v>
      </c>
      <c r="G9" s="13">
        <v>164.5</v>
      </c>
      <c r="H9" s="13" t="s">
        <v>60</v>
      </c>
      <c r="I9" s="34">
        <v>-28</v>
      </c>
      <c r="J9" s="13">
        <v>13980</v>
      </c>
      <c r="K9" s="13">
        <v>130</v>
      </c>
      <c r="L9" s="6">
        <f>(17050+16450)/2</f>
        <v>16750</v>
      </c>
      <c r="M9" s="6">
        <f>(17050-16450)/2</f>
        <v>300</v>
      </c>
    </row>
    <row r="10" spans="1:18">
      <c r="A10" s="36">
        <v>4232.1512000000002</v>
      </c>
      <c r="B10" s="34">
        <v>20.408300000000001</v>
      </c>
      <c r="C10" s="19">
        <v>5290.1904000000004</v>
      </c>
      <c r="D10" s="23">
        <v>7.1761280999999997</v>
      </c>
      <c r="G10" s="13">
        <v>254.5</v>
      </c>
      <c r="H10" s="13" t="s">
        <v>60</v>
      </c>
      <c r="I10" s="13">
        <v>-28.5</v>
      </c>
      <c r="J10" s="13">
        <v>38460</v>
      </c>
      <c r="K10" s="13">
        <v>2495</v>
      </c>
      <c r="L10" s="211" t="s">
        <v>101</v>
      </c>
      <c r="M10" s="211" t="s">
        <v>101</v>
      </c>
    </row>
    <row r="11" spans="1:18">
      <c r="A11" s="36">
        <v>5289.1736000000001</v>
      </c>
      <c r="B11" s="34">
        <v>20.220884000000002</v>
      </c>
      <c r="C11" s="19">
        <v>5836.3460999999998</v>
      </c>
      <c r="D11" s="23">
        <v>7.9257641999999997</v>
      </c>
    </row>
    <row r="12" spans="1:18">
      <c r="A12" s="36">
        <v>5907.9831000000004</v>
      </c>
      <c r="B12" s="34">
        <v>21.05087</v>
      </c>
      <c r="C12" s="19">
        <v>6928.6575000000003</v>
      </c>
      <c r="D12" s="23">
        <v>8.3042213</v>
      </c>
    </row>
    <row r="13" spans="1:18">
      <c r="A13" s="36">
        <v>7073.8946999999998</v>
      </c>
      <c r="B13" s="34">
        <v>21.325301</v>
      </c>
      <c r="C13" s="19">
        <v>7610.0264999999999</v>
      </c>
      <c r="D13" s="23">
        <v>7.0524016999999999</v>
      </c>
      <c r="L13" s="18"/>
      <c r="M13" s="13"/>
      <c r="N13" s="13"/>
      <c r="O13" s="13"/>
      <c r="P13" s="13"/>
      <c r="Q13" s="18"/>
      <c r="R13" s="18"/>
    </row>
    <row r="14" spans="1:18">
      <c r="A14" s="36">
        <v>7692.7043000000003</v>
      </c>
      <c r="B14" s="34">
        <v>20.040161000000001</v>
      </c>
      <c r="C14" s="19">
        <v>8837.5511999999999</v>
      </c>
      <c r="D14" s="23">
        <v>6.4264919999999996</v>
      </c>
      <c r="L14" s="18"/>
      <c r="M14" s="13"/>
      <c r="N14" s="13"/>
      <c r="O14" s="13"/>
      <c r="P14" s="13"/>
      <c r="Q14" s="18"/>
      <c r="R14" s="18"/>
    </row>
    <row r="15" spans="1:18">
      <c r="A15" s="36">
        <v>8749.7266</v>
      </c>
      <c r="B15" s="34">
        <v>19.578313000000001</v>
      </c>
      <c r="C15" s="19">
        <v>10518.438</v>
      </c>
      <c r="D15" s="23">
        <v>6.8049491</v>
      </c>
      <c r="L15" s="18"/>
      <c r="M15" s="13"/>
      <c r="N15" s="13"/>
      <c r="O15" s="13"/>
      <c r="P15" s="13"/>
      <c r="R15" s="18"/>
    </row>
    <row r="16" spans="1:18">
      <c r="A16" s="36">
        <v>9735.0414000000001</v>
      </c>
      <c r="B16" s="34">
        <v>20.127175000000001</v>
      </c>
      <c r="C16" s="19">
        <v>11475.536</v>
      </c>
      <c r="D16" s="23">
        <v>7.4308588000000002</v>
      </c>
      <c r="L16" s="18"/>
      <c r="N16" s="13"/>
      <c r="O16" s="13"/>
      <c r="P16" s="13"/>
      <c r="Q16" s="18"/>
      <c r="R16" s="18"/>
    </row>
    <row r="17" spans="1:18">
      <c r="A17" s="36">
        <v>10826.59</v>
      </c>
      <c r="B17" s="34">
        <v>20.127175000000001</v>
      </c>
      <c r="C17" s="19">
        <v>12247.047</v>
      </c>
      <c r="D17" s="23">
        <v>6.0553129999999999</v>
      </c>
      <c r="L17" s="18"/>
      <c r="R17" s="18"/>
    </row>
    <row r="18" spans="1:18">
      <c r="A18" s="36">
        <v>11591.47</v>
      </c>
      <c r="B18" s="34">
        <v>20.220884000000002</v>
      </c>
      <c r="C18" s="19">
        <v>13474.572</v>
      </c>
      <c r="D18" s="23">
        <v>2.9330422</v>
      </c>
      <c r="L18" s="13"/>
      <c r="R18" s="18"/>
    </row>
    <row r="19" spans="1:18">
      <c r="A19" s="36">
        <v>12284.643</v>
      </c>
      <c r="B19" s="34">
        <v>18.567603999999999</v>
      </c>
      <c r="C19" s="19">
        <v>14429.019</v>
      </c>
      <c r="D19" s="23">
        <v>2.8093159000000001</v>
      </c>
      <c r="L19" s="13"/>
      <c r="R19" s="18"/>
    </row>
    <row r="20" spans="1:18">
      <c r="A20" s="36">
        <v>13086.705</v>
      </c>
      <c r="B20" s="34">
        <v>16.546185000000001</v>
      </c>
      <c r="C20" s="19">
        <v>15293.324000000001</v>
      </c>
      <c r="D20" s="23">
        <v>4.5560407999999999</v>
      </c>
      <c r="L20" s="13"/>
      <c r="R20" s="18"/>
    </row>
    <row r="21" spans="1:18">
      <c r="A21" s="36">
        <v>13413.373</v>
      </c>
      <c r="B21" s="34">
        <v>15.722892</v>
      </c>
      <c r="C21" s="19">
        <v>15749.337</v>
      </c>
      <c r="D21" s="23">
        <v>6.3027655999999999</v>
      </c>
      <c r="L21" s="13"/>
      <c r="R21" s="18"/>
    </row>
    <row r="22" spans="1:18">
      <c r="A22" s="36">
        <v>14324.324000000001</v>
      </c>
      <c r="B22" s="34">
        <v>16.178045999999998</v>
      </c>
      <c r="C22" s="19">
        <v>16361.773999999999</v>
      </c>
      <c r="D22" s="23">
        <v>4.6215428999999997</v>
      </c>
      <c r="L22" s="13"/>
      <c r="R22" s="18"/>
    </row>
    <row r="23" spans="1:18">
      <c r="A23" s="36">
        <v>15237.932000000001</v>
      </c>
      <c r="B23" s="34">
        <v>17.476572999999998</v>
      </c>
      <c r="C23" s="19">
        <v>16876.115000000002</v>
      </c>
      <c r="D23" s="23">
        <v>2.9330422</v>
      </c>
      <c r="L23" s="13"/>
      <c r="R23" s="18"/>
    </row>
    <row r="24" spans="1:18">
      <c r="A24" s="36">
        <v>15771.754000000001</v>
      </c>
      <c r="B24" s="34">
        <v>19.136545999999999</v>
      </c>
      <c r="C24" s="19">
        <v>17493.853999999999</v>
      </c>
      <c r="D24" s="23">
        <v>2.9330422</v>
      </c>
    </row>
    <row r="25" spans="1:18">
      <c r="A25" s="36">
        <v>16228.558000000001</v>
      </c>
      <c r="B25" s="34">
        <v>18.607764</v>
      </c>
    </row>
    <row r="26" spans="1:18">
      <c r="A26" s="36">
        <v>16754.413</v>
      </c>
      <c r="B26" s="34">
        <v>15.957162</v>
      </c>
    </row>
    <row r="27" spans="1:18">
      <c r="A27" s="36">
        <v>17333.384999999998</v>
      </c>
      <c r="B27" s="34">
        <v>15.957162</v>
      </c>
    </row>
  </sheetData>
  <mergeCells count="2">
    <mergeCell ref="A3:D3"/>
    <mergeCell ref="G3:M3"/>
  </mergeCells>
  <phoneticPr fontId="44" type="noConversion"/>
  <pageMargins left="0.75" right="0.75" top="1" bottom="1" header="0.5" footer="0.5"/>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P305"/>
  <sheetViews>
    <sheetView workbookViewId="0">
      <selection activeCell="A3" sqref="A3:B4"/>
    </sheetView>
  </sheetViews>
  <sheetFormatPr baseColWidth="10" defaultColWidth="9" defaultRowHeight="13"/>
  <cols>
    <col min="1" max="1" width="21.5" style="4" customWidth="1"/>
    <col min="2" max="2" width="13.6640625" style="112" customWidth="1"/>
    <col min="3" max="4" width="9" style="4"/>
    <col min="5" max="5" width="9.83203125" style="62" customWidth="1"/>
    <col min="6" max="6" width="9.5" style="62" customWidth="1"/>
    <col min="7" max="7" width="17.6640625" style="4" customWidth="1"/>
    <col min="8" max="8" width="12.83203125" style="62" customWidth="1"/>
    <col min="9" max="9" width="10" style="4" customWidth="1"/>
    <col min="10" max="16384" width="9" style="4"/>
  </cols>
  <sheetData>
    <row r="1" spans="1:16">
      <c r="A1" s="37" t="s">
        <v>812</v>
      </c>
      <c r="B1" s="20"/>
      <c r="E1" s="4"/>
      <c r="F1" s="4"/>
      <c r="H1" s="4"/>
      <c r="I1" s="6"/>
      <c r="M1" s="6"/>
      <c r="N1" s="6"/>
      <c r="O1" s="6"/>
      <c r="P1" s="6"/>
    </row>
    <row r="2" spans="1:16">
      <c r="A2" s="9"/>
      <c r="B2" s="20"/>
      <c r="E2" s="4"/>
      <c r="F2" s="4"/>
      <c r="H2" s="4"/>
      <c r="I2" s="6"/>
      <c r="M2" s="6"/>
      <c r="N2" s="6"/>
      <c r="O2" s="6"/>
      <c r="P2" s="6"/>
    </row>
    <row r="3" spans="1:16">
      <c r="A3" s="239" t="s">
        <v>605</v>
      </c>
      <c r="B3" s="239"/>
      <c r="F3" s="232" t="s">
        <v>606</v>
      </c>
      <c r="G3" s="232"/>
      <c r="H3" s="232"/>
      <c r="I3" s="232"/>
    </row>
    <row r="4" spans="1:16" ht="15">
      <c r="A4" s="11" t="s">
        <v>607</v>
      </c>
      <c r="B4" s="12" t="s">
        <v>608</v>
      </c>
      <c r="F4" s="13" t="s">
        <v>617</v>
      </c>
      <c r="G4" s="6" t="s">
        <v>610</v>
      </c>
      <c r="H4" s="14" t="s">
        <v>611</v>
      </c>
      <c r="I4" s="14" t="s">
        <v>612</v>
      </c>
    </row>
    <row r="5" spans="1:16">
      <c r="A5" s="6">
        <v>0</v>
      </c>
      <c r="B5" s="23">
        <v>11.3507</v>
      </c>
      <c r="F5" s="13">
        <v>28</v>
      </c>
      <c r="G5" s="13" t="s">
        <v>813</v>
      </c>
      <c r="H5" s="119">
        <v>1800</v>
      </c>
      <c r="I5" s="119">
        <v>60</v>
      </c>
    </row>
    <row r="6" spans="1:16">
      <c r="A6" s="6">
        <v>95</v>
      </c>
      <c r="B6" s="23">
        <v>11.923299999999999</v>
      </c>
      <c r="F6" s="13">
        <v>60</v>
      </c>
      <c r="G6" s="13" t="s">
        <v>814</v>
      </c>
      <c r="H6" s="119">
        <v>4630</v>
      </c>
      <c r="I6" s="119">
        <v>50</v>
      </c>
    </row>
    <row r="7" spans="1:16">
      <c r="A7" s="6">
        <v>283</v>
      </c>
      <c r="B7" s="23">
        <v>12.142099999999999</v>
      </c>
      <c r="F7" s="13">
        <v>82</v>
      </c>
      <c r="G7" s="13" t="s">
        <v>815</v>
      </c>
      <c r="H7" s="119">
        <v>5180</v>
      </c>
      <c r="I7" s="119">
        <v>50</v>
      </c>
    </row>
    <row r="8" spans="1:16">
      <c r="A8" s="6">
        <v>468</v>
      </c>
      <c r="B8" s="23">
        <v>11.9215</v>
      </c>
      <c r="F8" s="13">
        <v>112</v>
      </c>
      <c r="G8" s="13" t="s">
        <v>816</v>
      </c>
      <c r="H8" s="119">
        <v>5720</v>
      </c>
      <c r="I8" s="119">
        <v>50</v>
      </c>
    </row>
    <row r="9" spans="1:16">
      <c r="A9" s="6">
        <v>651</v>
      </c>
      <c r="B9" s="23">
        <v>11.720499999999999</v>
      </c>
      <c r="F9" s="13">
        <v>180</v>
      </c>
      <c r="G9" s="13" t="s">
        <v>813</v>
      </c>
      <c r="H9" s="119">
        <v>8860</v>
      </c>
      <c r="I9" s="119">
        <v>65</v>
      </c>
    </row>
    <row r="10" spans="1:16">
      <c r="A10" s="6">
        <v>831</v>
      </c>
      <c r="B10" s="23">
        <v>11.6165</v>
      </c>
      <c r="F10" s="13">
        <v>190</v>
      </c>
      <c r="G10" s="13" t="s">
        <v>817</v>
      </c>
      <c r="H10" s="119">
        <v>8890</v>
      </c>
      <c r="I10" s="119">
        <v>55</v>
      </c>
    </row>
    <row r="11" spans="1:16">
      <c r="A11" s="6">
        <v>1009</v>
      </c>
      <c r="B11" s="23">
        <v>11.3026</v>
      </c>
      <c r="F11" s="13">
        <v>220</v>
      </c>
      <c r="G11" s="13" t="s">
        <v>818</v>
      </c>
      <c r="H11" s="119">
        <v>9500</v>
      </c>
      <c r="I11" s="119">
        <v>65</v>
      </c>
    </row>
    <row r="12" spans="1:16">
      <c r="A12" s="6">
        <v>1184</v>
      </c>
      <c r="B12" s="23">
        <v>11.6694</v>
      </c>
      <c r="F12" s="13">
        <v>230</v>
      </c>
      <c r="G12" s="13" t="s">
        <v>816</v>
      </c>
      <c r="H12" s="119">
        <v>9410</v>
      </c>
      <c r="I12" s="119">
        <v>70</v>
      </c>
    </row>
    <row r="13" spans="1:16">
      <c r="A13" s="6">
        <v>1356</v>
      </c>
      <c r="B13" s="23">
        <v>11.867599999999999</v>
      </c>
    </row>
    <row r="14" spans="1:16">
      <c r="A14" s="6">
        <v>1526</v>
      </c>
      <c r="B14" s="23">
        <v>12.1785</v>
      </c>
    </row>
    <row r="15" spans="1:16">
      <c r="A15" s="6">
        <v>1694</v>
      </c>
      <c r="B15" s="23">
        <v>11.6585</v>
      </c>
    </row>
    <row r="16" spans="1:16">
      <c r="A16" s="6">
        <v>1859</v>
      </c>
      <c r="B16" s="23">
        <v>12.0989</v>
      </c>
    </row>
    <row r="17" spans="1:9">
      <c r="A17" s="6">
        <v>2021</v>
      </c>
      <c r="B17" s="23">
        <v>11.8324</v>
      </c>
    </row>
    <row r="18" spans="1:9">
      <c r="A18" s="6">
        <v>2181</v>
      </c>
      <c r="B18" s="23">
        <v>11.653700000000001</v>
      </c>
    </row>
    <row r="19" spans="1:9">
      <c r="A19" s="6">
        <v>2339</v>
      </c>
      <c r="B19" s="23">
        <v>11.7577</v>
      </c>
    </row>
    <row r="20" spans="1:9">
      <c r="A20" s="6">
        <v>2494</v>
      </c>
      <c r="B20" s="23">
        <v>11.937799999999999</v>
      </c>
      <c r="E20" s="18"/>
    </row>
    <row r="21" spans="1:9">
      <c r="A21" s="6">
        <v>2648</v>
      </c>
      <c r="B21" s="23">
        <v>11.33</v>
      </c>
      <c r="E21" s="18"/>
    </row>
    <row r="22" spans="1:9">
      <c r="A22" s="6">
        <v>2798</v>
      </c>
      <c r="B22" s="23">
        <v>11.857900000000001</v>
      </c>
      <c r="E22" s="18"/>
    </row>
    <row r="23" spans="1:9">
      <c r="A23" s="6">
        <v>2947</v>
      </c>
      <c r="B23" s="23">
        <v>12.1244</v>
      </c>
      <c r="E23" s="18"/>
    </row>
    <row r="24" spans="1:9">
      <c r="A24" s="6">
        <v>3093</v>
      </c>
      <c r="B24" s="23">
        <v>12.056699999999999</v>
      </c>
      <c r="E24" s="18"/>
    </row>
    <row r="25" spans="1:9">
      <c r="A25" s="6">
        <v>3237</v>
      </c>
      <c r="B25" s="23">
        <v>11.9438</v>
      </c>
      <c r="E25" s="18"/>
    </row>
    <row r="26" spans="1:9">
      <c r="A26" s="6">
        <v>3379</v>
      </c>
      <c r="B26" s="23">
        <v>11.974299999999999</v>
      </c>
      <c r="E26" s="18"/>
    </row>
    <row r="27" spans="1:9">
      <c r="A27" s="6">
        <v>3519</v>
      </c>
      <c r="B27" s="23">
        <v>12.3096</v>
      </c>
      <c r="E27" s="18"/>
    </row>
    <row r="28" spans="1:9">
      <c r="A28" s="6">
        <v>3657</v>
      </c>
      <c r="B28" s="23">
        <v>11.749000000000001</v>
      </c>
      <c r="E28" s="18"/>
    </row>
    <row r="29" spans="1:9">
      <c r="A29" s="6">
        <v>3792</v>
      </c>
      <c r="B29" s="23">
        <v>12.0021</v>
      </c>
      <c r="F29" s="18"/>
      <c r="G29" s="18"/>
      <c r="H29" s="18"/>
      <c r="I29" s="18"/>
    </row>
    <row r="30" spans="1:9">
      <c r="A30" s="6">
        <v>3926</v>
      </c>
      <c r="B30" s="23">
        <v>12.1435</v>
      </c>
      <c r="F30" s="18"/>
      <c r="G30" s="18"/>
      <c r="H30" s="18"/>
      <c r="I30" s="18"/>
    </row>
    <row r="31" spans="1:9">
      <c r="A31" s="6">
        <v>4057</v>
      </c>
      <c r="B31" s="23">
        <v>12.328200000000001</v>
      </c>
    </row>
    <row r="32" spans="1:9">
      <c r="A32" s="6">
        <v>4187</v>
      </c>
      <c r="B32" s="23">
        <v>12.328200000000001</v>
      </c>
    </row>
    <row r="33" spans="1:2">
      <c r="A33" s="6">
        <v>4315</v>
      </c>
      <c r="B33" s="23">
        <v>11.9709</v>
      </c>
    </row>
    <row r="34" spans="1:2">
      <c r="A34" s="6">
        <v>4440</v>
      </c>
      <c r="B34" s="23">
        <v>11.7081</v>
      </c>
    </row>
    <row r="35" spans="1:2">
      <c r="A35" s="6">
        <v>4564</v>
      </c>
      <c r="B35" s="23">
        <v>11.9636</v>
      </c>
    </row>
    <row r="36" spans="1:2">
      <c r="A36" s="6">
        <v>4686</v>
      </c>
      <c r="B36" s="23">
        <v>11.949299999999999</v>
      </c>
    </row>
    <row r="37" spans="1:2">
      <c r="A37" s="6">
        <v>4806</v>
      </c>
      <c r="B37" s="23">
        <v>12.065</v>
      </c>
    </row>
    <row r="38" spans="1:2">
      <c r="A38" s="6">
        <v>4924</v>
      </c>
      <c r="B38" s="23">
        <v>11.943099999999999</v>
      </c>
    </row>
    <row r="39" spans="1:2">
      <c r="A39" s="6">
        <v>5041</v>
      </c>
      <c r="B39" s="23">
        <v>12.189</v>
      </c>
    </row>
    <row r="40" spans="1:2">
      <c r="A40" s="6">
        <v>5156</v>
      </c>
      <c r="B40" s="23">
        <v>12.1381</v>
      </c>
    </row>
    <row r="41" spans="1:2">
      <c r="A41" s="6">
        <v>5269</v>
      </c>
      <c r="B41" s="23">
        <v>12.0603</v>
      </c>
    </row>
    <row r="42" spans="1:2">
      <c r="A42" s="6">
        <v>5380</v>
      </c>
      <c r="B42" s="23">
        <v>11.9146</v>
      </c>
    </row>
    <row r="43" spans="1:2">
      <c r="A43" s="6">
        <v>5490</v>
      </c>
      <c r="B43" s="23">
        <v>12.064500000000001</v>
      </c>
    </row>
    <row r="44" spans="1:2">
      <c r="A44" s="6">
        <v>5598</v>
      </c>
      <c r="B44" s="23">
        <v>12.042299999999999</v>
      </c>
    </row>
    <row r="45" spans="1:2">
      <c r="A45" s="6">
        <v>5809</v>
      </c>
      <c r="B45" s="23">
        <v>12.280900000000001</v>
      </c>
    </row>
    <row r="46" spans="1:2">
      <c r="A46" s="6">
        <v>6014</v>
      </c>
      <c r="B46" s="23">
        <v>11.860200000000001</v>
      </c>
    </row>
    <row r="47" spans="1:2">
      <c r="A47" s="6">
        <v>6214</v>
      </c>
      <c r="B47" s="23">
        <v>11.838699999999999</v>
      </c>
    </row>
    <row r="48" spans="1:2">
      <c r="A48" s="6">
        <v>6407</v>
      </c>
      <c r="B48" s="23">
        <v>12.099399999999999</v>
      </c>
    </row>
    <row r="49" spans="1:2">
      <c r="A49" s="6">
        <v>6595</v>
      </c>
      <c r="B49" s="23">
        <v>12.392899999999999</v>
      </c>
    </row>
    <row r="50" spans="1:2">
      <c r="A50" s="6">
        <v>6778</v>
      </c>
      <c r="B50" s="23">
        <v>12.139699999999999</v>
      </c>
    </row>
    <row r="51" spans="1:2">
      <c r="A51" s="6">
        <v>6957</v>
      </c>
      <c r="B51" s="23">
        <v>12.468500000000001</v>
      </c>
    </row>
    <row r="52" spans="1:2">
      <c r="A52" s="6">
        <v>7130</v>
      </c>
      <c r="B52" s="23">
        <v>12.6187</v>
      </c>
    </row>
    <row r="53" spans="1:2">
      <c r="A53" s="6">
        <v>7299</v>
      </c>
      <c r="B53" s="23">
        <v>12.098800000000001</v>
      </c>
    </row>
    <row r="54" spans="1:2">
      <c r="A54" s="6">
        <v>7463</v>
      </c>
      <c r="B54" s="23">
        <v>12.8245</v>
      </c>
    </row>
    <row r="55" spans="1:2">
      <c r="A55" s="6">
        <v>7624</v>
      </c>
      <c r="B55" s="23">
        <v>12.618</v>
      </c>
    </row>
    <row r="56" spans="1:2">
      <c r="A56" s="6">
        <v>7781</v>
      </c>
      <c r="B56" s="23">
        <v>12.23</v>
      </c>
    </row>
    <row r="57" spans="1:2">
      <c r="A57" s="6">
        <v>7934</v>
      </c>
      <c r="B57" s="23">
        <v>12.5589</v>
      </c>
    </row>
    <row r="58" spans="1:2">
      <c r="A58" s="6">
        <v>8010</v>
      </c>
      <c r="B58" s="23">
        <v>11.9193</v>
      </c>
    </row>
    <row r="59" spans="1:2">
      <c r="A59" s="6">
        <v>8158</v>
      </c>
      <c r="B59" s="23">
        <v>11.9999</v>
      </c>
    </row>
    <row r="60" spans="1:2">
      <c r="A60" s="6">
        <v>8304</v>
      </c>
      <c r="B60" s="23">
        <v>12.095800000000001</v>
      </c>
    </row>
    <row r="61" spans="1:2">
      <c r="A61" s="6">
        <v>8447</v>
      </c>
      <c r="B61" s="23">
        <v>12.0839</v>
      </c>
    </row>
    <row r="62" spans="1:2">
      <c r="A62" s="6">
        <v>8587</v>
      </c>
      <c r="B62" s="23">
        <v>11.792299999999999</v>
      </c>
    </row>
    <row r="63" spans="1:2">
      <c r="A63" s="6">
        <v>8726</v>
      </c>
      <c r="B63" s="23">
        <v>11.6982</v>
      </c>
    </row>
    <row r="64" spans="1:2">
      <c r="A64" s="6">
        <v>8862</v>
      </c>
      <c r="B64" s="23">
        <v>11.757199999999999</v>
      </c>
    </row>
    <row r="65" spans="1:2">
      <c r="A65" s="6">
        <v>8930</v>
      </c>
      <c r="B65" s="23">
        <v>11.1275</v>
      </c>
    </row>
    <row r="66" spans="1:2">
      <c r="A66" s="6">
        <v>8997</v>
      </c>
      <c r="B66" s="23">
        <v>11.4148</v>
      </c>
    </row>
    <row r="67" spans="1:2">
      <c r="A67" s="6"/>
      <c r="B67" s="20"/>
    </row>
    <row r="68" spans="1:2">
      <c r="A68" s="6"/>
      <c r="B68" s="20"/>
    </row>
    <row r="69" spans="1:2">
      <c r="A69" s="6"/>
      <c r="B69" s="20"/>
    </row>
    <row r="70" spans="1:2">
      <c r="A70" s="6"/>
      <c r="B70" s="20"/>
    </row>
    <row r="71" spans="1:2">
      <c r="A71" s="6"/>
      <c r="B71" s="20"/>
    </row>
    <row r="72" spans="1:2">
      <c r="A72" s="6"/>
      <c r="B72" s="20"/>
    </row>
    <row r="73" spans="1:2">
      <c r="A73" s="6"/>
      <c r="B73" s="20"/>
    </row>
    <row r="74" spans="1:2">
      <c r="A74" s="6"/>
      <c r="B74" s="20"/>
    </row>
    <row r="75" spans="1:2">
      <c r="A75" s="6"/>
      <c r="B75" s="20"/>
    </row>
    <row r="76" spans="1:2">
      <c r="A76" s="6"/>
      <c r="B76" s="20"/>
    </row>
    <row r="77" spans="1:2">
      <c r="A77" s="6"/>
      <c r="B77" s="20"/>
    </row>
    <row r="78" spans="1:2">
      <c r="A78" s="6"/>
      <c r="B78" s="20"/>
    </row>
    <row r="79" spans="1:2">
      <c r="A79" s="6"/>
      <c r="B79" s="20"/>
    </row>
    <row r="80" spans="1:2">
      <c r="A80" s="6"/>
      <c r="B80" s="20"/>
    </row>
    <row r="81" spans="1:2">
      <c r="A81" s="6"/>
      <c r="B81" s="20"/>
    </row>
    <row r="82" spans="1:2">
      <c r="A82" s="6"/>
      <c r="B82" s="20"/>
    </row>
    <row r="83" spans="1:2">
      <c r="A83" s="6"/>
      <c r="B83" s="20"/>
    </row>
    <row r="84" spans="1:2">
      <c r="A84" s="6"/>
      <c r="B84" s="20"/>
    </row>
    <row r="85" spans="1:2">
      <c r="A85" s="6"/>
      <c r="B85" s="20"/>
    </row>
    <row r="86" spans="1:2">
      <c r="A86" s="6"/>
      <c r="B86" s="20"/>
    </row>
    <row r="87" spans="1:2">
      <c r="A87" s="6"/>
      <c r="B87" s="20"/>
    </row>
    <row r="88" spans="1:2">
      <c r="A88" s="6"/>
      <c r="B88" s="20"/>
    </row>
    <row r="89" spans="1:2">
      <c r="A89" s="6"/>
      <c r="B89" s="20"/>
    </row>
    <row r="90" spans="1:2">
      <c r="A90" s="6"/>
      <c r="B90" s="20"/>
    </row>
    <row r="91" spans="1:2">
      <c r="A91" s="6"/>
      <c r="B91" s="20"/>
    </row>
    <row r="92" spans="1:2">
      <c r="A92" s="6"/>
      <c r="B92" s="20"/>
    </row>
    <row r="93" spans="1:2">
      <c r="A93" s="6"/>
      <c r="B93" s="20"/>
    </row>
    <row r="94" spans="1:2">
      <c r="A94" s="6"/>
      <c r="B94" s="20"/>
    </row>
    <row r="95" spans="1:2">
      <c r="A95" s="6"/>
      <c r="B95" s="20"/>
    </row>
    <row r="96" spans="1:2">
      <c r="A96" s="6"/>
      <c r="B96" s="20"/>
    </row>
    <row r="97" spans="1:2">
      <c r="A97" s="6"/>
      <c r="B97" s="20"/>
    </row>
    <row r="98" spans="1:2">
      <c r="A98" s="6"/>
      <c r="B98" s="20"/>
    </row>
    <row r="99" spans="1:2">
      <c r="A99" s="6"/>
      <c r="B99" s="20"/>
    </row>
    <row r="100" spans="1:2">
      <c r="A100" s="6"/>
      <c r="B100" s="20"/>
    </row>
    <row r="101" spans="1:2">
      <c r="A101" s="6"/>
      <c r="B101" s="20"/>
    </row>
    <row r="102" spans="1:2">
      <c r="A102" s="6"/>
      <c r="B102" s="20"/>
    </row>
    <row r="103" spans="1:2">
      <c r="A103" s="6"/>
      <c r="B103" s="20"/>
    </row>
    <row r="104" spans="1:2">
      <c r="A104" s="6"/>
      <c r="B104" s="20"/>
    </row>
    <row r="105" spans="1:2">
      <c r="A105" s="6"/>
      <c r="B105" s="20"/>
    </row>
    <row r="106" spans="1:2">
      <c r="A106" s="6"/>
      <c r="B106" s="20"/>
    </row>
    <row r="107" spans="1:2">
      <c r="A107" s="6"/>
      <c r="B107" s="20"/>
    </row>
    <row r="108" spans="1:2">
      <c r="A108" s="6"/>
      <c r="B108" s="20"/>
    </row>
    <row r="109" spans="1:2">
      <c r="A109" s="6"/>
      <c r="B109" s="20"/>
    </row>
    <row r="110" spans="1:2">
      <c r="A110" s="6"/>
      <c r="B110" s="20"/>
    </row>
    <row r="111" spans="1:2">
      <c r="A111" s="6"/>
      <c r="B111" s="20"/>
    </row>
    <row r="112" spans="1:2">
      <c r="A112" s="6"/>
      <c r="B112" s="20"/>
    </row>
    <row r="113" spans="1:2">
      <c r="A113" s="6"/>
      <c r="B113" s="20"/>
    </row>
    <row r="114" spans="1:2">
      <c r="A114" s="6"/>
      <c r="B114" s="20"/>
    </row>
    <row r="115" spans="1:2">
      <c r="A115" s="6"/>
      <c r="B115" s="20"/>
    </row>
    <row r="116" spans="1:2">
      <c r="A116" s="6"/>
      <c r="B116" s="20"/>
    </row>
    <row r="117" spans="1:2">
      <c r="A117" s="6"/>
      <c r="B117" s="20"/>
    </row>
    <row r="118" spans="1:2">
      <c r="A118" s="6"/>
      <c r="B118" s="20"/>
    </row>
    <row r="119" spans="1:2">
      <c r="A119" s="6"/>
      <c r="B119" s="20"/>
    </row>
    <row r="120" spans="1:2">
      <c r="A120" s="6"/>
      <c r="B120" s="20"/>
    </row>
    <row r="121" spans="1:2">
      <c r="A121" s="6"/>
      <c r="B121" s="20"/>
    </row>
    <row r="122" spans="1:2">
      <c r="A122" s="6"/>
      <c r="B122" s="20"/>
    </row>
    <row r="123" spans="1:2">
      <c r="A123" s="6"/>
      <c r="B123" s="20"/>
    </row>
    <row r="124" spans="1:2">
      <c r="A124" s="6"/>
      <c r="B124" s="20"/>
    </row>
    <row r="125" spans="1:2">
      <c r="A125" s="6"/>
      <c r="B125" s="20"/>
    </row>
    <row r="126" spans="1:2">
      <c r="A126" s="6"/>
      <c r="B126" s="20"/>
    </row>
    <row r="127" spans="1:2">
      <c r="A127" s="6"/>
      <c r="B127" s="20"/>
    </row>
    <row r="128" spans="1:2">
      <c r="A128" s="6"/>
      <c r="B128" s="20"/>
    </row>
    <row r="129" spans="1:2">
      <c r="A129" s="6"/>
      <c r="B129" s="20"/>
    </row>
    <row r="130" spans="1:2">
      <c r="A130" s="6"/>
      <c r="B130" s="20"/>
    </row>
    <row r="131" spans="1:2">
      <c r="A131" s="6"/>
      <c r="B131" s="20"/>
    </row>
    <row r="132" spans="1:2">
      <c r="A132" s="6"/>
      <c r="B132" s="20"/>
    </row>
    <row r="133" spans="1:2">
      <c r="A133" s="6"/>
      <c r="B133" s="20"/>
    </row>
    <row r="134" spans="1:2">
      <c r="A134" s="6"/>
      <c r="B134" s="20"/>
    </row>
    <row r="135" spans="1:2">
      <c r="A135" s="6"/>
      <c r="B135" s="20"/>
    </row>
    <row r="136" spans="1:2">
      <c r="A136" s="6"/>
      <c r="B136" s="20"/>
    </row>
    <row r="137" spans="1:2">
      <c r="A137" s="6"/>
      <c r="B137" s="20"/>
    </row>
    <row r="138" spans="1:2">
      <c r="A138" s="6"/>
      <c r="B138" s="20"/>
    </row>
    <row r="139" spans="1:2">
      <c r="A139" s="6"/>
      <c r="B139" s="20"/>
    </row>
    <row r="140" spans="1:2">
      <c r="A140" s="6"/>
      <c r="B140" s="20"/>
    </row>
    <row r="141" spans="1:2">
      <c r="A141" s="6"/>
      <c r="B141" s="20"/>
    </row>
    <row r="142" spans="1:2">
      <c r="A142" s="6"/>
      <c r="B142" s="20"/>
    </row>
    <row r="143" spans="1:2">
      <c r="A143" s="6"/>
      <c r="B143" s="20"/>
    </row>
    <row r="144" spans="1:2">
      <c r="A144" s="6"/>
      <c r="B144" s="20"/>
    </row>
    <row r="145" spans="1:2">
      <c r="A145" s="6"/>
      <c r="B145" s="20"/>
    </row>
    <row r="146" spans="1:2">
      <c r="A146" s="6"/>
      <c r="B146" s="20"/>
    </row>
    <row r="147" spans="1:2">
      <c r="A147" s="6"/>
      <c r="B147" s="20"/>
    </row>
    <row r="148" spans="1:2">
      <c r="A148" s="6"/>
      <c r="B148" s="20"/>
    </row>
    <row r="149" spans="1:2">
      <c r="A149" s="6"/>
      <c r="B149" s="20"/>
    </row>
    <row r="150" spans="1:2">
      <c r="A150" s="6"/>
      <c r="B150" s="20"/>
    </row>
    <row r="151" spans="1:2">
      <c r="A151" s="6"/>
      <c r="B151" s="20"/>
    </row>
    <row r="152" spans="1:2">
      <c r="A152" s="6"/>
      <c r="B152" s="20"/>
    </row>
    <row r="153" spans="1:2">
      <c r="A153" s="6"/>
      <c r="B153" s="20"/>
    </row>
    <row r="154" spans="1:2">
      <c r="A154" s="6"/>
      <c r="B154" s="20"/>
    </row>
    <row r="155" spans="1:2">
      <c r="A155" s="6"/>
      <c r="B155" s="20"/>
    </row>
    <row r="156" spans="1:2">
      <c r="A156" s="6"/>
      <c r="B156" s="20"/>
    </row>
    <row r="157" spans="1:2">
      <c r="A157" s="6"/>
      <c r="B157" s="20"/>
    </row>
    <row r="158" spans="1:2">
      <c r="A158" s="6"/>
      <c r="B158" s="20"/>
    </row>
    <row r="159" spans="1:2">
      <c r="A159" s="6"/>
      <c r="B159" s="20"/>
    </row>
    <row r="160" spans="1:2">
      <c r="A160" s="6"/>
      <c r="B160" s="20"/>
    </row>
    <row r="161" spans="1:2">
      <c r="A161" s="6"/>
      <c r="B161" s="20"/>
    </row>
    <row r="162" spans="1:2">
      <c r="A162" s="6"/>
      <c r="B162" s="20"/>
    </row>
    <row r="163" spans="1:2">
      <c r="A163" s="6"/>
      <c r="B163" s="20"/>
    </row>
    <row r="164" spans="1:2">
      <c r="A164" s="6"/>
      <c r="B164" s="20"/>
    </row>
    <row r="165" spans="1:2">
      <c r="A165" s="6"/>
      <c r="B165" s="20"/>
    </row>
    <row r="166" spans="1:2">
      <c r="A166" s="6"/>
      <c r="B166" s="20"/>
    </row>
    <row r="167" spans="1:2">
      <c r="A167" s="6"/>
      <c r="B167" s="20"/>
    </row>
    <row r="168" spans="1:2">
      <c r="A168" s="6"/>
      <c r="B168" s="20"/>
    </row>
    <row r="169" spans="1:2">
      <c r="A169" s="6"/>
      <c r="B169" s="20"/>
    </row>
    <row r="170" spans="1:2">
      <c r="A170" s="6"/>
      <c r="B170" s="20"/>
    </row>
    <row r="171" spans="1:2">
      <c r="A171" s="6"/>
      <c r="B171" s="20"/>
    </row>
    <row r="172" spans="1:2">
      <c r="A172" s="6"/>
      <c r="B172" s="20"/>
    </row>
    <row r="173" spans="1:2">
      <c r="A173" s="6"/>
      <c r="B173" s="20"/>
    </row>
    <row r="174" spans="1:2">
      <c r="A174" s="6"/>
      <c r="B174" s="20"/>
    </row>
    <row r="175" spans="1:2">
      <c r="A175" s="6"/>
      <c r="B175" s="20"/>
    </row>
    <row r="176" spans="1:2">
      <c r="A176" s="6"/>
      <c r="B176" s="20"/>
    </row>
    <row r="177" spans="1:2">
      <c r="A177" s="6"/>
      <c r="B177" s="20"/>
    </row>
    <row r="178" spans="1:2">
      <c r="A178" s="6"/>
      <c r="B178" s="20"/>
    </row>
    <row r="179" spans="1:2">
      <c r="A179" s="6"/>
      <c r="B179" s="20"/>
    </row>
    <row r="180" spans="1:2">
      <c r="A180" s="6"/>
      <c r="B180" s="20"/>
    </row>
    <row r="181" spans="1:2">
      <c r="A181" s="6"/>
      <c r="B181" s="20"/>
    </row>
    <row r="182" spans="1:2">
      <c r="A182" s="6"/>
      <c r="B182" s="20"/>
    </row>
    <row r="183" spans="1:2">
      <c r="A183" s="6"/>
      <c r="B183" s="20"/>
    </row>
    <row r="184" spans="1:2">
      <c r="A184" s="6"/>
      <c r="B184" s="20"/>
    </row>
    <row r="185" spans="1:2">
      <c r="A185" s="6"/>
      <c r="B185" s="20"/>
    </row>
    <row r="186" spans="1:2">
      <c r="A186" s="6"/>
      <c r="B186" s="20"/>
    </row>
    <row r="187" spans="1:2">
      <c r="A187" s="6"/>
      <c r="B187" s="20"/>
    </row>
    <row r="188" spans="1:2">
      <c r="A188" s="6"/>
      <c r="B188" s="20"/>
    </row>
    <row r="189" spans="1:2">
      <c r="A189" s="6"/>
      <c r="B189" s="20"/>
    </row>
    <row r="190" spans="1:2">
      <c r="A190" s="6"/>
      <c r="B190" s="20"/>
    </row>
    <row r="191" spans="1:2">
      <c r="A191" s="6"/>
      <c r="B191" s="20"/>
    </row>
    <row r="192" spans="1:2">
      <c r="A192" s="6"/>
      <c r="B192" s="20"/>
    </row>
    <row r="193" spans="1:2">
      <c r="A193" s="6"/>
      <c r="B193" s="20"/>
    </row>
    <row r="194" spans="1:2">
      <c r="A194" s="6"/>
      <c r="B194" s="20"/>
    </row>
    <row r="195" spans="1:2">
      <c r="A195" s="6"/>
      <c r="B195" s="20"/>
    </row>
    <row r="196" spans="1:2">
      <c r="A196" s="6"/>
      <c r="B196" s="20"/>
    </row>
    <row r="197" spans="1:2">
      <c r="A197" s="6"/>
      <c r="B197" s="20"/>
    </row>
    <row r="198" spans="1:2">
      <c r="A198" s="6"/>
      <c r="B198" s="20"/>
    </row>
    <row r="199" spans="1:2">
      <c r="A199" s="6"/>
      <c r="B199" s="20"/>
    </row>
    <row r="200" spans="1:2">
      <c r="A200" s="6"/>
      <c r="B200" s="20"/>
    </row>
    <row r="201" spans="1:2">
      <c r="A201" s="6"/>
      <c r="B201" s="20"/>
    </row>
    <row r="202" spans="1:2">
      <c r="A202" s="6"/>
      <c r="B202" s="20"/>
    </row>
    <row r="203" spans="1:2">
      <c r="A203" s="6"/>
      <c r="B203" s="20"/>
    </row>
    <row r="204" spans="1:2">
      <c r="A204" s="6"/>
      <c r="B204" s="20"/>
    </row>
    <row r="205" spans="1:2">
      <c r="A205" s="6"/>
      <c r="B205" s="20"/>
    </row>
    <row r="206" spans="1:2">
      <c r="A206" s="6"/>
      <c r="B206" s="20"/>
    </row>
    <row r="207" spans="1:2">
      <c r="A207" s="6"/>
      <c r="B207" s="20"/>
    </row>
    <row r="208" spans="1:2">
      <c r="A208" s="6"/>
      <c r="B208" s="20"/>
    </row>
    <row r="209" spans="1:2">
      <c r="A209" s="6"/>
      <c r="B209" s="20"/>
    </row>
    <row r="210" spans="1:2">
      <c r="A210" s="6"/>
      <c r="B210" s="20"/>
    </row>
    <row r="211" spans="1:2">
      <c r="A211" s="6"/>
      <c r="B211" s="20"/>
    </row>
    <row r="212" spans="1:2">
      <c r="A212" s="6"/>
      <c r="B212" s="20"/>
    </row>
    <row r="213" spans="1:2">
      <c r="A213" s="6"/>
      <c r="B213" s="20"/>
    </row>
    <row r="214" spans="1:2">
      <c r="A214" s="6"/>
      <c r="B214" s="20"/>
    </row>
    <row r="215" spans="1:2">
      <c r="A215" s="6"/>
      <c r="B215" s="20"/>
    </row>
    <row r="216" spans="1:2">
      <c r="A216" s="6"/>
      <c r="B216" s="20"/>
    </row>
    <row r="217" spans="1:2">
      <c r="A217" s="6"/>
      <c r="B217" s="20"/>
    </row>
    <row r="218" spans="1:2">
      <c r="A218" s="6"/>
      <c r="B218" s="20"/>
    </row>
    <row r="219" spans="1:2">
      <c r="A219" s="6"/>
      <c r="B219" s="20"/>
    </row>
    <row r="220" spans="1:2">
      <c r="A220" s="6"/>
      <c r="B220" s="20"/>
    </row>
    <row r="221" spans="1:2">
      <c r="A221" s="6"/>
      <c r="B221" s="20"/>
    </row>
    <row r="222" spans="1:2">
      <c r="A222" s="6"/>
      <c r="B222" s="20"/>
    </row>
    <row r="223" spans="1:2">
      <c r="A223" s="6"/>
      <c r="B223" s="20"/>
    </row>
    <row r="224" spans="1:2">
      <c r="A224" s="6"/>
      <c r="B224" s="20"/>
    </row>
    <row r="225" spans="1:2">
      <c r="A225" s="6"/>
      <c r="B225" s="20"/>
    </row>
    <row r="226" spans="1:2">
      <c r="A226" s="6"/>
      <c r="B226" s="20"/>
    </row>
    <row r="227" spans="1:2">
      <c r="A227" s="6"/>
      <c r="B227" s="20"/>
    </row>
    <row r="228" spans="1:2">
      <c r="A228" s="6"/>
      <c r="B228" s="20"/>
    </row>
    <row r="229" spans="1:2">
      <c r="A229" s="6"/>
      <c r="B229" s="20"/>
    </row>
    <row r="230" spans="1:2">
      <c r="A230" s="6"/>
      <c r="B230" s="20"/>
    </row>
    <row r="231" spans="1:2">
      <c r="A231" s="6"/>
      <c r="B231" s="20"/>
    </row>
    <row r="232" spans="1:2">
      <c r="A232" s="6"/>
      <c r="B232" s="20"/>
    </row>
    <row r="233" spans="1:2">
      <c r="A233" s="6"/>
      <c r="B233" s="20"/>
    </row>
    <row r="234" spans="1:2">
      <c r="A234" s="6"/>
      <c r="B234" s="20"/>
    </row>
    <row r="235" spans="1:2">
      <c r="A235" s="6"/>
      <c r="B235" s="20"/>
    </row>
    <row r="236" spans="1:2">
      <c r="A236" s="6"/>
      <c r="B236" s="20"/>
    </row>
    <row r="237" spans="1:2">
      <c r="A237" s="6"/>
      <c r="B237" s="20"/>
    </row>
    <row r="238" spans="1:2">
      <c r="A238" s="6"/>
      <c r="B238" s="20"/>
    </row>
    <row r="239" spans="1:2">
      <c r="A239" s="6"/>
      <c r="B239" s="20"/>
    </row>
    <row r="240" spans="1:2">
      <c r="A240" s="6"/>
      <c r="B240" s="20"/>
    </row>
    <row r="241" spans="1:2">
      <c r="A241" s="6"/>
      <c r="B241" s="20"/>
    </row>
    <row r="242" spans="1:2">
      <c r="A242" s="6"/>
      <c r="B242" s="20"/>
    </row>
    <row r="243" spans="1:2">
      <c r="A243" s="6"/>
      <c r="B243" s="20"/>
    </row>
    <row r="244" spans="1:2">
      <c r="A244" s="6"/>
      <c r="B244" s="20"/>
    </row>
    <row r="245" spans="1:2">
      <c r="A245" s="6"/>
      <c r="B245" s="20"/>
    </row>
    <row r="246" spans="1:2">
      <c r="A246" s="6"/>
      <c r="B246" s="20"/>
    </row>
    <row r="247" spans="1:2">
      <c r="A247" s="6"/>
      <c r="B247" s="20"/>
    </row>
    <row r="248" spans="1:2">
      <c r="A248" s="6"/>
      <c r="B248" s="20"/>
    </row>
    <row r="249" spans="1:2">
      <c r="A249" s="6"/>
      <c r="B249" s="20"/>
    </row>
    <row r="250" spans="1:2">
      <c r="A250" s="6"/>
      <c r="B250" s="20"/>
    </row>
    <row r="251" spans="1:2">
      <c r="A251" s="6"/>
      <c r="B251" s="20"/>
    </row>
    <row r="252" spans="1:2">
      <c r="A252" s="6"/>
      <c r="B252" s="20"/>
    </row>
    <row r="253" spans="1:2">
      <c r="A253" s="6"/>
      <c r="B253" s="20"/>
    </row>
    <row r="254" spans="1:2">
      <c r="A254" s="6"/>
      <c r="B254" s="20"/>
    </row>
    <row r="255" spans="1:2">
      <c r="A255" s="6"/>
      <c r="B255" s="20"/>
    </row>
    <row r="256" spans="1:2">
      <c r="A256" s="6"/>
      <c r="B256" s="20"/>
    </row>
    <row r="257" spans="1:2">
      <c r="A257" s="6"/>
      <c r="B257" s="20"/>
    </row>
    <row r="258" spans="1:2">
      <c r="A258" s="6"/>
      <c r="B258" s="20"/>
    </row>
    <row r="259" spans="1:2">
      <c r="A259" s="6"/>
      <c r="B259" s="20"/>
    </row>
    <row r="260" spans="1:2">
      <c r="A260" s="6"/>
      <c r="B260" s="20"/>
    </row>
    <row r="261" spans="1:2">
      <c r="A261" s="6"/>
      <c r="B261" s="20"/>
    </row>
    <row r="262" spans="1:2">
      <c r="A262" s="6"/>
      <c r="B262" s="20"/>
    </row>
    <row r="263" spans="1:2">
      <c r="A263" s="6"/>
      <c r="B263" s="20"/>
    </row>
    <row r="264" spans="1:2">
      <c r="A264" s="6"/>
      <c r="B264" s="20"/>
    </row>
    <row r="265" spans="1:2">
      <c r="A265" s="6"/>
      <c r="B265" s="20"/>
    </row>
    <row r="266" spans="1:2">
      <c r="A266" s="6"/>
      <c r="B266" s="20"/>
    </row>
    <row r="267" spans="1:2">
      <c r="A267" s="6"/>
      <c r="B267" s="20"/>
    </row>
    <row r="268" spans="1:2">
      <c r="A268" s="6"/>
      <c r="B268" s="20"/>
    </row>
    <row r="269" spans="1:2">
      <c r="A269" s="6"/>
      <c r="B269" s="20"/>
    </row>
    <row r="270" spans="1:2">
      <c r="A270" s="6"/>
      <c r="B270" s="20"/>
    </row>
    <row r="271" spans="1:2">
      <c r="A271" s="6"/>
      <c r="B271" s="20"/>
    </row>
    <row r="272" spans="1:2">
      <c r="A272" s="6"/>
      <c r="B272" s="20"/>
    </row>
    <row r="273" spans="1:2">
      <c r="A273" s="6"/>
      <c r="B273" s="20"/>
    </row>
    <row r="274" spans="1:2">
      <c r="A274" s="6"/>
      <c r="B274" s="20"/>
    </row>
    <row r="275" spans="1:2">
      <c r="A275" s="6"/>
      <c r="B275" s="20"/>
    </row>
    <row r="276" spans="1:2">
      <c r="A276" s="6"/>
      <c r="B276" s="20"/>
    </row>
    <row r="277" spans="1:2">
      <c r="A277" s="6"/>
      <c r="B277" s="20"/>
    </row>
    <row r="278" spans="1:2">
      <c r="A278" s="6"/>
      <c r="B278" s="20"/>
    </row>
    <row r="279" spans="1:2">
      <c r="A279" s="6"/>
      <c r="B279" s="20"/>
    </row>
    <row r="280" spans="1:2">
      <c r="A280" s="6"/>
      <c r="B280" s="20"/>
    </row>
    <row r="281" spans="1:2">
      <c r="A281" s="6"/>
      <c r="B281" s="20"/>
    </row>
    <row r="282" spans="1:2">
      <c r="A282" s="6"/>
      <c r="B282" s="20"/>
    </row>
    <row r="283" spans="1:2">
      <c r="A283" s="6"/>
      <c r="B283" s="20"/>
    </row>
    <row r="284" spans="1:2">
      <c r="A284" s="6"/>
      <c r="B284" s="20"/>
    </row>
    <row r="285" spans="1:2">
      <c r="A285" s="6"/>
      <c r="B285" s="20"/>
    </row>
    <row r="286" spans="1:2">
      <c r="A286" s="6"/>
      <c r="B286" s="20"/>
    </row>
    <row r="287" spans="1:2">
      <c r="A287" s="6"/>
      <c r="B287" s="20"/>
    </row>
    <row r="288" spans="1:2">
      <c r="A288" s="6"/>
      <c r="B288" s="20"/>
    </row>
    <row r="289" spans="1:2">
      <c r="A289" s="6"/>
      <c r="B289" s="20"/>
    </row>
    <row r="290" spans="1:2">
      <c r="A290" s="6"/>
      <c r="B290" s="20"/>
    </row>
    <row r="291" spans="1:2">
      <c r="A291" s="6"/>
      <c r="B291" s="20"/>
    </row>
    <row r="292" spans="1:2">
      <c r="A292" s="6"/>
      <c r="B292" s="20"/>
    </row>
    <row r="293" spans="1:2">
      <c r="A293" s="6"/>
      <c r="B293" s="20"/>
    </row>
    <row r="294" spans="1:2">
      <c r="A294" s="6"/>
      <c r="B294" s="20"/>
    </row>
    <row r="295" spans="1:2">
      <c r="A295" s="6"/>
      <c r="B295" s="20"/>
    </row>
    <row r="296" spans="1:2">
      <c r="A296" s="6"/>
      <c r="B296" s="20"/>
    </row>
    <row r="297" spans="1:2">
      <c r="A297" s="6"/>
      <c r="B297" s="20"/>
    </row>
    <row r="298" spans="1:2">
      <c r="A298" s="6"/>
      <c r="B298" s="20"/>
    </row>
    <row r="299" spans="1:2">
      <c r="A299" s="6"/>
      <c r="B299" s="20"/>
    </row>
    <row r="300" spans="1:2">
      <c r="A300" s="6"/>
      <c r="B300" s="20"/>
    </row>
    <row r="301" spans="1:2">
      <c r="A301" s="6"/>
      <c r="B301" s="20"/>
    </row>
    <row r="302" spans="1:2">
      <c r="A302" s="6"/>
      <c r="B302" s="20"/>
    </row>
    <row r="303" spans="1:2">
      <c r="A303" s="6"/>
      <c r="B303" s="20"/>
    </row>
    <row r="304" spans="1:2">
      <c r="A304" s="6"/>
      <c r="B304" s="20"/>
    </row>
    <row r="305" spans="1:2">
      <c r="A305" s="6"/>
      <c r="B305" s="20"/>
    </row>
  </sheetData>
  <mergeCells count="2">
    <mergeCell ref="A3:B3"/>
    <mergeCell ref="F3:I3"/>
  </mergeCells>
  <phoneticPr fontId="44" type="noConversion"/>
  <pageMargins left="0.75" right="0.75" top="1" bottom="1" header="0.5" footer="0.5"/>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P64"/>
  <sheetViews>
    <sheetView workbookViewId="0">
      <selection activeCell="A3" sqref="A3:B4"/>
    </sheetView>
  </sheetViews>
  <sheetFormatPr baseColWidth="10" defaultColWidth="9" defaultRowHeight="13"/>
  <cols>
    <col min="1" max="1" width="26.1640625" style="36" customWidth="1"/>
    <col min="2" max="2" width="13.6640625" style="27" customWidth="1"/>
    <col min="3" max="5" width="9" style="4"/>
    <col min="6" max="6" width="9.5" style="6" customWidth="1"/>
    <col min="7" max="7" width="11.83203125" style="6" customWidth="1"/>
    <col min="8" max="8" width="12.83203125" style="6" customWidth="1"/>
    <col min="9" max="9" width="10" style="6" customWidth="1"/>
    <col min="10" max="10" width="18.33203125" style="6" customWidth="1"/>
    <col min="11" max="11" width="7.1640625" style="4" customWidth="1"/>
    <col min="12" max="16384" width="9" style="4"/>
  </cols>
  <sheetData>
    <row r="1" spans="1:16">
      <c r="A1" s="37" t="s">
        <v>819</v>
      </c>
      <c r="B1" s="20"/>
      <c r="M1" s="6"/>
      <c r="N1" s="6"/>
      <c r="O1" s="6"/>
      <c r="P1" s="6"/>
    </row>
    <row r="2" spans="1:16">
      <c r="A2" s="9"/>
      <c r="B2" s="20"/>
      <c r="M2" s="6"/>
      <c r="N2" s="6"/>
      <c r="O2" s="6"/>
      <c r="P2" s="6"/>
    </row>
    <row r="3" spans="1:16">
      <c r="A3" s="239" t="s">
        <v>605</v>
      </c>
      <c r="B3" s="239"/>
      <c r="F3" s="229" t="s">
        <v>606</v>
      </c>
      <c r="G3" s="229"/>
      <c r="H3" s="229"/>
      <c r="I3" s="229"/>
      <c r="J3" s="229"/>
      <c r="K3" s="229"/>
    </row>
    <row r="4" spans="1:16" ht="15">
      <c r="A4" s="11" t="s">
        <v>607</v>
      </c>
      <c r="B4" s="12" t="s">
        <v>608</v>
      </c>
      <c r="F4" s="13" t="s">
        <v>617</v>
      </c>
      <c r="G4" s="6" t="s">
        <v>610</v>
      </c>
      <c r="H4" s="14" t="s">
        <v>611</v>
      </c>
      <c r="I4" s="14" t="s">
        <v>612</v>
      </c>
      <c r="J4" s="6" t="s">
        <v>619</v>
      </c>
      <c r="K4" s="22" t="s">
        <v>634</v>
      </c>
    </row>
    <row r="5" spans="1:16">
      <c r="A5" s="36">
        <v>41.621229</v>
      </c>
      <c r="B5" s="34">
        <v>8.2083332999999996</v>
      </c>
      <c r="E5" s="18"/>
      <c r="F5" s="13">
        <v>210</v>
      </c>
      <c r="G5" s="13" t="s">
        <v>788</v>
      </c>
      <c r="H5" s="13">
        <v>880</v>
      </c>
      <c r="I5" s="13">
        <v>50</v>
      </c>
      <c r="J5" s="13">
        <v>799</v>
      </c>
      <c r="K5" s="13">
        <f>ABS(698-916)/2</f>
        <v>109</v>
      </c>
      <c r="M5" s="18"/>
      <c r="N5" s="18"/>
    </row>
    <row r="6" spans="1:16">
      <c r="A6" s="36">
        <v>76.154126000000005</v>
      </c>
      <c r="B6" s="34">
        <v>7.6520833000000001</v>
      </c>
      <c r="E6" s="18"/>
      <c r="F6" s="13">
        <v>590</v>
      </c>
      <c r="G6" s="13" t="s">
        <v>788</v>
      </c>
      <c r="H6" s="13">
        <v>5150</v>
      </c>
      <c r="I6" s="13">
        <v>50</v>
      </c>
      <c r="J6" s="13">
        <v>5908</v>
      </c>
      <c r="K6" s="13">
        <f>ABS(5843-5995)/2</f>
        <v>76</v>
      </c>
      <c r="M6" s="18"/>
      <c r="N6" s="18"/>
    </row>
    <row r="7" spans="1:16">
      <c r="A7" s="36">
        <v>110.68702</v>
      </c>
      <c r="B7" s="34">
        <v>8.8458333000000007</v>
      </c>
      <c r="E7" s="18"/>
      <c r="M7" s="18"/>
      <c r="N7" s="18"/>
    </row>
    <row r="8" spans="1:16">
      <c r="A8" s="36">
        <v>180.66157999999999</v>
      </c>
      <c r="B8" s="34">
        <v>9.3833333000000003</v>
      </c>
      <c r="E8" s="18"/>
      <c r="M8" s="18"/>
      <c r="N8" s="18"/>
    </row>
    <row r="9" spans="1:16">
      <c r="A9" s="36">
        <v>223.37332000000001</v>
      </c>
      <c r="B9" s="34">
        <v>8.7854167000000007</v>
      </c>
      <c r="E9" s="18"/>
      <c r="F9" s="13"/>
      <c r="G9" s="13"/>
      <c r="H9" s="13"/>
      <c r="I9" s="13"/>
      <c r="J9" s="13"/>
      <c r="M9" s="18"/>
      <c r="N9" s="18"/>
    </row>
    <row r="10" spans="1:16">
      <c r="A10" s="36">
        <v>276.08141999999998</v>
      </c>
      <c r="B10" s="34">
        <v>8.9645832999999993</v>
      </c>
      <c r="E10" s="18"/>
      <c r="F10" s="13"/>
      <c r="G10" s="13"/>
      <c r="H10" s="13"/>
      <c r="I10" s="13"/>
      <c r="J10" s="13"/>
      <c r="M10" s="18"/>
      <c r="N10" s="18"/>
    </row>
    <row r="11" spans="1:16">
      <c r="A11" s="36">
        <v>293.34787</v>
      </c>
      <c r="B11" s="34">
        <v>8.15</v>
      </c>
      <c r="E11" s="18"/>
      <c r="F11" s="13"/>
      <c r="G11" s="13"/>
      <c r="H11" s="13"/>
      <c r="I11" s="13"/>
      <c r="J11" s="13"/>
      <c r="M11" s="18"/>
      <c r="N11" s="18"/>
    </row>
    <row r="12" spans="1:16">
      <c r="A12" s="36">
        <v>318.79316999999998</v>
      </c>
      <c r="B12" s="34">
        <v>8.8666666999999997</v>
      </c>
      <c r="E12" s="18"/>
      <c r="F12" s="13"/>
      <c r="G12" s="13"/>
      <c r="H12" s="13"/>
      <c r="I12" s="13"/>
      <c r="J12" s="13"/>
      <c r="M12" s="18"/>
      <c r="N12" s="18"/>
    </row>
    <row r="13" spans="1:16">
      <c r="A13" s="36">
        <v>371.50126999999998</v>
      </c>
      <c r="B13" s="34">
        <v>8.15</v>
      </c>
      <c r="E13" s="18"/>
      <c r="F13" s="13"/>
      <c r="G13" s="13"/>
      <c r="H13" s="13"/>
      <c r="I13" s="13"/>
      <c r="J13" s="13"/>
      <c r="M13" s="18"/>
      <c r="N13" s="18"/>
    </row>
    <row r="14" spans="1:16">
      <c r="A14" s="36">
        <v>406.03417000000002</v>
      </c>
      <c r="B14" s="34">
        <v>7.5333332999999998</v>
      </c>
      <c r="E14" s="18"/>
      <c r="F14" s="13"/>
      <c r="G14" s="13"/>
      <c r="H14" s="13"/>
      <c r="I14" s="13"/>
      <c r="J14" s="13"/>
      <c r="M14" s="18"/>
      <c r="N14" s="18"/>
    </row>
    <row r="15" spans="1:16">
      <c r="A15" s="36">
        <v>466.92111999999997</v>
      </c>
      <c r="B15" s="34">
        <v>7.2145833000000001</v>
      </c>
      <c r="E15" s="18"/>
      <c r="F15" s="13"/>
      <c r="G15" s="13"/>
      <c r="H15" s="13"/>
      <c r="I15" s="13"/>
      <c r="J15" s="13"/>
      <c r="M15" s="18"/>
      <c r="N15" s="18"/>
    </row>
    <row r="16" spans="1:16">
      <c r="A16" s="36">
        <v>493.27517</v>
      </c>
      <c r="B16" s="34">
        <v>8.5083333000000003</v>
      </c>
      <c r="E16" s="18"/>
      <c r="F16" s="13"/>
      <c r="G16" s="13"/>
      <c r="H16" s="13"/>
      <c r="I16" s="13"/>
      <c r="J16" s="13"/>
      <c r="M16" s="18"/>
      <c r="N16" s="18"/>
    </row>
    <row r="17" spans="1:14">
      <c r="A17" s="36">
        <v>510.54162000000002</v>
      </c>
      <c r="B17" s="34">
        <v>7.9895832999999996</v>
      </c>
      <c r="E17" s="18"/>
      <c r="F17" s="13"/>
      <c r="G17" s="13"/>
      <c r="H17" s="13"/>
      <c r="I17" s="13"/>
      <c r="J17" s="13"/>
      <c r="M17" s="18"/>
      <c r="N17" s="18"/>
    </row>
    <row r="18" spans="1:14">
      <c r="A18" s="36">
        <v>596.87386000000004</v>
      </c>
      <c r="B18" s="34">
        <v>8.4083333000000007</v>
      </c>
      <c r="E18" s="18"/>
      <c r="M18" s="18"/>
      <c r="N18" s="18"/>
    </row>
    <row r="19" spans="1:14">
      <c r="A19" s="36">
        <v>649.58196999999996</v>
      </c>
      <c r="B19" s="34">
        <v>7.1145832999999996</v>
      </c>
    </row>
    <row r="20" spans="1:14">
      <c r="A20" s="36">
        <v>762.26827000000003</v>
      </c>
      <c r="B20" s="34">
        <v>7.5916667000000002</v>
      </c>
    </row>
    <row r="21" spans="1:14">
      <c r="A21" s="36">
        <v>1074.8819000000001</v>
      </c>
      <c r="B21" s="34">
        <v>8.1895833000000007</v>
      </c>
    </row>
    <row r="22" spans="1:14">
      <c r="A22" s="36">
        <v>1170.3017</v>
      </c>
      <c r="B22" s="34">
        <v>7.3729167000000002</v>
      </c>
    </row>
    <row r="23" spans="1:14">
      <c r="A23" s="36">
        <v>1361.1414</v>
      </c>
      <c r="B23" s="34">
        <v>7.6124999999999998</v>
      </c>
    </row>
    <row r="24" spans="1:14">
      <c r="A24" s="36">
        <v>1482.9152999999999</v>
      </c>
      <c r="B24" s="34">
        <v>6.8958332999999996</v>
      </c>
    </row>
    <row r="25" spans="1:14">
      <c r="A25" s="36">
        <v>1621.9557</v>
      </c>
      <c r="B25" s="34">
        <v>7.6708333</v>
      </c>
    </row>
    <row r="26" spans="1:14">
      <c r="A26" s="36">
        <v>1751.9084</v>
      </c>
      <c r="B26" s="34">
        <v>7.2729166999999997</v>
      </c>
    </row>
    <row r="27" spans="1:14">
      <c r="A27" s="36">
        <v>1916.394</v>
      </c>
      <c r="B27" s="34">
        <v>7.0145833</v>
      </c>
    </row>
    <row r="28" spans="1:14">
      <c r="A28" s="36">
        <v>1977.2809999999999</v>
      </c>
      <c r="B28" s="34">
        <v>7.3125</v>
      </c>
    </row>
    <row r="29" spans="1:14">
      <c r="A29" s="36">
        <v>2150.8542000000002</v>
      </c>
      <c r="B29" s="34">
        <v>8.5083333000000003</v>
      </c>
    </row>
    <row r="30" spans="1:14">
      <c r="A30" s="36">
        <v>2272.6280999999999</v>
      </c>
      <c r="B30" s="34">
        <v>8.2479166999999993</v>
      </c>
    </row>
    <row r="31" spans="1:14">
      <c r="A31" s="36">
        <v>2541.6212</v>
      </c>
      <c r="B31" s="34">
        <v>7.85</v>
      </c>
    </row>
    <row r="32" spans="1:14">
      <c r="A32" s="36">
        <v>2611.5958000000001</v>
      </c>
      <c r="B32" s="34">
        <v>9.0250000000000004</v>
      </c>
    </row>
    <row r="33" spans="1:2">
      <c r="A33" s="36">
        <v>2680.6615999999999</v>
      </c>
      <c r="B33" s="34">
        <v>10.297917</v>
      </c>
    </row>
    <row r="34" spans="1:2">
      <c r="A34" s="36">
        <v>2802.4355</v>
      </c>
      <c r="B34" s="34">
        <v>9.4625000000000004</v>
      </c>
    </row>
    <row r="35" spans="1:2">
      <c r="A35" s="36">
        <v>2958.7422999999999</v>
      </c>
      <c r="B35" s="34">
        <v>9.9812499999999993</v>
      </c>
    </row>
    <row r="36" spans="1:2">
      <c r="A36" s="36">
        <v>3210.4688999999998</v>
      </c>
      <c r="B36" s="34">
        <v>9.5229166999999997</v>
      </c>
    </row>
    <row r="37" spans="1:2">
      <c r="A37" s="36">
        <v>3357.6880999999998</v>
      </c>
      <c r="B37" s="34">
        <v>8.15</v>
      </c>
    </row>
    <row r="38" spans="1:2">
      <c r="A38" s="36">
        <v>3488.5495999999998</v>
      </c>
      <c r="B38" s="34">
        <v>8.6270833000000007</v>
      </c>
    </row>
    <row r="39" spans="1:2">
      <c r="A39" s="36">
        <v>3609.4148</v>
      </c>
      <c r="B39" s="34">
        <v>8.8249999999999993</v>
      </c>
    </row>
    <row r="40" spans="1:2">
      <c r="A40" s="36">
        <v>3757.5427</v>
      </c>
      <c r="B40" s="34">
        <v>9.5020833000000007</v>
      </c>
    </row>
    <row r="41" spans="1:2">
      <c r="A41" s="36">
        <v>3887.4955</v>
      </c>
      <c r="B41" s="34">
        <v>8.46875</v>
      </c>
    </row>
    <row r="42" spans="1:2">
      <c r="A42" s="36">
        <v>4026.5358000000001</v>
      </c>
      <c r="B42" s="34">
        <v>9.2645833</v>
      </c>
    </row>
    <row r="43" spans="1:2">
      <c r="A43" s="36">
        <v>4121.9557000000004</v>
      </c>
      <c r="B43" s="34">
        <v>8.5666667000000007</v>
      </c>
    </row>
    <row r="44" spans="1:2">
      <c r="A44" s="36">
        <v>4295.5289000000002</v>
      </c>
      <c r="B44" s="34">
        <v>9.2249999999999996</v>
      </c>
    </row>
    <row r="45" spans="1:2">
      <c r="A45" s="36">
        <v>4434.5691999999999</v>
      </c>
      <c r="B45" s="34">
        <v>8.3291667</v>
      </c>
    </row>
    <row r="46" spans="1:2">
      <c r="A46" s="36">
        <v>4564.5219999999999</v>
      </c>
      <c r="B46" s="34">
        <v>9.8812499999999996</v>
      </c>
    </row>
    <row r="47" spans="1:2">
      <c r="A47" s="36">
        <v>4686.2959000000001</v>
      </c>
      <c r="B47" s="34">
        <v>8.6666667000000004</v>
      </c>
    </row>
    <row r="48" spans="1:2">
      <c r="A48" s="36">
        <v>4842.6027000000004</v>
      </c>
      <c r="B48" s="34">
        <v>7.5729167000000004</v>
      </c>
    </row>
    <row r="49" spans="1:2">
      <c r="A49" s="36">
        <v>4972.5554000000002</v>
      </c>
      <c r="B49" s="34">
        <v>8.6270833000000007</v>
      </c>
    </row>
    <row r="50" spans="1:2">
      <c r="A50" s="36">
        <v>5102.5082000000002</v>
      </c>
      <c r="B50" s="34">
        <v>9.3625000000000007</v>
      </c>
    </row>
    <row r="51" spans="1:2">
      <c r="A51" s="36">
        <v>5258.8149999999996</v>
      </c>
      <c r="B51" s="34">
        <v>8.9854167</v>
      </c>
    </row>
    <row r="52" spans="1:2">
      <c r="A52" s="36">
        <v>5380.5888999999997</v>
      </c>
      <c r="B52" s="34">
        <v>9.4625000000000004</v>
      </c>
    </row>
    <row r="53" spans="1:2">
      <c r="A53" s="36">
        <v>5450.5634</v>
      </c>
      <c r="B53" s="34">
        <v>8.6666667000000004</v>
      </c>
    </row>
    <row r="54" spans="1:2">
      <c r="A54" s="36">
        <v>5519.6292000000003</v>
      </c>
      <c r="B54" s="34">
        <v>7.7104166999999997</v>
      </c>
    </row>
    <row r="55" spans="1:2">
      <c r="A55" s="36">
        <v>5624.1367</v>
      </c>
      <c r="B55" s="34">
        <v>8.46875</v>
      </c>
    </row>
    <row r="56" spans="1:2">
      <c r="A56" s="36">
        <v>5763.1769999999997</v>
      </c>
      <c r="B56" s="34">
        <v>8.4270832999999996</v>
      </c>
    </row>
    <row r="57" spans="1:2">
      <c r="A57" s="36">
        <v>5927.6626999999999</v>
      </c>
      <c r="B57" s="34">
        <v>8.5479167</v>
      </c>
    </row>
    <row r="58" spans="1:2">
      <c r="A58" s="36">
        <v>6032.1701000000003</v>
      </c>
      <c r="B58" s="34">
        <v>8.5270832999999993</v>
      </c>
    </row>
    <row r="59" spans="1:2">
      <c r="A59" s="36">
        <v>6182.1156000000001</v>
      </c>
      <c r="B59" s="34">
        <v>9.5</v>
      </c>
    </row>
    <row r="60" spans="1:2">
      <c r="A60" s="36">
        <v>6332.0610999999999</v>
      </c>
      <c r="B60" s="34">
        <v>9.5875000000000004</v>
      </c>
    </row>
    <row r="61" spans="1:2">
      <c r="A61" s="36">
        <v>6426.5721999999996</v>
      </c>
      <c r="B61" s="34">
        <v>8.5958333000000007</v>
      </c>
    </row>
    <row r="62" spans="1:2">
      <c r="A62" s="36">
        <v>6585.6052</v>
      </c>
      <c r="B62" s="34">
        <v>8.5749999999999993</v>
      </c>
    </row>
    <row r="63" spans="1:2">
      <c r="A63" s="36">
        <v>6717.3755000000001</v>
      </c>
      <c r="B63" s="34">
        <v>9.2416666999999997</v>
      </c>
    </row>
    <row r="64" spans="1:2">
      <c r="A64" s="36">
        <v>6896.4013000000004</v>
      </c>
      <c r="B64" s="34">
        <v>9.2854167000000007</v>
      </c>
    </row>
  </sheetData>
  <mergeCells count="2">
    <mergeCell ref="A3:B3"/>
    <mergeCell ref="F3:K3"/>
  </mergeCells>
  <phoneticPr fontId="44" type="noConversion"/>
  <pageMargins left="0.75" right="0.75" top="1" bottom="1" header="0.5" footer="0.5"/>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L168"/>
  <sheetViews>
    <sheetView workbookViewId="0">
      <selection activeCell="A3" sqref="A3:B4"/>
    </sheetView>
  </sheetViews>
  <sheetFormatPr baseColWidth="10" defaultColWidth="9" defaultRowHeight="13"/>
  <cols>
    <col min="1" max="1" width="21.1640625" style="19" customWidth="1"/>
    <col min="2" max="2" width="13.6640625" style="20" customWidth="1"/>
    <col min="3" max="4" width="9" style="4"/>
    <col min="5" max="5" width="9.83203125" style="4" customWidth="1"/>
    <col min="6" max="6" width="10.1640625" style="6" customWidth="1"/>
    <col min="7" max="7" width="18.6640625" style="6" customWidth="1"/>
    <col min="8" max="8" width="14.1640625" style="6" customWidth="1"/>
    <col min="9" max="9" width="11.1640625" style="6" customWidth="1"/>
    <col min="10" max="10" width="20.33203125" style="6" customWidth="1"/>
    <col min="11" max="11" width="7.83203125" style="6" customWidth="1"/>
    <col min="12" max="16384" width="9" style="4"/>
  </cols>
  <sheetData>
    <row r="1" spans="1:12">
      <c r="A1" s="37" t="s">
        <v>820</v>
      </c>
      <c r="F1" s="4"/>
      <c r="L1" s="6"/>
    </row>
    <row r="2" spans="1:12">
      <c r="A2" s="9"/>
      <c r="F2" s="4"/>
      <c r="L2" s="6"/>
    </row>
    <row r="3" spans="1:12">
      <c r="A3" s="239" t="s">
        <v>605</v>
      </c>
      <c r="B3" s="239"/>
      <c r="F3" s="229" t="s">
        <v>606</v>
      </c>
      <c r="G3" s="229"/>
      <c r="H3" s="229"/>
      <c r="I3" s="229"/>
      <c r="J3" s="229"/>
      <c r="K3" s="229"/>
    </row>
    <row r="4" spans="1:12" ht="15">
      <c r="A4" s="11" t="s">
        <v>607</v>
      </c>
      <c r="B4" s="12" t="s">
        <v>608</v>
      </c>
      <c r="F4" s="34" t="s">
        <v>609</v>
      </c>
      <c r="G4" s="13" t="s">
        <v>610</v>
      </c>
      <c r="H4" s="14" t="s">
        <v>611</v>
      </c>
      <c r="I4" s="14" t="s">
        <v>612</v>
      </c>
      <c r="J4" s="13" t="s">
        <v>629</v>
      </c>
      <c r="K4" s="17" t="s">
        <v>634</v>
      </c>
    </row>
    <row r="5" spans="1:12">
      <c r="A5" s="19">
        <v>-19</v>
      </c>
      <c r="B5" s="23">
        <v>13.345000000000001</v>
      </c>
      <c r="F5" s="13">
        <v>43.5</v>
      </c>
      <c r="G5" s="13" t="s">
        <v>821</v>
      </c>
      <c r="H5" s="13">
        <v>2870</v>
      </c>
      <c r="I5" s="13">
        <v>30</v>
      </c>
      <c r="J5" s="13">
        <v>3007</v>
      </c>
      <c r="K5" s="6">
        <v>128.5</v>
      </c>
    </row>
    <row r="6" spans="1:12">
      <c r="A6" s="19">
        <v>20.861000000000001</v>
      </c>
      <c r="B6" s="23">
        <v>11.500999999999999</v>
      </c>
      <c r="F6" s="13">
        <v>111.5</v>
      </c>
      <c r="G6" s="13" t="s">
        <v>821</v>
      </c>
      <c r="H6" s="13">
        <v>3990</v>
      </c>
      <c r="I6" s="13">
        <v>35</v>
      </c>
      <c r="J6" s="13">
        <v>4443</v>
      </c>
      <c r="K6" s="6">
        <v>124.5</v>
      </c>
    </row>
    <row r="7" spans="1:12">
      <c r="A7" s="19">
        <v>101</v>
      </c>
      <c r="B7" s="23">
        <v>11.897</v>
      </c>
      <c r="F7" s="13">
        <v>163.5</v>
      </c>
      <c r="G7" s="13" t="s">
        <v>821</v>
      </c>
      <c r="H7" s="13">
        <v>4750</v>
      </c>
      <c r="I7" s="13">
        <v>35</v>
      </c>
      <c r="J7" s="13">
        <v>5457</v>
      </c>
      <c r="K7" s="6">
        <v>128.5</v>
      </c>
    </row>
    <row r="8" spans="1:12">
      <c r="A8" s="19">
        <v>140.53700000000001</v>
      </c>
      <c r="B8" s="23">
        <v>12.791</v>
      </c>
      <c r="F8" s="13">
        <v>220.5</v>
      </c>
      <c r="G8" s="13" t="s">
        <v>821</v>
      </c>
      <c r="H8" s="13">
        <v>6140</v>
      </c>
      <c r="I8" s="13">
        <v>40</v>
      </c>
      <c r="J8" s="13">
        <v>7047</v>
      </c>
      <c r="K8" s="6">
        <v>116</v>
      </c>
    </row>
    <row r="9" spans="1:12">
      <c r="A9" s="19">
        <v>260.03399999999999</v>
      </c>
      <c r="B9" s="23">
        <v>13.734</v>
      </c>
      <c r="F9" s="13">
        <v>236.5</v>
      </c>
      <c r="G9" s="13" t="s">
        <v>821</v>
      </c>
      <c r="H9" s="13">
        <v>6490</v>
      </c>
      <c r="I9" s="13">
        <v>40</v>
      </c>
      <c r="J9" s="13">
        <v>7396</v>
      </c>
      <c r="K9" s="6">
        <v>79.5</v>
      </c>
    </row>
    <row r="10" spans="1:12">
      <c r="A10" s="19">
        <v>299.80799999999999</v>
      </c>
      <c r="B10" s="23">
        <v>10.903</v>
      </c>
      <c r="F10" s="13">
        <v>326.5</v>
      </c>
      <c r="G10" s="13" t="s">
        <v>821</v>
      </c>
      <c r="H10" s="13">
        <v>7460</v>
      </c>
      <c r="I10" s="13">
        <v>50</v>
      </c>
      <c r="J10" s="13">
        <v>8279</v>
      </c>
      <c r="K10" s="6">
        <v>94</v>
      </c>
    </row>
    <row r="11" spans="1:12">
      <c r="A11" s="19">
        <v>339.54700000000003</v>
      </c>
      <c r="B11" s="23">
        <v>13.186</v>
      </c>
    </row>
    <row r="12" spans="1:12">
      <c r="A12" s="19">
        <v>418.90199999999999</v>
      </c>
      <c r="B12" s="23">
        <v>15.125999999999999</v>
      </c>
    </row>
    <row r="13" spans="1:12">
      <c r="A13" s="19">
        <v>458.51</v>
      </c>
      <c r="B13" s="23">
        <v>12.49</v>
      </c>
    </row>
    <row r="14" spans="1:12">
      <c r="A14" s="19">
        <v>498.06700000000001</v>
      </c>
      <c r="B14" s="23">
        <v>12.926</v>
      </c>
    </row>
    <row r="15" spans="1:12">
      <c r="A15" s="19">
        <v>577.01</v>
      </c>
      <c r="B15" s="23">
        <v>13.747</v>
      </c>
    </row>
    <row r="16" spans="1:12">
      <c r="A16" s="19">
        <v>655.7</v>
      </c>
      <c r="B16" s="23">
        <v>14.609</v>
      </c>
    </row>
    <row r="17" spans="1:2">
      <c r="A17" s="19">
        <v>734.10599999999999</v>
      </c>
      <c r="B17" s="23">
        <v>13.826000000000001</v>
      </c>
    </row>
    <row r="18" spans="1:2">
      <c r="A18" s="19">
        <v>812.19399999999996</v>
      </c>
      <c r="B18" s="23">
        <v>13.824</v>
      </c>
    </row>
    <row r="19" spans="1:2">
      <c r="A19" s="19">
        <v>889.93499999999995</v>
      </c>
      <c r="B19" s="23">
        <v>14.279</v>
      </c>
    </row>
    <row r="20" spans="1:2">
      <c r="A20" s="19">
        <v>967.29600000000005</v>
      </c>
      <c r="B20" s="23">
        <v>14.384</v>
      </c>
    </row>
    <row r="21" spans="1:2">
      <c r="A21" s="19">
        <v>1044.25</v>
      </c>
      <c r="B21" s="23">
        <v>13.335000000000001</v>
      </c>
    </row>
    <row r="22" spans="1:2">
      <c r="A22" s="19">
        <v>1120.75</v>
      </c>
      <c r="B22" s="23">
        <v>15.295</v>
      </c>
    </row>
    <row r="23" spans="1:2">
      <c r="A23" s="19">
        <v>1196.78</v>
      </c>
      <c r="B23" s="23">
        <v>15.93</v>
      </c>
    </row>
    <row r="24" spans="1:2">
      <c r="A24" s="19">
        <v>1272.31</v>
      </c>
      <c r="B24" s="23">
        <v>15.590999999999999</v>
      </c>
    </row>
    <row r="25" spans="1:2">
      <c r="A25" s="19">
        <v>1347.29</v>
      </c>
      <c r="B25" s="23">
        <v>13.673</v>
      </c>
    </row>
    <row r="26" spans="1:2">
      <c r="A26" s="19">
        <v>1421.71</v>
      </c>
      <c r="B26" s="23">
        <v>13.865</v>
      </c>
    </row>
    <row r="27" spans="1:2">
      <c r="A27" s="19">
        <v>1495.53</v>
      </c>
      <c r="B27" s="23">
        <v>13.169</v>
      </c>
    </row>
    <row r="28" spans="1:2">
      <c r="A28" s="19">
        <v>1713.05</v>
      </c>
      <c r="B28" s="23">
        <v>12.278</v>
      </c>
    </row>
    <row r="29" spans="1:2">
      <c r="A29" s="19">
        <v>1784.14</v>
      </c>
      <c r="B29" s="23">
        <v>14.12</v>
      </c>
    </row>
    <row r="30" spans="1:2">
      <c r="A30" s="19">
        <v>1854.48</v>
      </c>
      <c r="B30" s="23">
        <v>14.032999999999999</v>
      </c>
    </row>
    <row r="31" spans="1:2">
      <c r="A31" s="19">
        <v>1924.02</v>
      </c>
      <c r="B31" s="23">
        <v>12.843</v>
      </c>
    </row>
    <row r="32" spans="1:2">
      <c r="A32" s="19">
        <v>1992.74</v>
      </c>
      <c r="B32" s="23">
        <v>12.941000000000001</v>
      </c>
    </row>
    <row r="33" spans="1:12">
      <c r="A33" s="19">
        <v>2060.61</v>
      </c>
      <c r="B33" s="23">
        <v>12.81</v>
      </c>
    </row>
    <row r="34" spans="1:12">
      <c r="A34" s="19">
        <v>2127.58</v>
      </c>
      <c r="B34" s="23">
        <v>13.019</v>
      </c>
      <c r="C34" s="38"/>
      <c r="D34" s="38"/>
      <c r="K34" s="119"/>
      <c r="L34" s="62"/>
    </row>
    <row r="35" spans="1:12">
      <c r="A35" s="19">
        <v>2193.65</v>
      </c>
      <c r="B35" s="23">
        <v>12.975</v>
      </c>
      <c r="C35" s="38"/>
      <c r="D35" s="38"/>
      <c r="K35" s="119"/>
      <c r="L35" s="127"/>
    </row>
    <row r="36" spans="1:12">
      <c r="A36" s="19">
        <v>2258.7600000000002</v>
      </c>
      <c r="B36" s="23">
        <v>13.103999999999999</v>
      </c>
      <c r="C36" s="38"/>
      <c r="D36" s="38"/>
      <c r="K36" s="119"/>
      <c r="L36" s="127"/>
    </row>
    <row r="37" spans="1:12">
      <c r="A37" s="19">
        <v>2322.89</v>
      </c>
      <c r="B37" s="23">
        <v>14.413</v>
      </c>
      <c r="C37" s="38"/>
      <c r="D37" s="38"/>
      <c r="K37" s="119"/>
      <c r="L37" s="127"/>
    </row>
    <row r="38" spans="1:12">
      <c r="A38" s="19">
        <v>2386</v>
      </c>
      <c r="B38" s="23">
        <v>15.172000000000001</v>
      </c>
      <c r="C38" s="38"/>
      <c r="D38" s="38"/>
      <c r="K38" s="119"/>
      <c r="L38" s="127"/>
    </row>
    <row r="39" spans="1:12">
      <c r="A39" s="19">
        <v>2448.08</v>
      </c>
      <c r="B39" s="23">
        <v>13.602</v>
      </c>
      <c r="C39" s="38"/>
      <c r="D39" s="38"/>
      <c r="K39" s="119"/>
      <c r="L39" s="127"/>
    </row>
    <row r="40" spans="1:12">
      <c r="A40" s="19">
        <v>2509.0700000000002</v>
      </c>
      <c r="B40" s="23">
        <v>13.127000000000001</v>
      </c>
      <c r="C40" s="38"/>
      <c r="D40" s="38"/>
      <c r="K40" s="119"/>
      <c r="L40" s="127"/>
    </row>
    <row r="41" spans="1:12">
      <c r="A41" s="19">
        <v>2568.96</v>
      </c>
      <c r="B41" s="23">
        <v>13.321999999999999</v>
      </c>
      <c r="C41" s="38"/>
      <c r="D41" s="38"/>
      <c r="E41" s="38"/>
      <c r="F41" s="13"/>
      <c r="G41" s="13"/>
      <c r="H41" s="13"/>
    </row>
    <row r="42" spans="1:12">
      <c r="A42" s="19">
        <v>2627.71</v>
      </c>
      <c r="B42" s="23">
        <v>13.323</v>
      </c>
      <c r="C42" s="38"/>
      <c r="D42" s="38"/>
      <c r="E42" s="38"/>
      <c r="F42" s="13"/>
      <c r="G42" s="13"/>
      <c r="H42" s="13"/>
    </row>
    <row r="43" spans="1:12">
      <c r="A43" s="19">
        <v>2685.29</v>
      </c>
      <c r="B43" s="23">
        <v>13.24</v>
      </c>
      <c r="C43" s="38"/>
      <c r="D43" s="38"/>
      <c r="E43" s="38"/>
      <c r="F43" s="13"/>
      <c r="G43" s="13"/>
      <c r="H43" s="13"/>
    </row>
    <row r="44" spans="1:12">
      <c r="A44" s="19">
        <v>2741.67</v>
      </c>
      <c r="B44" s="23">
        <v>12.631</v>
      </c>
      <c r="C44" s="38"/>
      <c r="D44" s="38"/>
      <c r="E44" s="38"/>
      <c r="F44" s="13"/>
      <c r="G44" s="13"/>
      <c r="H44" s="13"/>
    </row>
    <row r="45" spans="1:12">
      <c r="A45" s="19">
        <v>2796.81</v>
      </c>
      <c r="B45" s="23">
        <v>12.827</v>
      </c>
    </row>
    <row r="46" spans="1:12">
      <c r="A46" s="19">
        <v>2903.26</v>
      </c>
      <c r="B46" s="23">
        <v>13.419</v>
      </c>
    </row>
    <row r="47" spans="1:12">
      <c r="A47" s="19">
        <v>3004.39</v>
      </c>
      <c r="B47" s="23">
        <v>13.903</v>
      </c>
    </row>
    <row r="48" spans="1:12">
      <c r="A48" s="19">
        <v>3100.1</v>
      </c>
      <c r="B48" s="23">
        <v>13.797000000000001</v>
      </c>
    </row>
    <row r="49" spans="1:2">
      <c r="A49" s="19">
        <v>3190.55</v>
      </c>
      <c r="B49" s="23">
        <v>13.978</v>
      </c>
    </row>
    <row r="50" spans="1:2">
      <c r="A50" s="19">
        <v>3394.94</v>
      </c>
      <c r="B50" s="23">
        <v>13.769</v>
      </c>
    </row>
    <row r="51" spans="1:2">
      <c r="A51" s="19">
        <v>3503.67</v>
      </c>
      <c r="B51" s="23">
        <v>13.223000000000001</v>
      </c>
    </row>
    <row r="52" spans="1:2">
      <c r="A52" s="19">
        <v>3692.91</v>
      </c>
      <c r="B52" s="23">
        <v>13.831</v>
      </c>
    </row>
    <row r="53" spans="1:2">
      <c r="A53" s="19">
        <v>3748.35</v>
      </c>
      <c r="B53" s="23">
        <v>13.231</v>
      </c>
    </row>
    <row r="54" spans="1:2">
      <c r="A54" s="19">
        <v>3774.76</v>
      </c>
      <c r="B54" s="23">
        <v>14.428000000000001</v>
      </c>
    </row>
    <row r="55" spans="1:2">
      <c r="A55" s="19">
        <v>3800.31</v>
      </c>
      <c r="B55" s="23">
        <v>12.813000000000001</v>
      </c>
    </row>
    <row r="56" spans="1:2">
      <c r="A56" s="19">
        <v>3894.54</v>
      </c>
      <c r="B56" s="23">
        <v>15.098000000000001</v>
      </c>
    </row>
    <row r="57" spans="1:2">
      <c r="A57" s="19">
        <v>3848.97</v>
      </c>
      <c r="B57" s="23">
        <v>12.339</v>
      </c>
    </row>
    <row r="58" spans="1:2">
      <c r="A58" s="19">
        <v>3937.21</v>
      </c>
      <c r="B58" s="23">
        <v>12.606</v>
      </c>
    </row>
    <row r="59" spans="1:2">
      <c r="A59" s="19">
        <v>4014.65</v>
      </c>
      <c r="B59" s="23">
        <v>13.422000000000001</v>
      </c>
    </row>
    <row r="60" spans="1:2">
      <c r="A60" s="19">
        <v>4049.81</v>
      </c>
      <c r="B60" s="23">
        <v>13.045999999999999</v>
      </c>
    </row>
    <row r="61" spans="1:2">
      <c r="A61" s="19">
        <v>4082.85</v>
      </c>
      <c r="B61" s="23">
        <v>14.361000000000001</v>
      </c>
    </row>
    <row r="62" spans="1:2">
      <c r="A62" s="19">
        <v>4143.3999999999996</v>
      </c>
      <c r="B62" s="23">
        <v>13.762</v>
      </c>
    </row>
    <row r="63" spans="1:2">
      <c r="A63" s="19">
        <v>4197.87</v>
      </c>
      <c r="B63" s="23">
        <v>12.625</v>
      </c>
    </row>
    <row r="64" spans="1:2">
      <c r="A64" s="19">
        <v>4210.72</v>
      </c>
      <c r="B64" s="23">
        <v>12.804</v>
      </c>
    </row>
    <row r="65" spans="1:2">
      <c r="A65" s="19">
        <v>4223.3100000000004</v>
      </c>
      <c r="B65" s="23">
        <v>13.169</v>
      </c>
    </row>
    <row r="66" spans="1:2">
      <c r="A66" s="19">
        <v>4247.83</v>
      </c>
      <c r="B66" s="23">
        <v>13.651999999999999</v>
      </c>
    </row>
    <row r="67" spans="1:2">
      <c r="A67" s="19">
        <v>4294.8599999999997</v>
      </c>
      <c r="B67" s="23">
        <v>13.589</v>
      </c>
    </row>
    <row r="68" spans="1:2">
      <c r="A68" s="19">
        <v>4300</v>
      </c>
      <c r="B68" s="23">
        <v>14.302</v>
      </c>
    </row>
    <row r="69" spans="1:2">
      <c r="A69" s="19">
        <v>4317.7700000000004</v>
      </c>
      <c r="B69" s="23">
        <v>12.222</v>
      </c>
    </row>
    <row r="70" spans="1:2">
      <c r="A70" s="19">
        <v>4340.54</v>
      </c>
      <c r="B70" s="23">
        <v>13.769</v>
      </c>
    </row>
    <row r="71" spans="1:2">
      <c r="A71" s="19">
        <v>4363.37</v>
      </c>
      <c r="B71" s="23">
        <v>13.646000000000001</v>
      </c>
    </row>
    <row r="72" spans="1:2">
      <c r="A72" s="19">
        <v>4386.4399999999996</v>
      </c>
      <c r="B72" s="23">
        <v>13.853</v>
      </c>
    </row>
    <row r="73" spans="1:2">
      <c r="A73" s="19">
        <v>4409.97</v>
      </c>
      <c r="B73" s="23">
        <v>13.137</v>
      </c>
    </row>
    <row r="74" spans="1:2">
      <c r="A74" s="19">
        <v>4426.38</v>
      </c>
      <c r="B74" s="23">
        <v>14.3</v>
      </c>
    </row>
    <row r="75" spans="1:2">
      <c r="A75" s="19">
        <v>4446.53</v>
      </c>
      <c r="B75" s="23">
        <v>11.75</v>
      </c>
    </row>
    <row r="76" spans="1:2">
      <c r="A76" s="19">
        <v>4485.21</v>
      </c>
      <c r="B76" s="23">
        <v>14.073</v>
      </c>
    </row>
    <row r="77" spans="1:2">
      <c r="A77" s="19">
        <v>4512.43</v>
      </c>
      <c r="B77" s="23">
        <v>12.976000000000001</v>
      </c>
    </row>
    <row r="78" spans="1:2">
      <c r="A78" s="19">
        <v>4540.8100000000004</v>
      </c>
      <c r="B78" s="23">
        <v>13.092000000000001</v>
      </c>
    </row>
    <row r="79" spans="1:2">
      <c r="A79" s="19">
        <v>4570.3500000000004</v>
      </c>
      <c r="B79" s="23">
        <v>13.538</v>
      </c>
    </row>
    <row r="80" spans="1:2">
      <c r="A80" s="19">
        <v>4601.01</v>
      </c>
      <c r="B80" s="23">
        <v>13.22</v>
      </c>
    </row>
    <row r="81" spans="1:2">
      <c r="A81" s="19">
        <v>4665.67</v>
      </c>
      <c r="B81" s="23">
        <v>12.795999999999999</v>
      </c>
    </row>
    <row r="82" spans="1:2">
      <c r="A82" s="19">
        <v>4682.51</v>
      </c>
      <c r="B82" s="23">
        <v>13.162000000000001</v>
      </c>
    </row>
    <row r="83" spans="1:2">
      <c r="A83" s="19">
        <v>4699.62</v>
      </c>
      <c r="B83" s="23">
        <v>13.904999999999999</v>
      </c>
    </row>
    <row r="84" spans="1:2">
      <c r="A84" s="19">
        <v>4734.63</v>
      </c>
      <c r="B84" s="23">
        <v>13.105</v>
      </c>
    </row>
    <row r="85" spans="1:2">
      <c r="A85" s="19">
        <v>4770.68</v>
      </c>
      <c r="B85" s="23">
        <v>13.731999999999999</v>
      </c>
    </row>
    <row r="86" spans="1:2">
      <c r="A86" s="19">
        <v>4807.76</v>
      </c>
      <c r="B86" s="23">
        <v>16.579999999999998</v>
      </c>
    </row>
    <row r="87" spans="1:2">
      <c r="A87" s="19">
        <v>4845.8500000000004</v>
      </c>
      <c r="B87" s="23">
        <v>14.257</v>
      </c>
    </row>
    <row r="88" spans="1:2">
      <c r="A88" s="19">
        <v>4884.92</v>
      </c>
      <c r="B88" s="23">
        <v>14.302</v>
      </c>
    </row>
    <row r="89" spans="1:2">
      <c r="A89" s="19">
        <v>4904.83</v>
      </c>
      <c r="B89" s="23">
        <v>12.933999999999999</v>
      </c>
    </row>
    <row r="90" spans="1:2">
      <c r="A90" s="19">
        <v>4930</v>
      </c>
      <c r="B90" s="23">
        <v>15.127000000000001</v>
      </c>
    </row>
    <row r="91" spans="1:2">
      <c r="A91" s="19">
        <v>4965.9799999999996</v>
      </c>
      <c r="B91" s="23">
        <v>14.182</v>
      </c>
    </row>
    <row r="92" spans="1:2">
      <c r="A92" s="19">
        <v>5094.54</v>
      </c>
      <c r="B92" s="23">
        <v>15.037000000000001</v>
      </c>
    </row>
    <row r="93" spans="1:2">
      <c r="A93" s="19">
        <v>5139.1899999999996</v>
      </c>
      <c r="B93" s="23">
        <v>13.84</v>
      </c>
    </row>
    <row r="94" spans="1:2">
      <c r="A94" s="19">
        <v>5184.7</v>
      </c>
      <c r="B94" s="23">
        <v>15.231999999999999</v>
      </c>
    </row>
    <row r="95" spans="1:2">
      <c r="A95" s="19">
        <v>5231.0600000000004</v>
      </c>
      <c r="B95" s="23">
        <v>16.059000000000001</v>
      </c>
    </row>
    <row r="96" spans="1:2">
      <c r="A96" s="19">
        <v>5278.26</v>
      </c>
      <c r="B96" s="23">
        <v>14.231999999999999</v>
      </c>
    </row>
    <row r="97" spans="1:2">
      <c r="A97" s="19">
        <v>5326.27</v>
      </c>
      <c r="B97" s="23">
        <v>14.785</v>
      </c>
    </row>
    <row r="98" spans="1:2">
      <c r="A98" s="19">
        <v>5350.57</v>
      </c>
      <c r="B98" s="23">
        <v>14.901999999999999</v>
      </c>
    </row>
    <row r="99" spans="1:2">
      <c r="A99" s="19">
        <v>5475.01</v>
      </c>
      <c r="B99" s="23">
        <v>15.571</v>
      </c>
    </row>
    <row r="100" spans="1:2">
      <c r="A100" s="19">
        <v>5526.1</v>
      </c>
      <c r="B100" s="23">
        <v>13.467000000000001</v>
      </c>
    </row>
    <row r="101" spans="1:2">
      <c r="A101" s="19">
        <v>5577.91</v>
      </c>
      <c r="B101" s="23">
        <v>15.048</v>
      </c>
    </row>
    <row r="102" spans="1:2">
      <c r="A102" s="19">
        <v>5630.37</v>
      </c>
      <c r="B102" s="23">
        <v>14.115</v>
      </c>
    </row>
    <row r="103" spans="1:2">
      <c r="A103" s="19">
        <v>5737.03</v>
      </c>
      <c r="B103" s="23">
        <v>14.701000000000001</v>
      </c>
    </row>
    <row r="104" spans="1:2">
      <c r="A104" s="19">
        <v>5791.12</v>
      </c>
      <c r="B104" s="23">
        <v>13.021000000000001</v>
      </c>
    </row>
    <row r="105" spans="1:2">
      <c r="A105" s="19">
        <v>5845.63</v>
      </c>
      <c r="B105" s="23">
        <v>13.452999999999999</v>
      </c>
    </row>
    <row r="106" spans="1:2">
      <c r="A106" s="19">
        <v>5900.5</v>
      </c>
      <c r="B106" s="23">
        <v>14.56</v>
      </c>
    </row>
    <row r="107" spans="1:2">
      <c r="A107" s="19">
        <v>5955.68</v>
      </c>
      <c r="B107" s="23">
        <v>13.792999999999999</v>
      </c>
    </row>
    <row r="108" spans="1:2">
      <c r="A108" s="19">
        <v>6066.73</v>
      </c>
      <c r="B108" s="23">
        <v>13.68</v>
      </c>
    </row>
    <row r="109" spans="1:2">
      <c r="A109" s="19">
        <v>6094.59</v>
      </c>
      <c r="B109" s="23">
        <v>15.106999999999999</v>
      </c>
    </row>
    <row r="110" spans="1:2">
      <c r="A110" s="19">
        <v>6122.48</v>
      </c>
      <c r="B110" s="23">
        <v>14.872999999999999</v>
      </c>
    </row>
    <row r="111" spans="1:2">
      <c r="A111" s="19">
        <v>6178.3</v>
      </c>
      <c r="B111" s="23">
        <v>16.298999999999999</v>
      </c>
    </row>
    <row r="112" spans="1:2">
      <c r="A112" s="19">
        <v>6234.14</v>
      </c>
      <c r="B112" s="23">
        <v>13.983000000000001</v>
      </c>
    </row>
    <row r="113" spans="1:2">
      <c r="A113" s="19">
        <v>6289.93</v>
      </c>
      <c r="B113" s="23">
        <v>14.461</v>
      </c>
    </row>
    <row r="114" spans="1:2">
      <c r="A114" s="19">
        <v>6401.15</v>
      </c>
      <c r="B114" s="23">
        <v>13.164</v>
      </c>
    </row>
    <row r="115" spans="1:2">
      <c r="A115" s="19">
        <v>6428.83</v>
      </c>
      <c r="B115" s="23">
        <v>12.927</v>
      </c>
    </row>
    <row r="116" spans="1:2">
      <c r="A116" s="19">
        <v>6456.46</v>
      </c>
      <c r="B116" s="23">
        <v>14.653</v>
      </c>
    </row>
    <row r="117" spans="1:2">
      <c r="A117" s="19">
        <v>6511.49</v>
      </c>
      <c r="B117" s="23">
        <v>13.664999999999999</v>
      </c>
    </row>
    <row r="118" spans="1:2">
      <c r="A118" s="19">
        <v>6566.18</v>
      </c>
      <c r="B118" s="23">
        <v>15.914999999999999</v>
      </c>
    </row>
    <row r="119" spans="1:2">
      <c r="A119" s="19">
        <v>6620.48</v>
      </c>
      <c r="B119" s="23">
        <v>14.177</v>
      </c>
    </row>
    <row r="120" spans="1:2">
      <c r="A120" s="19">
        <v>6727.65</v>
      </c>
      <c r="B120" s="23">
        <v>16.579999999999998</v>
      </c>
    </row>
    <row r="121" spans="1:2">
      <c r="A121" s="19">
        <v>6754.11</v>
      </c>
      <c r="B121" s="23">
        <v>12.177</v>
      </c>
    </row>
    <row r="122" spans="1:2">
      <c r="A122" s="19">
        <v>6780.42</v>
      </c>
      <c r="B122" s="23">
        <v>16.196999999999999</v>
      </c>
    </row>
    <row r="123" spans="1:2">
      <c r="A123" s="19">
        <v>6832.55</v>
      </c>
      <c r="B123" s="23">
        <v>15.268000000000001</v>
      </c>
    </row>
    <row r="124" spans="1:2">
      <c r="A124" s="19">
        <v>6883.99</v>
      </c>
      <c r="B124" s="23">
        <v>15.079000000000001</v>
      </c>
    </row>
    <row r="125" spans="1:2">
      <c r="A125" s="19">
        <v>6934.69</v>
      </c>
      <c r="B125" s="23">
        <v>15.442</v>
      </c>
    </row>
    <row r="126" spans="1:2">
      <c r="A126" s="19">
        <v>6984.58</v>
      </c>
      <c r="B126" s="23">
        <v>16.922000000000001</v>
      </c>
    </row>
    <row r="127" spans="1:2">
      <c r="A127" s="19">
        <v>7033.61</v>
      </c>
      <c r="B127" s="23">
        <v>17.14</v>
      </c>
    </row>
    <row r="128" spans="1:2">
      <c r="A128" s="19">
        <v>7057.79</v>
      </c>
      <c r="B128" s="23">
        <v>15.048</v>
      </c>
    </row>
    <row r="129" spans="1:2">
      <c r="A129" s="19">
        <v>7081.72</v>
      </c>
      <c r="B129" s="23">
        <v>16.893999999999998</v>
      </c>
    </row>
    <row r="130" spans="1:2">
      <c r="A130" s="19">
        <v>7128.86</v>
      </c>
      <c r="B130" s="23">
        <v>16.006</v>
      </c>
    </row>
    <row r="131" spans="1:2">
      <c r="A131" s="19">
        <v>7220.01</v>
      </c>
      <c r="B131" s="23">
        <v>16.516999999999999</v>
      </c>
    </row>
    <row r="132" spans="1:2">
      <c r="A132" s="19">
        <v>7306.68</v>
      </c>
      <c r="B132" s="23">
        <v>16.600000000000001</v>
      </c>
    </row>
    <row r="133" spans="1:2">
      <c r="A133" s="19">
        <v>7348.2</v>
      </c>
      <c r="B133" s="23">
        <v>16.355</v>
      </c>
    </row>
    <row r="134" spans="1:2">
      <c r="A134" s="19">
        <v>7388.46</v>
      </c>
      <c r="B134" s="23">
        <v>15.961</v>
      </c>
    </row>
    <row r="135" spans="1:2">
      <c r="A135" s="19">
        <v>7465.06</v>
      </c>
      <c r="B135" s="23">
        <v>15.382999999999999</v>
      </c>
    </row>
    <row r="136" spans="1:2">
      <c r="A136" s="19">
        <v>7483.42</v>
      </c>
      <c r="B136" s="23">
        <v>15.925000000000001</v>
      </c>
    </row>
    <row r="137" spans="1:2">
      <c r="A137" s="19">
        <v>7501</v>
      </c>
      <c r="B137" s="23">
        <v>16.47</v>
      </c>
    </row>
    <row r="138" spans="1:2">
      <c r="A138" s="19">
        <v>7536.62</v>
      </c>
      <c r="B138" s="23">
        <v>16.245000000000001</v>
      </c>
    </row>
    <row r="139" spans="1:2">
      <c r="A139" s="19">
        <v>7570.58</v>
      </c>
      <c r="B139" s="23">
        <v>14.162000000000001</v>
      </c>
    </row>
    <row r="140" spans="1:2">
      <c r="A140" s="19">
        <v>7603.37</v>
      </c>
      <c r="B140" s="23">
        <v>15.721</v>
      </c>
    </row>
    <row r="141" spans="1:2">
      <c r="A141" s="19">
        <v>7665.54</v>
      </c>
      <c r="B141" s="23">
        <v>15.430999999999999</v>
      </c>
    </row>
    <row r="142" spans="1:2">
      <c r="A142" s="19">
        <v>7680.39</v>
      </c>
      <c r="B142" s="23">
        <v>16.545000000000002</v>
      </c>
    </row>
    <row r="143" spans="1:2">
      <c r="A143" s="19">
        <v>7694.98</v>
      </c>
      <c r="B143" s="23">
        <v>15.518000000000001</v>
      </c>
    </row>
    <row r="144" spans="1:2">
      <c r="A144" s="19">
        <v>7723.36</v>
      </c>
      <c r="B144" s="23">
        <v>13.922000000000001</v>
      </c>
    </row>
    <row r="145" spans="1:2">
      <c r="A145" s="19">
        <v>7750.71</v>
      </c>
      <c r="B145" s="23">
        <v>14.641</v>
      </c>
    </row>
    <row r="146" spans="1:2">
      <c r="A146" s="19">
        <v>7777.07</v>
      </c>
      <c r="B146" s="23">
        <v>14.706</v>
      </c>
    </row>
    <row r="147" spans="1:2">
      <c r="A147" s="19">
        <v>7802.46</v>
      </c>
      <c r="B147" s="23">
        <v>15.464</v>
      </c>
    </row>
    <row r="148" spans="1:2">
      <c r="A148" s="19">
        <v>7850.43</v>
      </c>
      <c r="B148" s="23">
        <v>14.801</v>
      </c>
    </row>
    <row r="149" spans="1:2">
      <c r="A149" s="19">
        <v>7894.88</v>
      </c>
      <c r="B149" s="23">
        <v>16.652000000000001</v>
      </c>
    </row>
    <row r="150" spans="1:2">
      <c r="A150" s="19">
        <v>7915.85</v>
      </c>
      <c r="B150" s="23">
        <v>15.19</v>
      </c>
    </row>
    <row r="151" spans="1:2">
      <c r="A151" s="19">
        <v>7936.03</v>
      </c>
      <c r="B151" s="23">
        <v>15.784000000000001</v>
      </c>
    </row>
    <row r="152" spans="1:2">
      <c r="A152" s="19">
        <v>7974.12</v>
      </c>
      <c r="B152" s="23">
        <v>16.963000000000001</v>
      </c>
    </row>
    <row r="153" spans="1:2">
      <c r="A153" s="19">
        <v>7992.09</v>
      </c>
      <c r="B153" s="23">
        <v>17.963999999999999</v>
      </c>
    </row>
    <row r="154" spans="1:2">
      <c r="A154" s="19">
        <v>8009.38</v>
      </c>
      <c r="B154" s="23">
        <v>13.641999999999999</v>
      </c>
    </row>
    <row r="155" spans="1:2">
      <c r="A155" s="19">
        <v>8026.03</v>
      </c>
      <c r="B155" s="23">
        <v>15.442</v>
      </c>
    </row>
    <row r="156" spans="1:2">
      <c r="A156" s="19">
        <v>8042.05</v>
      </c>
      <c r="B156" s="23">
        <v>14.157</v>
      </c>
    </row>
    <row r="157" spans="1:2">
      <c r="A157" s="19">
        <v>8072.35</v>
      </c>
      <c r="B157" s="23">
        <v>15.423</v>
      </c>
    </row>
    <row r="158" spans="1:2">
      <c r="A158" s="19">
        <v>8079.58</v>
      </c>
      <c r="B158" s="23">
        <v>12.891999999999999</v>
      </c>
    </row>
    <row r="159" spans="1:2">
      <c r="A159" s="19">
        <v>8086.69</v>
      </c>
      <c r="B159" s="23">
        <v>13.116</v>
      </c>
    </row>
    <row r="160" spans="1:2">
      <c r="A160" s="19">
        <v>8100.52</v>
      </c>
      <c r="B160" s="23">
        <v>14.904</v>
      </c>
    </row>
    <row r="161" spans="1:2">
      <c r="A161" s="19">
        <v>8107.26</v>
      </c>
      <c r="B161" s="23">
        <v>13.853999999999999</v>
      </c>
    </row>
    <row r="162" spans="1:2">
      <c r="A162" s="19">
        <v>8113.88</v>
      </c>
      <c r="B162" s="23">
        <v>17.788</v>
      </c>
    </row>
    <row r="163" spans="1:2">
      <c r="A163" s="19">
        <v>8126.8</v>
      </c>
      <c r="B163" s="23">
        <v>14.654</v>
      </c>
    </row>
    <row r="164" spans="1:2">
      <c r="A164" s="19">
        <v>8157.33</v>
      </c>
      <c r="B164" s="23">
        <v>14.744999999999999</v>
      </c>
    </row>
    <row r="165" spans="1:2">
      <c r="A165" s="19">
        <v>8163.17</v>
      </c>
      <c r="B165" s="23">
        <v>12.669</v>
      </c>
    </row>
    <row r="166" spans="1:2">
      <c r="A166" s="19">
        <v>8174.6</v>
      </c>
      <c r="B166" s="23">
        <v>11.536</v>
      </c>
    </row>
    <row r="167" spans="1:2">
      <c r="A167" s="19">
        <v>8222.75</v>
      </c>
      <c r="B167" s="23">
        <v>16.931000000000001</v>
      </c>
    </row>
    <row r="168" spans="1:2">
      <c r="A168" s="19">
        <v>8282.1200000000008</v>
      </c>
      <c r="B168" s="23">
        <v>11.096</v>
      </c>
    </row>
  </sheetData>
  <mergeCells count="2">
    <mergeCell ref="A3:B3"/>
    <mergeCell ref="F3:K3"/>
  </mergeCells>
  <phoneticPr fontId="44" type="noConversion"/>
  <pageMargins left="0.7" right="0.7" top="0.75" bottom="0.75" header="0.3" footer="0.3"/>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T112"/>
  <sheetViews>
    <sheetView workbookViewId="0">
      <selection activeCell="A3" sqref="A3:B4"/>
    </sheetView>
  </sheetViews>
  <sheetFormatPr baseColWidth="10" defaultColWidth="9" defaultRowHeight="13"/>
  <cols>
    <col min="1" max="1" width="21.1640625" style="19" customWidth="1"/>
    <col min="2" max="2" width="13.6640625" style="20" customWidth="1"/>
    <col min="3" max="3" width="9" style="4"/>
    <col min="4" max="4" width="10.33203125" style="62" customWidth="1"/>
    <col min="5" max="5" width="9" style="62"/>
    <col min="6" max="6" width="10.6640625" style="62" customWidth="1"/>
    <col min="7" max="7" width="8" style="62" customWidth="1"/>
    <col min="8" max="8" width="14.1640625" style="62" customWidth="1"/>
    <col min="9" max="9" width="11.1640625" style="62" customWidth="1"/>
    <col min="10" max="10" width="20.33203125" style="62" customWidth="1"/>
    <col min="11" max="11" width="7.83203125" style="4" customWidth="1"/>
    <col min="12" max="16384" width="9" style="4"/>
  </cols>
  <sheetData>
    <row r="1" spans="1:20">
      <c r="A1" s="37" t="s">
        <v>822</v>
      </c>
      <c r="D1" s="4"/>
      <c r="E1" s="4"/>
      <c r="F1" s="6"/>
      <c r="G1" s="6"/>
      <c r="H1" s="6"/>
      <c r="I1" s="6"/>
      <c r="J1" s="6"/>
      <c r="K1" s="6"/>
      <c r="L1" s="6"/>
      <c r="M1" s="6"/>
    </row>
    <row r="2" spans="1:20">
      <c r="A2" s="9"/>
      <c r="D2" s="4"/>
      <c r="E2" s="4"/>
      <c r="F2" s="6"/>
      <c r="G2" s="6"/>
      <c r="H2" s="6"/>
      <c r="I2" s="6"/>
      <c r="J2" s="6"/>
      <c r="K2" s="6"/>
      <c r="L2" s="6"/>
      <c r="M2" s="6"/>
    </row>
    <row r="3" spans="1:20">
      <c r="A3" s="239" t="s">
        <v>605</v>
      </c>
      <c r="B3" s="239"/>
      <c r="F3" s="232" t="s">
        <v>606</v>
      </c>
      <c r="G3" s="232"/>
      <c r="H3" s="232"/>
      <c r="I3" s="232"/>
      <c r="J3" s="232"/>
      <c r="K3" s="232"/>
    </row>
    <row r="4" spans="1:20" ht="15">
      <c r="A4" s="11" t="s">
        <v>607</v>
      </c>
      <c r="B4" s="12" t="s">
        <v>608</v>
      </c>
      <c r="F4" s="13" t="s">
        <v>617</v>
      </c>
      <c r="G4" s="13" t="s">
        <v>798</v>
      </c>
      <c r="H4" s="14" t="s">
        <v>611</v>
      </c>
      <c r="I4" s="14" t="s">
        <v>612</v>
      </c>
      <c r="J4" s="6" t="s">
        <v>619</v>
      </c>
      <c r="K4" s="22" t="s">
        <v>634</v>
      </c>
      <c r="M4" s="38"/>
      <c r="N4" s="38"/>
      <c r="O4" s="38"/>
      <c r="P4" s="38"/>
      <c r="Q4" s="38"/>
      <c r="R4" s="38"/>
      <c r="S4" s="38"/>
      <c r="T4" s="38"/>
    </row>
    <row r="5" spans="1:20">
      <c r="A5" s="19">
        <v>-56.7</v>
      </c>
      <c r="B5" s="23">
        <v>17.77</v>
      </c>
      <c r="F5" s="13">
        <v>41.5</v>
      </c>
      <c r="G5" s="211" t="s">
        <v>823</v>
      </c>
      <c r="H5" s="13">
        <v>580</v>
      </c>
      <c r="I5" s="13">
        <v>40</v>
      </c>
      <c r="J5" s="13">
        <f>(593+637)/2</f>
        <v>615</v>
      </c>
      <c r="K5" s="13">
        <f>ABS(593-637)/2</f>
        <v>22</v>
      </c>
      <c r="M5" s="38"/>
      <c r="N5" s="38"/>
      <c r="O5" s="38"/>
      <c r="P5" s="38"/>
      <c r="Q5" s="38"/>
      <c r="R5" s="38"/>
      <c r="S5" s="38"/>
      <c r="T5" s="38"/>
    </row>
    <row r="6" spans="1:20">
      <c r="A6" s="19">
        <v>-54.4</v>
      </c>
      <c r="B6" s="23">
        <v>18.41</v>
      </c>
      <c r="F6" s="13">
        <v>77.5</v>
      </c>
      <c r="G6" s="211" t="s">
        <v>824</v>
      </c>
      <c r="H6" s="13">
        <v>980</v>
      </c>
      <c r="I6" s="13">
        <v>40</v>
      </c>
      <c r="J6" s="13">
        <f>(794+958)/2</f>
        <v>876</v>
      </c>
      <c r="K6" s="13">
        <f>ABS(794-958)/2</f>
        <v>82</v>
      </c>
      <c r="M6" s="38"/>
      <c r="N6" s="38"/>
      <c r="O6" s="38"/>
      <c r="P6" s="38"/>
      <c r="Q6" s="38"/>
      <c r="R6" s="38"/>
      <c r="S6" s="38"/>
      <c r="T6" s="38"/>
    </row>
    <row r="7" spans="1:20">
      <c r="A7" s="19">
        <v>-52.1</v>
      </c>
      <c r="B7" s="23">
        <v>18.329999999999998</v>
      </c>
      <c r="M7" s="38"/>
      <c r="N7" s="38"/>
      <c r="O7" s="38"/>
      <c r="P7" s="38"/>
      <c r="Q7" s="38"/>
      <c r="R7" s="38"/>
      <c r="S7" s="38"/>
      <c r="T7" s="38"/>
    </row>
    <row r="8" spans="1:20">
      <c r="A8" s="19">
        <v>-49.8</v>
      </c>
      <c r="B8" s="23">
        <v>17.559999999999999</v>
      </c>
      <c r="M8" s="38"/>
      <c r="N8" s="38"/>
      <c r="O8" s="38"/>
      <c r="P8" s="38"/>
      <c r="Q8" s="38"/>
      <c r="R8" s="38"/>
      <c r="S8" s="38"/>
      <c r="T8" s="38"/>
    </row>
    <row r="9" spans="1:20">
      <c r="A9" s="19">
        <v>-47.5</v>
      </c>
      <c r="B9" s="23">
        <v>17.100000000000001</v>
      </c>
      <c r="F9" s="125"/>
      <c r="G9" s="126"/>
      <c r="H9" s="38"/>
      <c r="I9" s="13"/>
      <c r="J9" s="38"/>
      <c r="M9" s="38"/>
      <c r="N9" s="38"/>
      <c r="O9" s="38"/>
      <c r="P9" s="38"/>
      <c r="Q9" s="38"/>
      <c r="R9" s="38"/>
      <c r="S9" s="38"/>
      <c r="T9" s="38"/>
    </row>
    <row r="10" spans="1:20">
      <c r="A10" s="19">
        <v>-45.2</v>
      </c>
      <c r="B10" s="23">
        <v>17.78</v>
      </c>
      <c r="F10" s="125"/>
      <c r="G10" s="126"/>
      <c r="H10" s="38"/>
      <c r="I10" s="13"/>
      <c r="J10" s="38"/>
      <c r="M10" s="38"/>
      <c r="N10" s="38"/>
      <c r="O10" s="38"/>
      <c r="P10" s="38"/>
      <c r="Q10" s="38"/>
      <c r="R10" s="38"/>
      <c r="S10" s="38"/>
      <c r="T10" s="38"/>
    </row>
    <row r="11" spans="1:20">
      <c r="A11" s="19">
        <v>-42.9</v>
      </c>
      <c r="B11" s="23">
        <v>17.71</v>
      </c>
      <c r="F11" s="125"/>
      <c r="G11" s="126"/>
      <c r="H11" s="38"/>
      <c r="I11" s="13"/>
      <c r="M11" s="38"/>
      <c r="N11" s="38"/>
      <c r="O11" s="126"/>
      <c r="P11" s="38"/>
      <c r="Q11" s="38"/>
      <c r="R11" s="38"/>
      <c r="S11" s="38"/>
      <c r="T11" s="38"/>
    </row>
    <row r="12" spans="1:20">
      <c r="A12" s="19">
        <v>-40.6</v>
      </c>
      <c r="B12" s="23">
        <v>17.09</v>
      </c>
      <c r="M12" s="38"/>
      <c r="N12" s="38"/>
      <c r="O12" s="38"/>
      <c r="P12" s="38"/>
      <c r="Q12" s="38"/>
      <c r="R12" s="38"/>
      <c r="S12" s="38"/>
      <c r="T12" s="38"/>
    </row>
    <row r="13" spans="1:20">
      <c r="A13" s="19">
        <v>-38.299999999999997</v>
      </c>
      <c r="B13" s="23">
        <v>17.71</v>
      </c>
      <c r="M13" s="38"/>
      <c r="N13" s="38"/>
      <c r="O13" s="38"/>
      <c r="P13" s="38"/>
      <c r="Q13" s="38"/>
      <c r="R13" s="38"/>
      <c r="S13" s="38"/>
      <c r="T13" s="38"/>
    </row>
    <row r="14" spans="1:20">
      <c r="A14" s="19">
        <v>-37</v>
      </c>
      <c r="B14" s="23">
        <v>17.04</v>
      </c>
      <c r="M14" s="38"/>
      <c r="N14" s="38"/>
      <c r="O14" s="38"/>
      <c r="P14" s="38"/>
      <c r="Q14" s="38"/>
      <c r="R14" s="38"/>
      <c r="S14" s="38"/>
      <c r="T14" s="38"/>
    </row>
    <row r="15" spans="1:20">
      <c r="A15" s="19">
        <v>-27</v>
      </c>
      <c r="B15" s="23">
        <v>17.559999999999999</v>
      </c>
      <c r="M15" s="38"/>
      <c r="N15" s="38"/>
      <c r="O15" s="38"/>
      <c r="P15" s="38"/>
      <c r="Q15" s="38"/>
      <c r="R15" s="38"/>
      <c r="S15" s="38"/>
      <c r="T15" s="38"/>
    </row>
    <row r="16" spans="1:20">
      <c r="A16" s="19">
        <v>-17</v>
      </c>
      <c r="B16" s="23">
        <v>17.71</v>
      </c>
      <c r="M16" s="38"/>
      <c r="N16" s="38"/>
      <c r="O16" s="38"/>
      <c r="P16" s="38"/>
      <c r="Q16" s="38"/>
      <c r="R16" s="38"/>
      <c r="S16" s="38"/>
      <c r="T16" s="38"/>
    </row>
    <row r="17" spans="1:20">
      <c r="A17" s="19">
        <v>-7</v>
      </c>
      <c r="B17" s="23">
        <v>17.86</v>
      </c>
      <c r="M17" s="38"/>
      <c r="N17" s="38"/>
      <c r="O17" s="126"/>
      <c r="P17" s="38"/>
      <c r="Q17" s="38"/>
      <c r="R17" s="38"/>
      <c r="S17" s="38"/>
      <c r="T17" s="38"/>
    </row>
    <row r="18" spans="1:20">
      <c r="A18" s="19">
        <v>3</v>
      </c>
      <c r="B18" s="23">
        <v>17.32</v>
      </c>
      <c r="M18" s="38"/>
      <c r="N18" s="38"/>
      <c r="O18" s="38"/>
      <c r="P18" s="38"/>
      <c r="Q18" s="38"/>
      <c r="R18" s="38"/>
      <c r="S18" s="38"/>
      <c r="T18" s="38"/>
    </row>
    <row r="19" spans="1:20">
      <c r="A19" s="19">
        <v>13</v>
      </c>
      <c r="B19" s="23">
        <v>17.59</v>
      </c>
      <c r="M19" s="38"/>
      <c r="N19" s="38"/>
      <c r="O19" s="38"/>
      <c r="P19" s="38"/>
      <c r="Q19" s="38"/>
      <c r="R19" s="38"/>
      <c r="S19" s="38"/>
      <c r="T19" s="38"/>
    </row>
    <row r="20" spans="1:20">
      <c r="A20" s="19">
        <v>23</v>
      </c>
      <c r="B20" s="23">
        <v>17.66</v>
      </c>
      <c r="M20" s="38"/>
      <c r="N20" s="38"/>
      <c r="O20" s="38"/>
      <c r="P20" s="38"/>
      <c r="Q20" s="38"/>
      <c r="R20" s="38"/>
      <c r="S20" s="38"/>
      <c r="T20" s="38"/>
    </row>
    <row r="21" spans="1:20">
      <c r="A21" s="19">
        <v>33</v>
      </c>
      <c r="B21" s="23">
        <v>17.68</v>
      </c>
      <c r="M21" s="38"/>
      <c r="N21" s="38"/>
      <c r="O21" s="38"/>
      <c r="P21" s="38"/>
      <c r="Q21" s="38"/>
      <c r="R21" s="38"/>
      <c r="S21" s="38"/>
      <c r="T21" s="38"/>
    </row>
    <row r="22" spans="1:20">
      <c r="A22" s="19">
        <v>43</v>
      </c>
      <c r="B22" s="23">
        <v>18.22</v>
      </c>
    </row>
    <row r="23" spans="1:20">
      <c r="A23" s="19">
        <v>53</v>
      </c>
      <c r="B23" s="23">
        <v>18.02</v>
      </c>
    </row>
    <row r="24" spans="1:20">
      <c r="A24" s="19">
        <v>63</v>
      </c>
      <c r="B24" s="23">
        <v>17.829999999999998</v>
      </c>
    </row>
    <row r="25" spans="1:20">
      <c r="A25" s="19">
        <v>73</v>
      </c>
      <c r="B25" s="23">
        <v>17.989999999999998</v>
      </c>
    </row>
    <row r="26" spans="1:20">
      <c r="A26" s="19">
        <v>83</v>
      </c>
      <c r="B26" s="23">
        <v>17.600000000000001</v>
      </c>
    </row>
    <row r="27" spans="1:20">
      <c r="A27" s="19">
        <v>93</v>
      </c>
      <c r="B27" s="23">
        <v>17.54</v>
      </c>
    </row>
    <row r="28" spans="1:20">
      <c r="A28" s="19">
        <v>103</v>
      </c>
      <c r="B28" s="23">
        <v>17.829999999999998</v>
      </c>
    </row>
    <row r="29" spans="1:20">
      <c r="A29" s="19">
        <v>113</v>
      </c>
      <c r="B29" s="23">
        <v>17.190000000000001</v>
      </c>
      <c r="D29" s="38"/>
    </row>
    <row r="30" spans="1:20">
      <c r="A30" s="19">
        <v>123</v>
      </c>
      <c r="B30" s="23">
        <v>17.71</v>
      </c>
      <c r="D30" s="237"/>
    </row>
    <row r="31" spans="1:20">
      <c r="A31" s="19">
        <v>133</v>
      </c>
      <c r="B31" s="23">
        <v>17.54</v>
      </c>
      <c r="D31" s="237"/>
    </row>
    <row r="32" spans="1:20">
      <c r="A32" s="19">
        <v>143</v>
      </c>
      <c r="B32" s="23">
        <v>17.010000000000002</v>
      </c>
      <c r="D32" s="237"/>
    </row>
    <row r="33" spans="1:4">
      <c r="A33" s="19">
        <v>153</v>
      </c>
      <c r="B33" s="23">
        <v>17.559999999999999</v>
      </c>
      <c r="D33" s="237"/>
    </row>
    <row r="34" spans="1:4">
      <c r="A34" s="19">
        <v>163</v>
      </c>
      <c r="B34" s="23">
        <v>16.96</v>
      </c>
      <c r="D34" s="237"/>
    </row>
    <row r="35" spans="1:4">
      <c r="A35" s="19">
        <v>173</v>
      </c>
      <c r="B35" s="23">
        <v>17.47</v>
      </c>
      <c r="D35" s="237"/>
    </row>
    <row r="36" spans="1:4">
      <c r="A36" s="19">
        <v>183</v>
      </c>
      <c r="B36" s="23">
        <v>17.440000000000001</v>
      </c>
      <c r="D36" s="237"/>
    </row>
    <row r="37" spans="1:4">
      <c r="A37" s="19">
        <v>193</v>
      </c>
      <c r="B37" s="23">
        <v>16.71</v>
      </c>
      <c r="D37" s="237"/>
    </row>
    <row r="38" spans="1:4">
      <c r="A38" s="19">
        <v>203</v>
      </c>
      <c r="B38" s="23">
        <v>17.239999999999998</v>
      </c>
    </row>
    <row r="39" spans="1:4">
      <c r="A39" s="19">
        <v>213</v>
      </c>
      <c r="B39" s="23">
        <v>17</v>
      </c>
    </row>
    <row r="40" spans="1:4">
      <c r="A40" s="19">
        <v>223</v>
      </c>
      <c r="B40" s="23">
        <v>17.29</v>
      </c>
    </row>
    <row r="41" spans="1:4">
      <c r="A41" s="19">
        <v>233</v>
      </c>
      <c r="B41" s="23">
        <v>17</v>
      </c>
    </row>
    <row r="42" spans="1:4">
      <c r="A42" s="19">
        <v>243</v>
      </c>
      <c r="B42" s="23">
        <v>16.899999999999999</v>
      </c>
    </row>
    <row r="43" spans="1:4">
      <c r="A43" s="19">
        <v>253</v>
      </c>
      <c r="B43" s="23">
        <v>17.18</v>
      </c>
    </row>
    <row r="44" spans="1:4">
      <c r="A44" s="19">
        <v>263</v>
      </c>
      <c r="B44" s="23">
        <v>17.670000000000002</v>
      </c>
    </row>
    <row r="45" spans="1:4">
      <c r="A45" s="19">
        <v>273</v>
      </c>
      <c r="B45" s="23">
        <v>17.29</v>
      </c>
    </row>
    <row r="46" spans="1:4">
      <c r="A46" s="19">
        <v>283</v>
      </c>
      <c r="B46" s="23">
        <v>17.260000000000002</v>
      </c>
    </row>
    <row r="47" spans="1:4">
      <c r="A47" s="19">
        <v>293</v>
      </c>
      <c r="B47" s="23">
        <v>17.27</v>
      </c>
    </row>
    <row r="48" spans="1:4">
      <c r="A48" s="19">
        <v>303</v>
      </c>
      <c r="B48" s="23">
        <v>17.510000000000002</v>
      </c>
    </row>
    <row r="49" spans="1:2">
      <c r="A49" s="19">
        <v>313</v>
      </c>
      <c r="B49" s="23">
        <v>17.28</v>
      </c>
    </row>
    <row r="50" spans="1:2">
      <c r="A50" s="19">
        <v>323</v>
      </c>
      <c r="B50" s="23">
        <v>17.78</v>
      </c>
    </row>
    <row r="51" spans="1:2">
      <c r="A51" s="19">
        <v>333</v>
      </c>
      <c r="B51" s="23">
        <v>17.8</v>
      </c>
    </row>
    <row r="52" spans="1:2">
      <c r="A52" s="19">
        <v>343</v>
      </c>
      <c r="B52" s="23">
        <v>16.96</v>
      </c>
    </row>
    <row r="53" spans="1:2">
      <c r="A53" s="19">
        <v>353</v>
      </c>
      <c r="B53" s="23">
        <v>16.97</v>
      </c>
    </row>
    <row r="54" spans="1:2">
      <c r="A54" s="19">
        <v>363</v>
      </c>
      <c r="B54" s="23">
        <v>17.43</v>
      </c>
    </row>
    <row r="55" spans="1:2">
      <c r="A55" s="19">
        <v>373</v>
      </c>
      <c r="B55" s="23">
        <v>17.440000000000001</v>
      </c>
    </row>
    <row r="56" spans="1:2">
      <c r="A56" s="19">
        <v>383</v>
      </c>
      <c r="B56" s="23">
        <v>17.23</v>
      </c>
    </row>
    <row r="57" spans="1:2">
      <c r="A57" s="19">
        <v>393</v>
      </c>
      <c r="B57" s="23">
        <v>16.98</v>
      </c>
    </row>
    <row r="58" spans="1:2">
      <c r="A58" s="19">
        <v>403</v>
      </c>
      <c r="B58" s="23">
        <v>17.34</v>
      </c>
    </row>
    <row r="59" spans="1:2">
      <c r="A59" s="19">
        <v>413</v>
      </c>
      <c r="B59" s="23">
        <v>17.71</v>
      </c>
    </row>
    <row r="60" spans="1:2">
      <c r="A60" s="19">
        <v>423</v>
      </c>
      <c r="B60" s="23">
        <v>18.329999999999998</v>
      </c>
    </row>
    <row r="61" spans="1:2">
      <c r="A61" s="19">
        <v>433</v>
      </c>
      <c r="B61" s="23">
        <v>17.39</v>
      </c>
    </row>
    <row r="62" spans="1:2">
      <c r="A62" s="19">
        <v>443</v>
      </c>
      <c r="B62" s="23">
        <v>17.59</v>
      </c>
    </row>
    <row r="63" spans="1:2">
      <c r="A63" s="19">
        <v>453</v>
      </c>
      <c r="B63" s="23">
        <v>17.39</v>
      </c>
    </row>
    <row r="64" spans="1:2">
      <c r="A64" s="19">
        <v>463</v>
      </c>
      <c r="B64" s="23">
        <v>17.760000000000002</v>
      </c>
    </row>
    <row r="65" spans="1:2">
      <c r="A65" s="19">
        <v>473</v>
      </c>
      <c r="B65" s="23">
        <v>17</v>
      </c>
    </row>
    <row r="66" spans="1:2">
      <c r="A66" s="19">
        <v>483</v>
      </c>
      <c r="B66" s="23">
        <v>18.100000000000001</v>
      </c>
    </row>
    <row r="67" spans="1:2">
      <c r="A67" s="19">
        <v>493</v>
      </c>
      <c r="B67" s="23">
        <v>17.63</v>
      </c>
    </row>
    <row r="68" spans="1:2">
      <c r="A68" s="19">
        <v>503</v>
      </c>
      <c r="B68" s="23">
        <v>17.48</v>
      </c>
    </row>
    <row r="69" spans="1:2">
      <c r="A69" s="19">
        <v>513</v>
      </c>
      <c r="B69" s="23">
        <v>17</v>
      </c>
    </row>
    <row r="70" spans="1:2">
      <c r="A70" s="19">
        <v>523</v>
      </c>
      <c r="B70" s="23">
        <v>17</v>
      </c>
    </row>
    <row r="71" spans="1:2">
      <c r="A71" s="19">
        <v>533</v>
      </c>
      <c r="B71" s="23">
        <v>17.13</v>
      </c>
    </row>
    <row r="72" spans="1:2">
      <c r="A72" s="19">
        <v>543</v>
      </c>
      <c r="B72" s="23">
        <v>17.13</v>
      </c>
    </row>
    <row r="73" spans="1:2">
      <c r="A73" s="19">
        <v>553</v>
      </c>
      <c r="B73" s="23">
        <v>17.27</v>
      </c>
    </row>
    <row r="74" spans="1:2">
      <c r="A74" s="19">
        <v>563</v>
      </c>
      <c r="B74" s="23">
        <v>17.52</v>
      </c>
    </row>
    <row r="75" spans="1:2">
      <c r="A75" s="19">
        <v>573</v>
      </c>
      <c r="B75" s="23">
        <v>17.29</v>
      </c>
    </row>
    <row r="76" spans="1:2">
      <c r="A76" s="19">
        <v>583</v>
      </c>
      <c r="B76" s="23">
        <v>17.760000000000002</v>
      </c>
    </row>
    <row r="77" spans="1:2">
      <c r="A77" s="19">
        <v>593</v>
      </c>
      <c r="B77" s="23">
        <v>18.2</v>
      </c>
    </row>
    <row r="78" spans="1:2">
      <c r="A78" s="19">
        <v>603</v>
      </c>
      <c r="B78" s="23">
        <v>17.41</v>
      </c>
    </row>
    <row r="79" spans="1:2">
      <c r="A79" s="19">
        <v>613</v>
      </c>
      <c r="B79" s="23">
        <v>18.059999999999999</v>
      </c>
    </row>
    <row r="80" spans="1:2">
      <c r="A80" s="19">
        <v>623</v>
      </c>
      <c r="B80" s="23">
        <v>17.13</v>
      </c>
    </row>
    <row r="81" spans="1:2">
      <c r="A81" s="19">
        <v>633</v>
      </c>
      <c r="B81" s="23">
        <v>17</v>
      </c>
    </row>
    <row r="82" spans="1:2">
      <c r="A82" s="19">
        <v>643</v>
      </c>
      <c r="B82" s="23">
        <v>17</v>
      </c>
    </row>
    <row r="83" spans="1:2">
      <c r="A83" s="19">
        <v>653</v>
      </c>
      <c r="B83" s="23">
        <v>17</v>
      </c>
    </row>
    <row r="84" spans="1:2">
      <c r="A84" s="19">
        <v>663</v>
      </c>
      <c r="B84" s="23">
        <v>17.39</v>
      </c>
    </row>
    <row r="85" spans="1:2">
      <c r="A85" s="19">
        <v>673</v>
      </c>
      <c r="B85" s="23">
        <v>18.559999999999999</v>
      </c>
    </row>
    <row r="86" spans="1:2">
      <c r="A86" s="19">
        <v>683</v>
      </c>
      <c r="B86" s="23">
        <v>17.690000000000001</v>
      </c>
    </row>
    <row r="87" spans="1:2">
      <c r="A87" s="19">
        <v>693</v>
      </c>
      <c r="B87" s="23">
        <v>17.86</v>
      </c>
    </row>
    <row r="88" spans="1:2">
      <c r="A88" s="19">
        <v>703</v>
      </c>
      <c r="B88" s="23">
        <v>17.690000000000001</v>
      </c>
    </row>
    <row r="89" spans="1:2">
      <c r="A89" s="19">
        <v>713</v>
      </c>
      <c r="B89" s="23">
        <v>18.57</v>
      </c>
    </row>
    <row r="90" spans="1:2">
      <c r="A90" s="19">
        <v>723</v>
      </c>
      <c r="B90" s="23">
        <v>17.68</v>
      </c>
    </row>
    <row r="91" spans="1:2">
      <c r="A91" s="19">
        <v>733</v>
      </c>
      <c r="B91" s="23">
        <v>17</v>
      </c>
    </row>
    <row r="92" spans="1:2">
      <c r="A92" s="19">
        <v>743</v>
      </c>
      <c r="B92" s="23">
        <v>18.059999999999999</v>
      </c>
    </row>
    <row r="93" spans="1:2">
      <c r="A93" s="19">
        <v>753</v>
      </c>
      <c r="B93" s="23">
        <v>18.059999999999999</v>
      </c>
    </row>
    <row r="94" spans="1:2">
      <c r="A94" s="19">
        <v>763</v>
      </c>
      <c r="B94" s="23">
        <v>17.34</v>
      </c>
    </row>
    <row r="95" spans="1:2">
      <c r="A95" s="19">
        <v>773</v>
      </c>
      <c r="B95" s="23">
        <v>16.97</v>
      </c>
    </row>
    <row r="96" spans="1:2">
      <c r="A96" s="19">
        <v>783</v>
      </c>
      <c r="B96" s="23">
        <v>17.12</v>
      </c>
    </row>
    <row r="97" spans="1:2">
      <c r="A97" s="19">
        <v>793</v>
      </c>
      <c r="B97" s="23">
        <v>17.7</v>
      </c>
    </row>
    <row r="98" spans="1:2">
      <c r="A98" s="19">
        <v>803</v>
      </c>
      <c r="B98" s="23">
        <v>17.29</v>
      </c>
    </row>
    <row r="99" spans="1:2">
      <c r="A99" s="19">
        <v>813</v>
      </c>
      <c r="B99" s="23">
        <v>17.39</v>
      </c>
    </row>
    <row r="100" spans="1:2">
      <c r="A100" s="19">
        <v>823</v>
      </c>
      <c r="B100" s="23">
        <v>18.059999999999999</v>
      </c>
    </row>
    <row r="101" spans="1:2">
      <c r="A101" s="19">
        <v>833</v>
      </c>
      <c r="B101" s="23">
        <v>18.100000000000001</v>
      </c>
    </row>
    <row r="102" spans="1:2">
      <c r="A102" s="19">
        <v>843</v>
      </c>
      <c r="B102" s="23">
        <v>17.670000000000002</v>
      </c>
    </row>
    <row r="103" spans="1:2">
      <c r="A103" s="19">
        <v>853</v>
      </c>
      <c r="B103" s="23">
        <v>18.059999999999999</v>
      </c>
    </row>
    <row r="104" spans="1:2">
      <c r="A104" s="19">
        <v>863</v>
      </c>
      <c r="B104" s="23">
        <v>17.39</v>
      </c>
    </row>
    <row r="105" spans="1:2">
      <c r="A105" s="19">
        <v>873</v>
      </c>
      <c r="B105" s="23">
        <v>18.72</v>
      </c>
    </row>
    <row r="106" spans="1:2">
      <c r="A106" s="19">
        <v>883</v>
      </c>
      <c r="B106" s="23">
        <v>17.28</v>
      </c>
    </row>
    <row r="107" spans="1:2">
      <c r="A107" s="19">
        <v>893</v>
      </c>
      <c r="B107" s="23">
        <v>17.989999999999998</v>
      </c>
    </row>
    <row r="108" spans="1:2">
      <c r="A108" s="19">
        <v>903</v>
      </c>
      <c r="B108" s="23">
        <v>18.38</v>
      </c>
    </row>
    <row r="109" spans="1:2">
      <c r="A109" s="19">
        <v>913</v>
      </c>
      <c r="B109" s="23">
        <v>18.579999999999998</v>
      </c>
    </row>
    <row r="110" spans="1:2">
      <c r="A110" s="19">
        <v>923</v>
      </c>
      <c r="B110" s="23">
        <v>18.100000000000001</v>
      </c>
    </row>
    <row r="111" spans="1:2">
      <c r="A111" s="19">
        <v>933</v>
      </c>
      <c r="B111" s="23">
        <v>18.57</v>
      </c>
    </row>
    <row r="112" spans="1:2">
      <c r="A112" s="19">
        <v>943</v>
      </c>
      <c r="B112" s="23">
        <v>17.760000000000002</v>
      </c>
    </row>
  </sheetData>
  <mergeCells count="4">
    <mergeCell ref="A3:B3"/>
    <mergeCell ref="F3:K3"/>
    <mergeCell ref="D30:D33"/>
    <mergeCell ref="D34:D37"/>
  </mergeCells>
  <phoneticPr fontId="44" type="noConversion"/>
  <pageMargins left="0.75" right="0.75" top="1" bottom="1" header="0.5" footer="0.5"/>
  <pageSetup paperSize="9" orientation="portrait"/>
  <ignoredErrors>
    <ignoredError sqref="G5:G6" numberStoredAsText="1"/>
  </ignoredError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M56"/>
  <sheetViews>
    <sheetView workbookViewId="0">
      <selection activeCell="G29" sqref="G29"/>
    </sheetView>
  </sheetViews>
  <sheetFormatPr baseColWidth="10" defaultColWidth="9" defaultRowHeight="13"/>
  <cols>
    <col min="1" max="1" width="21.1640625" style="19" customWidth="1"/>
    <col min="2" max="2" width="13.6640625" style="20" customWidth="1"/>
    <col min="3" max="3" width="21" style="20" customWidth="1"/>
    <col min="4" max="6" width="9" style="4"/>
    <col min="7" max="7" width="11.5" style="6" customWidth="1"/>
    <col min="8" max="8" width="14.1640625" style="6" customWidth="1"/>
    <col min="9" max="9" width="14.83203125" style="6" customWidth="1"/>
    <col min="10" max="10" width="16" style="6" customWidth="1"/>
    <col min="11" max="16384" width="9" style="4"/>
  </cols>
  <sheetData>
    <row r="1" spans="1:13">
      <c r="A1" s="37" t="s">
        <v>825</v>
      </c>
      <c r="C1" s="4"/>
      <c r="F1" s="6"/>
      <c r="K1" s="6"/>
      <c r="L1" s="6"/>
      <c r="M1" s="6"/>
    </row>
    <row r="2" spans="1:13">
      <c r="A2" s="9"/>
      <c r="C2" s="4"/>
      <c r="F2" s="6"/>
      <c r="K2" s="6"/>
      <c r="L2" s="6"/>
      <c r="M2" s="6"/>
    </row>
    <row r="3" spans="1:13" ht="15" customHeight="1">
      <c r="A3" s="239" t="s">
        <v>605</v>
      </c>
      <c r="B3" s="239"/>
      <c r="C3" s="239"/>
      <c r="G3" s="229" t="s">
        <v>606</v>
      </c>
      <c r="H3" s="229"/>
      <c r="I3" s="229"/>
    </row>
    <row r="4" spans="1:13" ht="15">
      <c r="A4" s="11" t="s">
        <v>607</v>
      </c>
      <c r="B4" s="12" t="s">
        <v>775</v>
      </c>
      <c r="C4" s="12" t="s">
        <v>743</v>
      </c>
      <c r="G4" s="6" t="s">
        <v>617</v>
      </c>
      <c r="H4" s="14" t="s">
        <v>611</v>
      </c>
      <c r="I4" s="14" t="s">
        <v>612</v>
      </c>
    </row>
    <row r="5" spans="1:13">
      <c r="A5" s="19">
        <v>7.0000000000000007E-2</v>
      </c>
      <c r="B5" s="23">
        <v>7.9871428594999996</v>
      </c>
      <c r="C5" s="23">
        <v>15.61571429</v>
      </c>
      <c r="G5" s="6">
        <v>2050</v>
      </c>
      <c r="H5" s="6">
        <v>-31</v>
      </c>
      <c r="I5" s="6">
        <v>29.5</v>
      </c>
      <c r="J5" s="4"/>
    </row>
    <row r="6" spans="1:13">
      <c r="A6" s="19">
        <v>71.19</v>
      </c>
      <c r="B6" s="23">
        <v>3.9264285714999998</v>
      </c>
      <c r="C6" s="23">
        <v>13.31</v>
      </c>
      <c r="G6" s="6">
        <v>2160</v>
      </c>
      <c r="H6" s="6">
        <v>1153</v>
      </c>
      <c r="I6" s="6">
        <v>220</v>
      </c>
      <c r="J6" s="4"/>
    </row>
    <row r="7" spans="1:13">
      <c r="A7" s="19">
        <v>172.77</v>
      </c>
      <c r="B7" s="23">
        <v>6.5192857154999997</v>
      </c>
      <c r="C7" s="23">
        <v>16.297142860000001</v>
      </c>
      <c r="G7" s="6">
        <v>2435</v>
      </c>
      <c r="H7" s="6">
        <v>4113</v>
      </c>
      <c r="I7" s="6">
        <v>180</v>
      </c>
      <c r="J7" s="4"/>
    </row>
    <row r="8" spans="1:13">
      <c r="A8" s="19">
        <v>274.36</v>
      </c>
      <c r="B8" s="23">
        <v>8.8742857154999992</v>
      </c>
      <c r="C8" s="23">
        <v>17.637142860000001</v>
      </c>
      <c r="G8" s="6">
        <v>2470</v>
      </c>
      <c r="H8" s="6">
        <v>6963</v>
      </c>
      <c r="I8" s="6">
        <v>240</v>
      </c>
      <c r="J8" s="4"/>
    </row>
    <row r="9" spans="1:13">
      <c r="A9" s="19">
        <v>375.95</v>
      </c>
      <c r="B9" s="23">
        <v>7.4321428584999998</v>
      </c>
      <c r="C9" s="23">
        <v>16.307142859999999</v>
      </c>
      <c r="G9" s="6">
        <v>2480</v>
      </c>
      <c r="H9" s="6">
        <v>7093</v>
      </c>
      <c r="I9" s="6">
        <v>160</v>
      </c>
      <c r="J9" s="4"/>
    </row>
    <row r="10" spans="1:13">
      <c r="A10" s="19">
        <v>477.54</v>
      </c>
      <c r="B10" s="23">
        <v>7.9514285695</v>
      </c>
      <c r="C10" s="23">
        <v>15.65428571</v>
      </c>
      <c r="G10" s="6">
        <v>2610</v>
      </c>
      <c r="H10" s="6">
        <v>9923</v>
      </c>
      <c r="I10" s="6">
        <v>180</v>
      </c>
      <c r="J10" s="4"/>
    </row>
    <row r="11" spans="1:13">
      <c r="A11" s="19">
        <v>579.13</v>
      </c>
      <c r="B11" s="23">
        <v>8.3735714285</v>
      </c>
      <c r="C11" s="23">
        <v>15.67</v>
      </c>
      <c r="G11" s="6">
        <v>2660</v>
      </c>
      <c r="H11" s="6">
        <v>11583</v>
      </c>
      <c r="I11" s="6">
        <v>360</v>
      </c>
      <c r="J11" s="4"/>
    </row>
    <row r="12" spans="1:13">
      <c r="A12" s="19">
        <v>680.72</v>
      </c>
      <c r="B12" s="23">
        <v>8.7499999995</v>
      </c>
      <c r="C12" s="23">
        <v>17.211428569999999</v>
      </c>
    </row>
    <row r="13" spans="1:13">
      <c r="A13" s="19">
        <v>782.31</v>
      </c>
      <c r="B13" s="23">
        <v>7.9692857144999998</v>
      </c>
      <c r="C13" s="23">
        <v>15.7</v>
      </c>
    </row>
    <row r="14" spans="1:13">
      <c r="A14" s="19">
        <v>1015.96</v>
      </c>
      <c r="B14" s="23">
        <v>7.8549999980000003</v>
      </c>
      <c r="C14" s="23">
        <v>15.55428571</v>
      </c>
    </row>
    <row r="15" spans="1:13">
      <c r="A15" s="19">
        <v>1087.07</v>
      </c>
      <c r="B15" s="23">
        <v>8.4285714264999996</v>
      </c>
      <c r="C15" s="23">
        <v>15.98428571</v>
      </c>
    </row>
    <row r="16" spans="1:13">
      <c r="A16" s="19">
        <v>1215.44</v>
      </c>
      <c r="B16" s="23">
        <v>8.6771428549999996</v>
      </c>
      <c r="C16" s="23">
        <v>16.38428571</v>
      </c>
    </row>
    <row r="17" spans="1:3">
      <c r="A17" s="19">
        <v>1343.8</v>
      </c>
      <c r="B17" s="23">
        <v>8.7350000019999996</v>
      </c>
      <c r="C17" s="23">
        <v>15.805714289999999</v>
      </c>
    </row>
    <row r="18" spans="1:3">
      <c r="A18" s="19">
        <v>1600.54</v>
      </c>
      <c r="B18" s="23">
        <v>9.3807142834999997</v>
      </c>
      <c r="C18" s="23">
        <v>15.13428571</v>
      </c>
    </row>
    <row r="19" spans="1:3">
      <c r="A19" s="19">
        <v>1728.9</v>
      </c>
      <c r="B19" s="23">
        <v>9.1764285700000006</v>
      </c>
      <c r="C19" s="23">
        <v>15.47285714</v>
      </c>
    </row>
    <row r="20" spans="1:3">
      <c r="A20" s="19">
        <v>1857.27</v>
      </c>
      <c r="B20" s="23">
        <v>8.9764285694999995</v>
      </c>
      <c r="C20" s="23">
        <v>17.394285709999998</v>
      </c>
    </row>
    <row r="21" spans="1:3">
      <c r="A21" s="19">
        <v>1985.63</v>
      </c>
      <c r="B21" s="23">
        <v>7.8549999980000003</v>
      </c>
      <c r="C21" s="23">
        <v>15.55428571</v>
      </c>
    </row>
    <row r="22" spans="1:3">
      <c r="A22" s="19">
        <v>2049.8200000000002</v>
      </c>
      <c r="B22" s="23">
        <v>8.4278571435000007</v>
      </c>
      <c r="C22" s="23">
        <v>15.458571429999999</v>
      </c>
    </row>
    <row r="23" spans="1:3">
      <c r="A23" s="19">
        <v>2255.1999999999998</v>
      </c>
      <c r="B23" s="23">
        <v>8.2307142834999993</v>
      </c>
      <c r="C23" s="23">
        <v>15.434285709999999</v>
      </c>
    </row>
    <row r="24" spans="1:3">
      <c r="A24" s="19">
        <v>2370.73</v>
      </c>
      <c r="B24" s="23">
        <v>7.7485714285</v>
      </c>
      <c r="C24" s="23">
        <v>15.53</v>
      </c>
    </row>
    <row r="25" spans="1:3">
      <c r="A25" s="19">
        <v>2499.1</v>
      </c>
      <c r="B25" s="23">
        <v>8.9407142865000004</v>
      </c>
      <c r="C25" s="23">
        <v>15.23857143</v>
      </c>
    </row>
    <row r="26" spans="1:3">
      <c r="A26" s="19">
        <v>2627.46</v>
      </c>
      <c r="B26" s="23">
        <v>9.1735714300000009</v>
      </c>
      <c r="C26" s="23">
        <v>16.327142859999999</v>
      </c>
    </row>
    <row r="27" spans="1:3">
      <c r="A27" s="19">
        <v>2755.83</v>
      </c>
      <c r="B27" s="23">
        <v>7.9207142865</v>
      </c>
      <c r="C27" s="23">
        <v>15.708571429999999</v>
      </c>
    </row>
    <row r="28" spans="1:3">
      <c r="A28" s="19">
        <v>2884.19</v>
      </c>
      <c r="B28" s="23">
        <v>8.7314285700000003</v>
      </c>
      <c r="C28" s="23">
        <v>15.542857140000001</v>
      </c>
    </row>
    <row r="29" spans="1:3">
      <c r="A29" s="19">
        <v>3012.56</v>
      </c>
      <c r="B29" s="23">
        <v>8.3835714269999997</v>
      </c>
      <c r="C29" s="23">
        <v>15.64285714</v>
      </c>
    </row>
    <row r="30" spans="1:3">
      <c r="A30" s="19">
        <v>3140.92</v>
      </c>
      <c r="B30" s="23">
        <v>11.5478571435</v>
      </c>
      <c r="C30" s="23">
        <v>20.888571429999999</v>
      </c>
    </row>
    <row r="31" spans="1:3">
      <c r="A31" s="19">
        <v>3269.29</v>
      </c>
      <c r="B31" s="23">
        <v>8.3128571430000004</v>
      </c>
      <c r="C31" s="23">
        <v>16.22</v>
      </c>
    </row>
    <row r="32" spans="1:3">
      <c r="A32" s="19">
        <v>3384.82</v>
      </c>
      <c r="B32" s="23">
        <v>8.2978571419999998</v>
      </c>
      <c r="C32" s="23">
        <v>15.98142857</v>
      </c>
    </row>
    <row r="33" spans="1:3">
      <c r="A33" s="19">
        <v>3538.86</v>
      </c>
      <c r="B33" s="23">
        <v>8.4549999979999999</v>
      </c>
      <c r="C33" s="23">
        <v>15.97428571</v>
      </c>
    </row>
    <row r="34" spans="1:3">
      <c r="A34" s="19">
        <v>3654.39</v>
      </c>
      <c r="B34" s="23">
        <v>10.442857141999999</v>
      </c>
      <c r="C34" s="23">
        <v>18.97142857</v>
      </c>
    </row>
    <row r="35" spans="1:3">
      <c r="A35" s="19">
        <v>3782.75</v>
      </c>
      <c r="B35" s="23">
        <v>10.442857141999999</v>
      </c>
      <c r="C35" s="23">
        <v>18.97142857</v>
      </c>
    </row>
    <row r="36" spans="1:3">
      <c r="A36" s="19">
        <v>3911.12</v>
      </c>
      <c r="B36" s="23">
        <v>10.523571430500001</v>
      </c>
      <c r="C36" s="23">
        <v>19.175714289999998</v>
      </c>
    </row>
    <row r="37" spans="1:3">
      <c r="A37" s="19">
        <v>4039.48</v>
      </c>
      <c r="B37" s="23">
        <v>10.523571430500001</v>
      </c>
      <c r="C37" s="23">
        <v>19.175714289999998</v>
      </c>
    </row>
    <row r="38" spans="1:3">
      <c r="A38" s="19">
        <v>4167.8500000000004</v>
      </c>
      <c r="B38" s="23">
        <v>8.7171428585000008</v>
      </c>
      <c r="C38" s="23">
        <v>16.507142859999998</v>
      </c>
    </row>
    <row r="39" spans="1:3">
      <c r="A39" s="19">
        <v>4296.21</v>
      </c>
      <c r="B39" s="23">
        <v>9.5171428564999996</v>
      </c>
      <c r="C39" s="23">
        <v>17.51142857</v>
      </c>
    </row>
    <row r="40" spans="1:3">
      <c r="A40" s="19">
        <v>4424.58</v>
      </c>
      <c r="B40" s="23">
        <v>8.380714287</v>
      </c>
      <c r="C40" s="23">
        <v>15.557142860000001</v>
      </c>
    </row>
    <row r="41" spans="1:3">
      <c r="A41" s="19">
        <v>4552.9399999999996</v>
      </c>
      <c r="B41" s="23">
        <v>8.4328571404999995</v>
      </c>
      <c r="C41" s="23">
        <v>15.66428571</v>
      </c>
    </row>
    <row r="42" spans="1:3">
      <c r="A42" s="19">
        <v>5059.17</v>
      </c>
      <c r="B42" s="23">
        <v>7.8999999980000002</v>
      </c>
      <c r="C42" s="23">
        <v>16.124285709999999</v>
      </c>
    </row>
    <row r="43" spans="1:3">
      <c r="A43" s="19">
        <v>6031.67</v>
      </c>
      <c r="B43" s="23">
        <v>9.2614285714999998</v>
      </c>
      <c r="C43" s="23">
        <v>16.91</v>
      </c>
    </row>
    <row r="44" spans="1:3">
      <c r="A44" s="19">
        <v>6827.35</v>
      </c>
      <c r="B44" s="23">
        <v>9.9150000004999992</v>
      </c>
      <c r="C44" s="23">
        <v>17.638571429999999</v>
      </c>
    </row>
    <row r="45" spans="1:3">
      <c r="A45" s="19">
        <v>7711.43</v>
      </c>
      <c r="B45" s="23">
        <v>9.9264285700000006</v>
      </c>
      <c r="C45" s="23">
        <v>17.652857139999998</v>
      </c>
    </row>
    <row r="46" spans="1:3">
      <c r="A46" s="19">
        <v>7964.11</v>
      </c>
      <c r="B46" s="23">
        <v>9.9264285700000006</v>
      </c>
      <c r="C46" s="23">
        <v>17.652857139999998</v>
      </c>
    </row>
    <row r="47" spans="1:3">
      <c r="A47" s="19">
        <v>8233.06</v>
      </c>
      <c r="B47" s="23">
        <v>10.017857142</v>
      </c>
      <c r="C47" s="23">
        <v>18.021428570000001</v>
      </c>
    </row>
    <row r="48" spans="1:3">
      <c r="A48" s="19">
        <v>8502</v>
      </c>
      <c r="B48" s="23">
        <v>9.8921428564999996</v>
      </c>
      <c r="C48" s="23">
        <v>18.411428570000002</v>
      </c>
    </row>
    <row r="49" spans="1:3">
      <c r="A49" s="19">
        <v>8770.9500000000007</v>
      </c>
      <c r="B49" s="23">
        <v>8.6849999980000003</v>
      </c>
      <c r="C49" s="23">
        <v>17.264285709999999</v>
      </c>
    </row>
    <row r="50" spans="1:3">
      <c r="A50" s="19">
        <v>9308.84</v>
      </c>
      <c r="B50" s="23">
        <v>7.7585714299999999</v>
      </c>
      <c r="C50" s="23">
        <v>16.077142859999999</v>
      </c>
    </row>
    <row r="51" spans="1:3">
      <c r="A51" s="19">
        <v>9577.7800000000007</v>
      </c>
      <c r="B51" s="23">
        <v>7.965714288</v>
      </c>
      <c r="C51" s="23">
        <v>16.565714289999999</v>
      </c>
    </row>
    <row r="52" spans="1:3">
      <c r="A52" s="19">
        <v>9873.6200000000008</v>
      </c>
      <c r="B52" s="23">
        <v>7.6400000004999997</v>
      </c>
      <c r="C52" s="23">
        <v>17.148571430000001</v>
      </c>
    </row>
    <row r="53" spans="1:3">
      <c r="A53" s="19">
        <v>10115.67</v>
      </c>
      <c r="B53" s="23">
        <v>7.4878571415000001</v>
      </c>
      <c r="C53" s="23">
        <v>16.272857139999999</v>
      </c>
    </row>
    <row r="54" spans="1:3">
      <c r="A54" s="19">
        <v>10384.620000000001</v>
      </c>
      <c r="B54" s="23">
        <v>6.2714285729999997</v>
      </c>
      <c r="C54" s="23">
        <v>17.117142860000001</v>
      </c>
    </row>
    <row r="55" spans="1:3">
      <c r="A55" s="19">
        <v>10653.56</v>
      </c>
      <c r="B55" s="23">
        <v>6.8928571405000003</v>
      </c>
      <c r="C55" s="23">
        <v>17.014285709999999</v>
      </c>
    </row>
    <row r="56" spans="1:3">
      <c r="A56" s="19">
        <v>10922.51</v>
      </c>
      <c r="B56" s="23">
        <v>6.1785714269999996</v>
      </c>
      <c r="C56" s="23">
        <v>16.812857139999998</v>
      </c>
    </row>
  </sheetData>
  <mergeCells count="2">
    <mergeCell ref="A3:C3"/>
    <mergeCell ref="G3:I3"/>
  </mergeCells>
  <phoneticPr fontId="44" type="noConversion"/>
  <pageMargins left="0.7" right="0.7" top="0.75" bottom="0.75" header="0.3" footer="0.3"/>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I54"/>
  <sheetViews>
    <sheetView workbookViewId="0"/>
  </sheetViews>
  <sheetFormatPr baseColWidth="10" defaultColWidth="9" defaultRowHeight="13"/>
  <cols>
    <col min="1" max="1" width="21.6640625" style="19" customWidth="1"/>
    <col min="2" max="2" width="13.6640625" style="20" customWidth="1"/>
    <col min="3" max="5" width="9" style="4"/>
    <col min="6" max="6" width="10.1640625" style="4" customWidth="1"/>
    <col min="7" max="7" width="40.83203125" style="4" customWidth="1"/>
    <col min="8" max="8" width="14.1640625" style="4" customWidth="1"/>
    <col min="9" max="9" width="11.1640625" style="4" customWidth="1"/>
    <col min="10" max="16384" width="9" style="4"/>
  </cols>
  <sheetData>
    <row r="1" spans="1:9">
      <c r="A1" s="37" t="s">
        <v>826</v>
      </c>
      <c r="G1" s="6"/>
      <c r="H1" s="6"/>
    </row>
    <row r="2" spans="1:9">
      <c r="A2" s="9"/>
      <c r="G2" s="6"/>
      <c r="H2" s="6"/>
    </row>
    <row r="3" spans="1:9">
      <c r="A3" s="239" t="s">
        <v>605</v>
      </c>
      <c r="B3" s="239"/>
      <c r="F3" s="229" t="s">
        <v>606</v>
      </c>
      <c r="G3" s="229"/>
      <c r="H3" s="229"/>
      <c r="I3" s="229"/>
    </row>
    <row r="4" spans="1:9" ht="15">
      <c r="A4" s="11" t="s">
        <v>607</v>
      </c>
      <c r="B4" s="12" t="s">
        <v>608</v>
      </c>
      <c r="F4" s="34" t="s">
        <v>609</v>
      </c>
      <c r="G4" s="13" t="s">
        <v>610</v>
      </c>
      <c r="H4" s="14" t="s">
        <v>611</v>
      </c>
      <c r="I4" s="14" t="s">
        <v>612</v>
      </c>
    </row>
    <row r="5" spans="1:9">
      <c r="A5" s="19">
        <v>-59</v>
      </c>
      <c r="B5" s="23">
        <v>13.401</v>
      </c>
      <c r="F5" s="6">
        <v>89</v>
      </c>
      <c r="G5" s="6" t="s">
        <v>756</v>
      </c>
      <c r="H5" s="6">
        <v>75</v>
      </c>
      <c r="I5" s="6">
        <v>30</v>
      </c>
    </row>
    <row r="6" spans="1:9">
      <c r="A6" s="19">
        <v>-40.798000000000002</v>
      </c>
      <c r="B6" s="23">
        <v>13.675000000000001</v>
      </c>
      <c r="F6" s="6">
        <v>209</v>
      </c>
      <c r="G6" s="6" t="s">
        <v>827</v>
      </c>
      <c r="H6" s="6">
        <v>635</v>
      </c>
      <c r="I6" s="6">
        <v>30</v>
      </c>
    </row>
    <row r="7" spans="1:9">
      <c r="A7" s="19">
        <v>13.808999999999999</v>
      </c>
      <c r="B7" s="23">
        <v>12.856</v>
      </c>
      <c r="F7" s="6">
        <v>289</v>
      </c>
      <c r="G7" s="6" t="s">
        <v>828</v>
      </c>
      <c r="H7" s="6">
        <v>1510</v>
      </c>
      <c r="I7" s="6">
        <v>30</v>
      </c>
    </row>
    <row r="8" spans="1:9">
      <c r="A8" s="19">
        <v>57.494</v>
      </c>
      <c r="B8" s="23">
        <v>12.698</v>
      </c>
      <c r="F8" s="6">
        <v>319</v>
      </c>
      <c r="G8" s="6" t="s">
        <v>829</v>
      </c>
      <c r="H8" s="6">
        <v>1825</v>
      </c>
      <c r="I8" s="6">
        <v>30</v>
      </c>
    </row>
    <row r="9" spans="1:9">
      <c r="A9" s="19">
        <v>86.617999999999995</v>
      </c>
      <c r="B9" s="23">
        <v>12.067</v>
      </c>
      <c r="F9" s="6">
        <v>369</v>
      </c>
      <c r="G9" s="6" t="s">
        <v>827</v>
      </c>
      <c r="H9" s="6">
        <v>2420</v>
      </c>
      <c r="I9" s="6">
        <v>30</v>
      </c>
    </row>
    <row r="10" spans="1:9">
      <c r="A10" s="19">
        <v>157</v>
      </c>
      <c r="B10" s="23">
        <v>12.502000000000001</v>
      </c>
      <c r="F10" s="6">
        <v>411</v>
      </c>
      <c r="G10" s="6" t="s">
        <v>828</v>
      </c>
      <c r="H10" s="6">
        <v>3020</v>
      </c>
      <c r="I10" s="6">
        <v>30</v>
      </c>
    </row>
    <row r="11" spans="1:9">
      <c r="A11" s="19">
        <v>201</v>
      </c>
      <c r="B11" s="23">
        <v>12.132</v>
      </c>
      <c r="F11" s="6">
        <v>450</v>
      </c>
      <c r="G11" s="6" t="s">
        <v>827</v>
      </c>
      <c r="H11" s="6">
        <v>2405</v>
      </c>
      <c r="I11" s="6">
        <v>35</v>
      </c>
    </row>
    <row r="12" spans="1:9">
      <c r="A12" s="19">
        <v>242</v>
      </c>
      <c r="B12" s="23">
        <v>12.002000000000001</v>
      </c>
      <c r="F12" s="6">
        <v>530.5</v>
      </c>
      <c r="G12" s="6" t="s">
        <v>694</v>
      </c>
      <c r="H12" s="6">
        <v>4455</v>
      </c>
      <c r="I12" s="6">
        <v>30</v>
      </c>
    </row>
    <row r="13" spans="1:9">
      <c r="A13" s="19">
        <v>291</v>
      </c>
      <c r="B13" s="23">
        <v>13.427</v>
      </c>
      <c r="F13" s="6">
        <v>569</v>
      </c>
      <c r="G13" s="6" t="s">
        <v>827</v>
      </c>
      <c r="H13" s="6">
        <v>5090</v>
      </c>
      <c r="I13" s="6">
        <v>40</v>
      </c>
    </row>
    <row r="14" spans="1:9">
      <c r="A14" s="19">
        <v>352</v>
      </c>
      <c r="B14" s="23">
        <v>12.788</v>
      </c>
      <c r="F14" s="6">
        <v>650</v>
      </c>
      <c r="G14" s="6" t="s">
        <v>827</v>
      </c>
      <c r="H14" s="6">
        <v>6460</v>
      </c>
      <c r="I14" s="6">
        <v>40</v>
      </c>
    </row>
    <row r="15" spans="1:9">
      <c r="A15" s="19">
        <v>427</v>
      </c>
      <c r="B15" s="23">
        <v>13.377000000000001</v>
      </c>
      <c r="F15" s="6">
        <v>729</v>
      </c>
      <c r="G15" s="6" t="s">
        <v>827</v>
      </c>
      <c r="H15" s="6">
        <v>8210</v>
      </c>
      <c r="I15" s="6">
        <v>50</v>
      </c>
    </row>
    <row r="16" spans="1:9">
      <c r="A16" s="19">
        <v>520</v>
      </c>
      <c r="B16" s="23">
        <v>13.137</v>
      </c>
      <c r="F16" s="6">
        <v>761</v>
      </c>
      <c r="G16" s="6" t="s">
        <v>830</v>
      </c>
      <c r="H16" s="6">
        <v>8820</v>
      </c>
      <c r="I16" s="6">
        <v>50</v>
      </c>
    </row>
    <row r="17" spans="1:9">
      <c r="A17" s="19">
        <v>667</v>
      </c>
      <c r="B17" s="23">
        <v>11.782</v>
      </c>
      <c r="F17" s="6">
        <v>781</v>
      </c>
      <c r="G17" s="6" t="s">
        <v>831</v>
      </c>
      <c r="H17" s="6">
        <v>9500</v>
      </c>
      <c r="I17" s="6">
        <v>50</v>
      </c>
    </row>
    <row r="18" spans="1:9">
      <c r="A18" s="19">
        <v>808</v>
      </c>
      <c r="B18" s="23">
        <v>12.582000000000001</v>
      </c>
      <c r="F18" s="6">
        <v>831</v>
      </c>
      <c r="G18" s="6" t="s">
        <v>832</v>
      </c>
      <c r="H18" s="6">
        <v>11850</v>
      </c>
      <c r="I18" s="6">
        <v>70</v>
      </c>
    </row>
    <row r="19" spans="1:9">
      <c r="A19" s="19">
        <v>965</v>
      </c>
      <c r="B19" s="23">
        <v>12.446</v>
      </c>
    </row>
    <row r="20" spans="1:9">
      <c r="A20" s="19">
        <v>1135</v>
      </c>
      <c r="B20" s="23">
        <v>12.904</v>
      </c>
    </row>
    <row r="21" spans="1:9">
      <c r="A21" s="19">
        <v>1311</v>
      </c>
      <c r="B21" s="23">
        <v>12.523999999999999</v>
      </c>
    </row>
    <row r="22" spans="1:9">
      <c r="A22" s="19">
        <v>1490</v>
      </c>
      <c r="B22" s="23">
        <v>12.430999999999999</v>
      </c>
    </row>
    <row r="23" spans="1:9">
      <c r="A23" s="19">
        <v>1726</v>
      </c>
      <c r="B23" s="23">
        <v>11.358000000000001</v>
      </c>
    </row>
    <row r="24" spans="1:9">
      <c r="A24" s="19">
        <v>2060</v>
      </c>
      <c r="B24" s="23">
        <v>13.398999999999999</v>
      </c>
    </row>
    <row r="25" spans="1:9">
      <c r="A25" s="19">
        <v>2437</v>
      </c>
      <c r="B25" s="23">
        <v>13.848000000000001</v>
      </c>
    </row>
    <row r="26" spans="1:9">
      <c r="A26" s="19">
        <v>2699</v>
      </c>
      <c r="B26" s="23">
        <v>12.113</v>
      </c>
    </row>
    <row r="27" spans="1:9">
      <c r="A27" s="19">
        <v>2961</v>
      </c>
      <c r="B27" s="23">
        <v>13.257999999999999</v>
      </c>
    </row>
    <row r="28" spans="1:9">
      <c r="A28" s="19">
        <v>3286</v>
      </c>
      <c r="B28" s="23">
        <v>12.711</v>
      </c>
    </row>
    <row r="29" spans="1:9">
      <c r="A29" s="19">
        <v>3540</v>
      </c>
      <c r="B29" s="23">
        <v>13.345000000000001</v>
      </c>
    </row>
    <row r="30" spans="1:9">
      <c r="A30" s="19">
        <v>3792</v>
      </c>
      <c r="B30" s="23">
        <v>13.146000000000001</v>
      </c>
    </row>
    <row r="31" spans="1:9">
      <c r="A31" s="19">
        <v>4043</v>
      </c>
      <c r="B31" s="23">
        <v>13.147</v>
      </c>
    </row>
    <row r="32" spans="1:9">
      <c r="A32" s="19">
        <v>4296</v>
      </c>
      <c r="B32" s="23">
        <v>12.146000000000001</v>
      </c>
    </row>
    <row r="33" spans="1:2">
      <c r="A33" s="19">
        <v>4717</v>
      </c>
      <c r="B33" s="23">
        <v>12.95</v>
      </c>
    </row>
    <row r="34" spans="1:2">
      <c r="A34" s="19">
        <v>5158</v>
      </c>
      <c r="B34" s="23">
        <v>14.362</v>
      </c>
    </row>
    <row r="35" spans="1:2">
      <c r="A35" s="19">
        <v>5588</v>
      </c>
      <c r="B35" s="23">
        <v>14.374000000000001</v>
      </c>
    </row>
    <row r="36" spans="1:2">
      <c r="A36" s="19">
        <v>6176</v>
      </c>
      <c r="B36" s="23">
        <v>13.555</v>
      </c>
    </row>
    <row r="37" spans="1:2">
      <c r="A37" s="19">
        <v>6853</v>
      </c>
      <c r="B37" s="23">
        <v>14.75</v>
      </c>
    </row>
    <row r="38" spans="1:2">
      <c r="A38" s="19">
        <v>7484</v>
      </c>
      <c r="B38" s="23">
        <v>15.196</v>
      </c>
    </row>
    <row r="39" spans="1:2">
      <c r="A39" s="19">
        <v>7986</v>
      </c>
      <c r="B39" s="23">
        <v>13.933999999999999</v>
      </c>
    </row>
    <row r="40" spans="1:2">
      <c r="A40" s="19">
        <v>8339</v>
      </c>
      <c r="B40" s="23">
        <v>13.981</v>
      </c>
    </row>
    <row r="41" spans="1:2">
      <c r="A41" s="19">
        <v>8807</v>
      </c>
      <c r="B41" s="23">
        <v>14.701000000000001</v>
      </c>
    </row>
    <row r="42" spans="1:2">
      <c r="A42" s="19">
        <v>9415</v>
      </c>
      <c r="B42" s="23">
        <v>13.37</v>
      </c>
    </row>
    <row r="43" spans="1:2">
      <c r="A43" s="19">
        <v>10161</v>
      </c>
      <c r="B43" s="23">
        <v>13.993</v>
      </c>
    </row>
    <row r="44" spans="1:2">
      <c r="A44" s="19">
        <v>10807</v>
      </c>
      <c r="B44" s="23">
        <v>12.887</v>
      </c>
    </row>
    <row r="45" spans="1:2">
      <c r="A45" s="19">
        <v>11233</v>
      </c>
      <c r="B45" s="23">
        <v>11.991</v>
      </c>
    </row>
    <row r="46" spans="1:2">
      <c r="A46" s="19">
        <v>11591</v>
      </c>
      <c r="B46" s="23">
        <v>12.321</v>
      </c>
    </row>
    <row r="47" spans="1:2">
      <c r="A47" s="19">
        <v>11969</v>
      </c>
      <c r="B47" s="23">
        <v>8.7550000000000008</v>
      </c>
    </row>
    <row r="48" spans="1:2">
      <c r="A48" s="19">
        <v>12193</v>
      </c>
      <c r="B48" s="23">
        <v>8.9469999999999992</v>
      </c>
    </row>
    <row r="49" spans="1:2">
      <c r="A49" s="19">
        <v>12478</v>
      </c>
      <c r="B49" s="23">
        <v>7.9710000000000001</v>
      </c>
    </row>
    <row r="50" spans="1:2">
      <c r="A50" s="19">
        <v>12769</v>
      </c>
      <c r="B50" s="23">
        <v>10.266999999999999</v>
      </c>
    </row>
    <row r="51" spans="1:2">
      <c r="A51" s="19">
        <v>12946</v>
      </c>
      <c r="B51" s="23">
        <v>8.7129999999999992</v>
      </c>
    </row>
    <row r="52" spans="1:2">
      <c r="A52" s="19">
        <v>13242</v>
      </c>
      <c r="B52" s="23">
        <v>8.5670000000000002</v>
      </c>
    </row>
    <row r="53" spans="1:2">
      <c r="A53" s="19">
        <v>13481</v>
      </c>
      <c r="B53" s="23">
        <v>7.9409999999999998</v>
      </c>
    </row>
    <row r="54" spans="1:2">
      <c r="A54" s="19">
        <v>13720</v>
      </c>
      <c r="B54" s="23">
        <v>10.701000000000001</v>
      </c>
    </row>
  </sheetData>
  <mergeCells count="2">
    <mergeCell ref="A3:B3"/>
    <mergeCell ref="F3:I3"/>
  </mergeCells>
  <phoneticPr fontId="44" type="noConversion"/>
  <pageMargins left="0.7" right="0.7" top="0.75" bottom="0.75" header="0.3" footer="0.3"/>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M154"/>
  <sheetViews>
    <sheetView workbookViewId="0">
      <selection activeCell="A3" sqref="A3:B4"/>
    </sheetView>
  </sheetViews>
  <sheetFormatPr baseColWidth="10" defaultColWidth="9" defaultRowHeight="13"/>
  <cols>
    <col min="1" max="1" width="20.6640625" style="11" customWidth="1"/>
    <col min="2" max="2" width="13.6640625" style="12" customWidth="1"/>
    <col min="3" max="3" width="9" style="4"/>
    <col min="4" max="4" width="18" style="4" customWidth="1"/>
    <col min="5" max="5" width="10.6640625" style="4" customWidth="1"/>
    <col min="6" max="6" width="12.83203125" style="4" customWidth="1"/>
    <col min="7" max="7" width="8" style="4" customWidth="1"/>
    <col min="8" max="8" width="14.1640625" style="4" customWidth="1"/>
    <col min="9" max="9" width="11.1640625" style="4" customWidth="1"/>
    <col min="10" max="10" width="20.33203125" style="4" customWidth="1"/>
    <col min="11" max="11" width="7.83203125" style="4" customWidth="1"/>
    <col min="12" max="16384" width="9" style="4"/>
  </cols>
  <sheetData>
    <row r="1" spans="1:13">
      <c r="A1" s="37" t="s">
        <v>833</v>
      </c>
      <c r="B1" s="20"/>
      <c r="F1" s="6"/>
      <c r="G1" s="6"/>
      <c r="H1" s="6"/>
      <c r="I1" s="6"/>
      <c r="J1" s="6"/>
      <c r="K1" s="6"/>
      <c r="L1" s="6"/>
      <c r="M1" s="6"/>
    </row>
    <row r="2" spans="1:13">
      <c r="A2" s="9"/>
      <c r="B2" s="20"/>
      <c r="F2" s="6"/>
      <c r="G2" s="6"/>
      <c r="H2" s="6"/>
      <c r="I2" s="6"/>
      <c r="J2" s="6"/>
      <c r="K2" s="6"/>
      <c r="L2" s="6"/>
      <c r="M2" s="6"/>
    </row>
    <row r="3" spans="1:13">
      <c r="A3" s="239" t="s">
        <v>605</v>
      </c>
      <c r="B3" s="239"/>
      <c r="E3" s="229" t="s">
        <v>606</v>
      </c>
      <c r="F3" s="229"/>
      <c r="G3" s="229"/>
      <c r="H3" s="229"/>
      <c r="I3" s="229"/>
      <c r="J3" s="229"/>
      <c r="K3" s="229"/>
    </row>
    <row r="4" spans="1:13" ht="15">
      <c r="A4" s="11" t="s">
        <v>607</v>
      </c>
      <c r="B4" s="12" t="s">
        <v>608</v>
      </c>
      <c r="E4" s="13" t="s">
        <v>617</v>
      </c>
      <c r="F4" s="6" t="s">
        <v>610</v>
      </c>
      <c r="G4" s="13" t="s">
        <v>798</v>
      </c>
      <c r="H4" s="14" t="s">
        <v>611</v>
      </c>
      <c r="I4" s="14" t="s">
        <v>612</v>
      </c>
      <c r="J4" s="6" t="s">
        <v>619</v>
      </c>
      <c r="K4" s="22" t="s">
        <v>620</v>
      </c>
    </row>
    <row r="5" spans="1:13">
      <c r="A5" s="11">
        <v>0</v>
      </c>
      <c r="B5" s="17">
        <v>4.0839999999999996</v>
      </c>
      <c r="E5" s="13" t="s">
        <v>834</v>
      </c>
      <c r="F5" s="13" t="s">
        <v>835</v>
      </c>
      <c r="G5" s="34">
        <v>-30</v>
      </c>
      <c r="H5" s="13">
        <v>2480</v>
      </c>
      <c r="I5" s="13">
        <v>80</v>
      </c>
      <c r="J5" s="13">
        <v>2580</v>
      </c>
      <c r="K5" s="13">
        <f>(2740-2360)/2</f>
        <v>190</v>
      </c>
    </row>
    <row r="6" spans="1:13">
      <c r="A6" s="11">
        <v>113.04300000000001</v>
      </c>
      <c r="B6" s="17">
        <v>3.9249999999999998</v>
      </c>
      <c r="E6" s="13" t="s">
        <v>836</v>
      </c>
      <c r="F6" s="13" t="s">
        <v>835</v>
      </c>
      <c r="G6" s="34">
        <v>-32</v>
      </c>
      <c r="H6" s="13">
        <v>3150</v>
      </c>
      <c r="I6" s="13">
        <v>70</v>
      </c>
      <c r="J6" s="13">
        <v>3370</v>
      </c>
      <c r="K6" s="13">
        <f>(3450-3270)/2</f>
        <v>90</v>
      </c>
    </row>
    <row r="7" spans="1:13">
      <c r="A7" s="11">
        <v>226.08699999999999</v>
      </c>
      <c r="B7" s="17">
        <v>4.1100000000000003</v>
      </c>
      <c r="E7" s="13" t="s">
        <v>837</v>
      </c>
      <c r="F7" s="13" t="s">
        <v>835</v>
      </c>
      <c r="G7" s="34">
        <v>-31.6</v>
      </c>
      <c r="H7" s="13">
        <v>4880</v>
      </c>
      <c r="I7" s="13">
        <v>130</v>
      </c>
      <c r="J7" s="13">
        <v>5600</v>
      </c>
      <c r="K7" s="13">
        <f>(5910-5480)/2</f>
        <v>215</v>
      </c>
    </row>
    <row r="8" spans="1:13">
      <c r="A8" s="11">
        <v>339.13</v>
      </c>
      <c r="B8" s="17">
        <v>5.2640000000000002</v>
      </c>
      <c r="E8" s="13" t="s">
        <v>838</v>
      </c>
      <c r="F8" s="13" t="s">
        <v>835</v>
      </c>
      <c r="G8" s="34">
        <v>-31.8</v>
      </c>
      <c r="H8" s="13">
        <v>6330</v>
      </c>
      <c r="I8" s="13">
        <v>110</v>
      </c>
      <c r="J8" s="13">
        <v>7250</v>
      </c>
      <c r="K8" s="13">
        <f>(7240-7100)/2</f>
        <v>70</v>
      </c>
    </row>
    <row r="9" spans="1:13">
      <c r="A9" s="11">
        <v>452.17399999999998</v>
      </c>
      <c r="B9" s="17">
        <v>4.0590000000000002</v>
      </c>
      <c r="E9" s="13" t="s">
        <v>839</v>
      </c>
      <c r="F9" s="13" t="s">
        <v>835</v>
      </c>
      <c r="G9" s="34">
        <v>-31</v>
      </c>
      <c r="H9" s="13">
        <v>7490</v>
      </c>
      <c r="I9" s="13">
        <v>90</v>
      </c>
      <c r="J9" s="13">
        <v>8340</v>
      </c>
      <c r="K9" s="13">
        <f>(8390-8180)/2</f>
        <v>105</v>
      </c>
    </row>
    <row r="10" spans="1:13">
      <c r="A10" s="11">
        <v>565.21699999999998</v>
      </c>
      <c r="B10" s="17">
        <v>4.3609999999999998</v>
      </c>
      <c r="E10" s="13" t="s">
        <v>840</v>
      </c>
      <c r="F10" s="13" t="s">
        <v>835</v>
      </c>
      <c r="G10" s="34">
        <v>-21.6</v>
      </c>
      <c r="H10" s="13">
        <v>9520</v>
      </c>
      <c r="I10" s="13">
        <v>160</v>
      </c>
      <c r="J10" s="13">
        <v>10750</v>
      </c>
      <c r="K10" s="13">
        <f>(11140-10550)/2</f>
        <v>295</v>
      </c>
    </row>
    <row r="11" spans="1:13">
      <c r="A11" s="11">
        <v>678.26099999999997</v>
      </c>
      <c r="B11" s="17">
        <v>4.1420000000000003</v>
      </c>
    </row>
    <row r="12" spans="1:13">
      <c r="A12" s="11">
        <v>791.30399999999997</v>
      </c>
      <c r="B12" s="17">
        <v>3.4689999999999999</v>
      </c>
    </row>
    <row r="13" spans="1:13">
      <c r="A13" s="11">
        <v>904.34799999999996</v>
      </c>
      <c r="B13" s="17">
        <v>3.4119999999999999</v>
      </c>
    </row>
    <row r="14" spans="1:13">
      <c r="A14" s="11">
        <v>1017.39</v>
      </c>
      <c r="B14" s="17">
        <v>3.4660000000000002</v>
      </c>
    </row>
    <row r="15" spans="1:13">
      <c r="A15" s="11">
        <v>1130.43</v>
      </c>
      <c r="B15" s="17">
        <v>3.3690000000000002</v>
      </c>
    </row>
    <row r="16" spans="1:13">
      <c r="A16" s="11">
        <v>1243.48</v>
      </c>
      <c r="B16" s="17">
        <v>4.3079999999999998</v>
      </c>
    </row>
    <row r="17" spans="1:10">
      <c r="A17" s="11">
        <v>1356.52</v>
      </c>
      <c r="B17" s="17">
        <v>6.3010000000000002</v>
      </c>
    </row>
    <row r="18" spans="1:10">
      <c r="A18" s="11">
        <v>1469.57</v>
      </c>
      <c r="B18" s="17">
        <v>3.431</v>
      </c>
    </row>
    <row r="19" spans="1:10">
      <c r="A19" s="11">
        <v>1582.61</v>
      </c>
      <c r="B19" s="17">
        <v>4.141</v>
      </c>
    </row>
    <row r="20" spans="1:10">
      <c r="A20" s="11">
        <v>1695.65</v>
      </c>
      <c r="B20" s="17">
        <v>2.4870000000000001</v>
      </c>
    </row>
    <row r="21" spans="1:10">
      <c r="A21" s="11">
        <v>1808.7</v>
      </c>
      <c r="B21" s="17">
        <v>3.4260000000000002</v>
      </c>
    </row>
    <row r="22" spans="1:10">
      <c r="A22" s="11">
        <v>1921.74</v>
      </c>
      <c r="B22" s="17">
        <v>3.4020000000000001</v>
      </c>
    </row>
    <row r="23" spans="1:10">
      <c r="A23" s="11">
        <v>2034.78</v>
      </c>
      <c r="B23" s="17">
        <v>4.9429999999999996</v>
      </c>
    </row>
    <row r="24" spans="1:10">
      <c r="A24" s="11">
        <v>2147.83</v>
      </c>
      <c r="B24" s="17">
        <v>3.8380000000000001</v>
      </c>
    </row>
    <row r="25" spans="1:10">
      <c r="A25" s="11">
        <v>2260.87</v>
      </c>
      <c r="B25" s="17">
        <v>3.91</v>
      </c>
    </row>
    <row r="26" spans="1:10">
      <c r="A26" s="11">
        <v>2373.91</v>
      </c>
      <c r="B26" s="17">
        <v>4.5640000000000001</v>
      </c>
    </row>
    <row r="27" spans="1:10">
      <c r="A27" s="11">
        <v>2486.96</v>
      </c>
      <c r="B27" s="17">
        <v>5.2809999999999997</v>
      </c>
      <c r="E27" s="18"/>
      <c r="F27" s="18"/>
      <c r="G27" s="18"/>
      <c r="H27" s="18"/>
      <c r="I27" s="18"/>
      <c r="J27" s="18"/>
    </row>
    <row r="28" spans="1:10">
      <c r="A28" s="11">
        <v>2600</v>
      </c>
      <c r="B28" s="17">
        <v>4.3760000000000003</v>
      </c>
      <c r="D28" s="18"/>
    </row>
    <row r="29" spans="1:10">
      <c r="A29" s="11">
        <v>2655</v>
      </c>
      <c r="B29" s="17">
        <v>6.1070000000000002</v>
      </c>
      <c r="D29" s="18"/>
    </row>
    <row r="30" spans="1:10">
      <c r="A30" s="11">
        <v>2710</v>
      </c>
      <c r="B30" s="17">
        <v>4.3579999999999997</v>
      </c>
      <c r="D30" s="18"/>
    </row>
    <row r="31" spans="1:10">
      <c r="A31" s="11">
        <v>2765</v>
      </c>
      <c r="B31" s="17">
        <v>4.8639999999999999</v>
      </c>
      <c r="D31" s="18"/>
    </row>
    <row r="32" spans="1:10">
      <c r="A32" s="11">
        <v>2820</v>
      </c>
      <c r="B32" s="17">
        <v>4.492</v>
      </c>
      <c r="D32" s="18"/>
    </row>
    <row r="33" spans="1:10">
      <c r="A33" s="11">
        <v>2875</v>
      </c>
      <c r="B33" s="17">
        <v>5.173</v>
      </c>
      <c r="D33" s="18"/>
    </row>
    <row r="34" spans="1:10">
      <c r="A34" s="11">
        <v>2930</v>
      </c>
      <c r="B34" s="17">
        <v>4.68</v>
      </c>
      <c r="D34" s="18"/>
    </row>
    <row r="35" spans="1:10">
      <c r="A35" s="11">
        <v>2985</v>
      </c>
      <c r="B35" s="17">
        <v>5.1239999999999997</v>
      </c>
      <c r="D35" s="18"/>
      <c r="E35" s="18"/>
      <c r="F35" s="18"/>
      <c r="G35" s="18"/>
      <c r="H35" s="18"/>
      <c r="I35" s="18"/>
      <c r="J35" s="18"/>
    </row>
    <row r="36" spans="1:10">
      <c r="A36" s="11">
        <v>3040</v>
      </c>
      <c r="B36" s="17">
        <v>3.6640000000000001</v>
      </c>
      <c r="D36" s="18"/>
    </row>
    <row r="37" spans="1:10">
      <c r="A37" s="11">
        <v>3095</v>
      </c>
      <c r="B37" s="17">
        <v>5.6029999999999998</v>
      </c>
    </row>
    <row r="38" spans="1:10">
      <c r="A38" s="11">
        <v>3150</v>
      </c>
      <c r="B38" s="17">
        <v>5.8819999999999997</v>
      </c>
    </row>
    <row r="39" spans="1:10">
      <c r="A39" s="11">
        <v>3205</v>
      </c>
      <c r="B39" s="17">
        <v>4.8029999999999999</v>
      </c>
    </row>
    <row r="40" spans="1:10">
      <c r="A40" s="11">
        <v>3260</v>
      </c>
      <c r="B40" s="17">
        <v>4.9279999999999999</v>
      </c>
    </row>
    <row r="41" spans="1:10">
      <c r="A41" s="11">
        <v>3315</v>
      </c>
      <c r="B41" s="17">
        <v>4.87</v>
      </c>
    </row>
    <row r="42" spans="1:10">
      <c r="A42" s="11">
        <v>3370</v>
      </c>
      <c r="B42" s="17">
        <v>4.2690000000000001</v>
      </c>
    </row>
    <row r="43" spans="1:10">
      <c r="A43" s="11">
        <v>3455.85</v>
      </c>
      <c r="B43" s="17">
        <v>4.5620000000000003</v>
      </c>
    </row>
    <row r="44" spans="1:10">
      <c r="A44" s="11">
        <v>3541.69</v>
      </c>
      <c r="B44" s="17">
        <v>4.1950000000000003</v>
      </c>
    </row>
    <row r="45" spans="1:10">
      <c r="A45" s="11">
        <v>3627.54</v>
      </c>
      <c r="B45" s="17">
        <v>5.2359999999999998</v>
      </c>
    </row>
    <row r="46" spans="1:10">
      <c r="A46" s="11">
        <v>3713.38</v>
      </c>
      <c r="B46" s="17">
        <v>4.95</v>
      </c>
    </row>
    <row r="47" spans="1:10">
      <c r="A47" s="11">
        <v>3799.23</v>
      </c>
      <c r="B47" s="17">
        <v>4.9489999999999998</v>
      </c>
    </row>
    <row r="48" spans="1:10">
      <c r="A48" s="11">
        <v>3885.08</v>
      </c>
      <c r="B48" s="17">
        <v>4.9539999999999997</v>
      </c>
    </row>
    <row r="49" spans="1:2">
      <c r="A49" s="11">
        <v>3970.92</v>
      </c>
      <c r="B49" s="17">
        <v>5.734</v>
      </c>
    </row>
    <row r="50" spans="1:2">
      <c r="A50" s="11">
        <v>4056.77</v>
      </c>
      <c r="B50" s="17">
        <v>4.7469999999999999</v>
      </c>
    </row>
    <row r="51" spans="1:2">
      <c r="A51" s="11">
        <v>4142.62</v>
      </c>
      <c r="B51" s="17">
        <v>4.3280000000000003</v>
      </c>
    </row>
    <row r="52" spans="1:2">
      <c r="A52" s="11">
        <v>4228.46</v>
      </c>
      <c r="B52" s="17">
        <v>4.7709999999999999</v>
      </c>
    </row>
    <row r="53" spans="1:2">
      <c r="A53" s="11">
        <v>4314.3100000000004</v>
      </c>
      <c r="B53" s="17">
        <v>4.569</v>
      </c>
    </row>
    <row r="54" spans="1:2">
      <c r="A54" s="11">
        <v>4400.1499999999996</v>
      </c>
      <c r="B54" s="17">
        <v>5.2510000000000003</v>
      </c>
    </row>
    <row r="55" spans="1:2">
      <c r="A55" s="11">
        <v>4486</v>
      </c>
      <c r="B55" s="17">
        <v>5.4429999999999996</v>
      </c>
    </row>
    <row r="56" spans="1:2">
      <c r="A56" s="11">
        <v>4571.8500000000004</v>
      </c>
      <c r="B56" s="17">
        <v>4.6349999999999998</v>
      </c>
    </row>
    <row r="57" spans="1:2">
      <c r="A57" s="11">
        <v>4657.6899999999996</v>
      </c>
      <c r="B57" s="17">
        <v>6.3360000000000003</v>
      </c>
    </row>
    <row r="58" spans="1:2">
      <c r="A58" s="11">
        <v>4743.54</v>
      </c>
      <c r="B58" s="17">
        <v>5.085</v>
      </c>
    </row>
    <row r="59" spans="1:2">
      <c r="A59" s="11">
        <v>4829.38</v>
      </c>
      <c r="B59" s="17">
        <v>5.8289999999999997</v>
      </c>
    </row>
    <row r="60" spans="1:2">
      <c r="A60" s="11">
        <v>4915.2299999999996</v>
      </c>
      <c r="B60" s="17">
        <v>6.3490000000000002</v>
      </c>
    </row>
    <row r="61" spans="1:2">
      <c r="A61" s="11">
        <v>5001.08</v>
      </c>
      <c r="B61" s="17">
        <v>5.4050000000000002</v>
      </c>
    </row>
    <row r="62" spans="1:2">
      <c r="A62" s="11">
        <v>5086.92</v>
      </c>
      <c r="B62" s="17">
        <v>5.3570000000000002</v>
      </c>
    </row>
    <row r="63" spans="1:2">
      <c r="A63" s="11">
        <v>5172.7700000000004</v>
      </c>
      <c r="B63" s="17">
        <v>5.8380000000000001</v>
      </c>
    </row>
    <row r="64" spans="1:2">
      <c r="A64" s="11">
        <v>5258.62</v>
      </c>
      <c r="B64" s="17">
        <v>4.5419999999999998</v>
      </c>
    </row>
    <row r="65" spans="1:2">
      <c r="A65" s="11">
        <v>5344.46</v>
      </c>
      <c r="B65" s="17">
        <v>5.7030000000000003</v>
      </c>
    </row>
    <row r="66" spans="1:2">
      <c r="A66" s="11">
        <v>5430.31</v>
      </c>
      <c r="B66" s="17">
        <v>4.9539999999999997</v>
      </c>
    </row>
    <row r="67" spans="1:2">
      <c r="A67" s="11">
        <v>5516.15</v>
      </c>
      <c r="B67" s="17">
        <v>5.6749999999999998</v>
      </c>
    </row>
    <row r="68" spans="1:2">
      <c r="A68" s="11">
        <v>5602</v>
      </c>
      <c r="B68" s="17">
        <v>4.944</v>
      </c>
    </row>
    <row r="69" spans="1:2">
      <c r="A69" s="11">
        <v>5673.15</v>
      </c>
      <c r="B69" s="17">
        <v>6.165</v>
      </c>
    </row>
    <row r="70" spans="1:2">
      <c r="A70" s="11">
        <v>5744.3</v>
      </c>
      <c r="B70" s="17">
        <v>6.0380000000000003</v>
      </c>
    </row>
    <row r="71" spans="1:2">
      <c r="A71" s="11">
        <v>5815.44</v>
      </c>
      <c r="B71" s="17">
        <v>4.76</v>
      </c>
    </row>
    <row r="72" spans="1:2">
      <c r="A72" s="11">
        <v>5886.59</v>
      </c>
      <c r="B72" s="17">
        <v>5.3250000000000002</v>
      </c>
    </row>
    <row r="73" spans="1:2">
      <c r="A73" s="11">
        <v>5957.74</v>
      </c>
      <c r="B73" s="17">
        <v>5.7610000000000001</v>
      </c>
    </row>
    <row r="74" spans="1:2">
      <c r="A74" s="11">
        <v>6028.89</v>
      </c>
      <c r="B74" s="17">
        <v>3.8250000000000002</v>
      </c>
    </row>
    <row r="75" spans="1:2">
      <c r="A75" s="11">
        <v>6100.04</v>
      </c>
      <c r="B75" s="17">
        <v>6.1929999999999996</v>
      </c>
    </row>
    <row r="76" spans="1:2">
      <c r="A76" s="11">
        <v>6171.19</v>
      </c>
      <c r="B76" s="17">
        <v>6.1120000000000001</v>
      </c>
    </row>
    <row r="77" spans="1:2">
      <c r="A77" s="11">
        <v>6242.33</v>
      </c>
      <c r="B77" s="17">
        <v>6.8140000000000001</v>
      </c>
    </row>
    <row r="78" spans="1:2">
      <c r="A78" s="11">
        <v>6313.48</v>
      </c>
      <c r="B78" s="17">
        <v>4.9669999999999996</v>
      </c>
    </row>
    <row r="79" spans="1:2">
      <c r="A79" s="11">
        <v>6384.63</v>
      </c>
      <c r="B79" s="17">
        <v>5.9420000000000002</v>
      </c>
    </row>
    <row r="80" spans="1:2">
      <c r="A80" s="11">
        <v>6455.78</v>
      </c>
      <c r="B80" s="17">
        <v>4.8979999999999997</v>
      </c>
    </row>
    <row r="81" spans="1:2">
      <c r="A81" s="11">
        <v>6526.93</v>
      </c>
      <c r="B81" s="17">
        <v>6.4829999999999997</v>
      </c>
    </row>
    <row r="82" spans="1:2">
      <c r="A82" s="11">
        <v>6598.07</v>
      </c>
      <c r="B82" s="17">
        <v>5.4640000000000004</v>
      </c>
    </row>
    <row r="83" spans="1:2">
      <c r="A83" s="11">
        <v>6669.22</v>
      </c>
      <c r="B83" s="17">
        <v>6.0209999999999999</v>
      </c>
    </row>
    <row r="84" spans="1:2">
      <c r="A84" s="11">
        <v>6740.37</v>
      </c>
      <c r="B84" s="17">
        <v>5.8579999999999997</v>
      </c>
    </row>
    <row r="85" spans="1:2">
      <c r="A85" s="11">
        <v>6811.52</v>
      </c>
      <c r="B85" s="17">
        <v>6.4009999999999998</v>
      </c>
    </row>
    <row r="86" spans="1:2">
      <c r="A86" s="11">
        <v>6882.67</v>
      </c>
      <c r="B86" s="17">
        <v>5.09</v>
      </c>
    </row>
    <row r="87" spans="1:2">
      <c r="A87" s="11">
        <v>6953.81</v>
      </c>
      <c r="B87" s="17">
        <v>6.9</v>
      </c>
    </row>
    <row r="88" spans="1:2">
      <c r="A88" s="11">
        <v>7024.96</v>
      </c>
      <c r="B88" s="17">
        <v>5.7629999999999999</v>
      </c>
    </row>
    <row r="89" spans="1:2">
      <c r="A89" s="11">
        <v>7096.11</v>
      </c>
      <c r="B89" s="17">
        <v>4.7300000000000004</v>
      </c>
    </row>
    <row r="90" spans="1:2">
      <c r="A90" s="11">
        <v>7167.26</v>
      </c>
      <c r="B90" s="17">
        <v>4.5369999999999999</v>
      </c>
    </row>
    <row r="91" spans="1:2">
      <c r="A91" s="11">
        <v>7238.41</v>
      </c>
      <c r="B91" s="17">
        <v>4.75</v>
      </c>
    </row>
    <row r="92" spans="1:2">
      <c r="A92" s="11">
        <v>7309.56</v>
      </c>
      <c r="B92" s="17">
        <v>5.0460000000000003</v>
      </c>
    </row>
    <row r="93" spans="1:2">
      <c r="A93" s="11">
        <v>7380.7</v>
      </c>
      <c r="B93" s="17">
        <v>5.2530000000000001</v>
      </c>
    </row>
    <row r="94" spans="1:2">
      <c r="A94" s="11">
        <v>7451.85</v>
      </c>
      <c r="B94" s="17">
        <v>5.984</v>
      </c>
    </row>
    <row r="95" spans="1:2">
      <c r="A95" s="11">
        <v>7523</v>
      </c>
      <c r="B95" s="17">
        <v>6.1159999999999997</v>
      </c>
    </row>
    <row r="96" spans="1:2">
      <c r="A96" s="11">
        <v>7554.23</v>
      </c>
      <c r="B96" s="17">
        <v>5.056</v>
      </c>
    </row>
    <row r="97" spans="1:2">
      <c r="A97" s="11">
        <v>7585.46</v>
      </c>
      <c r="B97" s="17">
        <v>5.7380000000000004</v>
      </c>
    </row>
    <row r="98" spans="1:2">
      <c r="A98" s="11">
        <v>7616.69</v>
      </c>
      <c r="B98" s="17">
        <v>4.7249999999999996</v>
      </c>
    </row>
    <row r="99" spans="1:2">
      <c r="A99" s="11">
        <v>7647.92</v>
      </c>
      <c r="B99" s="17">
        <v>6.4020000000000001</v>
      </c>
    </row>
    <row r="100" spans="1:2">
      <c r="A100" s="11">
        <v>7679.15</v>
      </c>
      <c r="B100" s="17">
        <v>5.0990000000000002</v>
      </c>
    </row>
    <row r="101" spans="1:2">
      <c r="A101" s="11">
        <v>7710.38</v>
      </c>
      <c r="B101" s="17">
        <v>5.9320000000000004</v>
      </c>
    </row>
    <row r="102" spans="1:2">
      <c r="A102" s="11">
        <v>7741.62</v>
      </c>
      <c r="B102" s="17">
        <v>6.024</v>
      </c>
    </row>
    <row r="103" spans="1:2">
      <c r="A103" s="11">
        <v>7772.85</v>
      </c>
      <c r="B103" s="17">
        <v>5.7859999999999996</v>
      </c>
    </row>
    <row r="104" spans="1:2">
      <c r="A104" s="11">
        <v>7804.08</v>
      </c>
      <c r="B104" s="17">
        <v>5.4390000000000001</v>
      </c>
    </row>
    <row r="105" spans="1:2">
      <c r="A105" s="11">
        <v>7835.31</v>
      </c>
      <c r="B105" s="17">
        <v>6.5350000000000001</v>
      </c>
    </row>
    <row r="106" spans="1:2">
      <c r="A106" s="11">
        <v>7866.54</v>
      </c>
      <c r="B106" s="17">
        <v>3.5179999999999998</v>
      </c>
    </row>
    <row r="107" spans="1:2">
      <c r="A107" s="11">
        <v>7897.77</v>
      </c>
      <c r="B107" s="17">
        <v>5.5919999999999996</v>
      </c>
    </row>
    <row r="108" spans="1:2">
      <c r="A108" s="11">
        <v>7929</v>
      </c>
      <c r="B108" s="17">
        <v>6.2629999999999999</v>
      </c>
    </row>
    <row r="109" spans="1:2">
      <c r="A109" s="11">
        <v>7960.23</v>
      </c>
      <c r="B109" s="17">
        <v>5.4370000000000003</v>
      </c>
    </row>
    <row r="110" spans="1:2">
      <c r="A110" s="11">
        <v>7991.46</v>
      </c>
      <c r="B110" s="17">
        <v>4.1109999999999998</v>
      </c>
    </row>
    <row r="111" spans="1:2">
      <c r="A111" s="11">
        <v>8022.69</v>
      </c>
      <c r="B111" s="17">
        <v>5.141</v>
      </c>
    </row>
    <row r="112" spans="1:2">
      <c r="A112" s="11">
        <v>8053.92</v>
      </c>
      <c r="B112" s="17">
        <v>4.5090000000000003</v>
      </c>
    </row>
    <row r="113" spans="1:2">
      <c r="A113" s="11">
        <v>8085.15</v>
      </c>
      <c r="B113" s="17">
        <v>5.1440000000000001</v>
      </c>
    </row>
    <row r="114" spans="1:2">
      <c r="A114" s="11">
        <v>8116.38</v>
      </c>
      <c r="B114" s="17">
        <v>3.0529999999999999</v>
      </c>
    </row>
    <row r="115" spans="1:2">
      <c r="A115" s="11">
        <v>8147.62</v>
      </c>
      <c r="B115" s="17">
        <v>3.1160000000000001</v>
      </c>
    </row>
    <row r="116" spans="1:2">
      <c r="A116" s="11">
        <v>8178.85</v>
      </c>
      <c r="B116" s="17">
        <v>4.2290000000000001</v>
      </c>
    </row>
    <row r="117" spans="1:2">
      <c r="A117" s="11">
        <v>8210.08</v>
      </c>
      <c r="B117" s="17">
        <v>4.8109999999999999</v>
      </c>
    </row>
    <row r="118" spans="1:2">
      <c r="A118" s="11">
        <v>8241.31</v>
      </c>
      <c r="B118" s="17">
        <v>4.0190000000000001</v>
      </c>
    </row>
    <row r="119" spans="1:2">
      <c r="A119" s="11">
        <v>8272.5400000000009</v>
      </c>
      <c r="B119" s="17">
        <v>2.8620000000000001</v>
      </c>
    </row>
    <row r="120" spans="1:2">
      <c r="A120" s="11">
        <v>8303.77</v>
      </c>
      <c r="B120" s="17">
        <v>4.9379999999999997</v>
      </c>
    </row>
    <row r="121" spans="1:2">
      <c r="A121" s="11">
        <v>8335</v>
      </c>
      <c r="B121" s="17">
        <v>4.3419999999999996</v>
      </c>
    </row>
    <row r="122" spans="1:2">
      <c r="A122" s="11">
        <v>8415.76</v>
      </c>
      <c r="B122" s="17">
        <v>4.2629999999999999</v>
      </c>
    </row>
    <row r="123" spans="1:2">
      <c r="A123" s="11">
        <v>8496.52</v>
      </c>
      <c r="B123" s="17">
        <v>3.5920000000000001</v>
      </c>
    </row>
    <row r="124" spans="1:2">
      <c r="A124" s="11">
        <v>8577.27</v>
      </c>
      <c r="B124" s="17">
        <v>4.0380000000000003</v>
      </c>
    </row>
    <row r="125" spans="1:2">
      <c r="A125" s="11">
        <v>8658.0300000000007</v>
      </c>
      <c r="B125" s="17">
        <v>3.625</v>
      </c>
    </row>
    <row r="126" spans="1:2">
      <c r="A126" s="11">
        <v>8738.7900000000009</v>
      </c>
      <c r="B126" s="17">
        <v>3.2090000000000001</v>
      </c>
    </row>
    <row r="127" spans="1:2">
      <c r="A127" s="11">
        <v>8819.5499999999993</v>
      </c>
      <c r="B127" s="17">
        <v>4.0839999999999996</v>
      </c>
    </row>
    <row r="128" spans="1:2">
      <c r="A128" s="11">
        <v>8900.2999999999993</v>
      </c>
      <c r="B128" s="17">
        <v>3.9249999999999998</v>
      </c>
    </row>
    <row r="129" spans="1:2">
      <c r="A129" s="11">
        <v>8981.06</v>
      </c>
      <c r="B129" s="17">
        <v>4.1100000000000003</v>
      </c>
    </row>
    <row r="130" spans="1:2">
      <c r="A130" s="11">
        <v>9061.82</v>
      </c>
      <c r="B130" s="17">
        <v>5.2640000000000002</v>
      </c>
    </row>
    <row r="131" spans="1:2">
      <c r="A131" s="11">
        <v>9142.58</v>
      </c>
      <c r="B131" s="17">
        <v>4.0590000000000002</v>
      </c>
    </row>
    <row r="132" spans="1:2">
      <c r="A132" s="11">
        <v>9223.33</v>
      </c>
      <c r="B132" s="17">
        <v>4.3609999999999998</v>
      </c>
    </row>
    <row r="133" spans="1:2">
      <c r="A133" s="11">
        <v>9304.09</v>
      </c>
      <c r="B133" s="17">
        <v>4.1420000000000003</v>
      </c>
    </row>
    <row r="134" spans="1:2">
      <c r="A134" s="11">
        <v>9384.85</v>
      </c>
      <c r="B134" s="17">
        <v>3.4689999999999999</v>
      </c>
    </row>
    <row r="135" spans="1:2">
      <c r="A135" s="11">
        <v>9465.61</v>
      </c>
      <c r="B135" s="17">
        <v>3.4119999999999999</v>
      </c>
    </row>
    <row r="136" spans="1:2">
      <c r="A136" s="11">
        <v>9546.36</v>
      </c>
      <c r="B136" s="17">
        <v>3.4660000000000002</v>
      </c>
    </row>
    <row r="137" spans="1:2">
      <c r="A137" s="11">
        <v>9627.1200000000008</v>
      </c>
      <c r="B137" s="17">
        <v>3.3690000000000002</v>
      </c>
    </row>
    <row r="138" spans="1:2">
      <c r="A138" s="11">
        <v>9707.8799999999992</v>
      </c>
      <c r="B138" s="17">
        <v>4.3079999999999998</v>
      </c>
    </row>
    <row r="139" spans="1:2">
      <c r="A139" s="11">
        <v>9788.64</v>
      </c>
      <c r="B139" s="17">
        <v>6.3010000000000002</v>
      </c>
    </row>
    <row r="140" spans="1:2">
      <c r="A140" s="11">
        <v>9869.39</v>
      </c>
      <c r="B140" s="17">
        <v>3.431</v>
      </c>
    </row>
    <row r="141" spans="1:2">
      <c r="A141" s="11">
        <v>9950.15</v>
      </c>
      <c r="B141" s="17">
        <v>4.141</v>
      </c>
    </row>
    <row r="142" spans="1:2">
      <c r="A142" s="11">
        <v>10030.9</v>
      </c>
      <c r="B142" s="17">
        <v>2.4870000000000001</v>
      </c>
    </row>
    <row r="143" spans="1:2">
      <c r="A143" s="11">
        <v>10111.700000000001</v>
      </c>
      <c r="B143" s="17">
        <v>3.4260000000000002</v>
      </c>
    </row>
    <row r="144" spans="1:2">
      <c r="A144" s="11">
        <v>10192.4</v>
      </c>
      <c r="B144" s="17">
        <v>3.4020000000000001</v>
      </c>
    </row>
    <row r="145" spans="1:2">
      <c r="A145" s="11">
        <v>10273.200000000001</v>
      </c>
      <c r="B145" s="17">
        <v>4.9429999999999996</v>
      </c>
    </row>
    <row r="146" spans="1:2">
      <c r="A146" s="11">
        <v>10353.9</v>
      </c>
      <c r="B146" s="17">
        <v>3.8380000000000001</v>
      </c>
    </row>
    <row r="147" spans="1:2">
      <c r="A147" s="11">
        <v>10434.700000000001</v>
      </c>
      <c r="B147" s="17">
        <v>3.91</v>
      </c>
    </row>
    <row r="148" spans="1:2">
      <c r="A148" s="11">
        <v>10515.5</v>
      </c>
      <c r="B148" s="17">
        <v>4.5640000000000001</v>
      </c>
    </row>
    <row r="149" spans="1:2">
      <c r="A149" s="11">
        <v>10596.2</v>
      </c>
      <c r="B149" s="17">
        <v>5.2809999999999997</v>
      </c>
    </row>
    <row r="150" spans="1:2">
      <c r="A150" s="11">
        <v>10677</v>
      </c>
      <c r="B150" s="17">
        <v>4.3760000000000003</v>
      </c>
    </row>
    <row r="151" spans="1:2">
      <c r="A151" s="11">
        <v>10757.7</v>
      </c>
      <c r="B151" s="17">
        <v>6.1070000000000002</v>
      </c>
    </row>
    <row r="152" spans="1:2">
      <c r="A152" s="11">
        <v>10838.5</v>
      </c>
      <c r="B152" s="17">
        <v>4.3579999999999997</v>
      </c>
    </row>
    <row r="153" spans="1:2">
      <c r="A153" s="11">
        <v>10919.2</v>
      </c>
      <c r="B153" s="17">
        <v>4.8639999999999999</v>
      </c>
    </row>
    <row r="154" spans="1:2">
      <c r="A154" s="11">
        <v>11000</v>
      </c>
      <c r="B154" s="17">
        <v>4.492</v>
      </c>
    </row>
  </sheetData>
  <mergeCells count="2">
    <mergeCell ref="A3:B3"/>
    <mergeCell ref="E3:K3"/>
  </mergeCells>
  <phoneticPr fontId="44" type="noConversion"/>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1"/>
  <sheetViews>
    <sheetView workbookViewId="0">
      <selection activeCell="G50" sqref="G50"/>
    </sheetView>
  </sheetViews>
  <sheetFormatPr baseColWidth="10" defaultColWidth="9" defaultRowHeight="13"/>
  <cols>
    <col min="1" max="1" width="21.6640625" style="22" customWidth="1"/>
    <col min="2" max="2" width="13.6640625" style="12" customWidth="1"/>
    <col min="3" max="3" width="11.33203125" style="22" customWidth="1"/>
    <col min="4" max="4" width="12.5" style="22" customWidth="1"/>
    <col min="5" max="5" width="13.5" style="22" customWidth="1"/>
    <col min="6" max="6" width="9" style="4"/>
    <col min="7" max="7" width="10.6640625" style="4" customWidth="1"/>
    <col min="8" max="8" width="13.33203125" style="4" customWidth="1"/>
    <col min="9" max="9" width="14.1640625" style="4" customWidth="1"/>
    <col min="10" max="10" width="11.1640625" style="4" customWidth="1"/>
    <col min="11" max="11" width="20.33203125" style="4" customWidth="1"/>
    <col min="12" max="12" width="7.83203125" style="4" customWidth="1"/>
    <col min="13" max="13" width="13.1640625" style="4" customWidth="1"/>
    <col min="14" max="16384" width="9" style="4"/>
  </cols>
  <sheetData>
    <row r="1" spans="1:13">
      <c r="A1" s="39" t="s">
        <v>627</v>
      </c>
    </row>
    <row r="2" spans="1:13">
      <c r="A2" s="40"/>
    </row>
    <row r="3" spans="1:13">
      <c r="A3" s="231" t="s">
        <v>605</v>
      </c>
      <c r="B3" s="231"/>
      <c r="G3" s="229" t="s">
        <v>606</v>
      </c>
      <c r="H3" s="229"/>
      <c r="I3" s="229"/>
      <c r="J3" s="229"/>
      <c r="K3" s="229"/>
      <c r="L3" s="229"/>
      <c r="M3" s="229"/>
    </row>
    <row r="4" spans="1:13" ht="15">
      <c r="A4" s="11" t="s">
        <v>607</v>
      </c>
      <c r="B4" s="12" t="s">
        <v>608</v>
      </c>
      <c r="G4" s="13" t="s">
        <v>617</v>
      </c>
      <c r="H4" s="13" t="s">
        <v>628</v>
      </c>
      <c r="I4" s="14" t="s">
        <v>611</v>
      </c>
      <c r="J4" s="14" t="s">
        <v>612</v>
      </c>
      <c r="K4" s="13" t="s">
        <v>629</v>
      </c>
      <c r="L4" s="13" t="s">
        <v>620</v>
      </c>
      <c r="M4" s="13" t="s">
        <v>630</v>
      </c>
    </row>
    <row r="5" spans="1:13">
      <c r="A5" s="22">
        <v>-46</v>
      </c>
      <c r="B5" s="17">
        <v>6.6</v>
      </c>
      <c r="G5" s="13">
        <v>82.5</v>
      </c>
      <c r="H5" s="13" t="s">
        <v>631</v>
      </c>
      <c r="I5" s="13">
        <v>4635</v>
      </c>
      <c r="J5" s="13">
        <v>25</v>
      </c>
      <c r="K5" s="13">
        <f>(658+530)/2</f>
        <v>594</v>
      </c>
      <c r="L5" s="13">
        <f>(658-530)/2</f>
        <v>64</v>
      </c>
      <c r="M5" s="13">
        <v>4066</v>
      </c>
    </row>
    <row r="6" spans="1:13">
      <c r="A6" s="22">
        <v>-12</v>
      </c>
      <c r="B6" s="17">
        <v>6.3</v>
      </c>
      <c r="G6" s="13">
        <v>130</v>
      </c>
      <c r="H6" s="13" t="s">
        <v>631</v>
      </c>
      <c r="I6" s="13">
        <v>5180</v>
      </c>
      <c r="J6" s="13">
        <v>20</v>
      </c>
      <c r="K6" s="13">
        <f>(1160+954)/2</f>
        <v>1057</v>
      </c>
      <c r="L6" s="13">
        <f>(1160-954)/2</f>
        <v>103</v>
      </c>
      <c r="M6" s="13">
        <v>4066</v>
      </c>
    </row>
    <row r="7" spans="1:13">
      <c r="A7" s="22">
        <v>116</v>
      </c>
      <c r="B7" s="17">
        <v>6.3</v>
      </c>
      <c r="G7" s="13">
        <v>280.5</v>
      </c>
      <c r="H7" s="13" t="s">
        <v>631</v>
      </c>
      <c r="I7" s="13">
        <v>6370</v>
      </c>
      <c r="J7" s="13">
        <v>25</v>
      </c>
      <c r="K7" s="13">
        <f>(2755+2314)/2</f>
        <v>2534.5</v>
      </c>
      <c r="L7" s="13">
        <f>(2755-2314)/2</f>
        <v>220.5</v>
      </c>
      <c r="M7" s="13">
        <v>4066</v>
      </c>
    </row>
    <row r="8" spans="1:13">
      <c r="A8" s="22">
        <v>192</v>
      </c>
      <c r="B8" s="17">
        <v>4.5999999999999996</v>
      </c>
      <c r="G8" s="13">
        <v>328</v>
      </c>
      <c r="H8" s="13" t="s">
        <v>631</v>
      </c>
      <c r="I8" s="13">
        <v>6430</v>
      </c>
      <c r="J8" s="13">
        <v>30</v>
      </c>
      <c r="K8" s="13">
        <f>(3657+3314)/2</f>
        <v>3485.5</v>
      </c>
      <c r="L8" s="13">
        <f>(3657-3314)/2</f>
        <v>171.5</v>
      </c>
      <c r="M8" s="13">
        <v>3227</v>
      </c>
    </row>
    <row r="9" spans="1:13">
      <c r="A9" s="22">
        <v>260</v>
      </c>
      <c r="B9" s="17">
        <v>6.5</v>
      </c>
      <c r="G9" s="13">
        <v>380.5</v>
      </c>
      <c r="H9" s="13" t="s">
        <v>631</v>
      </c>
      <c r="I9" s="13">
        <v>7880</v>
      </c>
      <c r="J9" s="13">
        <v>35</v>
      </c>
      <c r="K9" s="13">
        <f>(5566+5046)/2</f>
        <v>5306</v>
      </c>
      <c r="L9" s="13">
        <f>(5566-5046)/2</f>
        <v>260</v>
      </c>
      <c r="M9" s="13">
        <v>3227</v>
      </c>
    </row>
    <row r="10" spans="1:13">
      <c r="A10" s="22">
        <v>345</v>
      </c>
      <c r="B10" s="17">
        <v>6</v>
      </c>
      <c r="G10" s="13">
        <v>427</v>
      </c>
      <c r="H10" s="13" t="s">
        <v>631</v>
      </c>
      <c r="I10" s="13">
        <v>9710</v>
      </c>
      <c r="J10" s="13">
        <v>30</v>
      </c>
      <c r="K10" s="13">
        <f>(7498+7059)/2</f>
        <v>7278.5</v>
      </c>
      <c r="L10" s="13">
        <f>(7498-7059)/2</f>
        <v>219.5</v>
      </c>
      <c r="M10" s="13">
        <v>3227</v>
      </c>
    </row>
    <row r="11" spans="1:13">
      <c r="A11" s="22">
        <v>411</v>
      </c>
      <c r="B11" s="17">
        <v>4.5999999999999996</v>
      </c>
      <c r="G11" s="13">
        <v>566</v>
      </c>
      <c r="H11" s="13" t="s">
        <v>631</v>
      </c>
      <c r="I11" s="13">
        <v>13895</v>
      </c>
      <c r="J11" s="13">
        <v>40</v>
      </c>
      <c r="K11" s="13">
        <f>(12763+10546)/2</f>
        <v>11654.5</v>
      </c>
      <c r="L11" s="13">
        <f>(12763-10546)/2</f>
        <v>1108.5</v>
      </c>
      <c r="M11" s="13">
        <v>3227</v>
      </c>
    </row>
    <row r="12" spans="1:13">
      <c r="A12" s="22">
        <v>495</v>
      </c>
      <c r="B12" s="17">
        <v>3.9</v>
      </c>
    </row>
    <row r="13" spans="1:13">
      <c r="A13" s="22">
        <v>525</v>
      </c>
      <c r="B13" s="17">
        <v>4</v>
      </c>
    </row>
    <row r="14" spans="1:13">
      <c r="A14" s="22">
        <v>609</v>
      </c>
      <c r="B14" s="17">
        <v>4</v>
      </c>
    </row>
    <row r="15" spans="1:13">
      <c r="A15" s="22">
        <v>652</v>
      </c>
      <c r="B15" s="17">
        <v>3.2</v>
      </c>
    </row>
    <row r="16" spans="1:13">
      <c r="A16" s="22">
        <v>744</v>
      </c>
      <c r="B16" s="17">
        <v>3.6</v>
      </c>
      <c r="H16" s="38"/>
      <c r="I16" s="38"/>
      <c r="J16" s="38"/>
      <c r="K16" s="38"/>
      <c r="L16" s="38"/>
    </row>
    <row r="17" spans="1:12">
      <c r="A17" s="22">
        <v>835</v>
      </c>
      <c r="B17" s="17">
        <v>4.4000000000000004</v>
      </c>
      <c r="H17" s="38"/>
      <c r="I17" s="38"/>
      <c r="J17" s="38"/>
      <c r="K17" s="38"/>
      <c r="L17" s="38"/>
    </row>
    <row r="18" spans="1:12">
      <c r="A18" s="22">
        <v>925</v>
      </c>
      <c r="B18" s="17">
        <v>3</v>
      </c>
      <c r="H18" s="13"/>
    </row>
    <row r="19" spans="1:12">
      <c r="A19" s="22">
        <v>1014</v>
      </c>
      <c r="B19" s="17">
        <v>3.8</v>
      </c>
      <c r="H19" s="13"/>
    </row>
    <row r="20" spans="1:12">
      <c r="A20" s="22">
        <v>1114</v>
      </c>
      <c r="B20" s="17">
        <v>3.2</v>
      </c>
      <c r="H20" s="13"/>
    </row>
    <row r="21" spans="1:12">
      <c r="A21" s="22">
        <v>1198</v>
      </c>
      <c r="B21" s="17">
        <v>3.8</v>
      </c>
      <c r="H21" s="13"/>
    </row>
    <row r="22" spans="1:12">
      <c r="A22" s="22">
        <v>1303</v>
      </c>
      <c r="B22" s="17">
        <v>4</v>
      </c>
      <c r="H22" s="13"/>
    </row>
    <row r="23" spans="1:12">
      <c r="A23" s="22">
        <v>1395</v>
      </c>
      <c r="B23" s="17">
        <v>2.9</v>
      </c>
      <c r="H23" s="13"/>
    </row>
    <row r="24" spans="1:12">
      <c r="A24" s="22">
        <v>1511</v>
      </c>
      <c r="B24" s="17">
        <v>2.6</v>
      </c>
      <c r="H24" s="13"/>
    </row>
    <row r="25" spans="1:12">
      <c r="A25" s="22">
        <v>1616</v>
      </c>
      <c r="B25" s="17">
        <v>2.5</v>
      </c>
      <c r="H25" s="13"/>
    </row>
    <row r="26" spans="1:12">
      <c r="A26" s="22">
        <v>1720</v>
      </c>
      <c r="B26" s="17">
        <v>2.8</v>
      </c>
    </row>
    <row r="27" spans="1:12">
      <c r="A27" s="22">
        <v>1825</v>
      </c>
      <c r="B27" s="17">
        <v>2.4</v>
      </c>
    </row>
    <row r="28" spans="1:12">
      <c r="A28" s="22">
        <v>1919</v>
      </c>
      <c r="B28" s="17">
        <v>2.2999999999999998</v>
      </c>
    </row>
    <row r="29" spans="1:12">
      <c r="A29" s="22">
        <v>2190</v>
      </c>
      <c r="B29" s="17">
        <v>1.2</v>
      </c>
    </row>
    <row r="30" spans="1:12">
      <c r="A30" s="22">
        <v>2243</v>
      </c>
      <c r="B30" s="17">
        <v>3.2</v>
      </c>
    </row>
    <row r="31" spans="1:12">
      <c r="A31" s="22">
        <v>2511</v>
      </c>
      <c r="B31" s="17">
        <v>1.9</v>
      </c>
    </row>
    <row r="32" spans="1:12">
      <c r="A32" s="22">
        <v>2565</v>
      </c>
      <c r="B32" s="17">
        <v>1.4</v>
      </c>
    </row>
    <row r="33" spans="1:2">
      <c r="A33" s="22">
        <v>2871</v>
      </c>
      <c r="B33" s="17">
        <v>0.6</v>
      </c>
    </row>
    <row r="34" spans="1:2">
      <c r="A34" s="22">
        <v>3055</v>
      </c>
      <c r="B34" s="17">
        <v>1.4</v>
      </c>
    </row>
    <row r="35" spans="1:2">
      <c r="A35" s="22">
        <v>3219</v>
      </c>
      <c r="B35" s="17">
        <v>-2.2000000000000002</v>
      </c>
    </row>
    <row r="36" spans="1:2">
      <c r="A36" s="22">
        <v>3420</v>
      </c>
      <c r="B36" s="17">
        <v>-3.2</v>
      </c>
    </row>
    <row r="37" spans="1:2">
      <c r="A37" s="22">
        <v>3671</v>
      </c>
      <c r="B37" s="17">
        <v>-2.1</v>
      </c>
    </row>
    <row r="38" spans="1:2">
      <c r="A38" s="22">
        <v>4079</v>
      </c>
      <c r="B38" s="17">
        <v>-4.5999999999999996</v>
      </c>
    </row>
    <row r="39" spans="1:2">
      <c r="A39" s="22">
        <v>4444</v>
      </c>
      <c r="B39" s="17">
        <v>-5</v>
      </c>
    </row>
    <row r="40" spans="1:2">
      <c r="A40" s="22">
        <v>4772</v>
      </c>
      <c r="B40" s="17">
        <v>-4</v>
      </c>
    </row>
    <row r="41" spans="1:2">
      <c r="A41" s="22">
        <v>5178</v>
      </c>
      <c r="B41" s="17">
        <v>-3.6</v>
      </c>
    </row>
    <row r="42" spans="1:2">
      <c r="A42" s="22">
        <v>5565</v>
      </c>
      <c r="B42" s="17">
        <v>-2.8</v>
      </c>
    </row>
    <row r="43" spans="1:2">
      <c r="A43" s="22">
        <v>5979</v>
      </c>
      <c r="B43" s="17">
        <v>-2.9</v>
      </c>
    </row>
    <row r="44" spans="1:2">
      <c r="A44" s="22">
        <v>6408</v>
      </c>
      <c r="B44" s="17">
        <v>2.1</v>
      </c>
    </row>
    <row r="45" spans="1:2">
      <c r="A45" s="22">
        <v>6581</v>
      </c>
      <c r="B45" s="17">
        <v>0.9</v>
      </c>
    </row>
    <row r="46" spans="1:2">
      <c r="A46" s="22">
        <v>6801</v>
      </c>
      <c r="B46" s="17">
        <v>0.1</v>
      </c>
    </row>
    <row r="47" spans="1:2">
      <c r="A47" s="22">
        <v>7236</v>
      </c>
      <c r="B47" s="17">
        <v>-0.1</v>
      </c>
    </row>
    <row r="48" spans="1:2">
      <c r="A48" s="22">
        <v>7576</v>
      </c>
      <c r="B48" s="17">
        <v>4.0999999999999996</v>
      </c>
    </row>
    <row r="49" spans="1:2">
      <c r="A49" s="22">
        <v>7945</v>
      </c>
      <c r="B49" s="17">
        <v>4.5</v>
      </c>
    </row>
    <row r="50" spans="1:2">
      <c r="A50" s="22">
        <v>8285</v>
      </c>
      <c r="B50" s="17">
        <v>3.8</v>
      </c>
    </row>
    <row r="51" spans="1:2">
      <c r="A51" s="22">
        <v>8600</v>
      </c>
      <c r="B51" s="17">
        <v>-1.7</v>
      </c>
    </row>
    <row r="52" spans="1:2">
      <c r="A52" s="22">
        <v>8972</v>
      </c>
      <c r="B52" s="17">
        <v>4.7</v>
      </c>
    </row>
    <row r="53" spans="1:2">
      <c r="A53" s="22">
        <v>9325</v>
      </c>
      <c r="B53" s="17">
        <v>6.4</v>
      </c>
    </row>
    <row r="54" spans="1:2">
      <c r="A54" s="22">
        <v>9668</v>
      </c>
      <c r="B54" s="17">
        <v>3.9</v>
      </c>
    </row>
    <row r="55" spans="1:2">
      <c r="A55" s="22">
        <v>10014</v>
      </c>
      <c r="B55" s="17">
        <v>4.0999999999999996</v>
      </c>
    </row>
    <row r="56" spans="1:2">
      <c r="A56" s="22">
        <v>10321</v>
      </c>
      <c r="B56" s="17">
        <v>3.7</v>
      </c>
    </row>
    <row r="57" spans="1:2">
      <c r="A57" s="22">
        <v>10704</v>
      </c>
      <c r="B57" s="17">
        <v>3.7</v>
      </c>
    </row>
    <row r="58" spans="1:2">
      <c r="A58" s="22">
        <v>11051</v>
      </c>
      <c r="B58" s="17">
        <v>2.9</v>
      </c>
    </row>
    <row r="59" spans="1:2">
      <c r="A59" s="22">
        <v>11404</v>
      </c>
      <c r="B59" s="17">
        <v>3.2</v>
      </c>
    </row>
    <row r="60" spans="1:2">
      <c r="A60" s="22">
        <v>11755</v>
      </c>
      <c r="B60" s="17">
        <v>1.9</v>
      </c>
    </row>
    <row r="61" spans="1:2">
      <c r="A61" s="22">
        <v>12100</v>
      </c>
      <c r="B61" s="17">
        <v>-3</v>
      </c>
    </row>
  </sheetData>
  <mergeCells count="2">
    <mergeCell ref="A3:B3"/>
    <mergeCell ref="G3:M3"/>
  </mergeCells>
  <phoneticPr fontId="44" type="noConversion"/>
  <pageMargins left="0.75" right="0.75" top="1" bottom="1" header="0.5" footer="0.5"/>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Q35"/>
  <sheetViews>
    <sheetView workbookViewId="0">
      <selection activeCell="A3" sqref="A3:B4"/>
    </sheetView>
  </sheetViews>
  <sheetFormatPr baseColWidth="10" defaultColWidth="9" defaultRowHeight="13"/>
  <cols>
    <col min="1" max="1" width="21.1640625" style="19" customWidth="1"/>
    <col min="2" max="2" width="13.6640625" style="20" customWidth="1"/>
    <col min="3" max="3" width="9.1640625" style="19"/>
    <col min="4" max="4" width="9" style="4"/>
    <col min="5" max="5" width="9" style="112"/>
    <col min="6" max="6" width="9.83203125" style="4" customWidth="1"/>
    <col min="7" max="7" width="12.83203125" style="4" customWidth="1"/>
    <col min="8" max="8" width="9.6640625" style="4" customWidth="1"/>
    <col min="9" max="9" width="14.1640625" style="4" customWidth="1"/>
    <col min="10" max="10" width="11.1640625" style="4" customWidth="1"/>
    <col min="11" max="11" width="20.33203125" style="4" customWidth="1"/>
    <col min="12" max="12" width="7.83203125" style="4" customWidth="1"/>
    <col min="13" max="16384" width="9" style="4"/>
  </cols>
  <sheetData>
    <row r="1" spans="1:14">
      <c r="A1" s="37" t="s">
        <v>841</v>
      </c>
      <c r="C1" s="4"/>
      <c r="G1" s="6"/>
      <c r="I1" s="6"/>
    </row>
    <row r="2" spans="1:14">
      <c r="A2" s="9"/>
      <c r="C2" s="4"/>
      <c r="G2" s="6"/>
      <c r="I2" s="6"/>
    </row>
    <row r="3" spans="1:14">
      <c r="A3" s="239" t="s">
        <v>605</v>
      </c>
      <c r="B3" s="239"/>
      <c r="F3" s="229" t="s">
        <v>606</v>
      </c>
      <c r="G3" s="229"/>
      <c r="H3" s="229"/>
      <c r="I3" s="229"/>
      <c r="J3" s="229"/>
      <c r="K3" s="229"/>
      <c r="L3" s="229"/>
    </row>
    <row r="4" spans="1:14" ht="15">
      <c r="A4" s="11" t="s">
        <v>607</v>
      </c>
      <c r="B4" s="12" t="s">
        <v>608</v>
      </c>
      <c r="F4" s="34" t="s">
        <v>609</v>
      </c>
      <c r="G4" s="13" t="s">
        <v>610</v>
      </c>
      <c r="H4" s="34" t="s">
        <v>723</v>
      </c>
      <c r="I4" s="14" t="s">
        <v>611</v>
      </c>
      <c r="J4" s="14" t="s">
        <v>612</v>
      </c>
      <c r="K4" s="13" t="s">
        <v>629</v>
      </c>
      <c r="L4" s="17" t="s">
        <v>634</v>
      </c>
      <c r="M4" s="6"/>
      <c r="N4" s="6"/>
    </row>
    <row r="5" spans="1:14">
      <c r="A5" s="19">
        <v>-47.45</v>
      </c>
      <c r="B5" s="23">
        <v>8.5338999999999992</v>
      </c>
      <c r="F5" s="13">
        <v>7.25</v>
      </c>
      <c r="G5" s="13" t="s">
        <v>842</v>
      </c>
      <c r="H5" s="34">
        <v>-26</v>
      </c>
      <c r="I5" s="13">
        <v>1995</v>
      </c>
      <c r="J5" s="13">
        <v>25</v>
      </c>
      <c r="K5" s="13">
        <v>1941.5</v>
      </c>
      <c r="L5" s="6">
        <v>52.5</v>
      </c>
      <c r="M5" s="6"/>
      <c r="N5" s="6"/>
    </row>
    <row r="6" spans="1:14">
      <c r="A6" s="19">
        <v>-23.849999999999898</v>
      </c>
      <c r="B6" s="23">
        <v>9.2568999999999999</v>
      </c>
      <c r="F6" s="13">
        <v>11.25</v>
      </c>
      <c r="G6" s="13" t="s">
        <v>842</v>
      </c>
      <c r="H6" s="34">
        <v>-25.1</v>
      </c>
      <c r="I6" s="13">
        <v>2190</v>
      </c>
      <c r="J6" s="13">
        <v>25</v>
      </c>
      <c r="K6" s="13">
        <v>2220</v>
      </c>
      <c r="L6" s="6">
        <v>90</v>
      </c>
      <c r="M6" s="6"/>
      <c r="N6" s="6"/>
    </row>
    <row r="7" spans="1:14">
      <c r="A7" s="19">
        <v>13.7</v>
      </c>
      <c r="B7" s="23">
        <v>9.1112000000000002</v>
      </c>
      <c r="F7" s="13">
        <v>17.25</v>
      </c>
      <c r="G7" s="13" t="s">
        <v>842</v>
      </c>
      <c r="H7" s="34">
        <v>-26.6</v>
      </c>
      <c r="I7" s="13">
        <v>2280</v>
      </c>
      <c r="J7" s="13">
        <v>25</v>
      </c>
      <c r="K7" s="13">
        <v>2282</v>
      </c>
      <c r="L7" s="6">
        <v>102</v>
      </c>
      <c r="M7" s="6"/>
      <c r="N7" s="6"/>
    </row>
    <row r="8" spans="1:14">
      <c r="A8" s="19">
        <v>48.3</v>
      </c>
      <c r="B8" s="23">
        <v>8.9855999999999998</v>
      </c>
      <c r="F8" s="27">
        <v>13.5</v>
      </c>
      <c r="G8" s="13" t="s">
        <v>843</v>
      </c>
      <c r="H8" s="34">
        <v>-26.4</v>
      </c>
      <c r="I8" s="13">
        <v>560</v>
      </c>
      <c r="J8" s="13">
        <v>40</v>
      </c>
      <c r="K8" s="13">
        <v>575</v>
      </c>
      <c r="L8" s="6">
        <v>65</v>
      </c>
      <c r="M8" s="6"/>
      <c r="N8" s="6"/>
    </row>
    <row r="9" spans="1:14">
      <c r="A9" s="19">
        <v>86.599999999999895</v>
      </c>
      <c r="B9" s="23">
        <v>8.1603999999999992</v>
      </c>
      <c r="F9" s="13">
        <v>27.25</v>
      </c>
      <c r="G9" s="13" t="s">
        <v>843</v>
      </c>
      <c r="H9" s="34">
        <v>-25.5</v>
      </c>
      <c r="I9" s="13">
        <v>1150</v>
      </c>
      <c r="J9" s="13">
        <v>40</v>
      </c>
      <c r="K9" s="13">
        <v>1060</v>
      </c>
      <c r="L9" s="6">
        <v>100</v>
      </c>
      <c r="M9" s="6"/>
      <c r="N9" s="6"/>
    </row>
    <row r="10" spans="1:14">
      <c r="A10" s="19">
        <v>138.25</v>
      </c>
      <c r="B10" s="23">
        <v>7.7743000000000002</v>
      </c>
    </row>
    <row r="11" spans="1:14">
      <c r="A11" s="19">
        <v>190.65</v>
      </c>
      <c r="B11" s="23">
        <v>8.0336999999999996</v>
      </c>
    </row>
    <row r="12" spans="1:14">
      <c r="A12" s="19">
        <v>243</v>
      </c>
      <c r="B12" s="23">
        <v>8.8265999999999991</v>
      </c>
    </row>
    <row r="13" spans="1:14">
      <c r="A13" s="19">
        <v>296</v>
      </c>
      <c r="B13" s="23">
        <v>7.4427000000000003</v>
      </c>
    </row>
    <row r="14" spans="1:14">
      <c r="A14" s="19">
        <v>349.35</v>
      </c>
      <c r="B14" s="23">
        <v>7.3544999999999998</v>
      </c>
    </row>
    <row r="15" spans="1:14">
      <c r="A15" s="19">
        <v>402.05</v>
      </c>
      <c r="B15" s="23">
        <v>8.1981000000000002</v>
      </c>
    </row>
    <row r="16" spans="1:14">
      <c r="A16" s="19">
        <v>454.95</v>
      </c>
      <c r="B16" s="23">
        <v>8.2469000000000001</v>
      </c>
    </row>
    <row r="17" spans="1:17">
      <c r="A17" s="19">
        <v>508.45</v>
      </c>
      <c r="B17" s="23">
        <v>7.7183999999999999</v>
      </c>
    </row>
    <row r="18" spans="1:17">
      <c r="A18" s="19">
        <v>560.29999999999995</v>
      </c>
      <c r="B18" s="23">
        <v>9.3804999999999996</v>
      </c>
    </row>
    <row r="19" spans="1:17">
      <c r="A19" s="19">
        <v>605.79999999999995</v>
      </c>
      <c r="B19" s="23">
        <v>9.4466000000000001</v>
      </c>
    </row>
    <row r="20" spans="1:17">
      <c r="A20" s="19">
        <v>645.79999999999995</v>
      </c>
      <c r="B20" s="23">
        <v>9.3004999999999995</v>
      </c>
    </row>
    <row r="21" spans="1:17">
      <c r="A21" s="19">
        <v>685.4</v>
      </c>
      <c r="B21" s="23">
        <v>8.4877000000000002</v>
      </c>
    </row>
    <row r="22" spans="1:17">
      <c r="A22" s="19">
        <v>765.15</v>
      </c>
      <c r="B22" s="23">
        <v>6.5427999999999997</v>
      </c>
      <c r="D22" s="13"/>
      <c r="E22" s="27"/>
    </row>
    <row r="23" spans="1:17">
      <c r="A23" s="19">
        <v>804.65</v>
      </c>
      <c r="B23" s="23">
        <v>8.3585999999999991</v>
      </c>
      <c r="D23" s="13"/>
      <c r="E23" s="27"/>
      <c r="L23" s="18"/>
      <c r="M23" s="18"/>
      <c r="N23" s="18"/>
      <c r="O23" s="18"/>
      <c r="P23" s="18"/>
      <c r="Q23" s="18"/>
    </row>
    <row r="24" spans="1:17">
      <c r="A24" s="19">
        <v>884.3</v>
      </c>
      <c r="B24" s="23">
        <v>8.2617999999999991</v>
      </c>
      <c r="D24" s="13"/>
      <c r="E24" s="27"/>
      <c r="L24" s="18"/>
      <c r="M24" s="18"/>
      <c r="N24" s="18"/>
      <c r="O24" s="18"/>
      <c r="P24" s="18"/>
      <c r="Q24" s="18"/>
    </row>
    <row r="25" spans="1:17">
      <c r="A25" s="19">
        <v>924.3</v>
      </c>
      <c r="B25" s="23">
        <v>8.2583000000000002</v>
      </c>
      <c r="D25" s="13"/>
      <c r="E25" s="27"/>
      <c r="L25" s="18"/>
      <c r="M25" s="18"/>
      <c r="N25" s="18"/>
      <c r="O25" s="18"/>
      <c r="P25" s="18"/>
      <c r="Q25" s="18"/>
    </row>
    <row r="26" spans="1:17">
      <c r="A26" s="19">
        <v>964.35</v>
      </c>
      <c r="B26" s="23">
        <v>8.1457999999999995</v>
      </c>
      <c r="D26" s="13"/>
      <c r="E26" s="27"/>
      <c r="L26" s="18"/>
      <c r="M26" s="18"/>
      <c r="N26" s="18"/>
      <c r="O26" s="18"/>
      <c r="P26" s="18"/>
      <c r="Q26" s="18"/>
    </row>
    <row r="27" spans="1:17">
      <c r="A27" s="19">
        <v>1003.55</v>
      </c>
      <c r="B27" s="23">
        <v>8.5840999999999994</v>
      </c>
      <c r="D27" s="13"/>
      <c r="E27" s="27"/>
      <c r="L27" s="18"/>
      <c r="M27" s="18"/>
      <c r="N27" s="18"/>
      <c r="O27" s="18"/>
      <c r="P27" s="18"/>
      <c r="Q27" s="18"/>
    </row>
    <row r="28" spans="1:17">
      <c r="A28" s="19">
        <v>1042.2</v>
      </c>
      <c r="B28" s="23">
        <v>8.8498999999999999</v>
      </c>
      <c r="D28" s="18"/>
      <c r="E28" s="99"/>
      <c r="F28" s="18"/>
      <c r="G28" s="18"/>
      <c r="H28" s="18"/>
      <c r="I28" s="18"/>
      <c r="K28" s="18"/>
      <c r="L28" s="18"/>
      <c r="M28" s="18"/>
      <c r="N28" s="18"/>
      <c r="O28" s="18"/>
      <c r="P28" s="18"/>
      <c r="Q28" s="18"/>
    </row>
    <row r="29" spans="1:17">
      <c r="A29" s="19">
        <v>1120.25</v>
      </c>
      <c r="B29" s="23">
        <v>8.0562000000000005</v>
      </c>
      <c r="D29" s="18"/>
      <c r="E29" s="99"/>
      <c r="F29" s="18"/>
      <c r="G29" s="18"/>
      <c r="H29" s="18"/>
      <c r="I29" s="18"/>
      <c r="K29" s="18"/>
      <c r="L29" s="18"/>
      <c r="M29" s="18"/>
      <c r="N29" s="18"/>
      <c r="O29" s="18"/>
      <c r="P29" s="18"/>
      <c r="Q29" s="18"/>
    </row>
    <row r="30" spans="1:17">
      <c r="A30" s="19">
        <v>1164.3</v>
      </c>
      <c r="B30" s="23">
        <v>8.7910000000000004</v>
      </c>
      <c r="D30" s="18"/>
      <c r="E30" s="99"/>
      <c r="F30" s="18"/>
      <c r="G30" s="18"/>
      <c r="H30" s="18"/>
      <c r="I30" s="18"/>
      <c r="K30" s="18"/>
      <c r="L30" s="18"/>
      <c r="M30" s="18"/>
      <c r="N30" s="18"/>
      <c r="O30" s="18"/>
      <c r="P30" s="18"/>
      <c r="Q30" s="18"/>
    </row>
    <row r="31" spans="1:17">
      <c r="A31" s="19">
        <v>1213.95</v>
      </c>
      <c r="B31" s="23">
        <v>8.6920999999999999</v>
      </c>
      <c r="D31" s="18"/>
      <c r="E31" s="99"/>
      <c r="F31" s="18"/>
      <c r="G31" s="18"/>
      <c r="H31" s="18"/>
      <c r="I31" s="18"/>
      <c r="K31" s="18"/>
      <c r="L31" s="18"/>
      <c r="M31" s="18"/>
      <c r="N31" s="18"/>
      <c r="O31" s="18"/>
      <c r="P31" s="18"/>
      <c r="Q31" s="18"/>
    </row>
    <row r="32" spans="1:17">
      <c r="A32" s="19">
        <v>1315.95</v>
      </c>
      <c r="B32" s="23">
        <v>6.7229000000000001</v>
      </c>
      <c r="D32" s="18"/>
      <c r="E32" s="99"/>
      <c r="F32" s="18"/>
      <c r="G32" s="18"/>
      <c r="H32" s="18"/>
      <c r="I32" s="18"/>
      <c r="K32" s="18"/>
      <c r="L32" s="18"/>
      <c r="M32" s="18"/>
      <c r="N32" s="18"/>
      <c r="O32" s="18"/>
      <c r="P32" s="18"/>
      <c r="Q32" s="18"/>
    </row>
    <row r="33" spans="4:17">
      <c r="D33" s="18"/>
      <c r="E33" s="99"/>
      <c r="F33" s="18"/>
      <c r="G33" s="18"/>
      <c r="H33" s="18"/>
      <c r="I33" s="18"/>
      <c r="K33" s="18"/>
      <c r="L33" s="18"/>
      <c r="M33" s="18"/>
      <c r="N33" s="18"/>
      <c r="O33" s="18"/>
      <c r="P33" s="18"/>
      <c r="Q33" s="18"/>
    </row>
    <row r="34" spans="4:17">
      <c r="D34" s="18"/>
      <c r="E34" s="99"/>
      <c r="F34" s="18"/>
      <c r="G34" s="18"/>
      <c r="H34" s="18"/>
      <c r="I34" s="18"/>
      <c r="K34" s="18"/>
      <c r="L34" s="18"/>
      <c r="M34" s="18"/>
      <c r="N34" s="18"/>
      <c r="O34" s="18"/>
      <c r="P34" s="18"/>
      <c r="Q34" s="18"/>
    </row>
    <row r="35" spans="4:17">
      <c r="D35" s="18"/>
      <c r="E35" s="99"/>
      <c r="F35" s="18"/>
      <c r="G35" s="18"/>
      <c r="H35" s="18"/>
      <c r="I35" s="18"/>
      <c r="K35" s="18"/>
      <c r="L35" s="18"/>
      <c r="M35" s="18"/>
      <c r="N35" s="18"/>
      <c r="O35" s="18"/>
      <c r="P35" s="18"/>
      <c r="Q35" s="18"/>
    </row>
  </sheetData>
  <mergeCells count="2">
    <mergeCell ref="A3:B3"/>
    <mergeCell ref="F3:L3"/>
  </mergeCells>
  <phoneticPr fontId="44" type="noConversion"/>
  <pageMargins left="0.75" right="0.75" top="1" bottom="1" header="0.5" footer="0.5"/>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M124"/>
  <sheetViews>
    <sheetView workbookViewId="0"/>
  </sheetViews>
  <sheetFormatPr baseColWidth="10" defaultColWidth="9" defaultRowHeight="13"/>
  <cols>
    <col min="1" max="1" width="21.1640625" style="19" customWidth="1"/>
    <col min="2" max="2" width="13.6640625" style="20" customWidth="1"/>
    <col min="3" max="3" width="8.1640625" style="4" customWidth="1"/>
    <col min="4" max="4" width="9" style="4"/>
    <col min="5" max="5" width="9.33203125" style="4" customWidth="1"/>
    <col min="6" max="6" width="10.1640625" style="4" customWidth="1"/>
    <col min="7" max="7" width="13.1640625" style="4" customWidth="1"/>
    <col min="8" max="8" width="9.6640625" style="31" customWidth="1"/>
    <col min="9" max="9" width="14.1640625" style="4" customWidth="1"/>
    <col min="10" max="10" width="11.1640625" style="4" customWidth="1"/>
    <col min="11" max="11" width="20.33203125" style="4" customWidth="1"/>
    <col min="12" max="12" width="7.83203125" style="4" customWidth="1"/>
    <col min="13" max="16384" width="9" style="4"/>
  </cols>
  <sheetData>
    <row r="1" spans="1:13">
      <c r="A1" s="37" t="s">
        <v>844</v>
      </c>
      <c r="E1" s="112"/>
      <c r="G1" s="6"/>
      <c r="I1" s="6"/>
    </row>
    <row r="2" spans="1:13">
      <c r="A2" s="9"/>
      <c r="E2" s="112"/>
      <c r="G2" s="6"/>
      <c r="I2" s="6"/>
    </row>
    <row r="3" spans="1:13">
      <c r="A3" s="239" t="s">
        <v>605</v>
      </c>
      <c r="B3" s="239"/>
      <c r="F3" s="229" t="s">
        <v>606</v>
      </c>
      <c r="G3" s="229"/>
      <c r="H3" s="229"/>
      <c r="I3" s="229"/>
      <c r="J3" s="229"/>
      <c r="K3" s="229"/>
      <c r="L3" s="229"/>
    </row>
    <row r="4" spans="1:13" ht="15">
      <c r="A4" s="11" t="s">
        <v>607</v>
      </c>
      <c r="B4" s="12" t="s">
        <v>608</v>
      </c>
      <c r="F4" s="34" t="s">
        <v>609</v>
      </c>
      <c r="G4" s="13" t="s">
        <v>610</v>
      </c>
      <c r="H4" s="34" t="s">
        <v>723</v>
      </c>
      <c r="I4" s="14" t="s">
        <v>611</v>
      </c>
      <c r="J4" s="14" t="s">
        <v>612</v>
      </c>
      <c r="K4" s="13" t="s">
        <v>629</v>
      </c>
      <c r="L4" s="17" t="s">
        <v>634</v>
      </c>
      <c r="M4" s="119"/>
    </row>
    <row r="5" spans="1:13">
      <c r="A5" s="19">
        <v>26.813491849999998</v>
      </c>
      <c r="B5" s="20">
        <v>9.4700000000000006</v>
      </c>
      <c r="F5" s="13">
        <v>11</v>
      </c>
      <c r="G5" s="13" t="s">
        <v>631</v>
      </c>
      <c r="H5" s="34">
        <v>-27.4</v>
      </c>
      <c r="I5" s="13">
        <v>1030</v>
      </c>
      <c r="J5" s="13">
        <v>400</v>
      </c>
      <c r="K5" s="13">
        <v>1000</v>
      </c>
      <c r="L5" s="119">
        <v>400</v>
      </c>
      <c r="M5" s="119"/>
    </row>
    <row r="6" spans="1:13">
      <c r="A6" s="19">
        <v>103.6269837</v>
      </c>
      <c r="B6" s="20">
        <v>9.9600000000000009</v>
      </c>
      <c r="F6" s="13">
        <v>31</v>
      </c>
      <c r="G6" s="13" t="s">
        <v>631</v>
      </c>
      <c r="H6" s="34">
        <v>-27.7</v>
      </c>
      <c r="I6" s="13">
        <v>2690</v>
      </c>
      <c r="J6" s="13">
        <v>400</v>
      </c>
      <c r="K6" s="13">
        <v>2925</v>
      </c>
      <c r="L6" s="119">
        <v>575</v>
      </c>
      <c r="M6" s="119"/>
    </row>
    <row r="7" spans="1:13">
      <c r="A7" s="19">
        <v>180.44047555</v>
      </c>
      <c r="B7" s="20">
        <v>10.07</v>
      </c>
      <c r="F7" s="13">
        <v>56.5</v>
      </c>
      <c r="G7" s="13" t="s">
        <v>816</v>
      </c>
      <c r="H7" s="34">
        <v>-34</v>
      </c>
      <c r="I7" s="13">
        <v>4075</v>
      </c>
      <c r="J7" s="13">
        <v>80</v>
      </c>
      <c r="K7" s="13">
        <v>4638</v>
      </c>
      <c r="L7" s="119">
        <v>197</v>
      </c>
      <c r="M7" s="119"/>
    </row>
    <row r="8" spans="1:13">
      <c r="A8" s="19">
        <v>257.25396740000002</v>
      </c>
      <c r="B8" s="20">
        <v>10.18</v>
      </c>
      <c r="F8" s="13">
        <v>61</v>
      </c>
      <c r="G8" s="13" t="s">
        <v>631</v>
      </c>
      <c r="H8" s="34">
        <v>-27.4</v>
      </c>
      <c r="I8" s="13">
        <v>3690</v>
      </c>
      <c r="J8" s="13">
        <v>400</v>
      </c>
      <c r="K8" s="13">
        <v>4100</v>
      </c>
      <c r="L8" s="119">
        <v>600</v>
      </c>
      <c r="M8" s="119"/>
    </row>
    <row r="9" spans="1:13">
      <c r="A9" s="19">
        <v>334.06745919999997</v>
      </c>
      <c r="B9" s="20">
        <v>9.82</v>
      </c>
      <c r="F9" s="13">
        <v>74.5</v>
      </c>
      <c r="G9" s="13" t="s">
        <v>816</v>
      </c>
      <c r="H9" s="34">
        <v>-29.8</v>
      </c>
      <c r="I9" s="13">
        <v>5000</v>
      </c>
      <c r="J9" s="13">
        <v>85</v>
      </c>
      <c r="K9" s="13">
        <v>5768</v>
      </c>
      <c r="L9" s="119">
        <v>116.5</v>
      </c>
      <c r="M9" s="119"/>
    </row>
    <row r="10" spans="1:13">
      <c r="A10" s="19">
        <v>410.88095099999998</v>
      </c>
      <c r="B10" s="20">
        <v>9.98</v>
      </c>
      <c r="F10" s="13">
        <v>93</v>
      </c>
      <c r="G10" s="13" t="s">
        <v>631</v>
      </c>
      <c r="H10" s="34">
        <v>-26.1</v>
      </c>
      <c r="I10" s="13">
        <v>6290</v>
      </c>
      <c r="J10" s="13">
        <v>400</v>
      </c>
      <c r="K10" s="13">
        <v>7200</v>
      </c>
      <c r="L10" s="119">
        <v>450</v>
      </c>
      <c r="M10" s="119"/>
    </row>
    <row r="11" spans="1:13">
      <c r="A11" s="19">
        <v>564.50793469999996</v>
      </c>
      <c r="B11" s="20">
        <v>9.9908999999999999</v>
      </c>
      <c r="F11" s="13">
        <v>117</v>
      </c>
      <c r="G11" s="13" t="s">
        <v>631</v>
      </c>
      <c r="H11" s="34">
        <v>-24</v>
      </c>
      <c r="I11" s="13">
        <v>8410</v>
      </c>
      <c r="J11" s="13">
        <v>400</v>
      </c>
      <c r="K11" s="13">
        <v>9500</v>
      </c>
      <c r="L11" s="119">
        <v>700</v>
      </c>
      <c r="M11" s="119"/>
    </row>
    <row r="12" spans="1:13">
      <c r="A12" s="19">
        <v>641.32142654999996</v>
      </c>
      <c r="B12" s="20">
        <v>9.59</v>
      </c>
      <c r="F12" s="13">
        <v>117.5</v>
      </c>
      <c r="G12" s="13" t="s">
        <v>631</v>
      </c>
      <c r="H12" s="34">
        <v>-27.1</v>
      </c>
      <c r="I12" s="13">
        <v>8525</v>
      </c>
      <c r="J12" s="13">
        <v>80</v>
      </c>
      <c r="K12" s="13">
        <v>9495</v>
      </c>
      <c r="L12" s="119">
        <v>61</v>
      </c>
      <c r="M12" s="119"/>
    </row>
    <row r="13" spans="1:13">
      <c r="A13" s="19">
        <v>718.13491839999995</v>
      </c>
      <c r="B13" s="20">
        <v>9.1300000000000008</v>
      </c>
      <c r="F13" s="13">
        <v>118.5</v>
      </c>
      <c r="G13" s="13" t="s">
        <v>816</v>
      </c>
      <c r="H13" s="34">
        <v>-33.9</v>
      </c>
      <c r="I13" s="13">
        <v>9400</v>
      </c>
      <c r="J13" s="13">
        <v>210</v>
      </c>
      <c r="K13" s="13">
        <v>10729</v>
      </c>
      <c r="L13" s="119">
        <v>339.5</v>
      </c>
      <c r="M13" s="119"/>
    </row>
    <row r="14" spans="1:13">
      <c r="A14" s="19">
        <v>794.94841025000005</v>
      </c>
      <c r="B14" s="20">
        <v>10.26</v>
      </c>
    </row>
    <row r="15" spans="1:13">
      <c r="A15" s="19">
        <v>871.76190210000004</v>
      </c>
      <c r="B15" s="20">
        <v>9.93</v>
      </c>
    </row>
    <row r="16" spans="1:13">
      <c r="A16" s="19">
        <v>948.57539405</v>
      </c>
      <c r="B16" s="20">
        <v>9.93</v>
      </c>
    </row>
    <row r="17" spans="1:2">
      <c r="A17" s="19">
        <v>1102.2023775</v>
      </c>
      <c r="B17" s="20">
        <v>9.67</v>
      </c>
    </row>
    <row r="18" spans="1:2">
      <c r="A18" s="19">
        <v>1255.8293610000001</v>
      </c>
      <c r="B18" s="20">
        <v>9.5299999999999994</v>
      </c>
    </row>
    <row r="19" spans="1:2">
      <c r="A19" s="19">
        <v>1409.4563450000001</v>
      </c>
      <c r="B19" s="20">
        <v>9.93</v>
      </c>
    </row>
    <row r="20" spans="1:2">
      <c r="A20" s="19">
        <v>1486.2698370000001</v>
      </c>
      <c r="B20" s="20">
        <v>9.42</v>
      </c>
    </row>
    <row r="21" spans="1:2">
      <c r="A21" s="19">
        <v>1563.083329</v>
      </c>
      <c r="B21" s="20">
        <v>9.7100000000000009</v>
      </c>
    </row>
    <row r="22" spans="1:2">
      <c r="A22" s="19">
        <v>1639.896821</v>
      </c>
      <c r="B22" s="20">
        <v>9.7100000000000009</v>
      </c>
    </row>
    <row r="23" spans="1:2">
      <c r="A23" s="19">
        <v>1716.7103125000001</v>
      </c>
      <c r="B23" s="20">
        <v>9.9600000000000009</v>
      </c>
    </row>
    <row r="24" spans="1:2">
      <c r="A24" s="19">
        <v>1793.5238039999999</v>
      </c>
      <c r="B24" s="20">
        <v>9.81</v>
      </c>
    </row>
    <row r="25" spans="1:2">
      <c r="A25" s="19">
        <v>1870.3372959999999</v>
      </c>
      <c r="B25" s="20">
        <v>9.4600000000000009</v>
      </c>
    </row>
    <row r="26" spans="1:2">
      <c r="A26" s="19">
        <v>1947.1507879999999</v>
      </c>
      <c r="B26" s="20">
        <v>9.77</v>
      </c>
    </row>
    <row r="27" spans="1:2">
      <c r="A27" s="19">
        <v>2023.9642799999999</v>
      </c>
      <c r="B27" s="20">
        <v>9.9499999999999993</v>
      </c>
    </row>
    <row r="28" spans="1:2">
      <c r="A28" s="19">
        <v>2100.7777719999999</v>
      </c>
      <c r="B28" s="20">
        <v>9.56</v>
      </c>
    </row>
    <row r="29" spans="1:2">
      <c r="A29" s="19">
        <v>2177.5912635</v>
      </c>
      <c r="B29" s="20">
        <v>8.9700000000000006</v>
      </c>
    </row>
    <row r="30" spans="1:2">
      <c r="A30" s="19">
        <v>2254.404755</v>
      </c>
      <c r="B30" s="20">
        <v>9.42</v>
      </c>
    </row>
    <row r="31" spans="1:2">
      <c r="A31" s="19">
        <v>2331.2182469999998</v>
      </c>
      <c r="B31" s="20">
        <v>9.06</v>
      </c>
    </row>
    <row r="32" spans="1:2">
      <c r="A32" s="19">
        <v>2408.031739</v>
      </c>
      <c r="B32" s="20">
        <v>9.7100000000000009</v>
      </c>
    </row>
    <row r="33" spans="1:11">
      <c r="A33" s="19">
        <v>2484.8452309999998</v>
      </c>
      <c r="B33" s="20">
        <v>9.39</v>
      </c>
    </row>
    <row r="34" spans="1:11">
      <c r="A34" s="19">
        <v>2561.658723</v>
      </c>
      <c r="B34" s="20">
        <v>9.2799999999999994</v>
      </c>
      <c r="F34" s="18"/>
      <c r="G34" s="18"/>
      <c r="H34" s="49"/>
      <c r="I34" s="18"/>
      <c r="J34" s="18"/>
      <c r="K34" s="38"/>
    </row>
    <row r="35" spans="1:11">
      <c r="A35" s="19">
        <v>2638.4722145000001</v>
      </c>
      <c r="B35" s="20">
        <v>9.31</v>
      </c>
      <c r="F35" s="18"/>
      <c r="G35" s="18"/>
      <c r="H35" s="49"/>
      <c r="I35" s="18"/>
      <c r="J35" s="18"/>
      <c r="K35" s="38"/>
    </row>
    <row r="36" spans="1:11">
      <c r="A36" s="19">
        <v>2715.2857060000001</v>
      </c>
      <c r="B36" s="20">
        <v>9.19</v>
      </c>
      <c r="F36" s="18"/>
      <c r="G36" s="18"/>
      <c r="H36" s="49"/>
      <c r="I36" s="18"/>
      <c r="J36" s="18"/>
      <c r="K36" s="38"/>
    </row>
    <row r="37" spans="1:11">
      <c r="A37" s="19">
        <v>2792.0991979999999</v>
      </c>
      <c r="B37" s="20">
        <v>8.6999999999999993</v>
      </c>
    </row>
    <row r="38" spans="1:11">
      <c r="A38" s="19">
        <v>2868.9126900000001</v>
      </c>
      <c r="B38" s="20">
        <v>9.51</v>
      </c>
    </row>
    <row r="39" spans="1:11">
      <c r="A39" s="19">
        <v>2945.7261819999999</v>
      </c>
      <c r="B39" s="20">
        <v>9.26</v>
      </c>
      <c r="D39" s="18"/>
    </row>
    <row r="40" spans="1:11">
      <c r="A40" s="19">
        <v>3022.5396740000001</v>
      </c>
      <c r="B40" s="20">
        <v>9.6999999999999993</v>
      </c>
      <c r="D40" s="18"/>
    </row>
    <row r="41" spans="1:11">
      <c r="A41" s="19">
        <v>3099.3531655000002</v>
      </c>
      <c r="B41" s="20">
        <v>8.8699999999999992</v>
      </c>
      <c r="D41" s="18"/>
    </row>
    <row r="42" spans="1:11">
      <c r="A42" s="19">
        <v>3176.1666570000002</v>
      </c>
      <c r="B42" s="20">
        <v>9.76</v>
      </c>
      <c r="D42" s="18"/>
    </row>
    <row r="43" spans="1:11">
      <c r="A43" s="19">
        <v>3252.980149</v>
      </c>
      <c r="B43" s="20">
        <v>9.42</v>
      </c>
      <c r="D43" s="18"/>
    </row>
    <row r="44" spans="1:11">
      <c r="A44" s="19">
        <v>3329.7936410000002</v>
      </c>
      <c r="B44" s="20">
        <v>10.4</v>
      </c>
      <c r="D44" s="18"/>
    </row>
    <row r="45" spans="1:11">
      <c r="A45" s="19">
        <v>3406.607133</v>
      </c>
      <c r="B45" s="20">
        <v>9.6199999999999992</v>
      </c>
      <c r="D45" s="18"/>
    </row>
    <row r="46" spans="1:11">
      <c r="A46" s="19">
        <v>3483.4206250000002</v>
      </c>
      <c r="B46" s="20">
        <v>9.8800000000000008</v>
      </c>
      <c r="D46" s="18"/>
    </row>
    <row r="47" spans="1:11">
      <c r="A47" s="19">
        <v>3560.2341164999998</v>
      </c>
      <c r="B47" s="20">
        <v>9.35</v>
      </c>
      <c r="D47" s="18"/>
    </row>
    <row r="48" spans="1:11">
      <c r="A48" s="19">
        <v>3637.0476079999999</v>
      </c>
      <c r="B48" s="20">
        <v>9.42</v>
      </c>
      <c r="D48" s="18"/>
    </row>
    <row r="49" spans="1:5">
      <c r="A49" s="19">
        <v>3713.8611000000001</v>
      </c>
      <c r="B49" s="20">
        <v>9.8000000000000007</v>
      </c>
      <c r="D49" s="18"/>
      <c r="E49" s="18"/>
    </row>
    <row r="50" spans="1:5">
      <c r="A50" s="19">
        <v>3790.6745919999998</v>
      </c>
      <c r="B50" s="20">
        <v>10.050000000000001</v>
      </c>
      <c r="D50" s="18"/>
      <c r="E50" s="18"/>
    </row>
    <row r="51" spans="1:5">
      <c r="A51" s="19">
        <v>3867.4880840000001</v>
      </c>
      <c r="B51" s="20">
        <v>9.69</v>
      </c>
      <c r="D51" s="18"/>
      <c r="E51" s="18"/>
    </row>
    <row r="52" spans="1:5">
      <c r="A52" s="19">
        <v>3944.3015759999998</v>
      </c>
      <c r="B52" s="20">
        <v>10.19</v>
      </c>
    </row>
    <row r="53" spans="1:5">
      <c r="A53" s="19">
        <v>4021.1150674999999</v>
      </c>
      <c r="B53" s="20">
        <v>9.99</v>
      </c>
    </row>
    <row r="54" spans="1:5">
      <c r="A54" s="19">
        <v>4097.928559</v>
      </c>
      <c r="B54" s="20">
        <v>10.51</v>
      </c>
    </row>
    <row r="55" spans="1:5">
      <c r="A55" s="19">
        <v>4174.7420510000002</v>
      </c>
      <c r="B55" s="20">
        <v>9.73</v>
      </c>
    </row>
    <row r="56" spans="1:5">
      <c r="A56" s="19">
        <v>4251.5555430000004</v>
      </c>
      <c r="B56" s="20">
        <v>9.64</v>
      </c>
    </row>
    <row r="57" spans="1:5">
      <c r="A57" s="19">
        <v>4328.3690349999997</v>
      </c>
      <c r="B57" s="20">
        <v>10.24</v>
      </c>
    </row>
    <row r="58" spans="1:5">
      <c r="A58" s="19">
        <v>4405.1825269999999</v>
      </c>
      <c r="B58" s="20">
        <v>10.06</v>
      </c>
    </row>
    <row r="59" spans="1:5">
      <c r="A59" s="19">
        <v>4481.9960185</v>
      </c>
      <c r="B59" s="20">
        <v>10.27</v>
      </c>
    </row>
    <row r="60" spans="1:5">
      <c r="A60" s="19">
        <v>4558.80951</v>
      </c>
      <c r="B60" s="20">
        <v>9.2200000000000006</v>
      </c>
    </row>
    <row r="61" spans="1:5">
      <c r="A61" s="19">
        <v>4635.6230020000003</v>
      </c>
      <c r="B61" s="20">
        <v>9.5399999999999991</v>
      </c>
    </row>
    <row r="62" spans="1:5">
      <c r="A62" s="19">
        <v>4712.4364939999996</v>
      </c>
      <c r="B62" s="20">
        <v>9.7100000000000009</v>
      </c>
    </row>
    <row r="63" spans="1:5">
      <c r="A63" s="19">
        <v>4789.2499859999998</v>
      </c>
      <c r="B63" s="20">
        <v>9.77</v>
      </c>
    </row>
    <row r="64" spans="1:5">
      <c r="A64" s="19">
        <v>4866.063478</v>
      </c>
      <c r="B64" s="20">
        <v>9.73</v>
      </c>
    </row>
    <row r="65" spans="1:2">
      <c r="A65" s="19">
        <v>4942.8769700000003</v>
      </c>
      <c r="B65" s="20">
        <v>9.5299999999999994</v>
      </c>
    </row>
    <row r="66" spans="1:2">
      <c r="A66" s="19">
        <v>5019.6904619999996</v>
      </c>
      <c r="B66" s="20">
        <v>9.82</v>
      </c>
    </row>
    <row r="67" spans="1:2">
      <c r="A67" s="19">
        <v>5096.5039534999996</v>
      </c>
      <c r="B67" s="20">
        <v>9.7100000000000009</v>
      </c>
    </row>
    <row r="68" spans="1:2">
      <c r="A68" s="19">
        <v>5173.3174449999997</v>
      </c>
      <c r="B68" s="20">
        <v>9.7799999999999994</v>
      </c>
    </row>
    <row r="69" spans="1:2">
      <c r="A69" s="19">
        <v>5250.1309369999999</v>
      </c>
      <c r="B69" s="20">
        <v>10.06</v>
      </c>
    </row>
    <row r="70" spans="1:2">
      <c r="A70" s="19">
        <v>5326.9444290000001</v>
      </c>
      <c r="B70" s="20">
        <v>9.2799999999999994</v>
      </c>
    </row>
    <row r="71" spans="1:2">
      <c r="A71" s="19">
        <v>5403.7579210000004</v>
      </c>
      <c r="B71" s="20">
        <v>9.44</v>
      </c>
    </row>
    <row r="72" spans="1:2">
      <c r="A72" s="19">
        <v>5480.5714129999997</v>
      </c>
      <c r="B72" s="20">
        <v>9.35</v>
      </c>
    </row>
    <row r="73" spans="1:2">
      <c r="A73" s="19">
        <v>5557.3849044999997</v>
      </c>
      <c r="B73" s="20">
        <v>10.07</v>
      </c>
    </row>
    <row r="74" spans="1:2">
      <c r="A74" s="19">
        <v>5634.1983959999998</v>
      </c>
      <c r="B74" s="20">
        <v>9.52</v>
      </c>
    </row>
    <row r="75" spans="1:2">
      <c r="A75" s="19">
        <v>5711.011888</v>
      </c>
      <c r="B75" s="20">
        <v>9.74</v>
      </c>
    </row>
    <row r="76" spans="1:2">
      <c r="A76" s="19">
        <v>5787.8253800000002</v>
      </c>
      <c r="B76" s="20">
        <v>10.1</v>
      </c>
    </row>
    <row r="77" spans="1:2">
      <c r="A77" s="19">
        <v>5864.6388720000004</v>
      </c>
      <c r="B77" s="20">
        <v>10.16</v>
      </c>
    </row>
    <row r="78" spans="1:2">
      <c r="A78" s="19">
        <v>5941.4523639999998</v>
      </c>
      <c r="B78" s="20">
        <v>9.4</v>
      </c>
    </row>
    <row r="79" spans="1:2">
      <c r="A79" s="19">
        <v>6018.2658554999998</v>
      </c>
      <c r="B79" s="20">
        <v>10.31</v>
      </c>
    </row>
    <row r="80" spans="1:2">
      <c r="A80" s="19">
        <v>6095.0793469999999</v>
      </c>
      <c r="B80" s="20">
        <v>9.6</v>
      </c>
    </row>
    <row r="81" spans="1:2">
      <c r="A81" s="19">
        <v>6171.8928390000001</v>
      </c>
      <c r="B81" s="20">
        <v>10.47</v>
      </c>
    </row>
    <row r="82" spans="1:2">
      <c r="A82" s="19">
        <v>6248.7063310000003</v>
      </c>
      <c r="B82" s="20">
        <v>9.86</v>
      </c>
    </row>
    <row r="83" spans="1:2">
      <c r="A83" s="19">
        <v>6325.5198229999996</v>
      </c>
      <c r="B83" s="20">
        <v>10.06</v>
      </c>
    </row>
    <row r="84" spans="1:2">
      <c r="A84" s="19">
        <v>6402.3333149999999</v>
      </c>
      <c r="B84" s="20">
        <v>9.89</v>
      </c>
    </row>
    <row r="85" spans="1:2">
      <c r="A85" s="19">
        <v>6479.1468064999999</v>
      </c>
      <c r="B85" s="20">
        <v>10.130000000000001</v>
      </c>
    </row>
    <row r="86" spans="1:2">
      <c r="A86" s="19">
        <v>6555.960298</v>
      </c>
      <c r="B86" s="20">
        <v>10.050000000000001</v>
      </c>
    </row>
    <row r="87" spans="1:2">
      <c r="A87" s="19">
        <v>6632.7737900000002</v>
      </c>
      <c r="B87" s="20">
        <v>10.26</v>
      </c>
    </row>
    <row r="88" spans="1:2">
      <c r="A88" s="19">
        <v>6709.5872820000004</v>
      </c>
      <c r="B88" s="20">
        <v>9.99</v>
      </c>
    </row>
    <row r="89" spans="1:2">
      <c r="A89" s="19">
        <v>6786.4007739999997</v>
      </c>
      <c r="B89" s="20">
        <v>9.14</v>
      </c>
    </row>
    <row r="90" spans="1:2">
      <c r="A90" s="19">
        <v>6863.214266</v>
      </c>
      <c r="B90" s="20">
        <v>9.81</v>
      </c>
    </row>
    <row r="91" spans="1:2">
      <c r="A91" s="19">
        <v>6940.0277575</v>
      </c>
      <c r="B91" s="20">
        <v>10.039999999999999</v>
      </c>
    </row>
    <row r="92" spans="1:2">
      <c r="A92" s="19">
        <v>7016.8412490000001</v>
      </c>
      <c r="B92" s="20">
        <v>9.69</v>
      </c>
    </row>
    <row r="93" spans="1:2">
      <c r="A93" s="19">
        <v>7093.6547410000003</v>
      </c>
      <c r="B93" s="20">
        <v>10.29</v>
      </c>
    </row>
    <row r="94" spans="1:2">
      <c r="A94" s="19">
        <v>7170.4682329999996</v>
      </c>
      <c r="B94" s="20">
        <v>10.01</v>
      </c>
    </row>
    <row r="95" spans="1:2">
      <c r="A95" s="19">
        <v>7247.2817249999998</v>
      </c>
      <c r="B95" s="20">
        <v>10.4</v>
      </c>
    </row>
    <row r="96" spans="1:2">
      <c r="A96" s="19">
        <v>7324.095217</v>
      </c>
      <c r="B96" s="20">
        <v>10.49</v>
      </c>
    </row>
    <row r="97" spans="1:2">
      <c r="A97" s="19">
        <v>7400.9087085000001</v>
      </c>
      <c r="B97" s="20">
        <v>10.98</v>
      </c>
    </row>
    <row r="98" spans="1:2">
      <c r="A98" s="19">
        <v>7477.7222000000002</v>
      </c>
      <c r="B98" s="20">
        <v>10.64</v>
      </c>
    </row>
    <row r="99" spans="1:2">
      <c r="A99" s="19">
        <v>7554.5356920000004</v>
      </c>
      <c r="B99" s="20">
        <v>10.46</v>
      </c>
    </row>
    <row r="100" spans="1:2">
      <c r="A100" s="19">
        <v>7631.3491839999997</v>
      </c>
      <c r="B100" s="20">
        <v>10.92</v>
      </c>
    </row>
    <row r="101" spans="1:2">
      <c r="A101" s="19">
        <v>7708.1626759999999</v>
      </c>
      <c r="B101" s="20">
        <v>10.59</v>
      </c>
    </row>
    <row r="102" spans="1:2">
      <c r="A102" s="19">
        <v>7784.9761680000001</v>
      </c>
      <c r="B102" s="20">
        <v>8.8699999999999992</v>
      </c>
    </row>
    <row r="103" spans="1:2">
      <c r="A103" s="19">
        <v>7861.7896595000002</v>
      </c>
      <c r="B103" s="20">
        <v>10.41</v>
      </c>
    </row>
    <row r="104" spans="1:2">
      <c r="A104" s="19">
        <v>7938.6031510000003</v>
      </c>
      <c r="B104" s="20">
        <v>10.94</v>
      </c>
    </row>
    <row r="105" spans="1:2">
      <c r="A105" s="19">
        <v>8015.4166429999996</v>
      </c>
      <c r="B105" s="20">
        <v>10.28</v>
      </c>
    </row>
    <row r="106" spans="1:2">
      <c r="A106" s="19">
        <v>8092.2301349999998</v>
      </c>
      <c r="B106" s="20">
        <v>9.89</v>
      </c>
    </row>
    <row r="107" spans="1:2">
      <c r="A107" s="19">
        <v>8169.043627</v>
      </c>
      <c r="B107" s="20">
        <v>10.29</v>
      </c>
    </row>
    <row r="108" spans="1:2">
      <c r="A108" s="19">
        <v>8245.8571190000002</v>
      </c>
      <c r="B108" s="20">
        <v>10.43</v>
      </c>
    </row>
    <row r="109" spans="1:2">
      <c r="A109" s="19">
        <v>8322.6706109999996</v>
      </c>
      <c r="B109" s="20">
        <v>10.69</v>
      </c>
    </row>
    <row r="110" spans="1:2">
      <c r="A110" s="19">
        <v>8399.4841030000007</v>
      </c>
      <c r="B110" s="20">
        <v>10.57</v>
      </c>
    </row>
    <row r="111" spans="1:2">
      <c r="A111" s="19">
        <v>8476.2975944999998</v>
      </c>
      <c r="B111" s="20">
        <v>10.210000000000001</v>
      </c>
    </row>
    <row r="112" spans="1:2">
      <c r="A112" s="19">
        <v>8553.1110860000008</v>
      </c>
      <c r="B112" s="20">
        <v>10.46</v>
      </c>
    </row>
    <row r="113" spans="1:2">
      <c r="A113" s="19">
        <v>8629.9245780000001</v>
      </c>
      <c r="B113" s="20">
        <v>10.61</v>
      </c>
    </row>
    <row r="114" spans="1:2">
      <c r="A114" s="19">
        <v>8706.7380699999994</v>
      </c>
      <c r="B114" s="20">
        <v>10.73</v>
      </c>
    </row>
    <row r="115" spans="1:2">
      <c r="A115" s="19">
        <v>8783.5515620000006</v>
      </c>
      <c r="B115" s="20">
        <v>10.31</v>
      </c>
    </row>
    <row r="116" spans="1:2">
      <c r="A116" s="19">
        <v>8860.3650539999999</v>
      </c>
      <c r="B116" s="20">
        <v>10.25</v>
      </c>
    </row>
    <row r="117" spans="1:2">
      <c r="A117" s="19">
        <v>8937.1785455000008</v>
      </c>
      <c r="B117" s="20">
        <v>9.8699999999999992</v>
      </c>
    </row>
    <row r="118" spans="1:2">
      <c r="A118" s="19">
        <v>9013.992037</v>
      </c>
      <c r="B118" s="20">
        <v>9.6300000000000008</v>
      </c>
    </row>
    <row r="119" spans="1:2">
      <c r="A119" s="19">
        <v>9090.8055289999993</v>
      </c>
      <c r="B119" s="20">
        <v>11.11</v>
      </c>
    </row>
    <row r="120" spans="1:2">
      <c r="A120" s="19">
        <v>9167.6190210000004</v>
      </c>
      <c r="B120" s="20">
        <v>10.8</v>
      </c>
    </row>
    <row r="121" spans="1:2">
      <c r="A121" s="19">
        <v>9244.4325129999997</v>
      </c>
      <c r="B121" s="20">
        <v>11.32</v>
      </c>
    </row>
    <row r="122" spans="1:2">
      <c r="A122" s="19">
        <v>9321.2460050000009</v>
      </c>
      <c r="B122" s="20">
        <v>11.39</v>
      </c>
    </row>
    <row r="123" spans="1:2">
      <c r="A123" s="19">
        <v>9398.0594965</v>
      </c>
      <c r="B123" s="20">
        <v>11.33</v>
      </c>
    </row>
    <row r="124" spans="1:2">
      <c r="A124" s="19">
        <v>9474.8729879999992</v>
      </c>
      <c r="B124" s="20">
        <v>10.36</v>
      </c>
    </row>
  </sheetData>
  <mergeCells count="2">
    <mergeCell ref="A3:B3"/>
    <mergeCell ref="F3:L3"/>
  </mergeCells>
  <phoneticPr fontId="44" type="noConversion"/>
  <pageMargins left="0.7" right="0.7" top="0.75" bottom="0.75" header="0.3" footer="0.3"/>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Z88"/>
  <sheetViews>
    <sheetView workbookViewId="0"/>
  </sheetViews>
  <sheetFormatPr baseColWidth="10" defaultColWidth="9" defaultRowHeight="13"/>
  <cols>
    <col min="1" max="1" width="21.1640625" style="19" customWidth="1"/>
    <col min="2" max="2" width="13.6640625" style="20" customWidth="1"/>
    <col min="3" max="5" width="9" style="4"/>
    <col min="6" max="6" width="10.6640625" style="4" customWidth="1"/>
    <col min="7" max="7" width="14.1640625" style="4" customWidth="1"/>
    <col min="8" max="8" width="11.1640625" style="4" customWidth="1"/>
    <col min="9" max="14" width="9" style="4"/>
    <col min="15" max="15" width="10.33203125" style="38" customWidth="1"/>
    <col min="16" max="16" width="16" style="38" customWidth="1"/>
    <col min="17" max="17" width="11.33203125" style="38" customWidth="1"/>
    <col min="18" max="26" width="9" style="38"/>
    <col min="27" max="16384" width="9" style="4"/>
  </cols>
  <sheetData>
    <row r="1" spans="1:26">
      <c r="A1" s="37" t="s">
        <v>845</v>
      </c>
      <c r="F1" s="6"/>
      <c r="G1" s="6"/>
      <c r="H1" s="6"/>
      <c r="I1" s="6"/>
      <c r="J1" s="6"/>
      <c r="K1" s="6"/>
      <c r="L1" s="6"/>
      <c r="M1" s="6"/>
      <c r="O1" s="4"/>
      <c r="P1" s="4"/>
      <c r="Q1" s="4"/>
      <c r="R1" s="4"/>
      <c r="S1" s="4"/>
      <c r="T1" s="4"/>
      <c r="U1" s="4"/>
      <c r="V1" s="4"/>
      <c r="W1" s="4"/>
      <c r="X1" s="4"/>
      <c r="Y1" s="4"/>
      <c r="Z1" s="4"/>
    </row>
    <row r="2" spans="1:26">
      <c r="A2" s="9"/>
      <c r="F2" s="6"/>
      <c r="G2" s="6"/>
      <c r="H2" s="6"/>
      <c r="I2" s="6"/>
      <c r="J2" s="6"/>
      <c r="K2" s="6"/>
      <c r="L2" s="6"/>
      <c r="M2" s="6"/>
      <c r="O2" s="4"/>
      <c r="P2" s="4"/>
      <c r="Q2" s="4"/>
      <c r="R2" s="4"/>
      <c r="S2" s="4"/>
      <c r="T2" s="4"/>
      <c r="U2" s="4"/>
      <c r="V2" s="4"/>
      <c r="W2" s="4"/>
      <c r="X2" s="4"/>
      <c r="Y2" s="4"/>
      <c r="Z2" s="4"/>
    </row>
    <row r="3" spans="1:26">
      <c r="A3" s="239" t="s">
        <v>605</v>
      </c>
      <c r="B3" s="239"/>
      <c r="F3" s="229" t="s">
        <v>606</v>
      </c>
      <c r="G3" s="229"/>
      <c r="H3" s="229"/>
    </row>
    <row r="4" spans="1:26" ht="15">
      <c r="A4" s="11" t="s">
        <v>607</v>
      </c>
      <c r="B4" s="12" t="s">
        <v>608</v>
      </c>
      <c r="F4" s="13" t="s">
        <v>617</v>
      </c>
      <c r="G4" s="14" t="s">
        <v>611</v>
      </c>
      <c r="H4" s="14" t="s">
        <v>612</v>
      </c>
    </row>
    <row r="5" spans="1:26">
      <c r="A5" s="19">
        <v>-62</v>
      </c>
      <c r="B5" s="23">
        <v>16.707999999999998</v>
      </c>
      <c r="F5" s="6">
        <v>31</v>
      </c>
      <c r="G5" s="13">
        <v>1880</v>
      </c>
      <c r="H5" s="6">
        <v>60</v>
      </c>
    </row>
    <row r="6" spans="1:26">
      <c r="A6" s="19">
        <v>28.1</v>
      </c>
      <c r="B6" s="23">
        <v>17.917000000000002</v>
      </c>
      <c r="F6" s="6">
        <v>71</v>
      </c>
      <c r="G6" s="13">
        <v>3080</v>
      </c>
      <c r="H6" s="6">
        <v>45</v>
      </c>
      <c r="K6" s="38"/>
    </row>
    <row r="7" spans="1:26">
      <c r="A7" s="19">
        <v>142.69999999999999</v>
      </c>
      <c r="B7" s="23">
        <v>17.378</v>
      </c>
      <c r="F7" s="6">
        <v>123.5</v>
      </c>
      <c r="G7" s="13">
        <v>5330</v>
      </c>
      <c r="H7" s="6">
        <v>80</v>
      </c>
      <c r="M7" s="38"/>
      <c r="N7" s="38"/>
    </row>
    <row r="8" spans="1:26">
      <c r="A8" s="19">
        <v>262.39999999999998</v>
      </c>
      <c r="B8" s="23">
        <v>17.587</v>
      </c>
      <c r="F8" s="6">
        <v>1410</v>
      </c>
      <c r="G8" s="13">
        <v>5740</v>
      </c>
      <c r="H8" s="6">
        <v>95</v>
      </c>
      <c r="M8" s="38"/>
      <c r="N8" s="38"/>
    </row>
    <row r="9" spans="1:26">
      <c r="A9" s="19">
        <v>383.7</v>
      </c>
      <c r="B9" s="23">
        <v>17.238</v>
      </c>
      <c r="M9" s="38"/>
      <c r="N9" s="38"/>
    </row>
    <row r="10" spans="1:26">
      <c r="A10" s="19">
        <v>497.9</v>
      </c>
      <c r="B10" s="23">
        <v>17.757000000000001</v>
      </c>
      <c r="M10" s="38"/>
      <c r="N10" s="38"/>
    </row>
    <row r="11" spans="1:26">
      <c r="A11" s="19">
        <v>625.1</v>
      </c>
      <c r="B11" s="23">
        <v>16.853000000000002</v>
      </c>
    </row>
    <row r="12" spans="1:26">
      <c r="A12" s="19">
        <v>745.8</v>
      </c>
      <c r="B12" s="23">
        <v>16.558</v>
      </c>
    </row>
    <row r="13" spans="1:26">
      <c r="A13" s="19">
        <v>865.9</v>
      </c>
      <c r="B13" s="23">
        <v>17.39</v>
      </c>
      <c r="Y13" s="4"/>
      <c r="Z13" s="4"/>
    </row>
    <row r="14" spans="1:26">
      <c r="A14" s="19">
        <v>985.2</v>
      </c>
      <c r="B14" s="23">
        <v>17.251999999999999</v>
      </c>
      <c r="Y14" s="4"/>
      <c r="Z14" s="4"/>
    </row>
    <row r="15" spans="1:26">
      <c r="A15" s="19">
        <v>1108</v>
      </c>
      <c r="B15" s="23">
        <v>17.832999999999998</v>
      </c>
      <c r="Y15" s="4"/>
      <c r="Z15" s="4"/>
    </row>
    <row r="16" spans="1:26">
      <c r="A16" s="19">
        <v>1231.0999999999999</v>
      </c>
      <c r="B16" s="23">
        <v>18.055</v>
      </c>
      <c r="Y16" s="4"/>
      <c r="Z16" s="4"/>
    </row>
    <row r="17" spans="1:2">
      <c r="A17" s="19">
        <v>1351.1</v>
      </c>
      <c r="B17" s="23">
        <v>16.946000000000002</v>
      </c>
    </row>
    <row r="18" spans="1:2">
      <c r="A18" s="19">
        <v>1472.5</v>
      </c>
      <c r="B18" s="23">
        <v>17.731999999999999</v>
      </c>
    </row>
    <row r="19" spans="1:2">
      <c r="A19" s="19">
        <v>1589</v>
      </c>
      <c r="B19" s="23">
        <v>17.402999999999999</v>
      </c>
    </row>
    <row r="20" spans="1:2">
      <c r="A20" s="19">
        <v>1706.5</v>
      </c>
      <c r="B20" s="23">
        <v>17.279</v>
      </c>
    </row>
    <row r="21" spans="1:2">
      <c r="A21" s="19">
        <v>1801.6</v>
      </c>
      <c r="B21" s="23">
        <v>17.600000000000001</v>
      </c>
    </row>
    <row r="22" spans="1:2">
      <c r="A22" s="19">
        <v>1876.6</v>
      </c>
      <c r="B22" s="23">
        <v>16.718</v>
      </c>
    </row>
    <row r="23" spans="1:2">
      <c r="A23" s="19">
        <v>1951.5</v>
      </c>
      <c r="B23" s="23">
        <v>17.754999999999999</v>
      </c>
    </row>
    <row r="24" spans="1:2">
      <c r="A24" s="19">
        <v>2027.6</v>
      </c>
      <c r="B24" s="23">
        <v>18.317</v>
      </c>
    </row>
    <row r="25" spans="1:2">
      <c r="A25" s="19">
        <v>2105.9</v>
      </c>
      <c r="B25" s="23">
        <v>17.731999999999999</v>
      </c>
    </row>
    <row r="26" spans="1:2">
      <c r="A26" s="19">
        <v>2181.6999999999998</v>
      </c>
      <c r="B26" s="23">
        <v>18.274999999999999</v>
      </c>
    </row>
    <row r="27" spans="1:2">
      <c r="A27" s="19">
        <v>2260.8000000000002</v>
      </c>
      <c r="B27" s="23">
        <v>18.338999999999999</v>
      </c>
    </row>
    <row r="28" spans="1:2">
      <c r="A28" s="19">
        <v>2340.3000000000002</v>
      </c>
      <c r="B28" s="23">
        <v>18.113</v>
      </c>
    </row>
    <row r="29" spans="1:2">
      <c r="A29" s="19">
        <v>2419.4</v>
      </c>
      <c r="B29" s="23">
        <v>18.016999999999999</v>
      </c>
    </row>
    <row r="30" spans="1:2">
      <c r="A30" s="19">
        <v>2499.3000000000002</v>
      </c>
      <c r="B30" s="23">
        <v>17.888999999999999</v>
      </c>
    </row>
    <row r="31" spans="1:2">
      <c r="A31" s="19">
        <v>2578.9</v>
      </c>
      <c r="B31" s="23">
        <v>18.282</v>
      </c>
    </row>
    <row r="32" spans="1:2">
      <c r="A32" s="19">
        <v>2652.9</v>
      </c>
      <c r="B32" s="23">
        <v>17.919</v>
      </c>
    </row>
    <row r="33" spans="1:2">
      <c r="A33" s="19">
        <v>2734.6</v>
      </c>
      <c r="B33" s="23">
        <v>16.966000000000001</v>
      </c>
    </row>
    <row r="34" spans="1:2">
      <c r="A34" s="19">
        <v>2813.3</v>
      </c>
      <c r="B34" s="23">
        <v>18.524999999999999</v>
      </c>
    </row>
    <row r="35" spans="1:2">
      <c r="A35" s="19">
        <v>2889.2</v>
      </c>
      <c r="B35" s="23">
        <v>17.96</v>
      </c>
    </row>
    <row r="36" spans="1:2">
      <c r="A36" s="19">
        <v>2968.2</v>
      </c>
      <c r="B36" s="23">
        <v>17.265999999999998</v>
      </c>
    </row>
    <row r="37" spans="1:2">
      <c r="A37" s="19">
        <v>3046.9</v>
      </c>
      <c r="B37" s="23">
        <v>17.82</v>
      </c>
    </row>
    <row r="38" spans="1:2">
      <c r="A38" s="19">
        <v>3122.6</v>
      </c>
      <c r="B38" s="23">
        <v>17.861000000000001</v>
      </c>
    </row>
    <row r="39" spans="1:2">
      <c r="A39" s="19">
        <v>3197.6</v>
      </c>
      <c r="B39" s="23">
        <v>17.734999999999999</v>
      </c>
    </row>
    <row r="40" spans="1:2">
      <c r="A40" s="19">
        <v>3272.9</v>
      </c>
      <c r="B40" s="23">
        <v>17.806000000000001</v>
      </c>
    </row>
    <row r="41" spans="1:2">
      <c r="A41" s="19">
        <v>3350.3</v>
      </c>
      <c r="B41" s="23">
        <v>18.122</v>
      </c>
    </row>
    <row r="42" spans="1:2">
      <c r="A42" s="19">
        <v>3442.3</v>
      </c>
      <c r="B42" s="23">
        <v>18.248999999999999</v>
      </c>
    </row>
    <row r="43" spans="1:2">
      <c r="A43" s="19">
        <v>3542.1</v>
      </c>
      <c r="B43" s="23">
        <v>18.010999999999999</v>
      </c>
    </row>
    <row r="44" spans="1:2">
      <c r="A44" s="19">
        <v>3643.9</v>
      </c>
      <c r="B44" s="23">
        <v>17.507999999999999</v>
      </c>
    </row>
    <row r="45" spans="1:2">
      <c r="A45" s="19">
        <v>3744.5</v>
      </c>
      <c r="B45" s="23">
        <v>17.695</v>
      </c>
    </row>
    <row r="46" spans="1:2">
      <c r="A46" s="19">
        <v>3850.6</v>
      </c>
      <c r="B46" s="23">
        <v>18.225000000000001</v>
      </c>
    </row>
    <row r="47" spans="1:2">
      <c r="A47" s="19">
        <v>3955.6</v>
      </c>
      <c r="B47" s="23">
        <v>17.436</v>
      </c>
    </row>
    <row r="48" spans="1:2">
      <c r="A48" s="19">
        <v>4059.8</v>
      </c>
      <c r="B48" s="23">
        <v>17.044</v>
      </c>
    </row>
    <row r="49" spans="1:2">
      <c r="A49" s="19">
        <v>4163.5</v>
      </c>
      <c r="B49" s="23">
        <v>18.052</v>
      </c>
    </row>
    <row r="50" spans="1:2">
      <c r="A50" s="19">
        <v>4269.7</v>
      </c>
      <c r="B50" s="23">
        <v>18.335999999999999</v>
      </c>
    </row>
    <row r="51" spans="1:2">
      <c r="A51" s="19">
        <v>4376.5</v>
      </c>
      <c r="B51" s="23">
        <v>18.651</v>
      </c>
    </row>
    <row r="52" spans="1:2">
      <c r="A52" s="19">
        <v>4477.8</v>
      </c>
      <c r="B52" s="23">
        <v>18.416</v>
      </c>
    </row>
    <row r="53" spans="1:2">
      <c r="A53" s="19">
        <v>4581.3999999999996</v>
      </c>
      <c r="B53" s="23">
        <v>18.266999999999999</v>
      </c>
    </row>
    <row r="54" spans="1:2">
      <c r="A54" s="19">
        <v>4692.2</v>
      </c>
      <c r="B54" s="23">
        <v>17.731000000000002</v>
      </c>
    </row>
    <row r="55" spans="1:2">
      <c r="A55" s="19">
        <v>4798.3999999999996</v>
      </c>
      <c r="B55" s="23">
        <v>18.105</v>
      </c>
    </row>
    <row r="56" spans="1:2">
      <c r="A56" s="19">
        <v>4904.5</v>
      </c>
      <c r="B56" s="23">
        <v>17.861000000000001</v>
      </c>
    </row>
    <row r="57" spans="1:2">
      <c r="A57" s="19">
        <v>5012.5</v>
      </c>
      <c r="B57" s="23">
        <v>17.529</v>
      </c>
    </row>
    <row r="58" spans="1:2">
      <c r="A58" s="19">
        <v>5120.6000000000004</v>
      </c>
      <c r="B58" s="23">
        <v>17.63</v>
      </c>
    </row>
    <row r="59" spans="1:2">
      <c r="A59" s="19">
        <v>5226.3</v>
      </c>
      <c r="B59" s="23">
        <v>17.686</v>
      </c>
    </row>
    <row r="60" spans="1:2">
      <c r="A60" s="19">
        <v>5330.9</v>
      </c>
      <c r="B60" s="23">
        <v>17.823</v>
      </c>
    </row>
    <row r="61" spans="1:2">
      <c r="A61" s="19">
        <v>5436.3</v>
      </c>
      <c r="B61" s="23">
        <v>16.663</v>
      </c>
    </row>
    <row r="62" spans="1:2">
      <c r="A62" s="19">
        <v>5541.3</v>
      </c>
      <c r="B62" s="23">
        <v>17.338999999999999</v>
      </c>
    </row>
    <row r="63" spans="1:2">
      <c r="A63" s="19">
        <v>5642.9</v>
      </c>
      <c r="B63" s="23">
        <v>17.673999999999999</v>
      </c>
    </row>
    <row r="64" spans="1:2">
      <c r="A64" s="19">
        <v>5748</v>
      </c>
      <c r="B64" s="23">
        <v>17.088000000000001</v>
      </c>
    </row>
    <row r="65" spans="1:2">
      <c r="A65" s="19">
        <v>5853.7</v>
      </c>
      <c r="B65" s="23">
        <v>17.536999999999999</v>
      </c>
    </row>
    <row r="66" spans="1:2">
      <c r="A66" s="19">
        <v>5956.7</v>
      </c>
      <c r="B66" s="23">
        <v>18.204000000000001</v>
      </c>
    </row>
    <row r="67" spans="1:2">
      <c r="A67" s="19">
        <v>6052.1</v>
      </c>
      <c r="B67" s="23">
        <v>18.161999999999999</v>
      </c>
    </row>
    <row r="68" spans="1:2">
      <c r="A68" s="19">
        <v>6133.5</v>
      </c>
      <c r="B68" s="23">
        <v>17.488</v>
      </c>
    </row>
    <row r="69" spans="1:2">
      <c r="A69" s="19">
        <v>6203.9</v>
      </c>
      <c r="B69" s="23">
        <v>17.821999999999999</v>
      </c>
    </row>
    <row r="70" spans="1:2">
      <c r="A70" s="19">
        <v>6271.4</v>
      </c>
      <c r="B70" s="23">
        <v>18.239999999999998</v>
      </c>
    </row>
    <row r="71" spans="1:2">
      <c r="A71" s="19">
        <v>6343.2</v>
      </c>
      <c r="B71" s="23">
        <v>17.643999999999998</v>
      </c>
    </row>
    <row r="72" spans="1:2">
      <c r="A72" s="19">
        <v>6413.3</v>
      </c>
      <c r="B72" s="23">
        <v>17.765000000000001</v>
      </c>
    </row>
    <row r="73" spans="1:2">
      <c r="A73" s="19">
        <v>6481</v>
      </c>
      <c r="B73" s="23">
        <v>18.074999999999999</v>
      </c>
    </row>
    <row r="74" spans="1:2">
      <c r="A74" s="19">
        <v>6548.7</v>
      </c>
      <c r="B74" s="23">
        <v>18.398</v>
      </c>
    </row>
    <row r="75" spans="1:2">
      <c r="A75" s="19">
        <v>6616.9</v>
      </c>
      <c r="B75" s="23">
        <v>17.033999999999999</v>
      </c>
    </row>
    <row r="76" spans="1:2">
      <c r="A76" s="19">
        <v>6688.3</v>
      </c>
      <c r="B76" s="23">
        <v>18.071000000000002</v>
      </c>
    </row>
    <row r="77" spans="1:2">
      <c r="A77" s="19">
        <v>6775</v>
      </c>
      <c r="B77" s="23">
        <v>17.529</v>
      </c>
    </row>
    <row r="78" spans="1:2">
      <c r="A78" s="19">
        <v>6877.1</v>
      </c>
      <c r="B78" s="23">
        <v>18.760999999999999</v>
      </c>
    </row>
    <row r="79" spans="1:2">
      <c r="A79" s="19">
        <v>6976.4</v>
      </c>
      <c r="B79" s="23">
        <v>18.318999999999999</v>
      </c>
    </row>
    <row r="80" spans="1:2">
      <c r="A80" s="19">
        <v>7078</v>
      </c>
      <c r="B80" s="23">
        <v>17.666</v>
      </c>
    </row>
    <row r="81" spans="1:2">
      <c r="A81" s="19">
        <v>7179.6</v>
      </c>
      <c r="B81" s="23">
        <v>18.486999999999998</v>
      </c>
    </row>
    <row r="82" spans="1:2">
      <c r="A82" s="19">
        <v>7281.9</v>
      </c>
      <c r="B82" s="23">
        <v>17.158999999999999</v>
      </c>
    </row>
    <row r="83" spans="1:2">
      <c r="A83" s="19">
        <v>7386.2</v>
      </c>
      <c r="B83" s="23">
        <v>18.064</v>
      </c>
    </row>
    <row r="84" spans="1:2">
      <c r="A84" s="19">
        <v>7490</v>
      </c>
      <c r="B84" s="23">
        <v>16.564</v>
      </c>
    </row>
    <row r="85" spans="1:2">
      <c r="A85" s="19">
        <v>7590.2</v>
      </c>
      <c r="B85" s="23">
        <v>17.021999999999998</v>
      </c>
    </row>
    <row r="86" spans="1:2">
      <c r="A86" s="19">
        <v>7692</v>
      </c>
      <c r="B86" s="23">
        <v>17.864999999999998</v>
      </c>
    </row>
    <row r="87" spans="1:2">
      <c r="A87" s="19">
        <v>7790.8</v>
      </c>
      <c r="B87" s="23">
        <v>15.077999999999999</v>
      </c>
    </row>
    <row r="88" spans="1:2">
      <c r="A88" s="19">
        <v>7892.6</v>
      </c>
      <c r="B88" s="23">
        <v>16.645</v>
      </c>
    </row>
  </sheetData>
  <mergeCells count="2">
    <mergeCell ref="A3:B3"/>
    <mergeCell ref="F3:H3"/>
  </mergeCells>
  <phoneticPr fontId="44" type="noConversion"/>
  <pageMargins left="0.7" right="0.7" top="0.75" bottom="0.75" header="0.3" footer="0.3"/>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L51"/>
  <sheetViews>
    <sheetView workbookViewId="0"/>
  </sheetViews>
  <sheetFormatPr baseColWidth="10" defaultColWidth="9" defaultRowHeight="13"/>
  <cols>
    <col min="1" max="1" width="21.1640625" style="22" customWidth="1"/>
    <col min="2" max="2" width="13.6640625" style="22" customWidth="1"/>
    <col min="3" max="3" width="9" style="21"/>
    <col min="4" max="5" width="9" style="4"/>
    <col min="6" max="6" width="10.1640625" style="4" customWidth="1"/>
    <col min="7" max="7" width="16.1640625" style="4" customWidth="1"/>
    <col min="8" max="8" width="14.1640625" style="4" customWidth="1"/>
    <col min="9" max="9" width="11.1640625" style="4" customWidth="1"/>
    <col min="10" max="10" width="20.33203125" style="4" customWidth="1"/>
    <col min="11" max="11" width="7.83203125" style="4" customWidth="1"/>
    <col min="12" max="12" width="20.33203125" style="4" customWidth="1"/>
    <col min="13" max="13" width="7.6640625" style="4" customWidth="1"/>
    <col min="14" max="16384" width="9" style="4"/>
  </cols>
  <sheetData>
    <row r="1" spans="1:12">
      <c r="A1" s="39" t="s">
        <v>846</v>
      </c>
      <c r="B1" s="20"/>
      <c r="C1" s="4"/>
      <c r="F1" s="6"/>
      <c r="G1" s="6"/>
      <c r="H1" s="6"/>
      <c r="I1" s="6"/>
      <c r="J1" s="6"/>
      <c r="K1" s="6"/>
      <c r="L1" s="6"/>
    </row>
    <row r="2" spans="1:12">
      <c r="A2" s="40"/>
      <c r="B2" s="20"/>
      <c r="C2" s="4"/>
      <c r="F2" s="6"/>
      <c r="G2" s="6"/>
      <c r="H2" s="6"/>
      <c r="I2" s="6"/>
      <c r="J2" s="6"/>
      <c r="K2" s="6"/>
      <c r="L2" s="6"/>
    </row>
    <row r="3" spans="1:12">
      <c r="A3" s="239" t="s">
        <v>605</v>
      </c>
      <c r="B3" s="239"/>
      <c r="F3" s="229" t="s">
        <v>606</v>
      </c>
      <c r="G3" s="229"/>
      <c r="H3" s="229"/>
      <c r="I3" s="229"/>
      <c r="J3" s="229"/>
      <c r="K3" s="229"/>
    </row>
    <row r="4" spans="1:12" ht="15">
      <c r="A4" s="11" t="s">
        <v>607</v>
      </c>
      <c r="B4" s="12" t="s">
        <v>608</v>
      </c>
      <c r="F4" s="13" t="s">
        <v>609</v>
      </c>
      <c r="G4" s="13" t="s">
        <v>628</v>
      </c>
      <c r="H4" s="14" t="s">
        <v>611</v>
      </c>
      <c r="I4" s="14" t="s">
        <v>612</v>
      </c>
      <c r="J4" s="13" t="s">
        <v>629</v>
      </c>
      <c r="K4" s="6" t="s">
        <v>634</v>
      </c>
    </row>
    <row r="5" spans="1:12">
      <c r="A5" s="123">
        <v>-43.5</v>
      </c>
      <c r="B5" s="124">
        <v>1.47</v>
      </c>
      <c r="F5" s="13">
        <v>102.5</v>
      </c>
      <c r="G5" s="13" t="s">
        <v>847</v>
      </c>
      <c r="H5" s="13">
        <v>1255</v>
      </c>
      <c r="I5" s="13">
        <v>60</v>
      </c>
      <c r="J5" s="13">
        <f>(1056+1295)/2</f>
        <v>1175.5</v>
      </c>
      <c r="K5" s="6">
        <f>ABS(1056-1295)/2</f>
        <v>119.5</v>
      </c>
    </row>
    <row r="6" spans="1:12">
      <c r="A6" s="123">
        <v>29</v>
      </c>
      <c r="B6" s="124">
        <v>-0.16</v>
      </c>
      <c r="F6" s="13">
        <v>223</v>
      </c>
      <c r="G6" s="13" t="s">
        <v>794</v>
      </c>
      <c r="H6" s="13">
        <v>2035</v>
      </c>
      <c r="I6" s="13">
        <v>35</v>
      </c>
      <c r="J6" s="13">
        <f>(1898+2112)/2</f>
        <v>2005</v>
      </c>
      <c r="K6" s="6">
        <f>ABS(1898-2112)/2</f>
        <v>107</v>
      </c>
      <c r="L6" s="18"/>
    </row>
    <row r="7" spans="1:12">
      <c r="A7" s="123">
        <v>79</v>
      </c>
      <c r="B7" s="124">
        <v>-0.77</v>
      </c>
      <c r="F7" s="13">
        <v>337.5</v>
      </c>
      <c r="G7" s="13" t="s">
        <v>847</v>
      </c>
      <c r="H7" s="13">
        <v>3015</v>
      </c>
      <c r="I7" s="13">
        <v>35</v>
      </c>
      <c r="J7" s="13">
        <f>(3079+3338)/2</f>
        <v>3208.5</v>
      </c>
      <c r="K7" s="6">
        <f>ABS(3079-3338)/2</f>
        <v>129.5</v>
      </c>
      <c r="L7" s="18"/>
    </row>
    <row r="8" spans="1:12">
      <c r="A8" s="123">
        <v>225</v>
      </c>
      <c r="B8" s="124">
        <v>-0.95</v>
      </c>
      <c r="F8" s="13">
        <v>419.5</v>
      </c>
      <c r="G8" s="13" t="s">
        <v>794</v>
      </c>
      <c r="H8" s="13">
        <v>3305</v>
      </c>
      <c r="I8" s="13">
        <v>35</v>
      </c>
      <c r="J8" s="13">
        <f>(3452+3630)/2</f>
        <v>3541</v>
      </c>
      <c r="K8" s="6">
        <f>ABS(3452-3630)/2</f>
        <v>89</v>
      </c>
      <c r="L8" s="18"/>
    </row>
    <row r="9" spans="1:12">
      <c r="A9" s="123">
        <v>330</v>
      </c>
      <c r="B9" s="124">
        <v>-0.68</v>
      </c>
      <c r="F9" s="13">
        <v>652</v>
      </c>
      <c r="G9" s="13" t="s">
        <v>794</v>
      </c>
      <c r="H9" s="13">
        <v>4595</v>
      </c>
      <c r="I9" s="13">
        <v>35</v>
      </c>
      <c r="J9" s="13">
        <f>(5068+5460)/2</f>
        <v>5264</v>
      </c>
      <c r="K9" s="6">
        <f>ABS(5068-5460)/2</f>
        <v>196</v>
      </c>
      <c r="L9" s="18"/>
    </row>
    <row r="10" spans="1:12">
      <c r="A10" s="123">
        <v>462</v>
      </c>
      <c r="B10" s="124">
        <v>0.56000000000000005</v>
      </c>
      <c r="F10" s="13">
        <v>696</v>
      </c>
      <c r="G10" s="13" t="s">
        <v>794</v>
      </c>
      <c r="H10" s="13">
        <v>5035</v>
      </c>
      <c r="I10" s="13">
        <v>35</v>
      </c>
      <c r="J10" s="13">
        <f>(5663+5899)/2</f>
        <v>5781</v>
      </c>
      <c r="K10" s="6">
        <f>ABS(5663-5899)/2</f>
        <v>118</v>
      </c>
    </row>
    <row r="11" spans="1:12">
      <c r="A11" s="123">
        <v>591.5</v>
      </c>
      <c r="B11" s="124">
        <v>0.89</v>
      </c>
      <c r="F11" s="13">
        <v>778.5</v>
      </c>
      <c r="G11" s="13" t="s">
        <v>847</v>
      </c>
      <c r="H11" s="13">
        <v>8015</v>
      </c>
      <c r="I11" s="13">
        <v>35</v>
      </c>
      <c r="J11" s="13">
        <f>(8765+9012)/2</f>
        <v>8888.5</v>
      </c>
      <c r="K11" s="6">
        <f>ABS(8765-9012)/2</f>
        <v>123.5</v>
      </c>
    </row>
    <row r="12" spans="1:12">
      <c r="A12" s="123">
        <v>821.5</v>
      </c>
      <c r="B12" s="124">
        <v>0.92</v>
      </c>
      <c r="F12" s="13">
        <v>798</v>
      </c>
      <c r="G12" s="13" t="s">
        <v>794</v>
      </c>
      <c r="H12" s="13">
        <v>6450</v>
      </c>
      <c r="I12" s="13">
        <v>35</v>
      </c>
      <c r="J12" s="13">
        <f>(7291+7430)/2</f>
        <v>7360.5</v>
      </c>
      <c r="K12" s="6">
        <f>ABS(7291-7430)/2</f>
        <v>69.5</v>
      </c>
    </row>
    <row r="13" spans="1:12">
      <c r="A13" s="123">
        <v>1108.5</v>
      </c>
      <c r="B13" s="124">
        <v>1.07</v>
      </c>
      <c r="F13" s="13">
        <v>871.5</v>
      </c>
      <c r="G13" s="13" t="s">
        <v>794</v>
      </c>
      <c r="H13" s="13">
        <v>8055</v>
      </c>
      <c r="I13" s="13">
        <v>35</v>
      </c>
      <c r="J13" s="13">
        <f>(8776+9079)/2</f>
        <v>8927.5</v>
      </c>
      <c r="K13" s="6">
        <f>ABS(8776-9079)/2</f>
        <v>151.5</v>
      </c>
    </row>
    <row r="14" spans="1:12">
      <c r="A14" s="123">
        <v>1429</v>
      </c>
      <c r="B14" s="124">
        <v>1.65</v>
      </c>
      <c r="F14" s="13">
        <v>909.7</v>
      </c>
      <c r="G14" s="13" t="s">
        <v>847</v>
      </c>
      <c r="H14" s="13">
        <v>9340</v>
      </c>
      <c r="I14" s="13">
        <v>35</v>
      </c>
      <c r="J14" s="13">
        <f>(10431+10667)/2</f>
        <v>10549</v>
      </c>
      <c r="K14" s="6">
        <f>ABS(10431-10667)/2</f>
        <v>118</v>
      </c>
    </row>
    <row r="15" spans="1:12">
      <c r="A15" s="123">
        <v>1630.5</v>
      </c>
      <c r="B15" s="124">
        <v>0.43</v>
      </c>
      <c r="F15" s="13">
        <v>919.5</v>
      </c>
      <c r="G15" s="13" t="s">
        <v>794</v>
      </c>
      <c r="H15" s="13">
        <v>9360</v>
      </c>
      <c r="I15" s="13">
        <v>45</v>
      </c>
      <c r="J15" s="13">
        <f>(10776+11180)/2</f>
        <v>10978</v>
      </c>
      <c r="K15" s="6">
        <f>ABS(10776-11180)/2</f>
        <v>202</v>
      </c>
    </row>
    <row r="16" spans="1:12">
      <c r="A16" s="123">
        <v>1946</v>
      </c>
      <c r="B16" s="124">
        <v>0.28999999999999998</v>
      </c>
      <c r="F16" s="18"/>
    </row>
    <row r="17" spans="1:6">
      <c r="A17" s="123">
        <v>2135</v>
      </c>
      <c r="B17" s="124">
        <v>-1.1000000000000001</v>
      </c>
      <c r="F17" s="18"/>
    </row>
    <row r="18" spans="1:6">
      <c r="A18" s="123">
        <v>2263</v>
      </c>
      <c r="B18" s="124">
        <v>-0.74</v>
      </c>
      <c r="F18" s="18"/>
    </row>
    <row r="19" spans="1:6">
      <c r="A19" s="123">
        <v>2408.5</v>
      </c>
      <c r="B19" s="124">
        <v>-0.91</v>
      </c>
      <c r="F19" s="18"/>
    </row>
    <row r="20" spans="1:6">
      <c r="A20" s="123">
        <v>2493</v>
      </c>
      <c r="B20" s="124">
        <v>-1.02</v>
      </c>
      <c r="F20" s="18"/>
    </row>
    <row r="21" spans="1:6">
      <c r="A21" s="123">
        <v>2577</v>
      </c>
      <c r="B21" s="124">
        <v>-0.1</v>
      </c>
      <c r="F21" s="18"/>
    </row>
    <row r="22" spans="1:6">
      <c r="A22" s="123">
        <v>2661</v>
      </c>
      <c r="B22" s="124">
        <v>0.06</v>
      </c>
    </row>
    <row r="23" spans="1:6">
      <c r="A23" s="123">
        <v>2750</v>
      </c>
      <c r="B23" s="124">
        <v>-0.09</v>
      </c>
    </row>
    <row r="24" spans="1:6">
      <c r="A24" s="123">
        <v>3022</v>
      </c>
      <c r="B24" s="124">
        <v>0.08</v>
      </c>
    </row>
    <row r="25" spans="1:6">
      <c r="A25" s="123">
        <v>3376</v>
      </c>
      <c r="B25" s="124">
        <v>0.3</v>
      </c>
    </row>
    <row r="26" spans="1:6">
      <c r="A26" s="123">
        <v>3485</v>
      </c>
      <c r="B26" s="124">
        <v>-0.09</v>
      </c>
    </row>
    <row r="27" spans="1:6">
      <c r="A27" s="123">
        <v>3542</v>
      </c>
      <c r="B27" s="124">
        <v>-0.4</v>
      </c>
    </row>
    <row r="28" spans="1:6">
      <c r="A28" s="123">
        <v>3582.5</v>
      </c>
      <c r="B28" s="124">
        <v>0.11</v>
      </c>
    </row>
    <row r="29" spans="1:6">
      <c r="A29" s="123">
        <v>3648.5</v>
      </c>
      <c r="B29" s="124">
        <v>0.08</v>
      </c>
    </row>
    <row r="30" spans="1:6">
      <c r="A30" s="123">
        <v>3713.5</v>
      </c>
      <c r="B30" s="124">
        <v>-1.42</v>
      </c>
    </row>
    <row r="31" spans="1:6">
      <c r="A31" s="123">
        <v>3772.5</v>
      </c>
      <c r="B31" s="124">
        <v>-0.22</v>
      </c>
    </row>
    <row r="32" spans="1:6">
      <c r="A32" s="123">
        <v>3831.5</v>
      </c>
      <c r="B32" s="124">
        <v>0.41</v>
      </c>
    </row>
    <row r="33" spans="1:2">
      <c r="A33" s="123">
        <v>3901</v>
      </c>
      <c r="B33" s="124">
        <v>-0.96</v>
      </c>
    </row>
    <row r="34" spans="1:2">
      <c r="A34" s="123">
        <v>4086</v>
      </c>
      <c r="B34" s="124">
        <v>-0.68</v>
      </c>
    </row>
    <row r="35" spans="1:2">
      <c r="A35" s="123">
        <v>4237</v>
      </c>
      <c r="B35" s="124">
        <v>-0.51</v>
      </c>
    </row>
    <row r="36" spans="1:2">
      <c r="A36" s="123">
        <v>4404.5</v>
      </c>
      <c r="B36" s="124">
        <v>-0.08</v>
      </c>
    </row>
    <row r="37" spans="1:2">
      <c r="A37" s="123">
        <v>4563.5</v>
      </c>
      <c r="B37" s="124">
        <v>0.28999999999999998</v>
      </c>
    </row>
    <row r="38" spans="1:2">
      <c r="A38" s="123">
        <v>4688</v>
      </c>
      <c r="B38" s="124">
        <v>-0.03</v>
      </c>
    </row>
    <row r="39" spans="1:2">
      <c r="A39" s="123">
        <v>4844</v>
      </c>
      <c r="B39" s="124">
        <v>0.35</v>
      </c>
    </row>
    <row r="40" spans="1:2">
      <c r="A40" s="123">
        <v>6092</v>
      </c>
      <c r="B40" s="124">
        <v>-0.11</v>
      </c>
    </row>
    <row r="41" spans="1:2">
      <c r="A41" s="123">
        <v>6583</v>
      </c>
      <c r="B41" s="124">
        <v>-0.03</v>
      </c>
    </row>
    <row r="42" spans="1:2">
      <c r="A42" s="123">
        <v>7096.5</v>
      </c>
      <c r="B42" s="124">
        <v>0.57999999999999996</v>
      </c>
    </row>
    <row r="43" spans="1:2">
      <c r="A43" s="123">
        <v>7813.5</v>
      </c>
      <c r="B43" s="124">
        <v>0.05</v>
      </c>
    </row>
    <row r="44" spans="1:2">
      <c r="A44" s="123">
        <v>8962</v>
      </c>
      <c r="B44" s="124">
        <v>-0.59</v>
      </c>
    </row>
    <row r="45" spans="1:2">
      <c r="A45" s="123">
        <v>9334.5</v>
      </c>
      <c r="B45" s="124">
        <v>-0.86</v>
      </c>
    </row>
    <row r="46" spans="1:2">
      <c r="A46" s="123">
        <v>9599.5</v>
      </c>
      <c r="B46" s="124">
        <v>-0.57999999999999996</v>
      </c>
    </row>
    <row r="47" spans="1:2">
      <c r="A47" s="123">
        <v>10134.5</v>
      </c>
      <c r="B47" s="124">
        <v>-1.19</v>
      </c>
    </row>
    <row r="48" spans="1:2">
      <c r="A48" s="123">
        <v>10569.5</v>
      </c>
      <c r="B48" s="124">
        <v>0.19</v>
      </c>
    </row>
    <row r="49" spans="1:2">
      <c r="A49" s="123">
        <v>10699.5</v>
      </c>
      <c r="B49" s="124">
        <v>-0.05</v>
      </c>
    </row>
    <row r="50" spans="1:2">
      <c r="A50" s="123">
        <v>10838.5</v>
      </c>
      <c r="B50" s="124">
        <v>0.41</v>
      </c>
    </row>
    <row r="51" spans="1:2">
      <c r="A51" s="123">
        <v>10942</v>
      </c>
      <c r="B51" s="124">
        <v>-0.71</v>
      </c>
    </row>
  </sheetData>
  <mergeCells count="2">
    <mergeCell ref="A3:B3"/>
    <mergeCell ref="F3:K3"/>
  </mergeCells>
  <phoneticPr fontId="44" type="noConversion"/>
  <pageMargins left="0.7" right="0.7" top="0.75" bottom="0.75" header="0.3" footer="0.3"/>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K233"/>
  <sheetViews>
    <sheetView workbookViewId="0"/>
  </sheetViews>
  <sheetFormatPr baseColWidth="10" defaultColWidth="9" defaultRowHeight="13"/>
  <cols>
    <col min="1" max="1" width="20.6640625" style="6" customWidth="1"/>
    <col min="2" max="2" width="13.6640625" style="20" customWidth="1"/>
    <col min="3" max="4" width="8.6640625" style="20" customWidth="1"/>
    <col min="5" max="5" width="9" style="4"/>
    <col min="6" max="6" width="10" style="6" customWidth="1"/>
    <col min="7" max="7" width="8.33203125" style="6" customWidth="1"/>
    <col min="8" max="8" width="8" style="6" customWidth="1"/>
    <col min="9" max="9" width="14.1640625" style="6" customWidth="1"/>
    <col min="10" max="10" width="11.1640625" style="6" customWidth="1"/>
    <col min="11" max="11" width="24.1640625" style="6" customWidth="1"/>
    <col min="12" max="16384" width="9" style="4"/>
  </cols>
  <sheetData>
    <row r="1" spans="1:11">
      <c r="A1" s="39" t="s">
        <v>848</v>
      </c>
    </row>
    <row r="2" spans="1:11">
      <c r="A2" s="40"/>
    </row>
    <row r="3" spans="1:11">
      <c r="A3" s="239" t="s">
        <v>605</v>
      </c>
      <c r="B3" s="239"/>
      <c r="F3" s="229" t="s">
        <v>606</v>
      </c>
      <c r="G3" s="229"/>
      <c r="H3" s="229"/>
      <c r="I3" s="229"/>
      <c r="J3" s="229"/>
      <c r="K3" s="229"/>
    </row>
    <row r="4" spans="1:11" ht="15">
      <c r="A4" s="11" t="s">
        <v>607</v>
      </c>
      <c r="B4" s="12" t="s">
        <v>608</v>
      </c>
      <c r="C4" s="12"/>
      <c r="D4" s="12"/>
      <c r="F4" s="13" t="s">
        <v>849</v>
      </c>
      <c r="G4" s="13" t="s">
        <v>850</v>
      </c>
      <c r="H4" s="13" t="s">
        <v>633</v>
      </c>
      <c r="I4" s="14" t="s">
        <v>611</v>
      </c>
      <c r="J4" s="14" t="s">
        <v>612</v>
      </c>
      <c r="K4" s="13" t="s">
        <v>851</v>
      </c>
    </row>
    <row r="5" spans="1:11">
      <c r="A5" s="6">
        <v>-49</v>
      </c>
      <c r="B5" s="23">
        <v>19.100000000000001</v>
      </c>
      <c r="F5" s="13">
        <v>13.1</v>
      </c>
      <c r="G5" s="13" t="s">
        <v>852</v>
      </c>
      <c r="H5" s="13" t="s">
        <v>801</v>
      </c>
      <c r="I5" s="13">
        <v>114</v>
      </c>
      <c r="J5" s="6">
        <v>8</v>
      </c>
      <c r="K5" s="13" t="s">
        <v>853</v>
      </c>
    </row>
    <row r="6" spans="1:11">
      <c r="A6" s="6">
        <v>-11</v>
      </c>
      <c r="B6" s="23">
        <v>19.8</v>
      </c>
      <c r="F6" s="13">
        <v>11</v>
      </c>
      <c r="G6" s="13" t="s">
        <v>652</v>
      </c>
      <c r="H6" s="13">
        <v>-30.33</v>
      </c>
      <c r="I6" s="13">
        <v>340</v>
      </c>
      <c r="J6" s="6">
        <v>30</v>
      </c>
      <c r="K6" s="13"/>
    </row>
    <row r="7" spans="1:11">
      <c r="A7" s="6">
        <v>27</v>
      </c>
      <c r="B7" s="23">
        <v>19.8</v>
      </c>
      <c r="F7" s="13">
        <v>11.5</v>
      </c>
      <c r="G7" s="13" t="s">
        <v>652</v>
      </c>
      <c r="H7" s="13">
        <v>-23.8</v>
      </c>
      <c r="I7" s="13">
        <v>385</v>
      </c>
      <c r="J7" s="6">
        <v>40</v>
      </c>
      <c r="K7" s="13"/>
    </row>
    <row r="8" spans="1:11">
      <c r="A8" s="6">
        <v>65</v>
      </c>
      <c r="B8" s="23">
        <v>19.2</v>
      </c>
      <c r="F8" s="13">
        <v>11.5</v>
      </c>
      <c r="G8" s="13" t="s">
        <v>652</v>
      </c>
      <c r="H8" s="13">
        <v>-25.8</v>
      </c>
      <c r="I8" s="13">
        <v>400</v>
      </c>
      <c r="J8" s="6">
        <v>25</v>
      </c>
      <c r="K8" s="13"/>
    </row>
    <row r="9" spans="1:11">
      <c r="A9" s="6">
        <v>102</v>
      </c>
      <c r="B9" s="23">
        <v>19.100000000000001</v>
      </c>
      <c r="F9" s="13">
        <v>13</v>
      </c>
      <c r="G9" s="13" t="s">
        <v>652</v>
      </c>
      <c r="H9" s="13">
        <v>-28.58</v>
      </c>
      <c r="I9" s="13">
        <v>390</v>
      </c>
      <c r="J9" s="6">
        <v>35</v>
      </c>
      <c r="K9" s="13"/>
    </row>
    <row r="10" spans="1:11">
      <c r="A10" s="6">
        <v>138</v>
      </c>
      <c r="B10" s="23">
        <v>19</v>
      </c>
      <c r="F10" s="13">
        <v>13</v>
      </c>
      <c r="G10" s="13" t="s">
        <v>652</v>
      </c>
      <c r="H10" s="13">
        <v>-31.09</v>
      </c>
      <c r="I10" s="13">
        <v>320</v>
      </c>
      <c r="J10" s="6">
        <v>65</v>
      </c>
      <c r="K10" s="13"/>
    </row>
    <row r="11" spans="1:11">
      <c r="A11" s="6">
        <v>174</v>
      </c>
      <c r="B11" s="23">
        <v>19.2</v>
      </c>
      <c r="F11" s="13">
        <v>23</v>
      </c>
      <c r="G11" s="13" t="s">
        <v>852</v>
      </c>
      <c r="H11" s="13" t="s">
        <v>801</v>
      </c>
      <c r="I11" s="13">
        <v>204</v>
      </c>
      <c r="J11" s="6">
        <v>45</v>
      </c>
      <c r="K11" s="13" t="s">
        <v>854</v>
      </c>
    </row>
    <row r="12" spans="1:11">
      <c r="A12" s="6">
        <v>208</v>
      </c>
      <c r="B12" s="23">
        <v>20.8</v>
      </c>
      <c r="F12" s="13">
        <v>23</v>
      </c>
      <c r="G12" s="13" t="s">
        <v>652</v>
      </c>
      <c r="H12" s="13">
        <v>-31.62</v>
      </c>
      <c r="I12" s="13">
        <v>495</v>
      </c>
      <c r="J12" s="6">
        <v>35</v>
      </c>
      <c r="K12" s="13"/>
    </row>
    <row r="13" spans="1:11">
      <c r="A13" s="6">
        <v>242</v>
      </c>
      <c r="B13" s="23">
        <v>20.100000000000001</v>
      </c>
      <c r="F13" s="13">
        <v>373</v>
      </c>
      <c r="G13" s="13" t="s">
        <v>652</v>
      </c>
      <c r="H13" s="27">
        <v>-30.7</v>
      </c>
      <c r="I13" s="13">
        <v>3800</v>
      </c>
      <c r="J13" s="6">
        <v>40</v>
      </c>
      <c r="K13" s="211" t="s">
        <v>855</v>
      </c>
    </row>
    <row r="14" spans="1:11">
      <c r="A14" s="6">
        <v>274</v>
      </c>
      <c r="B14" s="23">
        <v>20.399999999999999</v>
      </c>
      <c r="F14" s="13">
        <v>374</v>
      </c>
      <c r="G14" s="13" t="s">
        <v>795</v>
      </c>
      <c r="H14" s="13">
        <v>-15.51</v>
      </c>
      <c r="I14" s="13">
        <v>3930</v>
      </c>
      <c r="J14" s="6">
        <v>50</v>
      </c>
      <c r="K14" s="13"/>
    </row>
    <row r="15" spans="1:11">
      <c r="A15" s="6">
        <v>306</v>
      </c>
      <c r="B15" s="23">
        <v>19.899999999999999</v>
      </c>
      <c r="F15" s="13">
        <v>375</v>
      </c>
      <c r="G15" s="13" t="s">
        <v>652</v>
      </c>
      <c r="H15" s="13">
        <v>-31.21</v>
      </c>
      <c r="I15" s="13">
        <v>3945</v>
      </c>
      <c r="J15" s="6">
        <v>40</v>
      </c>
      <c r="K15" s="13"/>
    </row>
    <row r="16" spans="1:11">
      <c r="A16" s="6">
        <v>336</v>
      </c>
      <c r="B16" s="23">
        <v>20.5</v>
      </c>
      <c r="F16" s="13">
        <v>387</v>
      </c>
      <c r="G16" s="13" t="s">
        <v>652</v>
      </c>
      <c r="H16" s="13">
        <v>-31.25</v>
      </c>
      <c r="I16" s="13">
        <v>4150</v>
      </c>
      <c r="J16" s="6">
        <v>45</v>
      </c>
      <c r="K16" s="13" t="s">
        <v>856</v>
      </c>
    </row>
    <row r="17" spans="1:11">
      <c r="A17" s="6">
        <v>366</v>
      </c>
      <c r="B17" s="23">
        <v>20.9</v>
      </c>
      <c r="F17" s="13">
        <v>388</v>
      </c>
      <c r="G17" s="13" t="s">
        <v>795</v>
      </c>
      <c r="H17" s="13">
        <v>-16.52</v>
      </c>
      <c r="I17" s="13">
        <v>3985</v>
      </c>
      <c r="J17" s="6">
        <v>35</v>
      </c>
      <c r="K17" s="13"/>
    </row>
    <row r="18" spans="1:11">
      <c r="A18" s="6">
        <v>395</v>
      </c>
      <c r="B18" s="23">
        <v>21.4</v>
      </c>
      <c r="F18" s="13">
        <v>389</v>
      </c>
      <c r="G18" s="13" t="s">
        <v>652</v>
      </c>
      <c r="H18" s="13">
        <v>-30.09</v>
      </c>
      <c r="I18" s="13">
        <v>4140</v>
      </c>
      <c r="J18" s="6">
        <v>40</v>
      </c>
      <c r="K18" s="13"/>
    </row>
    <row r="19" spans="1:11">
      <c r="A19" s="6">
        <v>423</v>
      </c>
      <c r="B19" s="23">
        <v>20.8</v>
      </c>
      <c r="F19" s="13">
        <v>395</v>
      </c>
      <c r="G19" s="13" t="s">
        <v>652</v>
      </c>
      <c r="H19" s="13">
        <v>-30.12</v>
      </c>
      <c r="I19" s="13">
        <v>4225</v>
      </c>
      <c r="J19" s="6">
        <v>40</v>
      </c>
      <c r="K19" s="13" t="s">
        <v>857</v>
      </c>
    </row>
    <row r="20" spans="1:11">
      <c r="A20" s="6">
        <v>451</v>
      </c>
      <c r="B20" s="23">
        <v>21.1</v>
      </c>
      <c r="F20" s="13">
        <v>396</v>
      </c>
      <c r="G20" s="13" t="s">
        <v>795</v>
      </c>
      <c r="H20" s="13">
        <v>-16.670000000000002</v>
      </c>
      <c r="I20" s="13">
        <v>4155</v>
      </c>
      <c r="J20" s="6">
        <v>45</v>
      </c>
      <c r="K20" s="13"/>
    </row>
    <row r="21" spans="1:11">
      <c r="A21" s="6">
        <v>479</v>
      </c>
      <c r="B21" s="23">
        <v>20.6</v>
      </c>
      <c r="F21" s="13">
        <v>397</v>
      </c>
      <c r="G21" s="13" t="s">
        <v>652</v>
      </c>
      <c r="H21" s="13">
        <v>-30.69</v>
      </c>
      <c r="I21" s="13">
        <v>4325</v>
      </c>
      <c r="J21" s="6">
        <v>40</v>
      </c>
      <c r="K21" s="13"/>
    </row>
    <row r="22" spans="1:11">
      <c r="A22" s="6">
        <v>507</v>
      </c>
      <c r="B22" s="23">
        <v>20</v>
      </c>
      <c r="F22" s="13">
        <v>401</v>
      </c>
      <c r="G22" s="13" t="s">
        <v>652</v>
      </c>
      <c r="H22" s="13">
        <v>-31.71</v>
      </c>
      <c r="I22" s="13">
        <v>4480</v>
      </c>
      <c r="J22" s="6">
        <v>45</v>
      </c>
      <c r="K22" s="13" t="s">
        <v>858</v>
      </c>
    </row>
    <row r="23" spans="1:11">
      <c r="A23" s="6">
        <v>536</v>
      </c>
      <c r="B23" s="23">
        <v>19.8</v>
      </c>
      <c r="F23" s="13">
        <v>403</v>
      </c>
      <c r="G23" s="13" t="s">
        <v>652</v>
      </c>
      <c r="H23" s="13">
        <v>-30.4</v>
      </c>
      <c r="I23" s="13">
        <v>4415</v>
      </c>
      <c r="J23" s="6">
        <v>40</v>
      </c>
      <c r="K23" s="13"/>
    </row>
    <row r="24" spans="1:11">
      <c r="A24" s="6">
        <v>564</v>
      </c>
      <c r="B24" s="23">
        <v>20.100000000000001</v>
      </c>
      <c r="F24" s="13">
        <v>404</v>
      </c>
      <c r="G24" s="13" t="s">
        <v>795</v>
      </c>
      <c r="H24" s="13">
        <v>-16.04</v>
      </c>
      <c r="I24" s="13">
        <v>4230</v>
      </c>
      <c r="J24" s="6">
        <v>40</v>
      </c>
      <c r="K24" s="13"/>
    </row>
    <row r="25" spans="1:11">
      <c r="A25" s="6">
        <v>594</v>
      </c>
      <c r="B25" s="23">
        <v>20.7</v>
      </c>
      <c r="F25" s="13">
        <v>405</v>
      </c>
      <c r="G25" s="13" t="s">
        <v>652</v>
      </c>
      <c r="H25" s="13">
        <v>-31.75</v>
      </c>
      <c r="I25" s="13">
        <v>4390</v>
      </c>
      <c r="J25" s="6">
        <v>40</v>
      </c>
      <c r="K25" s="13"/>
    </row>
    <row r="26" spans="1:11">
      <c r="A26" s="6">
        <v>625</v>
      </c>
      <c r="B26" s="23">
        <v>21.3</v>
      </c>
      <c r="F26" s="13">
        <v>411</v>
      </c>
      <c r="G26" s="13" t="s">
        <v>652</v>
      </c>
      <c r="H26" s="13">
        <v>-30.97</v>
      </c>
      <c r="I26" s="13">
        <v>4605</v>
      </c>
      <c r="J26" s="6">
        <v>45</v>
      </c>
      <c r="K26" s="13" t="s">
        <v>859</v>
      </c>
    </row>
    <row r="27" spans="1:11">
      <c r="A27" s="6">
        <v>657</v>
      </c>
      <c r="B27" s="23">
        <v>21.1</v>
      </c>
      <c r="F27" s="13">
        <v>412</v>
      </c>
      <c r="G27" s="13" t="s">
        <v>795</v>
      </c>
      <c r="H27" s="27">
        <v>-16</v>
      </c>
      <c r="I27" s="13">
        <v>4490</v>
      </c>
      <c r="J27" s="6">
        <v>60</v>
      </c>
      <c r="K27" s="13"/>
    </row>
    <row r="28" spans="1:11">
      <c r="A28" s="6">
        <v>690</v>
      </c>
      <c r="B28" s="23">
        <v>21</v>
      </c>
      <c r="F28" s="13">
        <v>413</v>
      </c>
      <c r="G28" s="13" t="s">
        <v>652</v>
      </c>
      <c r="H28" s="13">
        <v>-31.65</v>
      </c>
      <c r="I28" s="13">
        <v>4565</v>
      </c>
      <c r="J28" s="6">
        <v>40</v>
      </c>
      <c r="K28" s="13"/>
    </row>
    <row r="29" spans="1:11">
      <c r="A29" s="6">
        <v>725</v>
      </c>
      <c r="B29" s="23">
        <v>22.1</v>
      </c>
      <c r="F29" s="13">
        <v>413</v>
      </c>
      <c r="G29" s="13" t="s">
        <v>652</v>
      </c>
      <c r="H29" s="13">
        <v>-31.65</v>
      </c>
      <c r="I29" s="13">
        <v>4565</v>
      </c>
      <c r="J29" s="6">
        <v>40</v>
      </c>
      <c r="K29" s="13" t="s">
        <v>860</v>
      </c>
    </row>
    <row r="30" spans="1:11">
      <c r="A30" s="6">
        <v>761</v>
      </c>
      <c r="B30" s="23">
        <v>20.2</v>
      </c>
      <c r="F30" s="13">
        <v>414</v>
      </c>
      <c r="G30" s="13" t="s">
        <v>795</v>
      </c>
      <c r="H30" s="13">
        <v>-26.52</v>
      </c>
      <c r="I30" s="13">
        <v>4255</v>
      </c>
      <c r="J30" s="6">
        <v>35</v>
      </c>
      <c r="K30" s="13"/>
    </row>
    <row r="31" spans="1:11">
      <c r="A31" s="6">
        <v>799</v>
      </c>
      <c r="B31" s="23">
        <v>21.2</v>
      </c>
      <c r="F31" s="13">
        <v>415</v>
      </c>
      <c r="G31" s="13" t="s">
        <v>652</v>
      </c>
      <c r="H31" s="13">
        <v>-31.88</v>
      </c>
      <c r="I31" s="13">
        <v>4625</v>
      </c>
      <c r="J31" s="6">
        <v>40</v>
      </c>
      <c r="K31" s="13"/>
    </row>
    <row r="32" spans="1:11">
      <c r="A32" s="6">
        <v>838</v>
      </c>
      <c r="B32" s="23">
        <v>21.3</v>
      </c>
      <c r="F32" s="13">
        <v>614</v>
      </c>
      <c r="G32" s="13" t="s">
        <v>795</v>
      </c>
      <c r="H32" s="13">
        <v>-16.64</v>
      </c>
      <c r="I32" s="13">
        <v>6210</v>
      </c>
      <c r="J32" s="6">
        <v>40</v>
      </c>
      <c r="K32" s="13" t="s">
        <v>861</v>
      </c>
    </row>
    <row r="33" spans="1:11">
      <c r="A33" s="6">
        <v>878</v>
      </c>
      <c r="B33" s="23">
        <v>21.4</v>
      </c>
      <c r="F33" s="13">
        <v>615</v>
      </c>
      <c r="G33" s="13" t="s">
        <v>652</v>
      </c>
      <c r="H33" s="13">
        <v>-34.1</v>
      </c>
      <c r="I33" s="13">
        <v>6622</v>
      </c>
      <c r="J33" s="6">
        <v>28</v>
      </c>
      <c r="K33" s="13"/>
    </row>
    <row r="34" spans="1:11">
      <c r="A34" s="6">
        <v>919</v>
      </c>
      <c r="B34" s="23">
        <v>20.8</v>
      </c>
      <c r="F34" s="13">
        <v>651</v>
      </c>
      <c r="G34" s="13" t="s">
        <v>652</v>
      </c>
      <c r="H34" s="13">
        <v>-31.65</v>
      </c>
      <c r="I34" s="13">
        <v>7215</v>
      </c>
      <c r="J34" s="6">
        <v>45</v>
      </c>
      <c r="K34" s="13" t="s">
        <v>862</v>
      </c>
    </row>
    <row r="35" spans="1:11">
      <c r="A35" s="6">
        <v>1006</v>
      </c>
      <c r="B35" s="23">
        <v>21</v>
      </c>
      <c r="F35" s="13">
        <v>654</v>
      </c>
      <c r="G35" s="13" t="s">
        <v>795</v>
      </c>
      <c r="H35" s="13">
        <v>-17.239999999999998</v>
      </c>
      <c r="I35" s="13">
        <v>6870</v>
      </c>
      <c r="J35" s="6">
        <v>40</v>
      </c>
      <c r="K35" s="13"/>
    </row>
    <row r="36" spans="1:11">
      <c r="A36" s="6">
        <v>1050</v>
      </c>
      <c r="B36" s="23">
        <v>21.2</v>
      </c>
      <c r="F36" s="13">
        <v>762</v>
      </c>
      <c r="G36" s="13" t="s">
        <v>795</v>
      </c>
      <c r="H36" s="13">
        <v>-17.170000000000002</v>
      </c>
      <c r="I36" s="13">
        <v>7900</v>
      </c>
      <c r="J36" s="6">
        <v>40</v>
      </c>
      <c r="K36" s="13" t="s">
        <v>863</v>
      </c>
    </row>
    <row r="37" spans="1:11">
      <c r="A37" s="6">
        <v>1096</v>
      </c>
      <c r="B37" s="23">
        <v>21.5</v>
      </c>
      <c r="F37" s="13">
        <v>763</v>
      </c>
      <c r="G37" s="13" t="s">
        <v>652</v>
      </c>
      <c r="H37" s="27">
        <v>-33.4</v>
      </c>
      <c r="I37" s="13">
        <v>8131</v>
      </c>
      <c r="J37" s="6">
        <v>29</v>
      </c>
      <c r="K37" s="13"/>
    </row>
    <row r="38" spans="1:11">
      <c r="A38" s="6">
        <v>1141</v>
      </c>
      <c r="B38" s="23">
        <v>21.4</v>
      </c>
      <c r="F38" s="13">
        <v>779</v>
      </c>
      <c r="G38" s="13" t="s">
        <v>652</v>
      </c>
      <c r="H38" s="27">
        <v>-34.299999999999997</v>
      </c>
      <c r="I38" s="13">
        <v>8251</v>
      </c>
      <c r="J38" s="6">
        <v>33</v>
      </c>
      <c r="K38" s="13" t="s">
        <v>864</v>
      </c>
    </row>
    <row r="39" spans="1:11">
      <c r="A39" s="6">
        <v>1188</v>
      </c>
      <c r="B39" s="23">
        <v>21.2</v>
      </c>
      <c r="F39" s="13">
        <v>780</v>
      </c>
      <c r="G39" s="13" t="s">
        <v>795</v>
      </c>
      <c r="H39" s="27">
        <v>-18.32</v>
      </c>
      <c r="I39" s="13">
        <v>8050</v>
      </c>
      <c r="J39" s="6">
        <v>70</v>
      </c>
      <c r="K39" s="13"/>
    </row>
    <row r="40" spans="1:11">
      <c r="A40" s="6">
        <v>1235</v>
      </c>
      <c r="B40" s="23">
        <v>21.3</v>
      </c>
      <c r="F40" s="13">
        <v>787</v>
      </c>
      <c r="G40" s="13" t="s">
        <v>652</v>
      </c>
      <c r="H40" s="27">
        <v>-31.79</v>
      </c>
      <c r="I40" s="13">
        <v>8100</v>
      </c>
      <c r="J40" s="6">
        <v>40</v>
      </c>
      <c r="K40" s="13" t="s">
        <v>865</v>
      </c>
    </row>
    <row r="41" spans="1:11">
      <c r="A41" s="6">
        <v>1283</v>
      </c>
      <c r="B41" s="23">
        <v>21.4</v>
      </c>
      <c r="F41" s="13">
        <v>787</v>
      </c>
      <c r="G41" s="13" t="s">
        <v>652</v>
      </c>
      <c r="H41" s="27">
        <v>-35.1</v>
      </c>
      <c r="I41" s="13">
        <v>8320</v>
      </c>
      <c r="J41" s="6">
        <v>29</v>
      </c>
      <c r="K41" s="13"/>
    </row>
    <row r="42" spans="1:11">
      <c r="A42" s="6">
        <v>1331</v>
      </c>
      <c r="B42" s="23">
        <v>21.5</v>
      </c>
      <c r="F42" s="13">
        <v>788</v>
      </c>
      <c r="G42" s="13" t="s">
        <v>795</v>
      </c>
      <c r="H42" s="27">
        <v>-17.97</v>
      </c>
      <c r="I42" s="13">
        <v>8170</v>
      </c>
      <c r="J42" s="6">
        <v>60</v>
      </c>
      <c r="K42" s="13"/>
    </row>
    <row r="43" spans="1:11">
      <c r="A43" s="6">
        <v>1380</v>
      </c>
      <c r="B43" s="23">
        <v>20.7</v>
      </c>
      <c r="F43" s="13">
        <v>800</v>
      </c>
      <c r="G43" s="13" t="s">
        <v>795</v>
      </c>
      <c r="H43" s="27">
        <v>-18.22</v>
      </c>
      <c r="I43" s="13">
        <v>8450</v>
      </c>
      <c r="J43" s="6">
        <v>70</v>
      </c>
      <c r="K43" s="13" t="s">
        <v>866</v>
      </c>
    </row>
    <row r="44" spans="1:11">
      <c r="A44" s="6">
        <v>1429</v>
      </c>
      <c r="B44" s="23">
        <v>21.6</v>
      </c>
      <c r="F44" s="13">
        <v>801</v>
      </c>
      <c r="G44" s="13" t="s">
        <v>652</v>
      </c>
      <c r="H44" s="27">
        <v>-31.21</v>
      </c>
      <c r="I44" s="13">
        <v>8910</v>
      </c>
      <c r="J44" s="6">
        <v>50</v>
      </c>
      <c r="K44" s="13"/>
    </row>
    <row r="45" spans="1:11">
      <c r="A45" s="6">
        <v>1479</v>
      </c>
      <c r="B45" s="23">
        <v>21.5</v>
      </c>
      <c r="F45" s="13">
        <v>811</v>
      </c>
      <c r="G45" s="13" t="s">
        <v>652</v>
      </c>
      <c r="H45" s="27">
        <v>-32.4</v>
      </c>
      <c r="I45" s="13">
        <v>9006</v>
      </c>
      <c r="J45" s="6">
        <v>34</v>
      </c>
      <c r="K45" s="13" t="s">
        <v>867</v>
      </c>
    </row>
    <row r="46" spans="1:11">
      <c r="A46" s="6">
        <v>1529</v>
      </c>
      <c r="B46" s="23">
        <v>20.6</v>
      </c>
      <c r="F46" s="13">
        <v>812</v>
      </c>
      <c r="G46" s="13" t="s">
        <v>795</v>
      </c>
      <c r="H46" s="13">
        <v>-17.329999999999998</v>
      </c>
      <c r="I46" s="13">
        <v>8780</v>
      </c>
      <c r="J46" s="6">
        <v>60</v>
      </c>
      <c r="K46" s="13"/>
    </row>
    <row r="47" spans="1:11">
      <c r="A47" s="6">
        <v>1580</v>
      </c>
      <c r="B47" s="23">
        <v>20.8</v>
      </c>
      <c r="F47" s="13">
        <v>813</v>
      </c>
      <c r="G47" s="13" t="s">
        <v>652</v>
      </c>
      <c r="H47" s="27">
        <v>-31.8</v>
      </c>
      <c r="I47" s="13">
        <v>9028</v>
      </c>
      <c r="J47" s="6">
        <v>31</v>
      </c>
      <c r="K47" s="13"/>
    </row>
    <row r="48" spans="1:11">
      <c r="A48" s="6">
        <v>1631</v>
      </c>
      <c r="B48" s="23">
        <v>20.399999999999999</v>
      </c>
      <c r="F48" s="13">
        <v>815</v>
      </c>
      <c r="G48" s="13" t="s">
        <v>652</v>
      </c>
      <c r="H48" s="27">
        <v>-29.5</v>
      </c>
      <c r="I48" s="13">
        <v>8929</v>
      </c>
      <c r="J48" s="6">
        <v>32</v>
      </c>
      <c r="K48" s="13"/>
    </row>
    <row r="49" spans="1:11">
      <c r="A49" s="6">
        <v>1683</v>
      </c>
      <c r="B49" s="23">
        <v>20.100000000000001</v>
      </c>
      <c r="F49" s="13">
        <v>836</v>
      </c>
      <c r="G49" s="13" t="s">
        <v>795</v>
      </c>
      <c r="H49" s="27">
        <v>-17.7</v>
      </c>
      <c r="I49" s="13">
        <v>9060</v>
      </c>
      <c r="J49" s="6">
        <v>50</v>
      </c>
      <c r="K49" s="13" t="s">
        <v>868</v>
      </c>
    </row>
    <row r="50" spans="1:11">
      <c r="A50" s="6">
        <v>1735</v>
      </c>
      <c r="B50" s="23">
        <v>21.2</v>
      </c>
      <c r="F50" s="13">
        <v>837</v>
      </c>
      <c r="G50" s="13" t="s">
        <v>652</v>
      </c>
      <c r="H50" s="27">
        <v>-32.200000000000003</v>
      </c>
      <c r="I50" s="13">
        <v>9395</v>
      </c>
      <c r="J50" s="6">
        <v>32</v>
      </c>
      <c r="K50" s="13"/>
    </row>
    <row r="51" spans="1:11">
      <c r="A51" s="6">
        <v>1788</v>
      </c>
      <c r="B51" s="23">
        <v>20.399999999999999</v>
      </c>
      <c r="F51" s="13">
        <v>951</v>
      </c>
      <c r="G51" s="13" t="s">
        <v>652</v>
      </c>
      <c r="H51" s="13">
        <v>-33.130000000000003</v>
      </c>
      <c r="I51" s="13">
        <v>10230</v>
      </c>
      <c r="J51" s="6">
        <v>50</v>
      </c>
      <c r="K51" s="13" t="s">
        <v>869</v>
      </c>
    </row>
    <row r="52" spans="1:11">
      <c r="A52" s="6">
        <v>1841</v>
      </c>
      <c r="B52" s="23">
        <v>21.1</v>
      </c>
      <c r="F52" s="13">
        <v>954</v>
      </c>
      <c r="G52" s="13" t="s">
        <v>795</v>
      </c>
      <c r="H52" s="13">
        <v>-17.89</v>
      </c>
      <c r="I52" s="13">
        <v>9940</v>
      </c>
      <c r="J52" s="6">
        <v>50</v>
      </c>
      <c r="K52" s="13"/>
    </row>
    <row r="53" spans="1:11">
      <c r="A53" s="6">
        <v>1895</v>
      </c>
      <c r="B53" s="23">
        <v>20.399999999999999</v>
      </c>
      <c r="F53" s="13">
        <v>1080</v>
      </c>
      <c r="G53" s="13" t="s">
        <v>795</v>
      </c>
      <c r="H53" s="13">
        <v>-16.420000000000002</v>
      </c>
      <c r="I53" s="13">
        <v>11370</v>
      </c>
      <c r="J53" s="6">
        <v>80</v>
      </c>
      <c r="K53" s="13" t="s">
        <v>870</v>
      </c>
    </row>
    <row r="54" spans="1:11">
      <c r="A54" s="6">
        <v>1949</v>
      </c>
      <c r="B54" s="23">
        <v>21</v>
      </c>
      <c r="F54" s="13">
        <v>1083</v>
      </c>
      <c r="G54" s="13" t="s">
        <v>652</v>
      </c>
      <c r="H54" s="13">
        <v>-32.049999999999997</v>
      </c>
      <c r="I54" s="13">
        <v>11850</v>
      </c>
      <c r="J54" s="6">
        <v>70</v>
      </c>
      <c r="K54" s="13"/>
    </row>
    <row r="55" spans="1:11">
      <c r="A55" s="6">
        <v>2004</v>
      </c>
      <c r="B55" s="23">
        <v>21</v>
      </c>
      <c r="F55" s="13">
        <v>1148</v>
      </c>
      <c r="G55" s="13" t="s">
        <v>795</v>
      </c>
      <c r="H55" s="13">
        <v>-16.41</v>
      </c>
      <c r="I55" s="13">
        <v>12320</v>
      </c>
      <c r="J55" s="6">
        <v>60</v>
      </c>
      <c r="K55" s="13" t="s">
        <v>871</v>
      </c>
    </row>
    <row r="56" spans="1:11">
      <c r="A56" s="6">
        <v>2059</v>
      </c>
      <c r="B56" s="23">
        <v>20.8</v>
      </c>
      <c r="F56" s="13">
        <v>1151</v>
      </c>
      <c r="G56" s="13" t="s">
        <v>652</v>
      </c>
      <c r="H56" s="13">
        <v>-31.85</v>
      </c>
      <c r="I56" s="13">
        <v>12790</v>
      </c>
      <c r="J56" s="6">
        <v>60</v>
      </c>
      <c r="K56" s="13"/>
    </row>
    <row r="57" spans="1:11">
      <c r="A57" s="6">
        <v>2114</v>
      </c>
      <c r="B57" s="23">
        <v>20.8</v>
      </c>
      <c r="F57" s="13">
        <v>1243</v>
      </c>
      <c r="G57" s="13" t="s">
        <v>652</v>
      </c>
      <c r="H57" s="27">
        <v>-29.8</v>
      </c>
      <c r="I57" s="13">
        <v>13820</v>
      </c>
      <c r="J57" s="6">
        <v>43</v>
      </c>
      <c r="K57" s="13" t="s">
        <v>872</v>
      </c>
    </row>
    <row r="58" spans="1:11">
      <c r="A58" s="6">
        <v>2171</v>
      </c>
      <c r="B58" s="23">
        <v>20.100000000000001</v>
      </c>
      <c r="F58" s="13">
        <v>1244</v>
      </c>
      <c r="G58" s="13" t="s">
        <v>795</v>
      </c>
      <c r="H58" s="13">
        <v>-16.760000000000002</v>
      </c>
      <c r="I58" s="13">
        <v>13400</v>
      </c>
      <c r="J58" s="6">
        <v>110</v>
      </c>
      <c r="K58" s="13"/>
    </row>
    <row r="59" spans="1:11">
      <c r="A59" s="6">
        <v>2227</v>
      </c>
      <c r="B59" s="23">
        <v>20.6</v>
      </c>
      <c r="F59" s="13">
        <v>1612</v>
      </c>
      <c r="G59" s="13" t="s">
        <v>795</v>
      </c>
      <c r="H59" s="13">
        <v>-13.61</v>
      </c>
      <c r="I59" s="13">
        <v>16380</v>
      </c>
      <c r="J59" s="6">
        <v>140</v>
      </c>
      <c r="K59" s="13" t="s">
        <v>873</v>
      </c>
    </row>
    <row r="60" spans="1:11">
      <c r="A60" s="6">
        <v>2284</v>
      </c>
      <c r="B60" s="23">
        <v>20.6</v>
      </c>
      <c r="F60" s="13">
        <v>1613</v>
      </c>
      <c r="G60" s="13" t="s">
        <v>652</v>
      </c>
      <c r="H60" s="27">
        <v>-29.8</v>
      </c>
      <c r="I60" s="13">
        <v>16897</v>
      </c>
      <c r="J60" s="6">
        <v>49</v>
      </c>
      <c r="K60" s="13"/>
    </row>
    <row r="61" spans="1:11">
      <c r="A61" s="6">
        <v>2342</v>
      </c>
      <c r="B61" s="23">
        <v>20</v>
      </c>
      <c r="F61" s="13">
        <v>1700</v>
      </c>
      <c r="G61" s="13" t="s">
        <v>795</v>
      </c>
      <c r="H61" s="13">
        <v>-15.44</v>
      </c>
      <c r="I61" s="13">
        <v>17580</v>
      </c>
      <c r="J61" s="6">
        <v>110</v>
      </c>
      <c r="K61" s="13" t="s">
        <v>874</v>
      </c>
    </row>
    <row r="62" spans="1:11">
      <c r="A62" s="6">
        <v>2399</v>
      </c>
      <c r="B62" s="23">
        <v>20.2</v>
      </c>
      <c r="F62" s="13">
        <v>1701</v>
      </c>
      <c r="G62" s="13" t="s">
        <v>652</v>
      </c>
      <c r="H62" s="13">
        <v>-32.049999999999997</v>
      </c>
      <c r="I62" s="13">
        <v>18000</v>
      </c>
      <c r="J62" s="6">
        <v>120</v>
      </c>
      <c r="K62" s="13"/>
    </row>
    <row r="63" spans="1:11">
      <c r="A63" s="6">
        <v>2457</v>
      </c>
      <c r="B63" s="23">
        <v>20.3</v>
      </c>
      <c r="F63" s="13">
        <v>1701</v>
      </c>
      <c r="G63" s="13" t="s">
        <v>652</v>
      </c>
      <c r="H63" s="13">
        <v>-29.03</v>
      </c>
      <c r="I63" s="13">
        <v>17970</v>
      </c>
      <c r="J63" s="6">
        <v>70</v>
      </c>
      <c r="K63" s="13"/>
    </row>
    <row r="64" spans="1:11">
      <c r="A64" s="6">
        <v>2514</v>
      </c>
      <c r="B64" s="23">
        <v>20.3</v>
      </c>
      <c r="F64" s="13">
        <v>1911</v>
      </c>
      <c r="G64" s="13" t="s">
        <v>652</v>
      </c>
      <c r="H64" s="27">
        <v>-27.8</v>
      </c>
      <c r="I64" s="13">
        <v>19723</v>
      </c>
      <c r="J64" s="6">
        <v>70</v>
      </c>
      <c r="K64" s="13"/>
    </row>
    <row r="65" spans="1:11">
      <c r="A65" s="6">
        <v>2571</v>
      </c>
      <c r="B65" s="23">
        <v>19.899999999999999</v>
      </c>
      <c r="F65" s="13">
        <v>1911.5</v>
      </c>
      <c r="G65" s="13" t="s">
        <v>795</v>
      </c>
      <c r="H65" s="13">
        <v>-15.19</v>
      </c>
      <c r="I65" s="13">
        <v>18630</v>
      </c>
      <c r="J65" s="6">
        <v>230</v>
      </c>
      <c r="K65" s="13"/>
    </row>
    <row r="66" spans="1:11">
      <c r="A66" s="6">
        <v>2628</v>
      </c>
      <c r="B66" s="23">
        <v>20</v>
      </c>
      <c r="F66" s="13">
        <v>1913</v>
      </c>
      <c r="G66" s="13" t="s">
        <v>652</v>
      </c>
      <c r="H66" s="13">
        <v>-23.76</v>
      </c>
      <c r="I66" s="13">
        <v>19210</v>
      </c>
      <c r="J66" s="6">
        <v>90</v>
      </c>
      <c r="K66" s="13" t="s">
        <v>875</v>
      </c>
    </row>
    <row r="67" spans="1:11">
      <c r="A67" s="6">
        <v>2684</v>
      </c>
      <c r="B67" s="23">
        <v>20.5</v>
      </c>
      <c r="F67" s="13">
        <v>1913</v>
      </c>
      <c r="G67" s="13" t="s">
        <v>652</v>
      </c>
      <c r="H67" s="13">
        <v>-24.42</v>
      </c>
      <c r="I67" s="13">
        <v>17565</v>
      </c>
      <c r="J67" s="6">
        <v>135</v>
      </c>
      <c r="K67" s="13"/>
    </row>
    <row r="68" spans="1:11">
      <c r="A68" s="6">
        <v>2740</v>
      </c>
      <c r="B68" s="23">
        <v>20</v>
      </c>
      <c r="F68" s="13">
        <v>2099</v>
      </c>
      <c r="G68" s="13" t="s">
        <v>652</v>
      </c>
      <c r="H68" s="13">
        <v>-28.35</v>
      </c>
      <c r="I68" s="13">
        <v>20650</v>
      </c>
      <c r="J68" s="6">
        <v>90</v>
      </c>
      <c r="K68" s="13" t="s">
        <v>876</v>
      </c>
    </row>
    <row r="69" spans="1:11">
      <c r="A69" s="6">
        <v>2796</v>
      </c>
      <c r="B69" s="23">
        <v>20.3</v>
      </c>
      <c r="F69" s="13">
        <v>2100</v>
      </c>
      <c r="G69" s="13" t="s">
        <v>795</v>
      </c>
      <c r="H69" s="13">
        <v>-14.54</v>
      </c>
      <c r="I69" s="13">
        <v>20480</v>
      </c>
      <c r="J69" s="6">
        <v>160</v>
      </c>
      <c r="K69" s="13"/>
    </row>
    <row r="70" spans="1:11">
      <c r="A70" s="6">
        <v>2850</v>
      </c>
      <c r="B70" s="23">
        <v>20.5</v>
      </c>
      <c r="F70" s="13">
        <v>2101</v>
      </c>
      <c r="G70" s="13" t="s">
        <v>652</v>
      </c>
      <c r="H70" s="13">
        <v>-26.96</v>
      </c>
      <c r="I70" s="13">
        <v>20290</v>
      </c>
      <c r="J70" s="6">
        <v>90</v>
      </c>
      <c r="K70" s="13"/>
    </row>
    <row r="71" spans="1:11">
      <c r="A71" s="6">
        <v>2903</v>
      </c>
      <c r="B71" s="23">
        <v>20.2</v>
      </c>
    </row>
    <row r="72" spans="1:11">
      <c r="A72" s="6">
        <v>2956</v>
      </c>
      <c r="B72" s="23">
        <v>20</v>
      </c>
    </row>
    <row r="73" spans="1:11">
      <c r="A73" s="6">
        <v>3007</v>
      </c>
      <c r="B73" s="23">
        <v>19.899999999999999</v>
      </c>
    </row>
    <row r="74" spans="1:11">
      <c r="A74" s="6">
        <v>3056</v>
      </c>
      <c r="B74" s="23">
        <v>20.100000000000001</v>
      </c>
    </row>
    <row r="75" spans="1:11">
      <c r="A75" s="6">
        <v>3105</v>
      </c>
      <c r="B75" s="23">
        <v>20</v>
      </c>
    </row>
    <row r="76" spans="1:11">
      <c r="A76" s="6">
        <v>3152</v>
      </c>
      <c r="B76" s="23">
        <v>19.899999999999999</v>
      </c>
    </row>
    <row r="77" spans="1:11">
      <c r="A77" s="6">
        <v>3199</v>
      </c>
      <c r="B77" s="23">
        <v>20</v>
      </c>
    </row>
    <row r="78" spans="1:11">
      <c r="A78" s="6">
        <v>3245</v>
      </c>
      <c r="B78" s="23">
        <v>20.5</v>
      </c>
    </row>
    <row r="79" spans="1:11">
      <c r="A79" s="6">
        <v>3290</v>
      </c>
      <c r="B79" s="23">
        <v>19.899999999999999</v>
      </c>
    </row>
    <row r="80" spans="1:11">
      <c r="A80" s="6">
        <v>3425</v>
      </c>
      <c r="B80" s="23">
        <v>19.600000000000001</v>
      </c>
    </row>
    <row r="81" spans="1:2">
      <c r="A81" s="6">
        <v>3562</v>
      </c>
      <c r="B81" s="23">
        <v>19.899999999999999</v>
      </c>
    </row>
    <row r="82" spans="1:2">
      <c r="A82" s="6">
        <v>3706</v>
      </c>
      <c r="B82" s="23">
        <v>20.2</v>
      </c>
    </row>
    <row r="83" spans="1:2">
      <c r="A83" s="6">
        <v>3861</v>
      </c>
      <c r="B83" s="23">
        <v>19.100000000000001</v>
      </c>
    </row>
    <row r="84" spans="1:2">
      <c r="A84" s="6">
        <v>4033</v>
      </c>
      <c r="B84" s="23">
        <v>20.5</v>
      </c>
    </row>
    <row r="85" spans="1:2">
      <c r="A85" s="6">
        <v>4226</v>
      </c>
      <c r="B85" s="23">
        <v>20.8</v>
      </c>
    </row>
    <row r="86" spans="1:2">
      <c r="A86" s="6">
        <v>4441</v>
      </c>
      <c r="B86" s="23">
        <v>20.9</v>
      </c>
    </row>
    <row r="87" spans="1:2">
      <c r="A87" s="6">
        <v>4669</v>
      </c>
      <c r="B87" s="23">
        <v>21.8</v>
      </c>
    </row>
    <row r="88" spans="1:2">
      <c r="A88" s="6">
        <v>4896</v>
      </c>
      <c r="B88" s="23">
        <v>20.9</v>
      </c>
    </row>
    <row r="89" spans="1:2">
      <c r="A89" s="6">
        <v>5102</v>
      </c>
      <c r="B89" s="23">
        <v>21.3</v>
      </c>
    </row>
    <row r="90" spans="1:2">
      <c r="A90" s="6">
        <v>5284</v>
      </c>
      <c r="B90" s="23">
        <v>22.1</v>
      </c>
    </row>
    <row r="91" spans="1:2">
      <c r="A91" s="6">
        <v>5447</v>
      </c>
      <c r="B91" s="23">
        <v>22.4</v>
      </c>
    </row>
    <row r="92" spans="1:2">
      <c r="A92" s="6">
        <v>5595</v>
      </c>
      <c r="B92" s="23">
        <v>21.9</v>
      </c>
    </row>
    <row r="93" spans="1:2">
      <c r="A93" s="6">
        <v>5733</v>
      </c>
      <c r="B93" s="23">
        <v>21.9</v>
      </c>
    </row>
    <row r="94" spans="1:2">
      <c r="A94" s="6">
        <v>5866</v>
      </c>
      <c r="B94" s="23">
        <v>22.1</v>
      </c>
    </row>
    <row r="95" spans="1:2">
      <c r="A95" s="6">
        <v>5965</v>
      </c>
      <c r="B95" s="23">
        <v>20.8</v>
      </c>
    </row>
    <row r="96" spans="1:2">
      <c r="A96" s="6">
        <v>6100</v>
      </c>
      <c r="B96" s="23">
        <v>21.5</v>
      </c>
    </row>
    <row r="97" spans="1:2">
      <c r="A97" s="6">
        <v>6241</v>
      </c>
      <c r="B97" s="23">
        <v>20.7</v>
      </c>
    </row>
    <row r="98" spans="1:2">
      <c r="A98" s="6">
        <v>6388</v>
      </c>
      <c r="B98" s="23">
        <v>21.3</v>
      </c>
    </row>
    <row r="99" spans="1:2">
      <c r="A99" s="6">
        <v>6540</v>
      </c>
      <c r="B99" s="23">
        <v>22.2</v>
      </c>
    </row>
    <row r="100" spans="1:2">
      <c r="A100" s="6">
        <v>6696</v>
      </c>
      <c r="B100" s="23">
        <v>21.3</v>
      </c>
    </row>
    <row r="101" spans="1:2">
      <c r="A101" s="6">
        <v>6855</v>
      </c>
      <c r="B101" s="23">
        <v>21.7</v>
      </c>
    </row>
    <row r="102" spans="1:2">
      <c r="A102" s="6">
        <v>7016</v>
      </c>
      <c r="B102" s="23">
        <v>20.7</v>
      </c>
    </row>
    <row r="103" spans="1:2">
      <c r="A103" s="6">
        <v>7177</v>
      </c>
      <c r="B103" s="23">
        <v>20.6</v>
      </c>
    </row>
    <row r="104" spans="1:2">
      <c r="A104" s="6">
        <v>7497</v>
      </c>
      <c r="B104" s="23">
        <v>22.2</v>
      </c>
    </row>
    <row r="105" spans="1:2">
      <c r="A105" s="6">
        <v>7653</v>
      </c>
      <c r="B105" s="23">
        <v>21.7</v>
      </c>
    </row>
    <row r="106" spans="1:2">
      <c r="A106" s="6">
        <v>7805</v>
      </c>
      <c r="B106" s="23">
        <v>21.8</v>
      </c>
    </row>
    <row r="107" spans="1:2">
      <c r="A107" s="6">
        <v>7954</v>
      </c>
      <c r="B107" s="23">
        <v>22</v>
      </c>
    </row>
    <row r="108" spans="1:2">
      <c r="A108" s="6">
        <v>8137</v>
      </c>
      <c r="B108" s="23">
        <v>22.4</v>
      </c>
    </row>
    <row r="109" spans="1:2">
      <c r="A109" s="6">
        <v>8287</v>
      </c>
      <c r="B109" s="23">
        <v>21.8</v>
      </c>
    </row>
    <row r="110" spans="1:2">
      <c r="A110" s="6">
        <v>8447</v>
      </c>
      <c r="B110" s="23">
        <v>21.8</v>
      </c>
    </row>
    <row r="111" spans="1:2">
      <c r="A111" s="6">
        <v>8623</v>
      </c>
      <c r="B111" s="23">
        <v>21.8</v>
      </c>
    </row>
    <row r="112" spans="1:2">
      <c r="A112" s="6">
        <v>8823</v>
      </c>
      <c r="B112" s="23">
        <v>22.5</v>
      </c>
    </row>
    <row r="113" spans="1:2">
      <c r="A113" s="6">
        <v>8895</v>
      </c>
      <c r="B113" s="23">
        <v>22.6</v>
      </c>
    </row>
    <row r="114" spans="1:2">
      <c r="A114" s="6">
        <v>9047</v>
      </c>
      <c r="B114" s="23">
        <v>21.8</v>
      </c>
    </row>
    <row r="115" spans="1:2">
      <c r="A115" s="6">
        <v>9293</v>
      </c>
      <c r="B115" s="23">
        <v>21.1</v>
      </c>
    </row>
    <row r="116" spans="1:2">
      <c r="A116" s="6">
        <v>9553</v>
      </c>
      <c r="B116" s="23">
        <v>21.4</v>
      </c>
    </row>
    <row r="117" spans="1:2">
      <c r="A117" s="6">
        <v>9810</v>
      </c>
      <c r="B117" s="23">
        <v>21.7</v>
      </c>
    </row>
    <row r="118" spans="1:2">
      <c r="A118" s="6">
        <v>10050</v>
      </c>
      <c r="B118" s="23">
        <v>20.100000000000001</v>
      </c>
    </row>
    <row r="119" spans="1:2">
      <c r="A119" s="6">
        <v>10266</v>
      </c>
      <c r="B119" s="23">
        <v>20.399999999999999</v>
      </c>
    </row>
    <row r="120" spans="1:2">
      <c r="A120" s="6">
        <v>10453</v>
      </c>
      <c r="B120" s="23">
        <v>20.2</v>
      </c>
    </row>
    <row r="121" spans="1:2">
      <c r="A121" s="6">
        <v>10616</v>
      </c>
      <c r="B121" s="23">
        <v>20.100000000000001</v>
      </c>
    </row>
    <row r="122" spans="1:2">
      <c r="A122" s="6">
        <v>10760</v>
      </c>
      <c r="B122" s="23">
        <v>19.899999999999999</v>
      </c>
    </row>
    <row r="123" spans="1:2">
      <c r="A123" s="6">
        <v>10888</v>
      </c>
      <c r="B123" s="23">
        <v>20.3</v>
      </c>
    </row>
    <row r="124" spans="1:2">
      <c r="A124" s="6">
        <v>11005</v>
      </c>
      <c r="B124" s="23">
        <v>20.2</v>
      </c>
    </row>
    <row r="125" spans="1:2">
      <c r="A125" s="6">
        <v>11117</v>
      </c>
      <c r="B125" s="23">
        <v>19.7</v>
      </c>
    </row>
    <row r="126" spans="1:2">
      <c r="A126" s="6">
        <v>11227</v>
      </c>
      <c r="B126" s="23">
        <v>19.5</v>
      </c>
    </row>
    <row r="127" spans="1:2">
      <c r="A127" s="6">
        <v>11340</v>
      </c>
      <c r="B127" s="23">
        <v>20.7</v>
      </c>
    </row>
    <row r="128" spans="1:2">
      <c r="A128" s="6">
        <v>11462</v>
      </c>
      <c r="B128" s="23">
        <v>19.399999999999999</v>
      </c>
    </row>
    <row r="129" spans="1:2">
      <c r="A129" s="6">
        <v>11549</v>
      </c>
      <c r="B129" s="23">
        <v>19.600000000000001</v>
      </c>
    </row>
    <row r="130" spans="1:2">
      <c r="A130" s="6">
        <v>11595</v>
      </c>
      <c r="B130" s="23">
        <v>19.5</v>
      </c>
    </row>
    <row r="131" spans="1:2">
      <c r="A131" s="6">
        <v>11643</v>
      </c>
      <c r="B131" s="23">
        <v>20.3</v>
      </c>
    </row>
    <row r="132" spans="1:2">
      <c r="A132" s="6">
        <v>11692</v>
      </c>
      <c r="B132" s="23">
        <v>17.399999999999999</v>
      </c>
    </row>
    <row r="133" spans="1:2">
      <c r="A133" s="6">
        <v>11743</v>
      </c>
      <c r="B133" s="23">
        <v>16.399999999999999</v>
      </c>
    </row>
    <row r="134" spans="1:2">
      <c r="A134" s="6">
        <v>11901</v>
      </c>
      <c r="B134" s="23">
        <v>16.399999999999999</v>
      </c>
    </row>
    <row r="135" spans="1:2">
      <c r="A135" s="6">
        <v>12068</v>
      </c>
      <c r="B135" s="23">
        <v>17.899999999999999</v>
      </c>
    </row>
    <row r="136" spans="1:2">
      <c r="A136" s="6">
        <v>12241</v>
      </c>
      <c r="B136" s="23">
        <v>16.3</v>
      </c>
    </row>
    <row r="137" spans="1:2">
      <c r="A137" s="6">
        <v>12418</v>
      </c>
      <c r="B137" s="23">
        <v>16.399999999999999</v>
      </c>
    </row>
    <row r="138" spans="1:2">
      <c r="A138" s="6">
        <v>12596</v>
      </c>
      <c r="B138" s="23">
        <v>15.9</v>
      </c>
    </row>
    <row r="139" spans="1:2">
      <c r="A139" s="6">
        <v>12772</v>
      </c>
      <c r="B139" s="23">
        <v>17.100000000000001</v>
      </c>
    </row>
    <row r="140" spans="1:2">
      <c r="A140" s="6">
        <v>12830</v>
      </c>
      <c r="B140" s="23">
        <v>18</v>
      </c>
    </row>
    <row r="141" spans="1:2">
      <c r="A141" s="6">
        <v>12944</v>
      </c>
      <c r="B141" s="23">
        <v>16.2</v>
      </c>
    </row>
    <row r="142" spans="1:2">
      <c r="A142" s="6">
        <v>13112</v>
      </c>
      <c r="B142" s="23">
        <v>14.4</v>
      </c>
    </row>
    <row r="143" spans="1:2">
      <c r="A143" s="6">
        <v>13168</v>
      </c>
      <c r="B143" s="23">
        <v>14.9</v>
      </c>
    </row>
    <row r="144" spans="1:2">
      <c r="A144" s="6">
        <v>13279</v>
      </c>
      <c r="B144" s="23">
        <v>16.600000000000001</v>
      </c>
    </row>
    <row r="145" spans="1:2">
      <c r="A145" s="6">
        <v>13448</v>
      </c>
      <c r="B145" s="23">
        <v>15.9</v>
      </c>
    </row>
    <row r="146" spans="1:2">
      <c r="A146" s="6">
        <v>13620</v>
      </c>
      <c r="B146" s="23">
        <v>15.3</v>
      </c>
    </row>
    <row r="147" spans="1:2">
      <c r="A147" s="6">
        <v>13796</v>
      </c>
      <c r="B147" s="23">
        <v>14.3</v>
      </c>
    </row>
    <row r="148" spans="1:2">
      <c r="A148" s="6">
        <v>13977</v>
      </c>
      <c r="B148" s="23">
        <v>14.3</v>
      </c>
    </row>
    <row r="149" spans="1:2">
      <c r="A149" s="6">
        <v>14164</v>
      </c>
      <c r="B149" s="23">
        <v>15</v>
      </c>
    </row>
    <row r="150" spans="1:2">
      <c r="A150" s="6">
        <v>14357</v>
      </c>
      <c r="B150" s="23">
        <v>12.7</v>
      </c>
    </row>
    <row r="151" spans="1:2">
      <c r="A151" s="6">
        <v>14555</v>
      </c>
      <c r="B151" s="23">
        <v>10.7</v>
      </c>
    </row>
    <row r="152" spans="1:2">
      <c r="A152" s="6">
        <v>14757</v>
      </c>
      <c r="B152" s="23">
        <v>12.1</v>
      </c>
    </row>
    <row r="153" spans="1:2">
      <c r="A153" s="6">
        <v>14961</v>
      </c>
      <c r="B153" s="23">
        <v>11.8</v>
      </c>
    </row>
    <row r="154" spans="1:2">
      <c r="A154" s="6">
        <v>15163</v>
      </c>
      <c r="B154" s="23">
        <v>12.2</v>
      </c>
    </row>
    <row r="155" spans="1:2">
      <c r="A155" s="6">
        <v>15363</v>
      </c>
      <c r="B155" s="23">
        <v>12.6</v>
      </c>
    </row>
    <row r="156" spans="1:2">
      <c r="A156" s="6">
        <v>15558</v>
      </c>
      <c r="B156" s="23">
        <v>13.9</v>
      </c>
    </row>
    <row r="157" spans="1:2">
      <c r="A157" s="6">
        <v>15746</v>
      </c>
      <c r="B157" s="23">
        <v>14.7</v>
      </c>
    </row>
    <row r="158" spans="1:2">
      <c r="A158" s="6">
        <v>15924</v>
      </c>
      <c r="B158" s="23">
        <v>15</v>
      </c>
    </row>
    <row r="159" spans="1:2">
      <c r="A159" s="6">
        <v>16090</v>
      </c>
      <c r="B159" s="23">
        <v>15</v>
      </c>
    </row>
    <row r="160" spans="1:2">
      <c r="A160" s="6">
        <v>16243</v>
      </c>
      <c r="B160" s="23">
        <v>15.1</v>
      </c>
    </row>
    <row r="161" spans="1:2">
      <c r="A161" s="6">
        <v>16384</v>
      </c>
      <c r="B161" s="23">
        <v>14.6</v>
      </c>
    </row>
    <row r="162" spans="1:2">
      <c r="A162" s="6">
        <v>16516</v>
      </c>
      <c r="B162" s="23">
        <v>15.9</v>
      </c>
    </row>
    <row r="163" spans="1:2">
      <c r="A163" s="6">
        <v>16640</v>
      </c>
      <c r="B163" s="23">
        <v>14.4</v>
      </c>
    </row>
    <row r="164" spans="1:2">
      <c r="A164" s="6">
        <v>16759</v>
      </c>
      <c r="B164" s="23">
        <v>14.3</v>
      </c>
    </row>
    <row r="165" spans="1:2">
      <c r="A165" s="6">
        <v>16872</v>
      </c>
      <c r="B165" s="23">
        <v>14</v>
      </c>
    </row>
    <row r="166" spans="1:2">
      <c r="A166" s="6">
        <v>16983</v>
      </c>
      <c r="B166" s="23">
        <v>13.1</v>
      </c>
    </row>
    <row r="167" spans="1:2">
      <c r="A167" s="6">
        <v>17093</v>
      </c>
      <c r="B167" s="23">
        <v>13.2</v>
      </c>
    </row>
    <row r="168" spans="1:2">
      <c r="A168" s="6">
        <v>17203</v>
      </c>
      <c r="B168" s="23">
        <v>14</v>
      </c>
    </row>
    <row r="169" spans="1:2">
      <c r="A169" s="6">
        <v>17314</v>
      </c>
      <c r="B169" s="23">
        <v>13.1</v>
      </c>
    </row>
    <row r="170" spans="1:2">
      <c r="A170" s="6">
        <v>17425</v>
      </c>
      <c r="B170" s="23">
        <v>13.7</v>
      </c>
    </row>
    <row r="171" spans="1:2">
      <c r="A171" s="6">
        <v>17536</v>
      </c>
      <c r="B171" s="23">
        <v>13.1</v>
      </c>
    </row>
    <row r="172" spans="1:2">
      <c r="A172" s="6">
        <v>17647</v>
      </c>
      <c r="B172" s="23">
        <v>13.5</v>
      </c>
    </row>
    <row r="173" spans="1:2">
      <c r="A173" s="6">
        <v>17760</v>
      </c>
      <c r="B173" s="23">
        <v>13</v>
      </c>
    </row>
    <row r="174" spans="1:2">
      <c r="A174" s="6">
        <v>17873</v>
      </c>
      <c r="B174" s="23">
        <v>13.5</v>
      </c>
    </row>
    <row r="175" spans="1:2">
      <c r="A175" s="6">
        <v>17986</v>
      </c>
      <c r="B175" s="23">
        <v>13.7</v>
      </c>
    </row>
    <row r="176" spans="1:2">
      <c r="A176" s="6">
        <v>18101</v>
      </c>
      <c r="B176" s="23">
        <v>14.5</v>
      </c>
    </row>
    <row r="177" spans="1:2">
      <c r="A177" s="6">
        <v>18216</v>
      </c>
      <c r="B177" s="23">
        <v>14.4</v>
      </c>
    </row>
    <row r="178" spans="1:2">
      <c r="A178" s="6">
        <v>18331</v>
      </c>
      <c r="B178" s="23">
        <v>14</v>
      </c>
    </row>
    <row r="179" spans="1:2">
      <c r="A179" s="6">
        <v>18446</v>
      </c>
      <c r="B179" s="23">
        <v>13.6</v>
      </c>
    </row>
    <row r="180" spans="1:2">
      <c r="A180" s="6">
        <v>18559</v>
      </c>
      <c r="B180" s="23">
        <v>14.3</v>
      </c>
    </row>
    <row r="181" spans="1:2">
      <c r="A181" s="6">
        <v>18671</v>
      </c>
      <c r="B181" s="23">
        <v>15.1</v>
      </c>
    </row>
    <row r="182" spans="1:2">
      <c r="A182" s="6">
        <v>18782</v>
      </c>
      <c r="B182" s="23">
        <v>15.7</v>
      </c>
    </row>
    <row r="183" spans="1:2">
      <c r="A183" s="6">
        <v>18889</v>
      </c>
      <c r="B183" s="23">
        <v>14.4</v>
      </c>
    </row>
    <row r="184" spans="1:2">
      <c r="A184" s="6">
        <v>18994</v>
      </c>
      <c r="B184" s="23">
        <v>13.4</v>
      </c>
    </row>
    <row r="185" spans="1:2">
      <c r="A185" s="6">
        <v>19098</v>
      </c>
      <c r="B185" s="23">
        <v>14.2</v>
      </c>
    </row>
    <row r="186" spans="1:2">
      <c r="A186" s="6">
        <v>19205</v>
      </c>
      <c r="B186" s="23">
        <v>15</v>
      </c>
    </row>
    <row r="187" spans="1:2">
      <c r="A187" s="6">
        <v>19316</v>
      </c>
      <c r="B187" s="23">
        <v>14.8</v>
      </c>
    </row>
    <row r="188" spans="1:2">
      <c r="A188" s="6">
        <v>19436</v>
      </c>
      <c r="B188" s="23">
        <v>15.2</v>
      </c>
    </row>
    <row r="189" spans="1:2">
      <c r="A189" s="6">
        <v>19566</v>
      </c>
      <c r="B189" s="23">
        <v>16.100000000000001</v>
      </c>
    </row>
    <row r="190" spans="1:2">
      <c r="A190" s="6">
        <v>19703</v>
      </c>
      <c r="B190" s="23">
        <v>15.5</v>
      </c>
    </row>
    <row r="191" spans="1:2">
      <c r="A191" s="6">
        <v>19842</v>
      </c>
      <c r="B191" s="23">
        <v>15.4</v>
      </c>
    </row>
    <row r="192" spans="1:2">
      <c r="A192" s="6">
        <v>19980</v>
      </c>
      <c r="B192" s="23">
        <v>15.9</v>
      </c>
    </row>
    <row r="193" spans="1:2">
      <c r="A193" s="6">
        <v>20113</v>
      </c>
      <c r="B193" s="23">
        <v>17.600000000000001</v>
      </c>
    </row>
    <row r="194" spans="1:2">
      <c r="A194" s="6">
        <v>20236</v>
      </c>
      <c r="B194" s="23">
        <v>16.2</v>
      </c>
    </row>
    <row r="195" spans="1:2">
      <c r="A195" s="6">
        <v>20346</v>
      </c>
      <c r="B195" s="23">
        <v>16.3</v>
      </c>
    </row>
    <row r="196" spans="1:2">
      <c r="A196" s="6">
        <v>20439</v>
      </c>
      <c r="B196" s="23">
        <v>17.3</v>
      </c>
    </row>
    <row r="197" spans="1:2">
      <c r="A197" s="6">
        <v>20512</v>
      </c>
      <c r="B197" s="23">
        <v>18.100000000000001</v>
      </c>
    </row>
    <row r="198" spans="1:2">
      <c r="A198" s="6">
        <v>20570</v>
      </c>
      <c r="B198" s="23">
        <v>16.899999999999999</v>
      </c>
    </row>
    <row r="199" spans="1:2">
      <c r="A199" s="6">
        <v>20619</v>
      </c>
      <c r="B199" s="23">
        <v>18</v>
      </c>
    </row>
    <row r="200" spans="1:2">
      <c r="A200" s="6">
        <v>20662</v>
      </c>
      <c r="B200" s="23">
        <v>18</v>
      </c>
    </row>
    <row r="201" spans="1:2">
      <c r="A201" s="6">
        <v>20705</v>
      </c>
      <c r="B201" s="23">
        <v>18.600000000000001</v>
      </c>
    </row>
    <row r="202" spans="1:2">
      <c r="A202" s="6">
        <v>20753</v>
      </c>
      <c r="B202" s="23">
        <v>18.2</v>
      </c>
    </row>
    <row r="203" spans="1:2">
      <c r="A203" s="6">
        <v>20810</v>
      </c>
      <c r="B203" s="23">
        <v>17.600000000000001</v>
      </c>
    </row>
    <row r="204" spans="1:2">
      <c r="A204" s="6">
        <v>20883</v>
      </c>
      <c r="B204" s="23">
        <v>17.5</v>
      </c>
    </row>
    <row r="205" spans="1:2">
      <c r="A205" s="6">
        <v>20974</v>
      </c>
      <c r="B205" s="23">
        <v>18</v>
      </c>
    </row>
    <row r="206" spans="1:2">
      <c r="A206" s="6">
        <v>21082</v>
      </c>
      <c r="B206" s="23">
        <v>18.100000000000001</v>
      </c>
    </row>
    <row r="207" spans="1:2">
      <c r="A207" s="6">
        <v>21207</v>
      </c>
      <c r="B207" s="23">
        <v>17.899999999999999</v>
      </c>
    </row>
    <row r="208" spans="1:2">
      <c r="A208" s="6">
        <v>21345</v>
      </c>
      <c r="B208" s="23">
        <v>18.399999999999999</v>
      </c>
    </row>
    <row r="209" spans="1:2">
      <c r="A209" s="6">
        <v>21494</v>
      </c>
      <c r="B209" s="23">
        <v>18.8</v>
      </c>
    </row>
    <row r="210" spans="1:2">
      <c r="A210" s="6">
        <v>21652</v>
      </c>
      <c r="B210" s="23">
        <v>18</v>
      </c>
    </row>
    <row r="211" spans="1:2">
      <c r="A211" s="6">
        <v>21817</v>
      </c>
      <c r="B211" s="23">
        <v>18.399999999999999</v>
      </c>
    </row>
    <row r="212" spans="1:2">
      <c r="A212" s="6">
        <v>21986</v>
      </c>
      <c r="B212" s="23">
        <v>16.2</v>
      </c>
    </row>
    <row r="213" spans="1:2">
      <c r="A213" s="6">
        <v>22071</v>
      </c>
      <c r="B213" s="23">
        <v>17.899999999999999</v>
      </c>
    </row>
    <row r="214" spans="1:2">
      <c r="A214" s="6">
        <v>22310</v>
      </c>
      <c r="B214" s="23">
        <v>18.3</v>
      </c>
    </row>
    <row r="215" spans="1:2">
      <c r="A215" s="6">
        <v>22472</v>
      </c>
      <c r="B215" s="23">
        <v>18</v>
      </c>
    </row>
    <row r="216" spans="1:2">
      <c r="A216" s="6">
        <v>22627</v>
      </c>
      <c r="B216" s="23">
        <v>18.3</v>
      </c>
    </row>
    <row r="217" spans="1:2">
      <c r="A217" s="6">
        <v>22778</v>
      </c>
      <c r="B217" s="23">
        <v>19.100000000000001</v>
      </c>
    </row>
    <row r="218" spans="1:2">
      <c r="A218" s="6">
        <v>22924</v>
      </c>
      <c r="B218" s="23">
        <v>18.3</v>
      </c>
    </row>
    <row r="219" spans="1:2">
      <c r="A219" s="6">
        <v>23066</v>
      </c>
      <c r="B219" s="23">
        <v>18.3</v>
      </c>
    </row>
    <row r="220" spans="1:2">
      <c r="A220" s="6">
        <v>23206</v>
      </c>
      <c r="B220" s="23">
        <v>18.5</v>
      </c>
    </row>
    <row r="221" spans="1:2">
      <c r="A221" s="6">
        <v>23298</v>
      </c>
      <c r="B221" s="23">
        <v>19</v>
      </c>
    </row>
    <row r="222" spans="1:2">
      <c r="A222" s="6">
        <v>23344</v>
      </c>
      <c r="B222" s="23">
        <v>19.3</v>
      </c>
    </row>
    <row r="223" spans="1:2">
      <c r="A223" s="6">
        <v>23435</v>
      </c>
      <c r="B223" s="23">
        <v>19</v>
      </c>
    </row>
    <row r="224" spans="1:2">
      <c r="A224" s="6">
        <v>23573</v>
      </c>
      <c r="B224" s="23">
        <v>18.3</v>
      </c>
    </row>
    <row r="225" spans="1:2">
      <c r="A225" s="6">
        <v>23711</v>
      </c>
      <c r="B225" s="23">
        <v>19.8</v>
      </c>
    </row>
    <row r="226" spans="1:2">
      <c r="A226" s="6">
        <v>23850</v>
      </c>
      <c r="B226" s="23">
        <v>19.600000000000001</v>
      </c>
    </row>
    <row r="227" spans="1:2">
      <c r="A227" s="6">
        <v>23992</v>
      </c>
      <c r="B227" s="23">
        <v>18.7</v>
      </c>
    </row>
    <row r="228" spans="1:2">
      <c r="A228" s="6">
        <v>24136</v>
      </c>
      <c r="B228" s="23">
        <v>18.600000000000001</v>
      </c>
    </row>
    <row r="229" spans="1:2">
      <c r="A229" s="6">
        <v>24283</v>
      </c>
      <c r="B229" s="23">
        <v>19.100000000000001</v>
      </c>
    </row>
    <row r="230" spans="1:2">
      <c r="A230" s="6">
        <v>24433</v>
      </c>
      <c r="B230" s="23">
        <v>18.600000000000001</v>
      </c>
    </row>
    <row r="231" spans="1:2">
      <c r="A231" s="6">
        <v>24586</v>
      </c>
      <c r="B231" s="23">
        <v>18.100000000000001</v>
      </c>
    </row>
    <row r="232" spans="1:2">
      <c r="A232" s="6">
        <v>24740</v>
      </c>
      <c r="B232" s="23">
        <v>19.899999999999999</v>
      </c>
    </row>
    <row r="233" spans="1:2">
      <c r="A233" s="6">
        <v>24896</v>
      </c>
      <c r="B233" s="23">
        <v>18.5</v>
      </c>
    </row>
  </sheetData>
  <mergeCells count="2">
    <mergeCell ref="A3:B3"/>
    <mergeCell ref="F3:K3"/>
  </mergeCells>
  <phoneticPr fontId="44" type="noConversion"/>
  <pageMargins left="0.7" right="0.7" top="0.75" bottom="0.75" header="0.3" footer="0.3"/>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K47"/>
  <sheetViews>
    <sheetView workbookViewId="0">
      <selection activeCell="A3" sqref="A3:B4"/>
    </sheetView>
  </sheetViews>
  <sheetFormatPr baseColWidth="10" defaultColWidth="9" defaultRowHeight="13"/>
  <cols>
    <col min="1" max="1" width="23" style="22" customWidth="1"/>
    <col min="2" max="2" width="13.6640625" style="12" customWidth="1"/>
    <col min="3" max="4" width="9" style="4"/>
    <col min="5" max="5" width="9" style="4" customWidth="1"/>
    <col min="6" max="6" width="9" style="112"/>
    <col min="7" max="7" width="14.1640625" style="4" customWidth="1"/>
    <col min="8" max="16384" width="9" style="4"/>
  </cols>
  <sheetData>
    <row r="1" spans="1:11" ht="18" customHeight="1">
      <c r="A1" s="24" t="s">
        <v>877</v>
      </c>
      <c r="B1" s="20"/>
      <c r="C1" s="20"/>
      <c r="D1" s="20"/>
      <c r="F1" s="20"/>
      <c r="G1" s="6"/>
      <c r="H1" s="6"/>
      <c r="I1" s="6"/>
      <c r="J1" s="6"/>
    </row>
    <row r="2" spans="1:11" ht="18" customHeight="1">
      <c r="A2" s="25"/>
      <c r="B2" s="20"/>
      <c r="C2" s="20"/>
      <c r="D2" s="20"/>
      <c r="F2" s="20"/>
      <c r="G2" s="6"/>
      <c r="H2" s="6"/>
      <c r="I2" s="6"/>
      <c r="J2" s="6"/>
    </row>
    <row r="3" spans="1:11">
      <c r="A3" s="239" t="s">
        <v>605</v>
      </c>
      <c r="B3" s="239"/>
      <c r="C3" s="121"/>
      <c r="F3" s="240" t="s">
        <v>606</v>
      </c>
      <c r="G3" s="240"/>
    </row>
    <row r="4" spans="1:11" ht="15">
      <c r="A4" s="11" t="s">
        <v>607</v>
      </c>
      <c r="B4" s="12" t="s">
        <v>608</v>
      </c>
      <c r="F4" s="20" t="s">
        <v>878</v>
      </c>
      <c r="G4" s="14" t="s">
        <v>611</v>
      </c>
      <c r="I4" s="122"/>
      <c r="J4" s="122"/>
      <c r="K4" s="122"/>
    </row>
    <row r="5" spans="1:11">
      <c r="A5" s="22">
        <v>250</v>
      </c>
      <c r="B5" s="17">
        <v>25.88</v>
      </c>
      <c r="F5" s="20">
        <v>5.55</v>
      </c>
      <c r="G5" s="6">
        <v>816</v>
      </c>
      <c r="I5" s="122"/>
      <c r="J5" s="122"/>
      <c r="K5" s="122"/>
    </row>
    <row r="6" spans="1:11">
      <c r="A6" s="22">
        <v>570</v>
      </c>
      <c r="B6" s="17">
        <v>26.17</v>
      </c>
      <c r="F6" s="20">
        <v>17</v>
      </c>
      <c r="G6" s="6">
        <v>1772</v>
      </c>
      <c r="I6" s="122"/>
      <c r="J6" s="122"/>
      <c r="K6" s="122"/>
    </row>
    <row r="7" spans="1:11">
      <c r="A7" s="22">
        <v>1750</v>
      </c>
      <c r="B7" s="17">
        <v>26.87</v>
      </c>
      <c r="F7" s="20">
        <v>37.049999999999997</v>
      </c>
      <c r="G7" s="6">
        <v>4273</v>
      </c>
      <c r="I7" s="122"/>
      <c r="J7" s="122"/>
      <c r="K7" s="122"/>
    </row>
    <row r="8" spans="1:11">
      <c r="A8" s="22">
        <v>2960</v>
      </c>
      <c r="B8" s="17">
        <v>26.16</v>
      </c>
      <c r="F8" s="20">
        <v>54.6</v>
      </c>
      <c r="G8" s="6">
        <v>7141</v>
      </c>
      <c r="I8" s="122"/>
      <c r="J8" s="122"/>
      <c r="K8" s="122"/>
    </row>
    <row r="9" spans="1:11">
      <c r="A9" s="22">
        <v>3320</v>
      </c>
      <c r="B9" s="17">
        <v>26.6</v>
      </c>
      <c r="F9" s="20">
        <v>67.05</v>
      </c>
      <c r="G9" s="6">
        <v>11009</v>
      </c>
      <c r="I9" s="122"/>
      <c r="J9" s="122"/>
      <c r="K9" s="122"/>
    </row>
    <row r="10" spans="1:11">
      <c r="A10" s="22">
        <v>3540</v>
      </c>
      <c r="B10" s="17">
        <v>26.71</v>
      </c>
      <c r="F10" s="20">
        <v>75.08</v>
      </c>
      <c r="G10" s="6">
        <v>12628</v>
      </c>
      <c r="I10" s="122"/>
      <c r="J10" s="122"/>
      <c r="K10" s="122"/>
    </row>
    <row r="11" spans="1:11">
      <c r="A11" s="22">
        <v>4230</v>
      </c>
      <c r="B11" s="17">
        <v>27.79</v>
      </c>
      <c r="F11" s="20">
        <v>79</v>
      </c>
      <c r="G11" s="6">
        <v>13329</v>
      </c>
      <c r="I11" s="122"/>
      <c r="J11" s="122"/>
      <c r="K11" s="122"/>
    </row>
    <row r="12" spans="1:11">
      <c r="A12" s="22">
        <v>4450</v>
      </c>
      <c r="B12" s="17">
        <v>27.49</v>
      </c>
      <c r="F12" s="20">
        <v>85.08</v>
      </c>
      <c r="G12" s="6">
        <v>14565</v>
      </c>
      <c r="I12" s="122"/>
      <c r="J12" s="122"/>
      <c r="K12" s="122"/>
    </row>
    <row r="13" spans="1:11">
      <c r="A13" s="22">
        <v>4770</v>
      </c>
      <c r="B13" s="17">
        <v>28.52</v>
      </c>
      <c r="F13" s="20">
        <v>94.57</v>
      </c>
      <c r="G13" s="6">
        <v>18451</v>
      </c>
      <c r="I13" s="122"/>
      <c r="J13" s="122"/>
      <c r="K13" s="122"/>
    </row>
    <row r="14" spans="1:11">
      <c r="A14" s="22">
        <v>5050</v>
      </c>
      <c r="B14" s="17">
        <v>28.93</v>
      </c>
      <c r="F14" s="20">
        <v>95.56</v>
      </c>
      <c r="G14" s="6">
        <v>18799</v>
      </c>
      <c r="I14" s="122"/>
      <c r="J14" s="122"/>
      <c r="K14" s="122"/>
    </row>
    <row r="15" spans="1:11">
      <c r="A15" s="22">
        <v>5460</v>
      </c>
      <c r="B15" s="17">
        <v>28.61</v>
      </c>
      <c r="F15" s="20">
        <v>105.45</v>
      </c>
      <c r="G15" s="6">
        <v>21528</v>
      </c>
      <c r="I15" s="122"/>
      <c r="J15" s="122"/>
      <c r="K15" s="122"/>
    </row>
    <row r="16" spans="1:11">
      <c r="A16" s="22">
        <v>6220</v>
      </c>
      <c r="B16" s="17">
        <v>27.6</v>
      </c>
      <c r="F16" s="20">
        <v>115.24</v>
      </c>
      <c r="G16" s="6">
        <v>23973</v>
      </c>
      <c r="I16" s="122"/>
      <c r="J16" s="122"/>
      <c r="K16" s="122"/>
    </row>
    <row r="17" spans="1:11">
      <c r="A17" s="22">
        <v>6720</v>
      </c>
      <c r="B17" s="17">
        <v>27.58</v>
      </c>
      <c r="F17" s="20">
        <v>124.58</v>
      </c>
      <c r="G17" s="6">
        <v>26590</v>
      </c>
      <c r="I17" s="122"/>
      <c r="J17" s="122"/>
      <c r="K17" s="122"/>
    </row>
    <row r="18" spans="1:11">
      <c r="A18" s="22">
        <v>7450</v>
      </c>
      <c r="B18" s="17">
        <v>25.06</v>
      </c>
      <c r="F18" s="20">
        <v>140.9</v>
      </c>
      <c r="G18" s="6">
        <v>30890</v>
      </c>
      <c r="I18" s="122"/>
      <c r="J18" s="122"/>
      <c r="K18" s="122"/>
    </row>
    <row r="19" spans="1:11">
      <c r="A19" s="22">
        <v>7580</v>
      </c>
      <c r="B19" s="17">
        <v>25.91</v>
      </c>
      <c r="F19" s="20">
        <v>158.06</v>
      </c>
      <c r="G19" s="6">
        <v>36139</v>
      </c>
      <c r="I19" s="122"/>
      <c r="J19" s="122"/>
      <c r="K19" s="122"/>
    </row>
    <row r="20" spans="1:11">
      <c r="A20" s="22">
        <v>7790</v>
      </c>
      <c r="B20" s="17">
        <v>25.09</v>
      </c>
      <c r="I20" s="122"/>
      <c r="J20" s="122"/>
      <c r="K20" s="122"/>
    </row>
    <row r="21" spans="1:11">
      <c r="A21" s="22">
        <v>8020</v>
      </c>
      <c r="B21" s="17">
        <v>25.81</v>
      </c>
      <c r="I21" s="122"/>
      <c r="J21" s="122"/>
      <c r="K21" s="122"/>
    </row>
    <row r="22" spans="1:11">
      <c r="A22" s="22">
        <v>8230</v>
      </c>
      <c r="B22" s="17">
        <v>24.35</v>
      </c>
      <c r="I22" s="122"/>
      <c r="J22" s="122"/>
      <c r="K22" s="122"/>
    </row>
    <row r="23" spans="1:11">
      <c r="A23" s="22">
        <v>8920</v>
      </c>
      <c r="B23" s="17">
        <v>26.17</v>
      </c>
      <c r="I23" s="122"/>
      <c r="J23" s="122"/>
      <c r="K23" s="122"/>
    </row>
    <row r="24" spans="1:11">
      <c r="A24" s="22">
        <v>10230</v>
      </c>
      <c r="B24" s="17">
        <v>25.85</v>
      </c>
      <c r="I24" s="122"/>
      <c r="J24" s="122"/>
      <c r="K24" s="122"/>
    </row>
    <row r="25" spans="1:11">
      <c r="A25" s="22">
        <v>10900</v>
      </c>
      <c r="B25" s="17">
        <v>25.52</v>
      </c>
      <c r="I25" s="122"/>
      <c r="J25" s="122"/>
      <c r="K25" s="122"/>
    </row>
    <row r="26" spans="1:11">
      <c r="A26" s="22">
        <v>11460</v>
      </c>
      <c r="B26" s="17">
        <v>26.44</v>
      </c>
      <c r="I26" s="122"/>
      <c r="J26" s="122"/>
      <c r="K26" s="122"/>
    </row>
    <row r="27" spans="1:11">
      <c r="A27" s="22">
        <v>11940</v>
      </c>
      <c r="B27" s="17">
        <v>26.6</v>
      </c>
      <c r="I27" s="122"/>
      <c r="J27" s="122"/>
      <c r="K27" s="122"/>
    </row>
    <row r="28" spans="1:11">
      <c r="A28" s="22">
        <v>12200</v>
      </c>
      <c r="B28" s="17">
        <v>25.84</v>
      </c>
      <c r="I28" s="122"/>
      <c r="J28" s="122"/>
      <c r="K28" s="122"/>
    </row>
    <row r="29" spans="1:11">
      <c r="A29" s="22">
        <v>12510</v>
      </c>
      <c r="B29" s="17">
        <v>25.3</v>
      </c>
      <c r="I29" s="122"/>
      <c r="J29" s="122"/>
      <c r="K29" s="122"/>
    </row>
    <row r="30" spans="1:11">
      <c r="A30" s="22">
        <v>12720</v>
      </c>
      <c r="B30" s="17">
        <v>25.48</v>
      </c>
      <c r="I30" s="122"/>
      <c r="J30" s="122"/>
      <c r="K30" s="122"/>
    </row>
    <row r="31" spans="1:11">
      <c r="A31" s="22">
        <v>12980</v>
      </c>
      <c r="B31" s="17">
        <v>27.13</v>
      </c>
    </row>
    <row r="32" spans="1:11">
      <c r="A32" s="22">
        <v>13520</v>
      </c>
      <c r="B32" s="17">
        <v>25.64</v>
      </c>
    </row>
    <row r="33" spans="1:2">
      <c r="A33" s="22">
        <v>13740</v>
      </c>
      <c r="B33" s="17">
        <v>27.49</v>
      </c>
    </row>
    <row r="34" spans="1:2">
      <c r="A34" s="22">
        <v>13840</v>
      </c>
      <c r="B34" s="17">
        <v>28.15</v>
      </c>
    </row>
    <row r="35" spans="1:2">
      <c r="A35" s="22">
        <v>14290</v>
      </c>
      <c r="B35" s="17">
        <v>27</v>
      </c>
    </row>
    <row r="36" spans="1:2">
      <c r="A36" s="22">
        <v>14510</v>
      </c>
      <c r="B36" s="17">
        <v>26.37</v>
      </c>
    </row>
    <row r="37" spans="1:2">
      <c r="A37" s="22">
        <v>14890</v>
      </c>
      <c r="B37" s="17">
        <v>25.86</v>
      </c>
    </row>
    <row r="38" spans="1:2">
      <c r="A38" s="22">
        <v>15940</v>
      </c>
      <c r="B38" s="17">
        <v>24.97</v>
      </c>
    </row>
    <row r="39" spans="1:2">
      <c r="A39" s="22">
        <v>17580</v>
      </c>
      <c r="B39" s="17">
        <v>23.48</v>
      </c>
    </row>
    <row r="40" spans="1:2">
      <c r="A40" s="22">
        <v>18520</v>
      </c>
      <c r="B40" s="17">
        <v>23.09</v>
      </c>
    </row>
    <row r="41" spans="1:2">
      <c r="A41" s="22">
        <v>19010</v>
      </c>
      <c r="B41" s="17">
        <v>23.13</v>
      </c>
    </row>
    <row r="42" spans="1:2">
      <c r="A42" s="22">
        <v>20010</v>
      </c>
      <c r="B42" s="17">
        <v>22.58</v>
      </c>
    </row>
    <row r="43" spans="1:2">
      <c r="A43" s="22">
        <v>20780</v>
      </c>
      <c r="B43" s="17">
        <v>22.52</v>
      </c>
    </row>
    <row r="44" spans="1:2">
      <c r="A44" s="22">
        <v>21770</v>
      </c>
      <c r="B44" s="17">
        <v>23.98</v>
      </c>
    </row>
    <row r="45" spans="1:2">
      <c r="A45" s="22">
        <v>22430</v>
      </c>
      <c r="B45" s="17">
        <v>24.13</v>
      </c>
    </row>
    <row r="46" spans="1:2">
      <c r="A46" s="22">
        <v>23240</v>
      </c>
      <c r="B46" s="17">
        <v>24.48</v>
      </c>
    </row>
    <row r="47" spans="1:2">
      <c r="A47" s="22">
        <v>23880</v>
      </c>
      <c r="B47" s="17">
        <v>24.19</v>
      </c>
    </row>
  </sheetData>
  <mergeCells count="2">
    <mergeCell ref="A3:B3"/>
    <mergeCell ref="F3:G3"/>
  </mergeCells>
  <phoneticPr fontId="44" type="noConversion"/>
  <pageMargins left="0.7" right="0.7" top="0.75" bottom="0.75" header="0.3" footer="0.3"/>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N56"/>
  <sheetViews>
    <sheetView workbookViewId="0">
      <selection activeCell="A3" sqref="A3:B4"/>
    </sheetView>
  </sheetViews>
  <sheetFormatPr baseColWidth="10" defaultColWidth="9" defaultRowHeight="13"/>
  <cols>
    <col min="1" max="1" width="21.1640625" style="22" customWidth="1"/>
    <col min="2" max="2" width="13.6640625" style="12" customWidth="1"/>
    <col min="3" max="3" width="9" style="4" customWidth="1"/>
    <col min="4" max="4" width="9" style="4"/>
    <col min="5" max="6" width="10.1640625" style="4" customWidth="1"/>
    <col min="7" max="7" width="13.33203125" style="4" customWidth="1"/>
    <col min="8" max="8" width="14.1640625" style="4" customWidth="1"/>
    <col min="9" max="9" width="11.1640625" style="4" customWidth="1"/>
    <col min="10" max="10" width="29.6640625" style="4" customWidth="1"/>
    <col min="11" max="11" width="9" style="4"/>
    <col min="12" max="14" width="9" style="6"/>
    <col min="15" max="16384" width="9" style="4"/>
  </cols>
  <sheetData>
    <row r="1" spans="1:11">
      <c r="A1" s="24" t="s">
        <v>879</v>
      </c>
      <c r="B1" s="4"/>
    </row>
    <row r="2" spans="1:11">
      <c r="A2" s="25"/>
      <c r="B2" s="4"/>
    </row>
    <row r="3" spans="1:11">
      <c r="A3" s="239" t="s">
        <v>605</v>
      </c>
      <c r="B3" s="239"/>
      <c r="F3" s="229" t="s">
        <v>606</v>
      </c>
      <c r="G3" s="229"/>
      <c r="H3" s="229"/>
      <c r="I3" s="229"/>
      <c r="J3" s="229"/>
      <c r="K3" s="229"/>
    </row>
    <row r="4" spans="1:11" ht="15">
      <c r="A4" s="11" t="s">
        <v>607</v>
      </c>
      <c r="B4" s="12" t="s">
        <v>608</v>
      </c>
      <c r="F4" s="13" t="s">
        <v>609</v>
      </c>
      <c r="G4" s="13" t="s">
        <v>628</v>
      </c>
      <c r="H4" s="14" t="s">
        <v>611</v>
      </c>
      <c r="I4" s="14" t="s">
        <v>612</v>
      </c>
      <c r="J4" s="13" t="s">
        <v>629</v>
      </c>
      <c r="K4" s="6" t="s">
        <v>634</v>
      </c>
    </row>
    <row r="5" spans="1:11">
      <c r="A5" s="22">
        <v>-48</v>
      </c>
      <c r="B5" s="17">
        <v>20.5</v>
      </c>
      <c r="F5" s="13">
        <v>11.9</v>
      </c>
      <c r="G5" s="13" t="s">
        <v>880</v>
      </c>
      <c r="H5" s="13">
        <v>2395</v>
      </c>
      <c r="I5" s="13">
        <v>35</v>
      </c>
      <c r="J5" s="13">
        <v>2418.5</v>
      </c>
      <c r="K5" s="6">
        <f>ABS(2183-2654)/2</f>
        <v>235.5</v>
      </c>
    </row>
    <row r="6" spans="1:11">
      <c r="A6" s="22">
        <v>-32</v>
      </c>
      <c r="B6" s="17">
        <v>20.100000000000001</v>
      </c>
      <c r="F6" s="13">
        <v>17.100000000000001</v>
      </c>
      <c r="G6" s="13" t="s">
        <v>880</v>
      </c>
      <c r="H6" s="13">
        <v>3785</v>
      </c>
      <c r="I6" s="13">
        <v>35</v>
      </c>
      <c r="J6" s="13">
        <v>4080.5</v>
      </c>
      <c r="K6" s="6">
        <f>ABS(3931-4230)/2</f>
        <v>149.5</v>
      </c>
    </row>
    <row r="7" spans="1:11">
      <c r="A7" s="22">
        <v>-14</v>
      </c>
      <c r="B7" s="17">
        <v>19.5</v>
      </c>
      <c r="F7" s="13">
        <v>22.1</v>
      </c>
      <c r="G7" s="13" t="s">
        <v>880</v>
      </c>
      <c r="H7" s="13">
        <v>6485</v>
      </c>
      <c r="I7" s="13">
        <v>50</v>
      </c>
      <c r="J7" s="13">
        <v>7345.5</v>
      </c>
      <c r="K7" s="6">
        <f>ABS(7260-7431)/2</f>
        <v>85.5</v>
      </c>
    </row>
    <row r="8" spans="1:11">
      <c r="A8" s="22">
        <v>3</v>
      </c>
      <c r="B8" s="17">
        <v>19.600000000000001</v>
      </c>
      <c r="F8" s="13">
        <v>24.8</v>
      </c>
      <c r="G8" s="13" t="s">
        <v>880</v>
      </c>
      <c r="H8" s="13">
        <v>415</v>
      </c>
      <c r="I8" s="13">
        <v>40</v>
      </c>
      <c r="J8" s="13">
        <v>2776.5</v>
      </c>
      <c r="K8" s="6">
        <f>ABS(509-5044)/2</f>
        <v>2267.5</v>
      </c>
    </row>
    <row r="9" spans="1:11">
      <c r="A9" s="22">
        <v>22</v>
      </c>
      <c r="B9" s="17">
        <v>19.5</v>
      </c>
      <c r="F9" s="13">
        <v>26.6</v>
      </c>
      <c r="G9" s="13" t="s">
        <v>880</v>
      </c>
      <c r="H9" s="13">
        <v>12110</v>
      </c>
      <c r="I9" s="13">
        <v>70</v>
      </c>
      <c r="J9" s="13">
        <v>13967</v>
      </c>
      <c r="K9" s="6">
        <f>ABS(13786-14148)/2</f>
        <v>181</v>
      </c>
    </row>
    <row r="10" spans="1:11">
      <c r="A10" s="22">
        <v>43</v>
      </c>
      <c r="B10" s="17">
        <v>19</v>
      </c>
      <c r="F10" s="13">
        <v>27.5</v>
      </c>
      <c r="G10" s="13" t="s">
        <v>880</v>
      </c>
      <c r="H10" s="13">
        <v>15100</v>
      </c>
      <c r="I10" s="13">
        <v>70</v>
      </c>
      <c r="J10" s="13">
        <v>18307.5</v>
      </c>
      <c r="K10" s="6">
        <f>ABS(18589-18026)/2</f>
        <v>281.5</v>
      </c>
    </row>
    <row r="11" spans="1:11">
      <c r="A11" s="22">
        <v>174</v>
      </c>
      <c r="B11" s="17">
        <v>19.7</v>
      </c>
      <c r="F11" s="13">
        <v>31.2</v>
      </c>
      <c r="G11" s="13" t="s">
        <v>880</v>
      </c>
      <c r="H11" s="13">
        <v>18670</v>
      </c>
      <c r="I11" s="13">
        <v>100</v>
      </c>
      <c r="J11" s="13">
        <v>22208.5</v>
      </c>
      <c r="K11" s="6">
        <f>ABS(21872-22545)/2</f>
        <v>336.5</v>
      </c>
    </row>
    <row r="12" spans="1:11">
      <c r="A12" s="22">
        <v>393</v>
      </c>
      <c r="B12" s="17">
        <v>19.899999999999999</v>
      </c>
      <c r="F12" s="13">
        <v>34.4</v>
      </c>
      <c r="G12" s="13" t="s">
        <v>880</v>
      </c>
      <c r="H12" s="13">
        <v>19150</v>
      </c>
      <c r="I12" s="13">
        <v>210</v>
      </c>
      <c r="J12" s="13">
        <v>22879</v>
      </c>
      <c r="K12" s="6">
        <f>ABS(22330-23428)/2</f>
        <v>549</v>
      </c>
    </row>
    <row r="13" spans="1:11">
      <c r="A13" s="22">
        <v>1083</v>
      </c>
      <c r="B13" s="17">
        <v>20.100000000000001</v>
      </c>
      <c r="F13" s="13">
        <v>34.4</v>
      </c>
      <c r="G13" s="13" t="s">
        <v>694</v>
      </c>
      <c r="H13" s="13">
        <v>13188</v>
      </c>
      <c r="I13" s="13">
        <v>60</v>
      </c>
      <c r="J13" s="13">
        <v>13322.5</v>
      </c>
      <c r="K13" s="6">
        <f>ABS(13188-13457)/2</f>
        <v>134.5</v>
      </c>
    </row>
    <row r="14" spans="1:11">
      <c r="A14" s="22">
        <v>2939</v>
      </c>
      <c r="B14" s="17">
        <v>20</v>
      </c>
      <c r="F14" s="13">
        <v>36.299999999999997</v>
      </c>
      <c r="G14" s="13" t="s">
        <v>880</v>
      </c>
      <c r="H14" s="13">
        <v>23270</v>
      </c>
      <c r="I14" s="13">
        <v>120</v>
      </c>
      <c r="J14" s="13">
        <v>28142</v>
      </c>
      <c r="K14" s="6">
        <f>ABS(27785-28499)/2</f>
        <v>357</v>
      </c>
    </row>
    <row r="15" spans="1:11">
      <c r="A15" s="22">
        <v>3284</v>
      </c>
      <c r="B15" s="17">
        <v>20.8</v>
      </c>
      <c r="F15" s="13">
        <v>41.5</v>
      </c>
      <c r="G15" s="13" t="s">
        <v>880</v>
      </c>
      <c r="H15" s="13">
        <v>30940</v>
      </c>
      <c r="I15" s="13">
        <v>190</v>
      </c>
      <c r="J15" s="13">
        <v>35602</v>
      </c>
      <c r="K15" s="6">
        <f>ABS(34924-36280)/2</f>
        <v>678</v>
      </c>
    </row>
    <row r="16" spans="1:11">
      <c r="A16" s="22">
        <v>3631</v>
      </c>
      <c r="B16" s="17">
        <v>20.399999999999999</v>
      </c>
      <c r="F16" s="13">
        <v>47.2</v>
      </c>
      <c r="G16" s="13" t="s">
        <v>880</v>
      </c>
      <c r="H16" s="13">
        <v>31870</v>
      </c>
      <c r="I16" s="13">
        <v>180</v>
      </c>
      <c r="J16" s="13">
        <v>36179</v>
      </c>
      <c r="K16" s="6">
        <f>ABS(35575-36783)/2</f>
        <v>604</v>
      </c>
    </row>
    <row r="17" spans="1:11">
      <c r="A17" s="22">
        <v>3996</v>
      </c>
      <c r="B17" s="17">
        <v>19.600000000000001</v>
      </c>
    </row>
    <row r="18" spans="1:11">
      <c r="A18" s="22">
        <v>4523</v>
      </c>
      <c r="B18" s="17">
        <v>20.399999999999999</v>
      </c>
    </row>
    <row r="19" spans="1:11">
      <c r="A19" s="22">
        <v>5153</v>
      </c>
      <c r="B19" s="17">
        <v>20.3</v>
      </c>
    </row>
    <row r="20" spans="1:11">
      <c r="A20" s="22">
        <v>5761</v>
      </c>
      <c r="B20" s="17">
        <v>21.4</v>
      </c>
      <c r="K20" s="6"/>
    </row>
    <row r="21" spans="1:11">
      <c r="A21" s="22">
        <v>6399</v>
      </c>
      <c r="B21" s="17">
        <v>21.1</v>
      </c>
      <c r="K21" s="6"/>
    </row>
    <row r="22" spans="1:11">
      <c r="A22" s="22">
        <v>7083</v>
      </c>
      <c r="B22" s="17">
        <v>20.7</v>
      </c>
      <c r="K22" s="6"/>
    </row>
    <row r="23" spans="1:11">
      <c r="A23" s="22">
        <v>8108</v>
      </c>
      <c r="B23" s="17">
        <v>20.5</v>
      </c>
      <c r="K23" s="6"/>
    </row>
    <row r="24" spans="1:11">
      <c r="A24" s="22">
        <v>9424</v>
      </c>
      <c r="B24" s="17">
        <v>20.399999999999999</v>
      </c>
      <c r="K24" s="6"/>
    </row>
    <row r="25" spans="1:11">
      <c r="A25" s="22">
        <v>10699</v>
      </c>
      <c r="B25" s="17">
        <v>20</v>
      </c>
      <c r="K25" s="6"/>
    </row>
    <row r="26" spans="1:11">
      <c r="A26" s="22">
        <v>11949</v>
      </c>
      <c r="B26" s="17">
        <v>20.6</v>
      </c>
      <c r="K26" s="6"/>
    </row>
    <row r="27" spans="1:11">
      <c r="A27" s="22">
        <v>13275</v>
      </c>
      <c r="B27" s="17">
        <v>21.5</v>
      </c>
      <c r="K27" s="6"/>
    </row>
    <row r="28" spans="1:11">
      <c r="A28" s="22">
        <v>18784</v>
      </c>
      <c r="B28" s="17">
        <v>16.3</v>
      </c>
      <c r="K28" s="6"/>
    </row>
    <row r="29" spans="1:11">
      <c r="A29" s="22">
        <v>19767</v>
      </c>
      <c r="B29" s="17">
        <v>16.5</v>
      </c>
      <c r="K29" s="6"/>
    </row>
    <row r="30" spans="1:11">
      <c r="A30" s="22">
        <v>20740</v>
      </c>
      <c r="B30" s="17">
        <v>17</v>
      </c>
      <c r="K30" s="6"/>
    </row>
    <row r="31" spans="1:11">
      <c r="A31" s="22">
        <v>21779</v>
      </c>
      <c r="B31" s="17">
        <v>16.899999999999999</v>
      </c>
      <c r="K31" s="6"/>
    </row>
    <row r="32" spans="1:11">
      <c r="A32" s="22">
        <v>22913</v>
      </c>
      <c r="B32" s="17">
        <v>1.3</v>
      </c>
      <c r="K32" s="6"/>
    </row>
    <row r="33" spans="1:4">
      <c r="A33" s="22">
        <v>24048</v>
      </c>
      <c r="B33" s="17">
        <v>16.899999999999999</v>
      </c>
    </row>
    <row r="34" spans="1:4">
      <c r="A34" s="22">
        <v>25215</v>
      </c>
      <c r="B34" s="17">
        <v>17.5</v>
      </c>
    </row>
    <row r="35" spans="1:4">
      <c r="A35" s="22">
        <v>26388</v>
      </c>
      <c r="B35" s="17">
        <v>17.600000000000001</v>
      </c>
    </row>
    <row r="36" spans="1:4">
      <c r="A36" s="22">
        <v>27550</v>
      </c>
      <c r="B36" s="17">
        <v>17.7</v>
      </c>
    </row>
    <row r="37" spans="1:4">
      <c r="A37" s="22">
        <v>28852</v>
      </c>
      <c r="B37" s="17">
        <v>17.2</v>
      </c>
    </row>
    <row r="38" spans="1:4">
      <c r="A38" s="22">
        <v>30198</v>
      </c>
      <c r="B38" s="17">
        <v>17.2</v>
      </c>
    </row>
    <row r="39" spans="1:4">
      <c r="A39" s="22">
        <v>31556</v>
      </c>
      <c r="B39" s="17">
        <v>18.3</v>
      </c>
    </row>
    <row r="40" spans="1:4">
      <c r="A40" s="22">
        <v>34267</v>
      </c>
      <c r="B40" s="17">
        <v>18.100000000000001</v>
      </c>
    </row>
    <row r="41" spans="1:4">
      <c r="A41" s="22">
        <v>35138</v>
      </c>
      <c r="B41" s="17">
        <v>18</v>
      </c>
    </row>
    <row r="42" spans="1:4">
      <c r="A42" s="22">
        <v>35843</v>
      </c>
      <c r="B42" s="17">
        <v>18.3</v>
      </c>
    </row>
    <row r="43" spans="1:4">
      <c r="A43" s="22">
        <v>36193</v>
      </c>
      <c r="B43" s="17">
        <v>18</v>
      </c>
    </row>
    <row r="44" spans="1:4">
      <c r="A44" s="22">
        <v>36613</v>
      </c>
      <c r="B44" s="17">
        <v>18.5</v>
      </c>
      <c r="D44" s="38"/>
    </row>
    <row r="45" spans="1:4">
      <c r="A45" s="22">
        <v>37261</v>
      </c>
      <c r="B45" s="17">
        <v>18.3</v>
      </c>
      <c r="D45" s="38"/>
    </row>
    <row r="46" spans="1:4">
      <c r="D46" s="38"/>
    </row>
    <row r="47" spans="1:4">
      <c r="D47" s="38"/>
    </row>
    <row r="48" spans="1:4">
      <c r="D48" s="38"/>
    </row>
    <row r="49" spans="4:4">
      <c r="D49" s="38"/>
    </row>
    <row r="50" spans="4:4">
      <c r="D50" s="38"/>
    </row>
    <row r="51" spans="4:4">
      <c r="D51" s="38"/>
    </row>
    <row r="52" spans="4:4">
      <c r="D52" s="38"/>
    </row>
    <row r="53" spans="4:4">
      <c r="D53" s="38"/>
    </row>
    <row r="54" spans="4:4">
      <c r="D54" s="38"/>
    </row>
    <row r="55" spans="4:4">
      <c r="D55" s="38"/>
    </row>
    <row r="56" spans="4:4">
      <c r="D56" s="38"/>
    </row>
  </sheetData>
  <mergeCells count="2">
    <mergeCell ref="A3:B3"/>
    <mergeCell ref="F3:K3"/>
  </mergeCells>
  <phoneticPr fontId="44" type="noConversion"/>
  <pageMargins left="0.7" right="0.7" top="0.75" bottom="0.75" header="0.3" footer="0.3"/>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L56"/>
  <sheetViews>
    <sheetView workbookViewId="0">
      <selection activeCell="D13" sqref="D13"/>
    </sheetView>
  </sheetViews>
  <sheetFormatPr baseColWidth="10" defaultColWidth="9" defaultRowHeight="13"/>
  <cols>
    <col min="1" max="1" width="24.33203125" style="19" customWidth="1"/>
    <col min="2" max="2" width="13.6640625" style="20" customWidth="1"/>
    <col min="3" max="5" width="8.6640625" style="20" customWidth="1"/>
    <col min="6" max="6" width="9" style="6" customWidth="1"/>
    <col min="7" max="7" width="19.33203125" style="4" customWidth="1"/>
    <col min="8" max="8" width="12.83203125" style="4" customWidth="1"/>
    <col min="9" max="9" width="10" style="4" customWidth="1"/>
    <col min="10" max="16384" width="9" style="4"/>
  </cols>
  <sheetData>
    <row r="1" spans="1:12">
      <c r="A1" s="37" t="s">
        <v>881</v>
      </c>
      <c r="C1" s="4"/>
      <c r="D1" s="4"/>
      <c r="E1" s="112"/>
      <c r="F1" s="4"/>
      <c r="G1" s="6"/>
      <c r="H1" s="31"/>
      <c r="I1" s="6"/>
    </row>
    <row r="2" spans="1:12">
      <c r="A2" s="9"/>
      <c r="C2" s="4"/>
      <c r="D2" s="4"/>
      <c r="E2" s="112"/>
      <c r="F2" s="4"/>
      <c r="G2" s="6"/>
      <c r="H2" s="31"/>
      <c r="I2" s="6"/>
    </row>
    <row r="3" spans="1:12">
      <c r="A3" s="239" t="s">
        <v>605</v>
      </c>
      <c r="B3" s="239"/>
      <c r="F3" s="229" t="s">
        <v>606</v>
      </c>
      <c r="G3" s="229"/>
      <c r="H3" s="229"/>
      <c r="I3" s="229"/>
    </row>
    <row r="4" spans="1:12" ht="15">
      <c r="A4" s="11" t="s">
        <v>607</v>
      </c>
      <c r="B4" s="12" t="s">
        <v>608</v>
      </c>
      <c r="F4" s="34" t="s">
        <v>609</v>
      </c>
      <c r="G4" s="13" t="s">
        <v>610</v>
      </c>
      <c r="H4" s="14" t="s">
        <v>611</v>
      </c>
      <c r="I4" s="14" t="s">
        <v>612</v>
      </c>
      <c r="K4" s="13"/>
      <c r="L4" s="13"/>
    </row>
    <row r="5" spans="1:12">
      <c r="A5" s="19">
        <v>-48</v>
      </c>
      <c r="B5" s="23">
        <v>7.3106999999999998</v>
      </c>
      <c r="F5" s="6">
        <v>57.5</v>
      </c>
      <c r="G5" s="13" t="s">
        <v>882</v>
      </c>
      <c r="H5" s="13">
        <v>1520</v>
      </c>
      <c r="I5" s="13">
        <v>80</v>
      </c>
      <c r="K5" s="13"/>
      <c r="L5" s="13"/>
    </row>
    <row r="6" spans="1:12">
      <c r="A6" s="19">
        <v>156.94</v>
      </c>
      <c r="B6" s="23">
        <v>8.1898999999999997</v>
      </c>
      <c r="F6" s="6">
        <v>76.5</v>
      </c>
      <c r="G6" s="13" t="s">
        <v>882</v>
      </c>
      <c r="H6" s="13">
        <v>2295</v>
      </c>
      <c r="I6" s="13">
        <v>85</v>
      </c>
      <c r="K6" s="13"/>
      <c r="L6" s="13"/>
    </row>
    <row r="7" spans="1:12">
      <c r="A7" s="19">
        <v>259.41000000000003</v>
      </c>
      <c r="B7" s="23">
        <v>8.2822999999999993</v>
      </c>
      <c r="F7" s="6">
        <v>108.5</v>
      </c>
      <c r="G7" s="13" t="s">
        <v>882</v>
      </c>
      <c r="H7" s="13">
        <v>3585</v>
      </c>
      <c r="I7" s="13">
        <v>80</v>
      </c>
      <c r="K7" s="13"/>
      <c r="L7" s="13"/>
    </row>
    <row r="8" spans="1:12">
      <c r="A8" s="19">
        <v>361.88</v>
      </c>
      <c r="B8" s="23">
        <v>8.4856999999999996</v>
      </c>
      <c r="F8" s="6">
        <v>162.5</v>
      </c>
      <c r="G8" s="13" t="s">
        <v>882</v>
      </c>
      <c r="H8" s="13">
        <v>7520</v>
      </c>
      <c r="I8" s="13">
        <v>135</v>
      </c>
      <c r="K8" s="13"/>
      <c r="L8" s="13"/>
    </row>
    <row r="9" spans="1:12">
      <c r="A9" s="19">
        <v>464.35</v>
      </c>
      <c r="B9" s="23">
        <v>8.8058999999999994</v>
      </c>
      <c r="F9" s="6">
        <v>207.5</v>
      </c>
      <c r="G9" s="13" t="s">
        <v>882</v>
      </c>
      <c r="H9" s="13">
        <v>8505</v>
      </c>
      <c r="I9" s="13">
        <v>130</v>
      </c>
      <c r="K9" s="13"/>
      <c r="L9" s="13"/>
    </row>
    <row r="10" spans="1:12">
      <c r="A10" s="19">
        <v>566.82000000000005</v>
      </c>
      <c r="B10" s="23">
        <v>8.4933999999999994</v>
      </c>
      <c r="K10" s="13"/>
      <c r="L10" s="13"/>
    </row>
    <row r="11" spans="1:12">
      <c r="A11" s="19">
        <v>669.29</v>
      </c>
      <c r="B11" s="23">
        <v>9.4730000000000008</v>
      </c>
    </row>
    <row r="12" spans="1:12">
      <c r="A12" s="19">
        <v>771.76</v>
      </c>
      <c r="B12" s="23">
        <v>9.3125</v>
      </c>
    </row>
    <row r="13" spans="1:12">
      <c r="A13" s="19">
        <v>874.23</v>
      </c>
      <c r="B13" s="23">
        <v>8.8346999999999998</v>
      </c>
    </row>
    <row r="14" spans="1:12">
      <c r="A14" s="19">
        <v>976.7</v>
      </c>
      <c r="B14" s="23">
        <v>9.2791999999999994</v>
      </c>
    </row>
    <row r="15" spans="1:12">
      <c r="A15" s="19">
        <v>1079.17</v>
      </c>
      <c r="B15" s="23">
        <v>9.3732000000000006</v>
      </c>
    </row>
    <row r="16" spans="1:12">
      <c r="A16" s="19">
        <v>1181.6300000000001</v>
      </c>
      <c r="B16" s="23">
        <v>9.0099</v>
      </c>
    </row>
    <row r="17" spans="1:2">
      <c r="A17" s="19">
        <v>1284.0999999999999</v>
      </c>
      <c r="B17" s="23">
        <v>9.0777000000000001</v>
      </c>
    </row>
    <row r="18" spans="1:2">
      <c r="A18" s="19">
        <v>1386.57</v>
      </c>
      <c r="B18" s="23">
        <v>8.8030000000000008</v>
      </c>
    </row>
    <row r="19" spans="1:2">
      <c r="A19" s="19">
        <v>1539.47</v>
      </c>
      <c r="B19" s="23">
        <v>9.1929999999999996</v>
      </c>
    </row>
    <row r="20" spans="1:2">
      <c r="A20" s="19">
        <v>1722.63</v>
      </c>
      <c r="B20" s="23">
        <v>9.0679999999999996</v>
      </c>
    </row>
    <row r="21" spans="1:2">
      <c r="A21" s="19">
        <v>1905.79</v>
      </c>
      <c r="B21" s="23">
        <v>9.9186999999999994</v>
      </c>
    </row>
    <row r="22" spans="1:2">
      <c r="A22" s="19">
        <v>2088.9499999999998</v>
      </c>
      <c r="B22" s="23">
        <v>9.0494000000000003</v>
      </c>
    </row>
    <row r="23" spans="1:2">
      <c r="A23" s="19">
        <v>2272.11</v>
      </c>
      <c r="B23" s="23">
        <v>8.7156000000000002</v>
      </c>
    </row>
    <row r="24" spans="1:2">
      <c r="A24" s="19">
        <v>2469.4499999999998</v>
      </c>
      <c r="B24" s="23">
        <v>9.6443999999999992</v>
      </c>
    </row>
    <row r="25" spans="1:2">
      <c r="A25" s="19">
        <v>2668.83</v>
      </c>
      <c r="B25" s="23">
        <v>9.1834000000000007</v>
      </c>
    </row>
    <row r="26" spans="1:2">
      <c r="A26" s="19">
        <v>2868.2</v>
      </c>
      <c r="B26" s="23">
        <v>8.7521000000000004</v>
      </c>
    </row>
    <row r="27" spans="1:2">
      <c r="A27" s="19">
        <v>3067.58</v>
      </c>
      <c r="B27" s="23">
        <v>9.6163000000000007</v>
      </c>
    </row>
    <row r="28" spans="1:2">
      <c r="A28" s="19">
        <v>3266.95</v>
      </c>
      <c r="B28" s="23">
        <v>9.3795000000000002</v>
      </c>
    </row>
    <row r="29" spans="1:2">
      <c r="A29" s="19">
        <v>3466.33</v>
      </c>
      <c r="B29" s="23">
        <v>9.7287999999999997</v>
      </c>
    </row>
    <row r="30" spans="1:2">
      <c r="A30" s="19">
        <v>3665.7</v>
      </c>
      <c r="B30" s="23">
        <v>9.9055</v>
      </c>
    </row>
    <row r="31" spans="1:2">
      <c r="A31" s="19">
        <v>3865.08</v>
      </c>
      <c r="B31" s="23">
        <v>9.3786000000000005</v>
      </c>
    </row>
    <row r="32" spans="1:2">
      <c r="A32" s="19">
        <v>4175.83</v>
      </c>
      <c r="B32" s="23">
        <v>9.5965000000000007</v>
      </c>
    </row>
    <row r="33" spans="1:2">
      <c r="A33" s="19">
        <v>4502.5</v>
      </c>
      <c r="B33" s="23">
        <v>9.4004999999999992</v>
      </c>
    </row>
    <row r="34" spans="1:2">
      <c r="A34" s="19">
        <v>4829.17</v>
      </c>
      <c r="B34" s="23">
        <v>9.2722999999999995</v>
      </c>
    </row>
    <row r="35" spans="1:2">
      <c r="A35" s="19">
        <v>5155.83</v>
      </c>
      <c r="B35" s="23">
        <v>10.0175</v>
      </c>
    </row>
    <row r="36" spans="1:2">
      <c r="A36" s="19">
        <v>5482.5</v>
      </c>
      <c r="B36" s="23">
        <v>9.6623000000000001</v>
      </c>
    </row>
    <row r="37" spans="1:2">
      <c r="A37" s="19">
        <v>5809.17</v>
      </c>
      <c r="B37" s="23">
        <v>10.0494</v>
      </c>
    </row>
    <row r="38" spans="1:2">
      <c r="A38" s="19">
        <v>6135.83</v>
      </c>
      <c r="B38" s="23">
        <v>9.6868999999999996</v>
      </c>
    </row>
    <row r="39" spans="1:2">
      <c r="A39" s="19">
        <v>6462.5</v>
      </c>
      <c r="B39" s="23">
        <v>9.6582000000000008</v>
      </c>
    </row>
    <row r="40" spans="1:2">
      <c r="A40" s="19">
        <v>6789.17</v>
      </c>
      <c r="B40" s="23">
        <v>8.9674999999999994</v>
      </c>
    </row>
    <row r="41" spans="1:2">
      <c r="A41" s="19">
        <v>7115.83</v>
      </c>
      <c r="B41" s="23">
        <v>9.7289999999999992</v>
      </c>
    </row>
    <row r="42" spans="1:2">
      <c r="A42" s="19">
        <v>7442.5</v>
      </c>
      <c r="B42" s="23">
        <v>9.7440999999999995</v>
      </c>
    </row>
    <row r="43" spans="1:2">
      <c r="A43" s="19">
        <v>7769.17</v>
      </c>
      <c r="B43" s="23">
        <v>9.8440999999999992</v>
      </c>
    </row>
    <row r="44" spans="1:2">
      <c r="A44" s="19">
        <v>8095.83</v>
      </c>
      <c r="B44" s="23">
        <v>10.3317</v>
      </c>
    </row>
    <row r="45" spans="1:2">
      <c r="A45" s="19">
        <v>8339.67</v>
      </c>
      <c r="B45" s="23">
        <v>9.6516999999999999</v>
      </c>
    </row>
    <row r="46" spans="1:2">
      <c r="A46" s="19">
        <v>8445.44</v>
      </c>
      <c r="B46" s="23">
        <v>10.0624</v>
      </c>
    </row>
    <row r="47" spans="1:2">
      <c r="A47" s="19">
        <v>8551.2199999999993</v>
      </c>
      <c r="B47" s="23">
        <v>9.7919999999999998</v>
      </c>
    </row>
    <row r="48" spans="1:2">
      <c r="A48" s="19">
        <v>8657</v>
      </c>
      <c r="B48" s="23">
        <v>10.5382</v>
      </c>
    </row>
    <row r="49" spans="1:2">
      <c r="A49" s="19">
        <v>8762.7800000000007</v>
      </c>
      <c r="B49" s="23">
        <v>10.5282</v>
      </c>
    </row>
    <row r="50" spans="1:2">
      <c r="A50" s="19">
        <v>8842.11</v>
      </c>
      <c r="B50" s="23">
        <v>10.9316</v>
      </c>
    </row>
    <row r="51" spans="1:2">
      <c r="A51" s="19">
        <v>8947.89</v>
      </c>
      <c r="B51" s="23">
        <v>11.1996</v>
      </c>
    </row>
    <row r="52" spans="1:2">
      <c r="A52" s="19">
        <v>9053.67</v>
      </c>
      <c r="B52" s="23">
        <v>10.992599999999999</v>
      </c>
    </row>
    <row r="53" spans="1:2">
      <c r="A53" s="19">
        <v>9159.44</v>
      </c>
      <c r="B53" s="23">
        <v>10.379899999999999</v>
      </c>
    </row>
    <row r="54" spans="1:2">
      <c r="A54" s="19">
        <v>9265.2199999999993</v>
      </c>
      <c r="B54" s="23">
        <v>10.8772</v>
      </c>
    </row>
    <row r="55" spans="1:2">
      <c r="A55" s="19">
        <v>9371</v>
      </c>
      <c r="B55" s="23">
        <v>10.725300000000001</v>
      </c>
    </row>
    <row r="56" spans="1:2">
      <c r="A56" s="19">
        <v>9476.7800000000007</v>
      </c>
      <c r="B56" s="23">
        <v>11.0915</v>
      </c>
    </row>
  </sheetData>
  <mergeCells count="2">
    <mergeCell ref="A3:B3"/>
    <mergeCell ref="F3:I3"/>
  </mergeCells>
  <phoneticPr fontId="44" type="noConversion"/>
  <pageMargins left="0.75" right="0.75" top="1" bottom="1" header="0.5" footer="0.5"/>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I132"/>
  <sheetViews>
    <sheetView workbookViewId="0">
      <selection activeCell="F3" sqref="F3:I3"/>
    </sheetView>
  </sheetViews>
  <sheetFormatPr baseColWidth="10" defaultColWidth="9" defaultRowHeight="13"/>
  <cols>
    <col min="1" max="1" width="20.6640625" style="119" customWidth="1"/>
    <col min="2" max="2" width="13.6640625" style="60" customWidth="1"/>
    <col min="3" max="3" width="9" style="6"/>
    <col min="4" max="5" width="9" style="4"/>
    <col min="6" max="6" width="10.1640625" style="6" customWidth="1"/>
    <col min="7" max="7" width="13.33203125" style="6" customWidth="1"/>
    <col min="8" max="8" width="14.1640625" style="6" customWidth="1"/>
    <col min="9" max="9" width="11.5" style="6" customWidth="1"/>
    <col min="10" max="10" width="11.5" style="4" customWidth="1"/>
    <col min="11" max="16384" width="9" style="4"/>
  </cols>
  <sheetData>
    <row r="1" spans="1:9">
      <c r="A1" s="24" t="s">
        <v>883</v>
      </c>
    </row>
    <row r="2" spans="1:9">
      <c r="A2" s="25"/>
    </row>
    <row r="3" spans="1:9">
      <c r="A3" s="239" t="s">
        <v>605</v>
      </c>
      <c r="B3" s="239"/>
      <c r="F3" s="229" t="s">
        <v>606</v>
      </c>
      <c r="G3" s="229"/>
      <c r="H3" s="229"/>
      <c r="I3" s="229"/>
    </row>
    <row r="4" spans="1:9" ht="15">
      <c r="A4" s="11" t="s">
        <v>607</v>
      </c>
      <c r="B4" s="12" t="s">
        <v>608</v>
      </c>
      <c r="F4" s="13" t="s">
        <v>609</v>
      </c>
      <c r="G4" s="13" t="s">
        <v>628</v>
      </c>
      <c r="H4" s="14" t="s">
        <v>611</v>
      </c>
      <c r="I4" s="14" t="s">
        <v>612</v>
      </c>
    </row>
    <row r="5" spans="1:9">
      <c r="A5" s="119">
        <v>50</v>
      </c>
      <c r="B5" s="120">
        <v>10.8</v>
      </c>
      <c r="F5" s="13">
        <v>124.5</v>
      </c>
      <c r="G5" s="13" t="s">
        <v>884</v>
      </c>
      <c r="H5" s="13">
        <v>4410</v>
      </c>
      <c r="I5" s="13">
        <v>30</v>
      </c>
    </row>
    <row r="6" spans="1:9">
      <c r="A6" s="119">
        <v>60</v>
      </c>
      <c r="B6" s="120">
        <v>11.5</v>
      </c>
      <c r="F6" s="13">
        <v>204.5</v>
      </c>
      <c r="G6" s="13" t="s">
        <v>884</v>
      </c>
      <c r="H6" s="13">
        <v>8330</v>
      </c>
      <c r="I6" s="13">
        <v>35</v>
      </c>
    </row>
    <row r="7" spans="1:9">
      <c r="A7" s="119">
        <v>100</v>
      </c>
      <c r="B7" s="120">
        <v>12.6</v>
      </c>
      <c r="F7" s="13">
        <v>248.5</v>
      </c>
      <c r="G7" s="13" t="s">
        <v>884</v>
      </c>
      <c r="H7" s="13">
        <v>12200</v>
      </c>
      <c r="I7" s="13">
        <v>75</v>
      </c>
    </row>
    <row r="8" spans="1:9">
      <c r="A8" s="119">
        <v>170</v>
      </c>
      <c r="B8" s="120">
        <v>12.5</v>
      </c>
      <c r="F8" s="13">
        <v>278.5</v>
      </c>
      <c r="G8" s="13" t="s">
        <v>884</v>
      </c>
      <c r="H8" s="13">
        <v>13950</v>
      </c>
      <c r="I8" s="13">
        <v>65</v>
      </c>
    </row>
    <row r="9" spans="1:9">
      <c r="A9" s="119">
        <v>320</v>
      </c>
      <c r="B9" s="120">
        <v>12.2</v>
      </c>
      <c r="F9" s="13">
        <v>318.5</v>
      </c>
      <c r="G9" s="13" t="s">
        <v>884</v>
      </c>
      <c r="H9" s="13">
        <v>15150</v>
      </c>
      <c r="I9" s="13">
        <v>50</v>
      </c>
    </row>
    <row r="10" spans="1:9">
      <c r="A10" s="119">
        <v>510</v>
      </c>
      <c r="B10" s="120">
        <v>12.9</v>
      </c>
      <c r="F10" s="13">
        <v>323.5</v>
      </c>
      <c r="G10" s="13" t="s">
        <v>884</v>
      </c>
      <c r="H10" s="13">
        <v>12300</v>
      </c>
      <c r="I10" s="13">
        <v>50</v>
      </c>
    </row>
    <row r="11" spans="1:9">
      <c r="A11" s="119">
        <v>610</v>
      </c>
      <c r="B11" s="120">
        <v>12.7</v>
      </c>
      <c r="F11" s="13">
        <v>100.5</v>
      </c>
      <c r="G11" s="13" t="s">
        <v>884</v>
      </c>
      <c r="H11" s="13">
        <v>3332</v>
      </c>
      <c r="I11" s="13">
        <v>34</v>
      </c>
    </row>
    <row r="12" spans="1:9">
      <c r="A12" s="119">
        <v>800</v>
      </c>
      <c r="B12" s="120">
        <v>9.6999999999999993</v>
      </c>
      <c r="F12" s="13">
        <v>134.5</v>
      </c>
      <c r="G12" s="13" t="s">
        <v>884</v>
      </c>
      <c r="H12" s="13">
        <v>4635</v>
      </c>
      <c r="I12" s="13">
        <v>32</v>
      </c>
    </row>
    <row r="13" spans="1:9">
      <c r="A13" s="119">
        <v>980</v>
      </c>
      <c r="B13" s="120">
        <v>7</v>
      </c>
      <c r="F13" s="22">
        <v>143.5</v>
      </c>
      <c r="G13" s="13" t="s">
        <v>884</v>
      </c>
      <c r="H13" s="13">
        <v>5034</v>
      </c>
      <c r="I13" s="13">
        <v>50</v>
      </c>
    </row>
    <row r="14" spans="1:9">
      <c r="A14" s="119">
        <v>1180</v>
      </c>
      <c r="B14" s="120">
        <v>12.5</v>
      </c>
      <c r="F14" s="13">
        <v>154.5</v>
      </c>
      <c r="G14" s="13" t="s">
        <v>884</v>
      </c>
      <c r="H14" s="13">
        <v>5517</v>
      </c>
      <c r="I14" s="13">
        <v>41</v>
      </c>
    </row>
    <row r="15" spans="1:9">
      <c r="A15" s="119">
        <v>1240</v>
      </c>
      <c r="B15" s="120">
        <v>12.1</v>
      </c>
      <c r="F15" s="13">
        <v>161.5</v>
      </c>
      <c r="G15" s="13" t="s">
        <v>884</v>
      </c>
      <c r="H15" s="13">
        <v>5778</v>
      </c>
      <c r="I15" s="13">
        <v>33</v>
      </c>
    </row>
    <row r="16" spans="1:9">
      <c r="A16" s="119">
        <v>1370</v>
      </c>
      <c r="B16" s="120">
        <v>14</v>
      </c>
      <c r="F16" s="22">
        <v>169.5</v>
      </c>
      <c r="G16" s="13" t="s">
        <v>884</v>
      </c>
      <c r="H16" s="13">
        <v>5770</v>
      </c>
      <c r="I16" s="13">
        <v>52</v>
      </c>
    </row>
    <row r="17" spans="1:9">
      <c r="A17" s="119">
        <v>1460</v>
      </c>
      <c r="B17" s="120">
        <v>14.2</v>
      </c>
      <c r="F17" s="22">
        <v>181.5</v>
      </c>
      <c r="G17" s="13" t="s">
        <v>884</v>
      </c>
      <c r="H17" s="13">
        <v>6287</v>
      </c>
      <c r="I17" s="13">
        <v>34</v>
      </c>
    </row>
    <row r="18" spans="1:9">
      <c r="A18" s="119">
        <v>1640</v>
      </c>
      <c r="B18" s="120">
        <v>11.3</v>
      </c>
      <c r="F18" s="13">
        <v>192.5</v>
      </c>
      <c r="G18" s="13" t="s">
        <v>884</v>
      </c>
      <c r="H18" s="22">
        <v>7593</v>
      </c>
      <c r="I18" s="13">
        <v>37</v>
      </c>
    </row>
    <row r="19" spans="1:9">
      <c r="A19" s="119">
        <v>1820</v>
      </c>
      <c r="B19" s="120">
        <v>11.1</v>
      </c>
      <c r="F19" s="13">
        <v>192.5</v>
      </c>
      <c r="G19" s="13" t="s">
        <v>795</v>
      </c>
      <c r="H19" s="13">
        <v>7295</v>
      </c>
      <c r="I19" s="13">
        <v>37</v>
      </c>
    </row>
    <row r="20" spans="1:9">
      <c r="A20" s="119">
        <v>1910</v>
      </c>
      <c r="B20" s="120">
        <v>11.3</v>
      </c>
      <c r="F20" s="6">
        <v>205.5</v>
      </c>
      <c r="G20" s="13" t="s">
        <v>884</v>
      </c>
      <c r="H20" s="13">
        <v>8341</v>
      </c>
      <c r="I20" s="13">
        <v>45</v>
      </c>
    </row>
    <row r="21" spans="1:9">
      <c r="A21" s="119">
        <v>2110</v>
      </c>
      <c r="B21" s="120">
        <v>10.7</v>
      </c>
      <c r="F21" s="13">
        <v>219.5</v>
      </c>
      <c r="G21" s="13" t="s">
        <v>884</v>
      </c>
      <c r="H21" s="13">
        <v>10134</v>
      </c>
      <c r="I21" s="13">
        <v>42</v>
      </c>
    </row>
    <row r="22" spans="1:9">
      <c r="A22" s="119">
        <v>2310</v>
      </c>
      <c r="B22" s="120">
        <v>11.1</v>
      </c>
      <c r="F22" s="13">
        <v>227.5</v>
      </c>
      <c r="G22" s="13" t="s">
        <v>884</v>
      </c>
      <c r="H22" s="13">
        <v>10508</v>
      </c>
      <c r="I22" s="13">
        <v>44</v>
      </c>
    </row>
    <row r="23" spans="1:9">
      <c r="A23" s="119">
        <v>2490</v>
      </c>
      <c r="B23" s="120">
        <v>10.4</v>
      </c>
      <c r="F23" s="13">
        <v>233.5</v>
      </c>
      <c r="G23" s="13" t="s">
        <v>884</v>
      </c>
      <c r="H23" s="13">
        <v>11003</v>
      </c>
      <c r="I23" s="13">
        <v>44</v>
      </c>
    </row>
    <row r="24" spans="1:9">
      <c r="A24" s="119">
        <v>2540</v>
      </c>
      <c r="B24" s="120">
        <v>12.2</v>
      </c>
      <c r="F24" s="13">
        <v>233.5</v>
      </c>
      <c r="G24" s="13" t="s">
        <v>795</v>
      </c>
      <c r="H24" s="13">
        <v>10951</v>
      </c>
      <c r="I24" s="13">
        <v>49</v>
      </c>
    </row>
    <row r="25" spans="1:9">
      <c r="A25" s="119">
        <v>2700</v>
      </c>
      <c r="B25" s="120">
        <v>14.5</v>
      </c>
      <c r="F25" s="13">
        <v>266</v>
      </c>
      <c r="G25" s="13" t="s">
        <v>795</v>
      </c>
      <c r="H25" s="13">
        <v>12946</v>
      </c>
      <c r="I25" s="13">
        <v>70</v>
      </c>
    </row>
    <row r="26" spans="1:9">
      <c r="A26" s="119">
        <v>2810</v>
      </c>
      <c r="B26" s="120">
        <v>12.6</v>
      </c>
      <c r="F26" s="13">
        <v>299</v>
      </c>
      <c r="G26" s="13" t="s">
        <v>795</v>
      </c>
      <c r="H26" s="13">
        <v>14377</v>
      </c>
      <c r="I26" s="13">
        <v>69</v>
      </c>
    </row>
    <row r="27" spans="1:9">
      <c r="A27" s="119">
        <v>3010</v>
      </c>
      <c r="B27" s="120">
        <v>12.5</v>
      </c>
      <c r="F27" s="13">
        <v>306</v>
      </c>
      <c r="G27" s="13" t="s">
        <v>795</v>
      </c>
      <c r="H27" s="13">
        <v>15177</v>
      </c>
      <c r="I27" s="13">
        <v>129</v>
      </c>
    </row>
    <row r="28" spans="1:9">
      <c r="A28" s="119">
        <v>3190</v>
      </c>
      <c r="B28" s="120">
        <v>13.8</v>
      </c>
      <c r="F28" s="13">
        <v>315</v>
      </c>
      <c r="G28" s="13" t="s">
        <v>795</v>
      </c>
      <c r="H28" s="13">
        <v>14611</v>
      </c>
      <c r="I28" s="13">
        <v>72</v>
      </c>
    </row>
    <row r="29" spans="1:9">
      <c r="A29" s="119">
        <v>3270</v>
      </c>
      <c r="B29" s="120">
        <v>14.1</v>
      </c>
      <c r="F29" s="13">
        <v>319</v>
      </c>
      <c r="G29" s="13" t="s">
        <v>795</v>
      </c>
      <c r="H29" s="13">
        <v>14177</v>
      </c>
      <c r="I29" s="13">
        <v>113</v>
      </c>
    </row>
    <row r="30" spans="1:9">
      <c r="A30" s="119">
        <v>3430</v>
      </c>
      <c r="B30" s="120">
        <v>14.2</v>
      </c>
    </row>
    <row r="31" spans="1:9">
      <c r="A31" s="119">
        <v>3590</v>
      </c>
      <c r="B31" s="120">
        <v>14.4</v>
      </c>
    </row>
    <row r="32" spans="1:9">
      <c r="A32" s="119">
        <v>3750</v>
      </c>
      <c r="B32" s="120">
        <v>13.1</v>
      </c>
    </row>
    <row r="33" spans="1:2">
      <c r="A33" s="119">
        <v>3800</v>
      </c>
      <c r="B33" s="120">
        <v>12.7</v>
      </c>
    </row>
    <row r="34" spans="1:2">
      <c r="A34" s="119">
        <v>3970</v>
      </c>
      <c r="B34" s="120">
        <v>12.2</v>
      </c>
    </row>
    <row r="35" spans="1:2">
      <c r="A35" s="119">
        <v>4080</v>
      </c>
      <c r="B35" s="120">
        <v>11.4</v>
      </c>
    </row>
    <row r="36" spans="1:2">
      <c r="A36" s="119">
        <v>4400</v>
      </c>
      <c r="B36" s="120">
        <v>13.5</v>
      </c>
    </row>
    <row r="37" spans="1:2">
      <c r="A37" s="119">
        <v>4670</v>
      </c>
      <c r="B37" s="120">
        <v>15</v>
      </c>
    </row>
    <row r="38" spans="1:2">
      <c r="A38" s="119">
        <v>4900</v>
      </c>
      <c r="B38" s="120">
        <v>12.6</v>
      </c>
    </row>
    <row r="39" spans="1:2">
      <c r="A39" s="119">
        <v>5090</v>
      </c>
      <c r="B39" s="120">
        <v>12.7</v>
      </c>
    </row>
    <row r="40" spans="1:2">
      <c r="A40" s="119">
        <v>5180</v>
      </c>
      <c r="B40" s="120">
        <v>11.3</v>
      </c>
    </row>
    <row r="41" spans="1:2">
      <c r="A41" s="119">
        <v>5340</v>
      </c>
      <c r="B41" s="120">
        <v>12.3</v>
      </c>
    </row>
    <row r="42" spans="1:2">
      <c r="A42" s="119">
        <v>5490</v>
      </c>
      <c r="B42" s="120">
        <v>12.2</v>
      </c>
    </row>
    <row r="43" spans="1:2">
      <c r="A43" s="119">
        <v>5630</v>
      </c>
      <c r="B43" s="120">
        <v>13.8</v>
      </c>
    </row>
    <row r="44" spans="1:2">
      <c r="A44" s="119">
        <v>5750</v>
      </c>
      <c r="B44" s="120">
        <v>14.2</v>
      </c>
    </row>
    <row r="45" spans="1:2">
      <c r="A45" s="119">
        <v>5960</v>
      </c>
      <c r="B45" s="120">
        <v>11.5</v>
      </c>
    </row>
    <row r="46" spans="1:2">
      <c r="A46" s="119">
        <v>6060</v>
      </c>
      <c r="B46" s="120">
        <v>15.3</v>
      </c>
    </row>
    <row r="47" spans="1:2">
      <c r="A47" s="119">
        <v>6240</v>
      </c>
      <c r="B47" s="120">
        <v>10.7</v>
      </c>
    </row>
    <row r="48" spans="1:2">
      <c r="A48" s="119">
        <v>6410</v>
      </c>
      <c r="B48" s="120">
        <v>11.8</v>
      </c>
    </row>
    <row r="49" spans="1:2">
      <c r="A49" s="119">
        <v>6530</v>
      </c>
      <c r="B49" s="120">
        <v>11.9</v>
      </c>
    </row>
    <row r="50" spans="1:2">
      <c r="A50" s="119">
        <v>6550</v>
      </c>
      <c r="B50" s="120">
        <v>12.3</v>
      </c>
    </row>
    <row r="51" spans="1:2">
      <c r="A51" s="119">
        <v>6610</v>
      </c>
      <c r="B51" s="120">
        <v>12.4</v>
      </c>
    </row>
    <row r="52" spans="1:2">
      <c r="A52" s="119">
        <v>6640</v>
      </c>
      <c r="B52" s="120">
        <v>11.9</v>
      </c>
    </row>
    <row r="53" spans="1:2">
      <c r="A53" s="119">
        <v>6710</v>
      </c>
      <c r="B53" s="120">
        <v>10.3</v>
      </c>
    </row>
    <row r="54" spans="1:2">
      <c r="A54" s="119">
        <v>6880</v>
      </c>
      <c r="B54" s="120">
        <v>6.7</v>
      </c>
    </row>
    <row r="55" spans="1:2">
      <c r="A55" s="119">
        <v>6960</v>
      </c>
      <c r="B55" s="120">
        <v>9.9</v>
      </c>
    </row>
    <row r="56" spans="1:2">
      <c r="A56" s="119">
        <v>7150</v>
      </c>
      <c r="B56" s="120">
        <v>11.4</v>
      </c>
    </row>
    <row r="57" spans="1:2">
      <c r="A57" s="119">
        <v>7290</v>
      </c>
      <c r="B57" s="120">
        <v>11.1</v>
      </c>
    </row>
    <row r="58" spans="1:2">
      <c r="A58" s="119">
        <v>7430</v>
      </c>
      <c r="B58" s="120">
        <v>10.6</v>
      </c>
    </row>
    <row r="59" spans="1:2">
      <c r="A59" s="119">
        <v>7810</v>
      </c>
      <c r="B59" s="120">
        <v>11.3</v>
      </c>
    </row>
    <row r="60" spans="1:2">
      <c r="A60" s="119">
        <v>7900</v>
      </c>
      <c r="B60" s="120">
        <v>9.6999999999999993</v>
      </c>
    </row>
    <row r="61" spans="1:2">
      <c r="A61" s="119">
        <v>8190</v>
      </c>
      <c r="B61" s="120">
        <v>11.9</v>
      </c>
    </row>
    <row r="62" spans="1:2">
      <c r="A62" s="119">
        <v>8390</v>
      </c>
      <c r="B62" s="120">
        <v>12.6</v>
      </c>
    </row>
    <row r="63" spans="1:2">
      <c r="A63" s="119">
        <v>8760</v>
      </c>
      <c r="B63" s="120">
        <v>10.8</v>
      </c>
    </row>
    <row r="64" spans="1:2">
      <c r="A64" s="119">
        <v>9100</v>
      </c>
      <c r="B64" s="120">
        <v>10.1</v>
      </c>
    </row>
    <row r="65" spans="1:2">
      <c r="A65" s="119">
        <v>9300</v>
      </c>
      <c r="B65" s="120">
        <v>10.3</v>
      </c>
    </row>
    <row r="66" spans="1:2">
      <c r="A66" s="119">
        <v>9660</v>
      </c>
      <c r="B66" s="120">
        <v>9.1999999999999993</v>
      </c>
    </row>
    <row r="67" spans="1:2">
      <c r="A67" s="119">
        <v>10390</v>
      </c>
      <c r="B67" s="120">
        <v>10.1</v>
      </c>
    </row>
    <row r="68" spans="1:2">
      <c r="A68" s="119">
        <v>11200</v>
      </c>
      <c r="B68" s="120">
        <v>9.6</v>
      </c>
    </row>
    <row r="69" spans="1:2">
      <c r="A69" s="119">
        <v>11360</v>
      </c>
      <c r="B69" s="120">
        <v>10.5</v>
      </c>
    </row>
    <row r="70" spans="1:2">
      <c r="A70" s="119">
        <v>11850</v>
      </c>
      <c r="B70" s="120">
        <v>9.5</v>
      </c>
    </row>
    <row r="71" spans="1:2">
      <c r="A71" s="119">
        <v>12030</v>
      </c>
      <c r="B71" s="120">
        <v>6.2</v>
      </c>
    </row>
    <row r="72" spans="1:2">
      <c r="A72" s="119">
        <v>12210</v>
      </c>
      <c r="B72" s="120">
        <v>5.9</v>
      </c>
    </row>
    <row r="73" spans="1:2">
      <c r="A73" s="119">
        <v>12380</v>
      </c>
      <c r="B73" s="120">
        <v>6.3</v>
      </c>
    </row>
    <row r="74" spans="1:2">
      <c r="A74" s="119">
        <v>12550</v>
      </c>
      <c r="B74" s="120">
        <v>6.9</v>
      </c>
    </row>
    <row r="75" spans="1:2">
      <c r="A75" s="119">
        <v>12690</v>
      </c>
      <c r="B75" s="120">
        <v>7.3</v>
      </c>
    </row>
    <row r="76" spans="1:2">
      <c r="A76" s="119">
        <v>12800</v>
      </c>
      <c r="B76" s="120">
        <v>8.6</v>
      </c>
    </row>
    <row r="77" spans="1:2">
      <c r="A77" s="119">
        <v>12900</v>
      </c>
      <c r="B77" s="120">
        <v>9</v>
      </c>
    </row>
    <row r="78" spans="1:2">
      <c r="A78" s="119">
        <v>13060</v>
      </c>
      <c r="B78" s="120">
        <v>6.9</v>
      </c>
    </row>
    <row r="79" spans="1:2">
      <c r="A79" s="119">
        <v>13210</v>
      </c>
      <c r="B79" s="120">
        <v>7.8</v>
      </c>
    </row>
    <row r="80" spans="1:2">
      <c r="A80" s="119">
        <v>13350</v>
      </c>
      <c r="B80" s="120">
        <v>8.4</v>
      </c>
    </row>
    <row r="81" spans="1:2">
      <c r="A81" s="119">
        <v>13540</v>
      </c>
      <c r="B81" s="120">
        <v>8.8000000000000007</v>
      </c>
    </row>
    <row r="82" spans="1:2">
      <c r="A82" s="119">
        <v>13730</v>
      </c>
      <c r="B82" s="120">
        <v>8.9</v>
      </c>
    </row>
    <row r="83" spans="1:2">
      <c r="A83" s="119">
        <v>13820</v>
      </c>
      <c r="B83" s="120">
        <v>8.3000000000000007</v>
      </c>
    </row>
    <row r="84" spans="1:2">
      <c r="A84" s="119">
        <v>14090</v>
      </c>
      <c r="B84" s="120">
        <v>7.7</v>
      </c>
    </row>
    <row r="85" spans="1:2">
      <c r="A85" s="119">
        <v>14160</v>
      </c>
      <c r="B85" s="120">
        <v>7.5</v>
      </c>
    </row>
    <row r="86" spans="1:2">
      <c r="A86" s="119">
        <v>14450</v>
      </c>
      <c r="B86" s="120">
        <v>6</v>
      </c>
    </row>
    <row r="87" spans="1:2">
      <c r="A87" s="119">
        <v>14700</v>
      </c>
      <c r="B87" s="120">
        <v>6.2</v>
      </c>
    </row>
    <row r="88" spans="1:2">
      <c r="A88" s="119">
        <v>14900</v>
      </c>
      <c r="B88" s="120">
        <v>4.9000000000000004</v>
      </c>
    </row>
    <row r="89" spans="1:2">
      <c r="A89" s="119">
        <v>15320</v>
      </c>
      <c r="B89" s="120">
        <v>5.3</v>
      </c>
    </row>
    <row r="90" spans="1:2">
      <c r="A90" s="119">
        <v>15710</v>
      </c>
      <c r="B90" s="120">
        <v>4.2</v>
      </c>
    </row>
    <row r="91" spans="1:2">
      <c r="A91" s="119">
        <v>16140</v>
      </c>
      <c r="B91" s="120">
        <v>4.2</v>
      </c>
    </row>
    <row r="92" spans="1:2">
      <c r="A92" s="119">
        <v>16250</v>
      </c>
      <c r="B92" s="120">
        <v>5.0999999999999996</v>
      </c>
    </row>
    <row r="93" spans="1:2">
      <c r="A93" s="119">
        <v>16540</v>
      </c>
      <c r="B93" s="120">
        <v>4.8</v>
      </c>
    </row>
    <row r="94" spans="1:2">
      <c r="A94" s="119">
        <v>16740</v>
      </c>
      <c r="B94" s="120">
        <v>4</v>
      </c>
    </row>
    <row r="95" spans="1:2">
      <c r="A95" s="119">
        <v>16960</v>
      </c>
      <c r="B95" s="120">
        <v>4.0999999999999996</v>
      </c>
    </row>
    <row r="96" spans="1:2">
      <c r="A96" s="119">
        <v>17100</v>
      </c>
      <c r="B96" s="120">
        <v>4.5</v>
      </c>
    </row>
    <row r="97" spans="1:2">
      <c r="A97" s="119">
        <v>17180</v>
      </c>
      <c r="B97" s="120">
        <v>4.3</v>
      </c>
    </row>
    <row r="98" spans="1:2">
      <c r="A98" s="119">
        <v>17340</v>
      </c>
      <c r="B98" s="120">
        <v>4.2</v>
      </c>
    </row>
    <row r="99" spans="1:2">
      <c r="A99" s="119">
        <v>17490</v>
      </c>
      <c r="B99" s="120">
        <v>4.5</v>
      </c>
    </row>
    <row r="100" spans="1:2">
      <c r="A100" s="119">
        <v>17630</v>
      </c>
      <c r="B100" s="120">
        <v>4.5</v>
      </c>
    </row>
    <row r="101" spans="1:2">
      <c r="A101" s="119">
        <v>17660</v>
      </c>
      <c r="B101" s="120">
        <v>4.4000000000000004</v>
      </c>
    </row>
    <row r="102" spans="1:2">
      <c r="A102" s="119">
        <v>17750</v>
      </c>
      <c r="B102" s="120">
        <v>6.2</v>
      </c>
    </row>
    <row r="103" spans="1:2">
      <c r="A103" s="119">
        <v>17860</v>
      </c>
      <c r="B103" s="120">
        <v>4.7</v>
      </c>
    </row>
    <row r="104" spans="1:2">
      <c r="A104" s="119">
        <v>17920</v>
      </c>
      <c r="B104" s="120">
        <v>4</v>
      </c>
    </row>
    <row r="105" spans="1:2">
      <c r="A105" s="119">
        <v>17980</v>
      </c>
      <c r="B105" s="120">
        <v>4</v>
      </c>
    </row>
    <row r="106" spans="1:2">
      <c r="A106" s="119">
        <v>18020</v>
      </c>
      <c r="B106" s="120">
        <v>5.6</v>
      </c>
    </row>
    <row r="107" spans="1:2">
      <c r="A107" s="119">
        <v>18110</v>
      </c>
      <c r="B107" s="120">
        <v>5.3</v>
      </c>
    </row>
    <row r="108" spans="1:2">
      <c r="A108" s="119">
        <v>16470</v>
      </c>
      <c r="B108" s="120">
        <v>6.4</v>
      </c>
    </row>
    <row r="109" spans="1:2">
      <c r="A109" s="119">
        <v>17270</v>
      </c>
      <c r="B109" s="120">
        <v>7.3</v>
      </c>
    </row>
    <row r="110" spans="1:2">
      <c r="A110" s="119">
        <v>17910</v>
      </c>
      <c r="B110" s="120">
        <v>5.6</v>
      </c>
    </row>
    <row r="111" spans="1:2">
      <c r="A111" s="119">
        <v>18550</v>
      </c>
      <c r="B111" s="120">
        <v>4.3</v>
      </c>
    </row>
    <row r="112" spans="1:2">
      <c r="A112" s="119">
        <v>19140</v>
      </c>
      <c r="B112" s="120">
        <v>7.6</v>
      </c>
    </row>
    <row r="113" spans="1:2">
      <c r="A113" s="119">
        <v>19410</v>
      </c>
      <c r="B113" s="120">
        <v>5</v>
      </c>
    </row>
    <row r="114" spans="1:2">
      <c r="A114" s="119">
        <v>19560</v>
      </c>
      <c r="B114" s="120">
        <v>4.8</v>
      </c>
    </row>
    <row r="115" spans="1:2">
      <c r="A115" s="119">
        <v>19760</v>
      </c>
      <c r="B115" s="120">
        <v>5</v>
      </c>
    </row>
    <row r="116" spans="1:2">
      <c r="A116" s="119">
        <v>20070</v>
      </c>
      <c r="B116" s="120">
        <v>6.4</v>
      </c>
    </row>
    <row r="117" spans="1:2">
      <c r="A117" s="119">
        <v>20320</v>
      </c>
      <c r="B117" s="120">
        <v>5.8</v>
      </c>
    </row>
    <row r="118" spans="1:2">
      <c r="A118" s="119">
        <v>20470</v>
      </c>
      <c r="B118" s="120">
        <v>6.1</v>
      </c>
    </row>
    <row r="119" spans="1:2">
      <c r="A119" s="119">
        <v>20670</v>
      </c>
      <c r="B119" s="120">
        <v>6.1</v>
      </c>
    </row>
    <row r="120" spans="1:2">
      <c r="A120" s="119">
        <v>20890</v>
      </c>
      <c r="B120" s="120">
        <v>5</v>
      </c>
    </row>
    <row r="121" spans="1:2">
      <c r="A121" s="119">
        <v>21180</v>
      </c>
      <c r="B121" s="120">
        <v>5.8</v>
      </c>
    </row>
    <row r="122" spans="1:2">
      <c r="A122" s="119">
        <v>21520</v>
      </c>
      <c r="B122" s="120">
        <v>6.8</v>
      </c>
    </row>
    <row r="123" spans="1:2">
      <c r="A123" s="119">
        <v>21770</v>
      </c>
      <c r="B123" s="120">
        <v>8</v>
      </c>
    </row>
    <row r="124" spans="1:2">
      <c r="A124" s="119">
        <v>22060</v>
      </c>
      <c r="B124" s="120">
        <v>7.2</v>
      </c>
    </row>
    <row r="125" spans="1:2">
      <c r="A125" s="119">
        <v>22350</v>
      </c>
      <c r="B125" s="120">
        <v>5.2</v>
      </c>
    </row>
    <row r="126" spans="1:2">
      <c r="A126" s="119">
        <v>22630</v>
      </c>
      <c r="B126" s="120">
        <v>7.8</v>
      </c>
    </row>
    <row r="127" spans="1:2">
      <c r="A127" s="119">
        <v>22910</v>
      </c>
      <c r="B127" s="120">
        <v>6.2</v>
      </c>
    </row>
    <row r="128" spans="1:2">
      <c r="A128" s="119">
        <v>23210</v>
      </c>
      <c r="B128" s="120">
        <v>6.4</v>
      </c>
    </row>
    <row r="129" spans="1:2">
      <c r="A129" s="119">
        <v>23380</v>
      </c>
      <c r="B129" s="120">
        <v>6.2</v>
      </c>
    </row>
    <row r="130" spans="1:2">
      <c r="A130" s="119">
        <v>23700</v>
      </c>
      <c r="B130" s="120">
        <v>8.5</v>
      </c>
    </row>
    <row r="131" spans="1:2">
      <c r="A131" s="119">
        <v>24120</v>
      </c>
      <c r="B131" s="120">
        <v>7.2</v>
      </c>
    </row>
    <row r="132" spans="1:2">
      <c r="A132" s="119">
        <v>24330</v>
      </c>
      <c r="B132" s="120">
        <v>6.2</v>
      </c>
    </row>
  </sheetData>
  <mergeCells count="2">
    <mergeCell ref="A3:B3"/>
    <mergeCell ref="F3:I3"/>
  </mergeCells>
  <phoneticPr fontId="44" type="noConversion"/>
  <pageMargins left="0.75" right="0.75" top="1" bottom="1" header="0.5" footer="0.5"/>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I948"/>
  <sheetViews>
    <sheetView workbookViewId="0">
      <selection activeCell="H8" sqref="H8"/>
    </sheetView>
  </sheetViews>
  <sheetFormatPr baseColWidth="10" defaultColWidth="9" defaultRowHeight="13"/>
  <cols>
    <col min="1" max="1" width="21.1640625" style="6" customWidth="1"/>
    <col min="2" max="2" width="13.6640625" style="20" customWidth="1"/>
    <col min="3" max="5" width="9" style="4"/>
    <col min="6" max="6" width="11.6640625" style="4" customWidth="1"/>
    <col min="7" max="16384" width="9" style="4"/>
  </cols>
  <sheetData>
    <row r="1" spans="1:9">
      <c r="A1" s="37" t="s">
        <v>885</v>
      </c>
      <c r="E1" s="112"/>
      <c r="G1" s="6"/>
      <c r="H1" s="31"/>
      <c r="I1" s="6"/>
    </row>
    <row r="2" spans="1:9">
      <c r="A2" s="9"/>
      <c r="E2" s="112"/>
      <c r="G2" s="6"/>
      <c r="H2" s="31"/>
      <c r="I2" s="6"/>
    </row>
    <row r="3" spans="1:9">
      <c r="A3" s="239" t="s">
        <v>605</v>
      </c>
      <c r="B3" s="239"/>
      <c r="F3" s="10" t="s">
        <v>606</v>
      </c>
    </row>
    <row r="4" spans="1:9">
      <c r="A4" s="11" t="s">
        <v>607</v>
      </c>
      <c r="B4" s="12" t="s">
        <v>608</v>
      </c>
      <c r="F4" s="6" t="s">
        <v>786</v>
      </c>
    </row>
    <row r="5" spans="1:9">
      <c r="A5" s="6">
        <v>918</v>
      </c>
      <c r="B5" s="23">
        <v>1.72</v>
      </c>
    </row>
    <row r="6" spans="1:9">
      <c r="A6" s="6">
        <v>917</v>
      </c>
      <c r="B6" s="23">
        <v>1.7</v>
      </c>
    </row>
    <row r="7" spans="1:9">
      <c r="A7" s="6">
        <v>916</v>
      </c>
      <c r="B7" s="23">
        <v>1.67</v>
      </c>
    </row>
    <row r="8" spans="1:9">
      <c r="A8" s="6">
        <v>915</v>
      </c>
      <c r="B8" s="23">
        <v>1.64</v>
      </c>
    </row>
    <row r="9" spans="1:9">
      <c r="A9" s="6">
        <v>914</v>
      </c>
      <c r="B9" s="23">
        <v>1.61</v>
      </c>
    </row>
    <row r="10" spans="1:9">
      <c r="A10" s="6">
        <v>913</v>
      </c>
      <c r="B10" s="23">
        <v>1.58</v>
      </c>
    </row>
    <row r="11" spans="1:9">
      <c r="A11" s="6">
        <v>912</v>
      </c>
      <c r="B11" s="23">
        <v>1.56</v>
      </c>
    </row>
    <row r="12" spans="1:9">
      <c r="A12" s="6">
        <v>911</v>
      </c>
      <c r="B12" s="23">
        <v>1.55</v>
      </c>
    </row>
    <row r="13" spans="1:9">
      <c r="A13" s="6">
        <v>910</v>
      </c>
      <c r="B13" s="23">
        <v>1.55</v>
      </c>
    </row>
    <row r="14" spans="1:9">
      <c r="A14" s="6">
        <v>909</v>
      </c>
      <c r="B14" s="23">
        <v>1.55</v>
      </c>
    </row>
    <row r="15" spans="1:9">
      <c r="A15" s="6">
        <v>908</v>
      </c>
      <c r="B15" s="23">
        <v>1.55</v>
      </c>
    </row>
    <row r="16" spans="1:9">
      <c r="A16" s="6">
        <v>907</v>
      </c>
      <c r="B16" s="23">
        <v>1.56</v>
      </c>
    </row>
    <row r="17" spans="1:2">
      <c r="A17" s="6">
        <v>906</v>
      </c>
      <c r="B17" s="23">
        <v>1.57</v>
      </c>
    </row>
    <row r="18" spans="1:2">
      <c r="A18" s="6">
        <v>905</v>
      </c>
      <c r="B18" s="23">
        <v>1.58</v>
      </c>
    </row>
    <row r="19" spans="1:2">
      <c r="A19" s="6">
        <v>904</v>
      </c>
      <c r="B19" s="23">
        <v>1.59</v>
      </c>
    </row>
    <row r="20" spans="1:2">
      <c r="A20" s="6">
        <v>903</v>
      </c>
      <c r="B20" s="23">
        <v>1.6</v>
      </c>
    </row>
    <row r="21" spans="1:2">
      <c r="A21" s="6">
        <v>902</v>
      </c>
      <c r="B21" s="23">
        <v>1.61</v>
      </c>
    </row>
    <row r="22" spans="1:2">
      <c r="A22" s="6">
        <v>901</v>
      </c>
      <c r="B22" s="23">
        <v>1.61</v>
      </c>
    </row>
    <row r="23" spans="1:2">
      <c r="A23" s="6">
        <v>900</v>
      </c>
      <c r="B23" s="23">
        <v>1.61</v>
      </c>
    </row>
    <row r="24" spans="1:2">
      <c r="A24" s="6">
        <v>899</v>
      </c>
      <c r="B24" s="23">
        <v>1.62</v>
      </c>
    </row>
    <row r="25" spans="1:2">
      <c r="A25" s="6">
        <v>898</v>
      </c>
      <c r="B25" s="23">
        <v>1.61</v>
      </c>
    </row>
    <row r="26" spans="1:2">
      <c r="A26" s="6">
        <v>897</v>
      </c>
      <c r="B26" s="23">
        <v>1.61</v>
      </c>
    </row>
    <row r="27" spans="1:2">
      <c r="A27" s="6">
        <v>896</v>
      </c>
      <c r="B27" s="23">
        <v>1.61</v>
      </c>
    </row>
    <row r="28" spans="1:2">
      <c r="A28" s="6">
        <v>895</v>
      </c>
      <c r="B28" s="23">
        <v>1.61</v>
      </c>
    </row>
    <row r="29" spans="1:2">
      <c r="A29" s="6">
        <v>894</v>
      </c>
      <c r="B29" s="23">
        <v>1.6</v>
      </c>
    </row>
    <row r="30" spans="1:2">
      <c r="A30" s="6">
        <v>893</v>
      </c>
      <c r="B30" s="23">
        <v>1.59</v>
      </c>
    </row>
    <row r="31" spans="1:2">
      <c r="A31" s="6">
        <v>892</v>
      </c>
      <c r="B31" s="23">
        <v>1.58</v>
      </c>
    </row>
    <row r="32" spans="1:2">
      <c r="A32" s="6">
        <v>891</v>
      </c>
      <c r="B32" s="23">
        <v>1.56</v>
      </c>
    </row>
    <row r="33" spans="1:2">
      <c r="A33" s="6">
        <v>890</v>
      </c>
      <c r="B33" s="23">
        <v>1.54</v>
      </c>
    </row>
    <row r="34" spans="1:2">
      <c r="A34" s="6">
        <v>889</v>
      </c>
      <c r="B34" s="23">
        <v>1.52</v>
      </c>
    </row>
    <row r="35" spans="1:2">
      <c r="A35" s="6">
        <v>888</v>
      </c>
      <c r="B35" s="23">
        <v>1.49</v>
      </c>
    </row>
    <row r="36" spans="1:2">
      <c r="A36" s="6">
        <v>887</v>
      </c>
      <c r="B36" s="23">
        <v>1.45</v>
      </c>
    </row>
    <row r="37" spans="1:2">
      <c r="A37" s="6">
        <v>886</v>
      </c>
      <c r="B37" s="23">
        <v>1.42</v>
      </c>
    </row>
    <row r="38" spans="1:2">
      <c r="A38" s="6">
        <v>885</v>
      </c>
      <c r="B38" s="23">
        <v>1.37</v>
      </c>
    </row>
    <row r="39" spans="1:2">
      <c r="A39" s="6">
        <v>884</v>
      </c>
      <c r="B39" s="23">
        <v>1.32</v>
      </c>
    </row>
    <row r="40" spans="1:2">
      <c r="A40" s="6">
        <v>883</v>
      </c>
      <c r="B40" s="23">
        <v>1.27</v>
      </c>
    </row>
    <row r="41" spans="1:2">
      <c r="A41" s="6">
        <v>882</v>
      </c>
      <c r="B41" s="23">
        <v>1.21</v>
      </c>
    </row>
    <row r="42" spans="1:2">
      <c r="A42" s="6">
        <v>881</v>
      </c>
      <c r="B42" s="23">
        <v>1.1499999999999999</v>
      </c>
    </row>
    <row r="43" spans="1:2">
      <c r="A43" s="6">
        <v>880</v>
      </c>
      <c r="B43" s="23">
        <v>1.08</v>
      </c>
    </row>
    <row r="44" spans="1:2">
      <c r="A44" s="6">
        <v>879</v>
      </c>
      <c r="B44" s="23">
        <v>1.02</v>
      </c>
    </row>
    <row r="45" spans="1:2">
      <c r="A45" s="6">
        <v>878</v>
      </c>
      <c r="B45" s="23">
        <v>0.95</v>
      </c>
    </row>
    <row r="46" spans="1:2">
      <c r="A46" s="6">
        <v>877</v>
      </c>
      <c r="B46" s="23">
        <v>0.88</v>
      </c>
    </row>
    <row r="47" spans="1:2">
      <c r="A47" s="6">
        <v>876</v>
      </c>
      <c r="B47" s="23">
        <v>0.82</v>
      </c>
    </row>
    <row r="48" spans="1:2">
      <c r="A48" s="6">
        <v>875</v>
      </c>
      <c r="B48" s="23">
        <v>0.75</v>
      </c>
    </row>
    <row r="49" spans="1:2">
      <c r="A49" s="6">
        <v>874</v>
      </c>
      <c r="B49" s="23">
        <v>0.69</v>
      </c>
    </row>
    <row r="50" spans="1:2">
      <c r="A50" s="6">
        <v>873</v>
      </c>
      <c r="B50" s="23">
        <v>0.63</v>
      </c>
    </row>
    <row r="51" spans="1:2">
      <c r="A51" s="6">
        <v>872</v>
      </c>
      <c r="B51" s="23">
        <v>0.56999999999999995</v>
      </c>
    </row>
    <row r="52" spans="1:2">
      <c r="A52" s="6">
        <v>871</v>
      </c>
      <c r="B52" s="23">
        <v>0.52</v>
      </c>
    </row>
    <row r="53" spans="1:2">
      <c r="A53" s="6">
        <v>870</v>
      </c>
      <c r="B53" s="23">
        <v>0.47</v>
      </c>
    </row>
    <row r="54" spans="1:2">
      <c r="A54" s="6">
        <v>869</v>
      </c>
      <c r="B54" s="23">
        <v>0.42</v>
      </c>
    </row>
    <row r="55" spans="1:2">
      <c r="A55" s="6">
        <v>868</v>
      </c>
      <c r="B55" s="23">
        <v>0.37</v>
      </c>
    </row>
    <row r="56" spans="1:2">
      <c r="A56" s="6">
        <v>867</v>
      </c>
      <c r="B56" s="23">
        <v>0.34</v>
      </c>
    </row>
    <row r="57" spans="1:2">
      <c r="A57" s="6">
        <v>866</v>
      </c>
      <c r="B57" s="23">
        <v>0.3</v>
      </c>
    </row>
    <row r="58" spans="1:2">
      <c r="A58" s="6">
        <v>865</v>
      </c>
      <c r="B58" s="23">
        <v>0.27</v>
      </c>
    </row>
    <row r="59" spans="1:2">
      <c r="A59" s="6">
        <v>864</v>
      </c>
      <c r="B59" s="23">
        <v>0.24</v>
      </c>
    </row>
    <row r="60" spans="1:2">
      <c r="A60" s="6">
        <v>863</v>
      </c>
      <c r="B60" s="23">
        <v>0.22</v>
      </c>
    </row>
    <row r="61" spans="1:2">
      <c r="A61" s="6">
        <v>862</v>
      </c>
      <c r="B61" s="23">
        <v>0.2</v>
      </c>
    </row>
    <row r="62" spans="1:2">
      <c r="A62" s="6">
        <v>861</v>
      </c>
      <c r="B62" s="23">
        <v>0.18</v>
      </c>
    </row>
    <row r="63" spans="1:2">
      <c r="A63" s="6">
        <v>860</v>
      </c>
      <c r="B63" s="23">
        <v>0.17</v>
      </c>
    </row>
    <row r="64" spans="1:2">
      <c r="A64" s="6">
        <v>859</v>
      </c>
      <c r="B64" s="23">
        <v>0.16</v>
      </c>
    </row>
    <row r="65" spans="1:2">
      <c r="A65" s="6">
        <v>858</v>
      </c>
      <c r="B65" s="23">
        <v>0.16</v>
      </c>
    </row>
    <row r="66" spans="1:2">
      <c r="A66" s="6">
        <v>857</v>
      </c>
      <c r="B66" s="23">
        <v>0.16</v>
      </c>
    </row>
    <row r="67" spans="1:2">
      <c r="A67" s="6">
        <v>856</v>
      </c>
      <c r="B67" s="23">
        <v>0.16</v>
      </c>
    </row>
    <row r="68" spans="1:2">
      <c r="A68" s="6">
        <v>855</v>
      </c>
      <c r="B68" s="23">
        <v>0.17</v>
      </c>
    </row>
    <row r="69" spans="1:2">
      <c r="A69" s="6">
        <v>854</v>
      </c>
      <c r="B69" s="23">
        <v>0.18</v>
      </c>
    </row>
    <row r="70" spans="1:2">
      <c r="A70" s="6">
        <v>853</v>
      </c>
      <c r="B70" s="23">
        <v>0.19</v>
      </c>
    </row>
    <row r="71" spans="1:2">
      <c r="A71" s="6">
        <v>852</v>
      </c>
      <c r="B71" s="23">
        <v>0.21</v>
      </c>
    </row>
    <row r="72" spans="1:2">
      <c r="A72" s="6">
        <v>851</v>
      </c>
      <c r="B72" s="23">
        <v>0.23</v>
      </c>
    </row>
    <row r="73" spans="1:2">
      <c r="A73" s="6">
        <v>850</v>
      </c>
      <c r="B73" s="23">
        <v>0.25</v>
      </c>
    </row>
    <row r="74" spans="1:2">
      <c r="A74" s="6">
        <v>849</v>
      </c>
      <c r="B74" s="23">
        <v>0.27</v>
      </c>
    </row>
    <row r="75" spans="1:2">
      <c r="A75" s="6">
        <v>848</v>
      </c>
      <c r="B75" s="23">
        <v>0.3</v>
      </c>
    </row>
    <row r="76" spans="1:2">
      <c r="A76" s="6">
        <v>847</v>
      </c>
      <c r="B76" s="23">
        <v>0.33</v>
      </c>
    </row>
    <row r="77" spans="1:2">
      <c r="A77" s="6">
        <v>846</v>
      </c>
      <c r="B77" s="23">
        <v>0.36</v>
      </c>
    </row>
    <row r="78" spans="1:2">
      <c r="A78" s="6">
        <v>845</v>
      </c>
      <c r="B78" s="23">
        <v>0.39</v>
      </c>
    </row>
    <row r="79" spans="1:2">
      <c r="A79" s="6">
        <v>844</v>
      </c>
      <c r="B79" s="23">
        <v>0.43</v>
      </c>
    </row>
    <row r="80" spans="1:2">
      <c r="A80" s="6">
        <v>843</v>
      </c>
      <c r="B80" s="23">
        <v>0.46</v>
      </c>
    </row>
    <row r="81" spans="1:2">
      <c r="A81" s="6">
        <v>842</v>
      </c>
      <c r="B81" s="23">
        <v>0.5</v>
      </c>
    </row>
    <row r="82" spans="1:2">
      <c r="A82" s="6">
        <v>841</v>
      </c>
      <c r="B82" s="23">
        <v>0.54</v>
      </c>
    </row>
    <row r="83" spans="1:2">
      <c r="A83" s="6">
        <v>840</v>
      </c>
      <c r="B83" s="23">
        <v>0.57999999999999996</v>
      </c>
    </row>
    <row r="84" spans="1:2">
      <c r="A84" s="6">
        <v>839</v>
      </c>
      <c r="B84" s="23">
        <v>0.62</v>
      </c>
    </row>
    <row r="85" spans="1:2">
      <c r="A85" s="6">
        <v>838</v>
      </c>
      <c r="B85" s="23">
        <v>0.66</v>
      </c>
    </row>
    <row r="86" spans="1:2">
      <c r="A86" s="6">
        <v>837</v>
      </c>
      <c r="B86" s="23">
        <v>0.71</v>
      </c>
    </row>
    <row r="87" spans="1:2">
      <c r="A87" s="6">
        <v>836</v>
      </c>
      <c r="B87" s="23">
        <v>0.75</v>
      </c>
    </row>
    <row r="88" spans="1:2">
      <c r="A88" s="6">
        <v>835</v>
      </c>
      <c r="B88" s="23">
        <v>0.79</v>
      </c>
    </row>
    <row r="89" spans="1:2">
      <c r="A89" s="6">
        <v>834</v>
      </c>
      <c r="B89" s="23">
        <v>0.84</v>
      </c>
    </row>
    <row r="90" spans="1:2">
      <c r="A90" s="6">
        <v>833</v>
      </c>
      <c r="B90" s="23">
        <v>0.88</v>
      </c>
    </row>
    <row r="91" spans="1:2">
      <c r="A91" s="6">
        <v>832</v>
      </c>
      <c r="B91" s="23">
        <v>0.93</v>
      </c>
    </row>
    <row r="92" spans="1:2">
      <c r="A92" s="6">
        <v>831</v>
      </c>
      <c r="B92" s="23">
        <v>0.98</v>
      </c>
    </row>
    <row r="93" spans="1:2">
      <c r="A93" s="6">
        <v>830</v>
      </c>
      <c r="B93" s="23">
        <v>1.02</v>
      </c>
    </row>
    <row r="94" spans="1:2">
      <c r="A94" s="6">
        <v>829</v>
      </c>
      <c r="B94" s="23">
        <v>1.07</v>
      </c>
    </row>
    <row r="95" spans="1:2">
      <c r="A95" s="6">
        <v>828</v>
      </c>
      <c r="B95" s="23">
        <v>1.1200000000000001</v>
      </c>
    </row>
    <row r="96" spans="1:2">
      <c r="A96" s="6">
        <v>827</v>
      </c>
      <c r="B96" s="23">
        <v>1.17</v>
      </c>
    </row>
    <row r="97" spans="1:2">
      <c r="A97" s="6">
        <v>826</v>
      </c>
      <c r="B97" s="23">
        <v>1.22</v>
      </c>
    </row>
    <row r="98" spans="1:2">
      <c r="A98" s="6">
        <v>825</v>
      </c>
      <c r="B98" s="23">
        <v>1.27</v>
      </c>
    </row>
    <row r="99" spans="1:2">
      <c r="A99" s="6">
        <v>824</v>
      </c>
      <c r="B99" s="23">
        <v>1.31</v>
      </c>
    </row>
    <row r="100" spans="1:2">
      <c r="A100" s="6">
        <v>823</v>
      </c>
      <c r="B100" s="23">
        <v>1.36</v>
      </c>
    </row>
    <row r="101" spans="1:2">
      <c r="A101" s="6">
        <v>822</v>
      </c>
      <c r="B101" s="23">
        <v>1.41</v>
      </c>
    </row>
    <row r="102" spans="1:2">
      <c r="A102" s="6">
        <v>821</v>
      </c>
      <c r="B102" s="23">
        <v>1.46</v>
      </c>
    </row>
    <row r="103" spans="1:2">
      <c r="A103" s="6">
        <v>820</v>
      </c>
      <c r="B103" s="23">
        <v>1.5</v>
      </c>
    </row>
    <row r="104" spans="1:2">
      <c r="A104" s="6">
        <v>819</v>
      </c>
      <c r="B104" s="23">
        <v>1.55</v>
      </c>
    </row>
    <row r="105" spans="1:2">
      <c r="A105" s="6">
        <v>818</v>
      </c>
      <c r="B105" s="23">
        <v>1.59</v>
      </c>
    </row>
    <row r="106" spans="1:2">
      <c r="A106" s="6">
        <v>817</v>
      </c>
      <c r="B106" s="23">
        <v>1.64</v>
      </c>
    </row>
    <row r="107" spans="1:2">
      <c r="A107" s="6">
        <v>816</v>
      </c>
      <c r="B107" s="23">
        <v>1.68</v>
      </c>
    </row>
    <row r="108" spans="1:2">
      <c r="A108" s="6">
        <v>815</v>
      </c>
      <c r="B108" s="23">
        <v>1.72</v>
      </c>
    </row>
    <row r="109" spans="1:2">
      <c r="A109" s="6">
        <v>814</v>
      </c>
      <c r="B109" s="23">
        <v>1.76</v>
      </c>
    </row>
    <row r="110" spans="1:2">
      <c r="A110" s="6">
        <v>813</v>
      </c>
      <c r="B110" s="23">
        <v>1.79</v>
      </c>
    </row>
    <row r="111" spans="1:2">
      <c r="A111" s="6">
        <v>812</v>
      </c>
      <c r="B111" s="23">
        <v>1.83</v>
      </c>
    </row>
    <row r="112" spans="1:2">
      <c r="A112" s="6">
        <v>811</v>
      </c>
      <c r="B112" s="23">
        <v>1.86</v>
      </c>
    </row>
    <row r="113" spans="1:2">
      <c r="A113" s="6">
        <v>810</v>
      </c>
      <c r="B113" s="23">
        <v>1.89</v>
      </c>
    </row>
    <row r="114" spans="1:2">
      <c r="A114" s="6">
        <v>809</v>
      </c>
      <c r="B114" s="23">
        <v>1.91</v>
      </c>
    </row>
    <row r="115" spans="1:2">
      <c r="A115" s="6">
        <v>808</v>
      </c>
      <c r="B115" s="23">
        <v>1.94</v>
      </c>
    </row>
    <row r="116" spans="1:2">
      <c r="A116" s="6">
        <v>807</v>
      </c>
      <c r="B116" s="23">
        <v>1.96</v>
      </c>
    </row>
    <row r="117" spans="1:2">
      <c r="A117" s="6">
        <v>806</v>
      </c>
      <c r="B117" s="23">
        <v>1.98</v>
      </c>
    </row>
    <row r="118" spans="1:2">
      <c r="A118" s="6">
        <v>805</v>
      </c>
      <c r="B118" s="23">
        <v>2</v>
      </c>
    </row>
    <row r="119" spans="1:2">
      <c r="A119" s="6">
        <v>804</v>
      </c>
      <c r="B119" s="23">
        <v>2.0099999999999998</v>
      </c>
    </row>
    <row r="120" spans="1:2">
      <c r="A120" s="6">
        <v>803</v>
      </c>
      <c r="B120" s="23">
        <v>2.02</v>
      </c>
    </row>
    <row r="121" spans="1:2">
      <c r="A121" s="6">
        <v>802</v>
      </c>
      <c r="B121" s="23">
        <v>2.0299999999999998</v>
      </c>
    </row>
    <row r="122" spans="1:2">
      <c r="A122" s="6">
        <v>801</v>
      </c>
      <c r="B122" s="23">
        <v>2.0299999999999998</v>
      </c>
    </row>
    <row r="123" spans="1:2">
      <c r="A123" s="6">
        <v>800</v>
      </c>
      <c r="B123" s="23">
        <v>2.0299999999999998</v>
      </c>
    </row>
    <row r="124" spans="1:2">
      <c r="A124" s="6">
        <v>799</v>
      </c>
      <c r="B124" s="23">
        <v>2.0299999999999998</v>
      </c>
    </row>
    <row r="125" spans="1:2">
      <c r="A125" s="6">
        <v>798</v>
      </c>
      <c r="B125" s="23">
        <v>2.0299999999999998</v>
      </c>
    </row>
    <row r="126" spans="1:2">
      <c r="A126" s="6">
        <v>797</v>
      </c>
      <c r="B126" s="23">
        <v>2.02</v>
      </c>
    </row>
    <row r="127" spans="1:2">
      <c r="A127" s="6">
        <v>796</v>
      </c>
      <c r="B127" s="23">
        <v>2.0099999999999998</v>
      </c>
    </row>
    <row r="128" spans="1:2">
      <c r="A128" s="6">
        <v>795</v>
      </c>
      <c r="B128" s="23">
        <v>2</v>
      </c>
    </row>
    <row r="129" spans="1:2">
      <c r="A129" s="6">
        <v>794</v>
      </c>
      <c r="B129" s="23">
        <v>1.99</v>
      </c>
    </row>
    <row r="130" spans="1:2">
      <c r="A130" s="6">
        <v>793</v>
      </c>
      <c r="B130" s="23">
        <v>1.97</v>
      </c>
    </row>
    <row r="131" spans="1:2">
      <c r="A131" s="6">
        <v>792</v>
      </c>
      <c r="B131" s="23">
        <v>1.96</v>
      </c>
    </row>
    <row r="132" spans="1:2">
      <c r="A132" s="6">
        <v>791</v>
      </c>
      <c r="B132" s="23">
        <v>1.94</v>
      </c>
    </row>
    <row r="133" spans="1:2">
      <c r="A133" s="6">
        <v>790</v>
      </c>
      <c r="B133" s="23">
        <v>1.92</v>
      </c>
    </row>
    <row r="134" spans="1:2">
      <c r="A134" s="6">
        <v>789</v>
      </c>
      <c r="B134" s="23">
        <v>1.9</v>
      </c>
    </row>
    <row r="135" spans="1:2">
      <c r="A135" s="6">
        <v>788</v>
      </c>
      <c r="B135" s="23">
        <v>1.89</v>
      </c>
    </row>
    <row r="136" spans="1:2">
      <c r="A136" s="6">
        <v>787</v>
      </c>
      <c r="B136" s="23">
        <v>1.87</v>
      </c>
    </row>
    <row r="137" spans="1:2">
      <c r="A137" s="6">
        <v>786</v>
      </c>
      <c r="B137" s="23">
        <v>1.85</v>
      </c>
    </row>
    <row r="138" spans="1:2">
      <c r="A138" s="6">
        <v>785</v>
      </c>
      <c r="B138" s="23">
        <v>1.83</v>
      </c>
    </row>
    <row r="139" spans="1:2">
      <c r="A139" s="6">
        <v>784</v>
      </c>
      <c r="B139" s="23">
        <v>1.81</v>
      </c>
    </row>
    <row r="140" spans="1:2">
      <c r="A140" s="6">
        <v>783</v>
      </c>
      <c r="B140" s="23">
        <v>1.79</v>
      </c>
    </row>
    <row r="141" spans="1:2">
      <c r="A141" s="6">
        <v>782</v>
      </c>
      <c r="B141" s="23">
        <v>1.77</v>
      </c>
    </row>
    <row r="142" spans="1:2">
      <c r="A142" s="6">
        <v>781</v>
      </c>
      <c r="B142" s="23">
        <v>1.75</v>
      </c>
    </row>
    <row r="143" spans="1:2">
      <c r="A143" s="6">
        <v>780</v>
      </c>
      <c r="B143" s="23">
        <v>1.74</v>
      </c>
    </row>
    <row r="144" spans="1:2">
      <c r="A144" s="6">
        <v>779</v>
      </c>
      <c r="B144" s="23">
        <v>1.72</v>
      </c>
    </row>
    <row r="145" spans="1:2">
      <c r="A145" s="6">
        <v>778</v>
      </c>
      <c r="B145" s="23">
        <v>1.71</v>
      </c>
    </row>
    <row r="146" spans="1:2">
      <c r="A146" s="6">
        <v>777</v>
      </c>
      <c r="B146" s="23">
        <v>1.7</v>
      </c>
    </row>
    <row r="147" spans="1:2">
      <c r="A147" s="6">
        <v>776</v>
      </c>
      <c r="B147" s="23">
        <v>1.69</v>
      </c>
    </row>
    <row r="148" spans="1:2">
      <c r="A148" s="6">
        <v>775</v>
      </c>
      <c r="B148" s="23">
        <v>1.68</v>
      </c>
    </row>
    <row r="149" spans="1:2">
      <c r="A149" s="6">
        <v>774</v>
      </c>
      <c r="B149" s="23">
        <v>1.67</v>
      </c>
    </row>
    <row r="150" spans="1:2">
      <c r="A150" s="6">
        <v>773</v>
      </c>
      <c r="B150" s="23">
        <v>1.66</v>
      </c>
    </row>
    <row r="151" spans="1:2">
      <c r="A151" s="6">
        <v>772</v>
      </c>
      <c r="B151" s="23">
        <v>1.65</v>
      </c>
    </row>
    <row r="152" spans="1:2">
      <c r="A152" s="6">
        <v>771</v>
      </c>
      <c r="B152" s="23">
        <v>1.65</v>
      </c>
    </row>
    <row r="153" spans="1:2">
      <c r="A153" s="6">
        <v>770</v>
      </c>
      <c r="B153" s="23">
        <v>1.64</v>
      </c>
    </row>
    <row r="154" spans="1:2">
      <c r="A154" s="6">
        <v>769</v>
      </c>
      <c r="B154" s="23">
        <v>1.63</v>
      </c>
    </row>
    <row r="155" spans="1:2">
      <c r="A155" s="6">
        <v>768</v>
      </c>
      <c r="B155" s="23">
        <v>1.63</v>
      </c>
    </row>
    <row r="156" spans="1:2">
      <c r="A156" s="6">
        <v>767</v>
      </c>
      <c r="B156" s="23">
        <v>1.62</v>
      </c>
    </row>
    <row r="157" spans="1:2">
      <c r="A157" s="6">
        <v>766</v>
      </c>
      <c r="B157" s="23">
        <v>1.61</v>
      </c>
    </row>
    <row r="158" spans="1:2">
      <c r="A158" s="6">
        <v>765</v>
      </c>
      <c r="B158" s="23">
        <v>1.6</v>
      </c>
    </row>
    <row r="159" spans="1:2">
      <c r="A159" s="6">
        <v>764</v>
      </c>
      <c r="B159" s="23">
        <v>1.58</v>
      </c>
    </row>
    <row r="160" spans="1:2">
      <c r="A160" s="6">
        <v>763</v>
      </c>
      <c r="B160" s="23">
        <v>1.57</v>
      </c>
    </row>
    <row r="161" spans="1:2">
      <c r="A161" s="6">
        <v>762</v>
      </c>
      <c r="B161" s="23">
        <v>1.55</v>
      </c>
    </row>
    <row r="162" spans="1:2">
      <c r="A162" s="6">
        <v>761</v>
      </c>
      <c r="B162" s="23">
        <v>1.53</v>
      </c>
    </row>
    <row r="163" spans="1:2">
      <c r="A163" s="6">
        <v>760</v>
      </c>
      <c r="B163" s="23">
        <v>1.5</v>
      </c>
    </row>
    <row r="164" spans="1:2">
      <c r="A164" s="6">
        <v>759</v>
      </c>
      <c r="B164" s="23">
        <v>1.47</v>
      </c>
    </row>
    <row r="165" spans="1:2">
      <c r="A165" s="6">
        <v>758</v>
      </c>
      <c r="B165" s="23">
        <v>1.44</v>
      </c>
    </row>
    <row r="166" spans="1:2">
      <c r="A166" s="6">
        <v>757</v>
      </c>
      <c r="B166" s="23">
        <v>1.4</v>
      </c>
    </row>
    <row r="167" spans="1:2">
      <c r="A167" s="6">
        <v>756</v>
      </c>
      <c r="B167" s="23">
        <v>1.36</v>
      </c>
    </row>
    <row r="168" spans="1:2">
      <c r="A168" s="6">
        <v>755</v>
      </c>
      <c r="B168" s="23">
        <v>1.32</v>
      </c>
    </row>
    <row r="169" spans="1:2">
      <c r="A169" s="6">
        <v>754</v>
      </c>
      <c r="B169" s="23">
        <v>1.27</v>
      </c>
    </row>
    <row r="170" spans="1:2">
      <c r="A170" s="6">
        <v>753</v>
      </c>
      <c r="B170" s="23">
        <v>1.22</v>
      </c>
    </row>
    <row r="171" spans="1:2">
      <c r="A171" s="6">
        <v>752</v>
      </c>
      <c r="B171" s="23">
        <v>1.1599999999999999</v>
      </c>
    </row>
    <row r="172" spans="1:2">
      <c r="A172" s="6">
        <v>751</v>
      </c>
      <c r="B172" s="23">
        <v>1.1000000000000001</v>
      </c>
    </row>
    <row r="173" spans="1:2">
      <c r="A173" s="6">
        <v>750</v>
      </c>
      <c r="B173" s="23">
        <v>1.04</v>
      </c>
    </row>
    <row r="174" spans="1:2">
      <c r="A174" s="6">
        <v>749</v>
      </c>
      <c r="B174" s="23">
        <v>0.98</v>
      </c>
    </row>
    <row r="175" spans="1:2">
      <c r="A175" s="6">
        <v>748</v>
      </c>
      <c r="B175" s="23">
        <v>0.92</v>
      </c>
    </row>
    <row r="176" spans="1:2">
      <c r="A176" s="6">
        <v>747</v>
      </c>
      <c r="B176" s="23">
        <v>0.85</v>
      </c>
    </row>
    <row r="177" spans="1:2">
      <c r="A177" s="6">
        <v>746</v>
      </c>
      <c r="B177" s="23">
        <v>0.78</v>
      </c>
    </row>
    <row r="178" spans="1:2">
      <c r="A178" s="6">
        <v>745</v>
      </c>
      <c r="B178" s="23">
        <v>0.71</v>
      </c>
    </row>
    <row r="179" spans="1:2">
      <c r="A179" s="6">
        <v>744</v>
      </c>
      <c r="B179" s="23">
        <v>0.64</v>
      </c>
    </row>
    <row r="180" spans="1:2">
      <c r="A180" s="6">
        <v>743</v>
      </c>
      <c r="B180" s="23">
        <v>0.56999999999999995</v>
      </c>
    </row>
    <row r="181" spans="1:2">
      <c r="A181" s="6">
        <v>742</v>
      </c>
      <c r="B181" s="23">
        <v>0.5</v>
      </c>
    </row>
    <row r="182" spans="1:2">
      <c r="A182" s="6">
        <v>741</v>
      </c>
      <c r="B182" s="23">
        <v>0.43</v>
      </c>
    </row>
    <row r="183" spans="1:2">
      <c r="A183" s="6">
        <v>740</v>
      </c>
      <c r="B183" s="23">
        <v>0.36</v>
      </c>
    </row>
    <row r="184" spans="1:2">
      <c r="A184" s="6">
        <v>739</v>
      </c>
      <c r="B184" s="23">
        <v>0.3</v>
      </c>
    </row>
    <row r="185" spans="1:2">
      <c r="A185" s="6">
        <v>738</v>
      </c>
      <c r="B185" s="23">
        <v>0.24</v>
      </c>
    </row>
    <row r="186" spans="1:2">
      <c r="A186" s="6">
        <v>737</v>
      </c>
      <c r="B186" s="23">
        <v>0.19</v>
      </c>
    </row>
    <row r="187" spans="1:2">
      <c r="A187" s="6">
        <v>736</v>
      </c>
      <c r="B187" s="23">
        <v>0.14000000000000001</v>
      </c>
    </row>
    <row r="188" spans="1:2">
      <c r="A188" s="6">
        <v>735</v>
      </c>
      <c r="B188" s="23">
        <v>0.1</v>
      </c>
    </row>
    <row r="189" spans="1:2">
      <c r="A189" s="6">
        <v>734</v>
      </c>
      <c r="B189" s="23">
        <v>0.06</v>
      </c>
    </row>
    <row r="190" spans="1:2">
      <c r="A190" s="6">
        <v>733</v>
      </c>
      <c r="B190" s="23">
        <v>0.03</v>
      </c>
    </row>
    <row r="191" spans="1:2">
      <c r="A191" s="6">
        <v>732</v>
      </c>
      <c r="B191" s="23">
        <v>0.01</v>
      </c>
    </row>
    <row r="192" spans="1:2">
      <c r="A192" s="6">
        <v>731</v>
      </c>
      <c r="B192" s="23">
        <v>-0.01</v>
      </c>
    </row>
    <row r="193" spans="1:2">
      <c r="A193" s="6">
        <v>730</v>
      </c>
      <c r="B193" s="23">
        <v>-0.02</v>
      </c>
    </row>
    <row r="194" spans="1:2">
      <c r="A194" s="6">
        <v>729</v>
      </c>
      <c r="B194" s="23">
        <v>-0.03</v>
      </c>
    </row>
    <row r="195" spans="1:2">
      <c r="A195" s="6">
        <v>728</v>
      </c>
      <c r="B195" s="23">
        <v>-0.03</v>
      </c>
    </row>
    <row r="196" spans="1:2">
      <c r="A196" s="6">
        <v>727</v>
      </c>
      <c r="B196" s="23">
        <v>-0.03</v>
      </c>
    </row>
    <row r="197" spans="1:2">
      <c r="A197" s="6">
        <v>726</v>
      </c>
      <c r="B197" s="23">
        <v>-0.02</v>
      </c>
    </row>
    <row r="198" spans="1:2">
      <c r="A198" s="6">
        <v>725</v>
      </c>
      <c r="B198" s="23">
        <v>0</v>
      </c>
    </row>
    <row r="199" spans="1:2">
      <c r="A199" s="6">
        <v>724</v>
      </c>
      <c r="B199" s="23">
        <v>0.02</v>
      </c>
    </row>
    <row r="200" spans="1:2">
      <c r="A200" s="6">
        <v>723</v>
      </c>
      <c r="B200" s="23">
        <v>0.05</v>
      </c>
    </row>
    <row r="201" spans="1:2">
      <c r="A201" s="6">
        <v>722</v>
      </c>
      <c r="B201" s="23">
        <v>0.08</v>
      </c>
    </row>
    <row r="202" spans="1:2">
      <c r="A202" s="6">
        <v>721</v>
      </c>
      <c r="B202" s="23">
        <v>0.1</v>
      </c>
    </row>
    <row r="203" spans="1:2">
      <c r="A203" s="6">
        <v>720</v>
      </c>
      <c r="B203" s="23">
        <v>0.13</v>
      </c>
    </row>
    <row r="204" spans="1:2">
      <c r="A204" s="6">
        <v>719</v>
      </c>
      <c r="B204" s="23">
        <v>0.16</v>
      </c>
    </row>
    <row r="205" spans="1:2">
      <c r="A205" s="6">
        <v>718</v>
      </c>
      <c r="B205" s="23">
        <v>0.19</v>
      </c>
    </row>
    <row r="206" spans="1:2">
      <c r="A206" s="6">
        <v>717</v>
      </c>
      <c r="B206" s="23">
        <v>0.23</v>
      </c>
    </row>
    <row r="207" spans="1:2">
      <c r="A207" s="6">
        <v>716</v>
      </c>
      <c r="B207" s="23">
        <v>0.27</v>
      </c>
    </row>
    <row r="208" spans="1:2">
      <c r="A208" s="6">
        <v>715</v>
      </c>
      <c r="B208" s="23">
        <v>0.3</v>
      </c>
    </row>
    <row r="209" spans="1:2">
      <c r="A209" s="6">
        <v>714</v>
      </c>
      <c r="B209" s="23">
        <v>0.34</v>
      </c>
    </row>
    <row r="210" spans="1:2">
      <c r="A210" s="6">
        <v>713</v>
      </c>
      <c r="B210" s="23">
        <v>0.38</v>
      </c>
    </row>
    <row r="211" spans="1:2">
      <c r="A211" s="6">
        <v>712</v>
      </c>
      <c r="B211" s="23">
        <v>0.41</v>
      </c>
    </row>
    <row r="212" spans="1:2">
      <c r="A212" s="6">
        <v>711</v>
      </c>
      <c r="B212" s="23">
        <v>0.43</v>
      </c>
    </row>
    <row r="213" spans="1:2">
      <c r="A213" s="6">
        <v>710</v>
      </c>
      <c r="B213" s="23">
        <v>0.45</v>
      </c>
    </row>
    <row r="214" spans="1:2">
      <c r="A214" s="6">
        <v>709</v>
      </c>
      <c r="B214" s="23">
        <v>0.45</v>
      </c>
    </row>
    <row r="215" spans="1:2">
      <c r="A215" s="6">
        <v>708</v>
      </c>
      <c r="B215" s="23">
        <v>0.45</v>
      </c>
    </row>
    <row r="216" spans="1:2">
      <c r="A216" s="6">
        <v>707</v>
      </c>
      <c r="B216" s="23">
        <v>0.45</v>
      </c>
    </row>
    <row r="217" spans="1:2">
      <c r="A217" s="6">
        <v>706</v>
      </c>
      <c r="B217" s="23">
        <v>0.43</v>
      </c>
    </row>
    <row r="218" spans="1:2">
      <c r="A218" s="6">
        <v>705</v>
      </c>
      <c r="B218" s="23">
        <v>0.41</v>
      </c>
    </row>
    <row r="219" spans="1:2">
      <c r="A219" s="6">
        <v>704</v>
      </c>
      <c r="B219" s="23">
        <v>0.39</v>
      </c>
    </row>
    <row r="220" spans="1:2">
      <c r="A220" s="6">
        <v>703</v>
      </c>
      <c r="B220" s="23">
        <v>0.35</v>
      </c>
    </row>
    <row r="221" spans="1:2">
      <c r="A221" s="6">
        <v>702</v>
      </c>
      <c r="B221" s="23">
        <v>0.31</v>
      </c>
    </row>
    <row r="222" spans="1:2">
      <c r="A222" s="6">
        <v>701</v>
      </c>
      <c r="B222" s="23">
        <v>0.26</v>
      </c>
    </row>
    <row r="223" spans="1:2">
      <c r="A223" s="6">
        <v>700</v>
      </c>
      <c r="B223" s="23">
        <v>0.2</v>
      </c>
    </row>
    <row r="224" spans="1:2">
      <c r="A224" s="6">
        <v>699</v>
      </c>
      <c r="B224" s="23">
        <v>0.13</v>
      </c>
    </row>
    <row r="225" spans="1:2">
      <c r="A225" s="6">
        <v>698</v>
      </c>
      <c r="B225" s="23">
        <v>7.0000000000000007E-2</v>
      </c>
    </row>
    <row r="226" spans="1:2">
      <c r="A226" s="6">
        <v>697</v>
      </c>
      <c r="B226" s="23">
        <v>0</v>
      </c>
    </row>
    <row r="227" spans="1:2">
      <c r="A227" s="6">
        <v>696</v>
      </c>
      <c r="B227" s="23">
        <v>-7.0000000000000007E-2</v>
      </c>
    </row>
    <row r="228" spans="1:2">
      <c r="A228" s="6">
        <v>695</v>
      </c>
      <c r="B228" s="23">
        <v>-0.14000000000000001</v>
      </c>
    </row>
    <row r="229" spans="1:2">
      <c r="A229" s="6">
        <v>694</v>
      </c>
      <c r="B229" s="23">
        <v>-0.22</v>
      </c>
    </row>
    <row r="230" spans="1:2">
      <c r="A230" s="6">
        <v>693</v>
      </c>
      <c r="B230" s="23">
        <v>-0.3</v>
      </c>
    </row>
    <row r="231" spans="1:2">
      <c r="A231" s="6">
        <v>692</v>
      </c>
      <c r="B231" s="23">
        <v>-0.38</v>
      </c>
    </row>
    <row r="232" spans="1:2">
      <c r="A232" s="6">
        <v>691</v>
      </c>
      <c r="B232" s="23">
        <v>-0.48</v>
      </c>
    </row>
    <row r="233" spans="1:2">
      <c r="A233" s="6">
        <v>690</v>
      </c>
      <c r="B233" s="23">
        <v>-0.56999999999999995</v>
      </c>
    </row>
    <row r="234" spans="1:2">
      <c r="A234" s="6">
        <v>689</v>
      </c>
      <c r="B234" s="23">
        <v>-0.67</v>
      </c>
    </row>
    <row r="235" spans="1:2">
      <c r="A235" s="6">
        <v>688</v>
      </c>
      <c r="B235" s="23">
        <v>-0.77</v>
      </c>
    </row>
    <row r="236" spans="1:2">
      <c r="A236" s="6">
        <v>687</v>
      </c>
      <c r="B236" s="23">
        <v>-0.86</v>
      </c>
    </row>
    <row r="237" spans="1:2">
      <c r="A237" s="6">
        <v>686</v>
      </c>
      <c r="B237" s="23">
        <v>-0.94</v>
      </c>
    </row>
    <row r="238" spans="1:2">
      <c r="A238" s="6">
        <v>685</v>
      </c>
      <c r="B238" s="23">
        <v>-1.02</v>
      </c>
    </row>
    <row r="239" spans="1:2">
      <c r="A239" s="6">
        <v>684</v>
      </c>
      <c r="B239" s="23">
        <v>-1.1000000000000001</v>
      </c>
    </row>
    <row r="240" spans="1:2">
      <c r="A240" s="6">
        <v>683</v>
      </c>
      <c r="B240" s="23">
        <v>-1.17</v>
      </c>
    </row>
    <row r="241" spans="1:2">
      <c r="A241" s="6">
        <v>682</v>
      </c>
      <c r="B241" s="23">
        <v>-1.23</v>
      </c>
    </row>
    <row r="242" spans="1:2">
      <c r="A242" s="6">
        <v>681</v>
      </c>
      <c r="B242" s="23">
        <v>-1.29</v>
      </c>
    </row>
    <row r="243" spans="1:2">
      <c r="A243" s="6">
        <v>680</v>
      </c>
      <c r="B243" s="23">
        <v>-1.34</v>
      </c>
    </row>
    <row r="244" spans="1:2">
      <c r="A244" s="6">
        <v>679</v>
      </c>
      <c r="B244" s="23">
        <v>-1.39</v>
      </c>
    </row>
    <row r="245" spans="1:2">
      <c r="A245" s="6">
        <v>678</v>
      </c>
      <c r="B245" s="23">
        <v>-1.43</v>
      </c>
    </row>
    <row r="246" spans="1:2">
      <c r="A246" s="6">
        <v>677</v>
      </c>
      <c r="B246" s="23">
        <v>-1.46</v>
      </c>
    </row>
    <row r="247" spans="1:2">
      <c r="A247" s="6">
        <v>676</v>
      </c>
      <c r="B247" s="23">
        <v>-1.48</v>
      </c>
    </row>
    <row r="248" spans="1:2">
      <c r="A248" s="6">
        <v>675</v>
      </c>
      <c r="B248" s="23">
        <v>-1.5</v>
      </c>
    </row>
    <row r="249" spans="1:2">
      <c r="A249" s="6">
        <v>674</v>
      </c>
      <c r="B249" s="23">
        <v>-1.51</v>
      </c>
    </row>
    <row r="250" spans="1:2">
      <c r="A250" s="6">
        <v>673</v>
      </c>
      <c r="B250" s="23">
        <v>-1.51</v>
      </c>
    </row>
    <row r="251" spans="1:2">
      <c r="A251" s="6">
        <v>672</v>
      </c>
      <c r="B251" s="23">
        <v>-1.5</v>
      </c>
    </row>
    <row r="252" spans="1:2">
      <c r="A252" s="6">
        <v>671</v>
      </c>
      <c r="B252" s="23">
        <v>-1.47</v>
      </c>
    </row>
    <row r="253" spans="1:2">
      <c r="A253" s="6">
        <v>670</v>
      </c>
      <c r="B253" s="23">
        <v>-1.44</v>
      </c>
    </row>
    <row r="254" spans="1:2">
      <c r="A254" s="6">
        <v>669</v>
      </c>
      <c r="B254" s="23">
        <v>-1.41</v>
      </c>
    </row>
    <row r="255" spans="1:2">
      <c r="A255" s="6">
        <v>668</v>
      </c>
      <c r="B255" s="23">
        <v>-1.37</v>
      </c>
    </row>
    <row r="256" spans="1:2">
      <c r="A256" s="6">
        <v>667</v>
      </c>
      <c r="B256" s="23">
        <v>-1.34</v>
      </c>
    </row>
    <row r="257" spans="1:2">
      <c r="A257" s="6">
        <v>666</v>
      </c>
      <c r="B257" s="23">
        <v>-1.3</v>
      </c>
    </row>
    <row r="258" spans="1:2">
      <c r="A258" s="6">
        <v>665</v>
      </c>
      <c r="B258" s="23">
        <v>-1.26</v>
      </c>
    </row>
    <row r="259" spans="1:2">
      <c r="A259" s="6">
        <v>664</v>
      </c>
      <c r="B259" s="23">
        <v>-1.22</v>
      </c>
    </row>
    <row r="260" spans="1:2">
      <c r="A260" s="6">
        <v>663</v>
      </c>
      <c r="B260" s="23">
        <v>-1.17</v>
      </c>
    </row>
    <row r="261" spans="1:2">
      <c r="A261" s="6">
        <v>662</v>
      </c>
      <c r="B261" s="23">
        <v>-1.1100000000000001</v>
      </c>
    </row>
    <row r="262" spans="1:2">
      <c r="A262" s="6">
        <v>661</v>
      </c>
      <c r="B262" s="23">
        <v>-1.05</v>
      </c>
    </row>
    <row r="263" spans="1:2">
      <c r="A263" s="6">
        <v>660</v>
      </c>
      <c r="B263" s="23">
        <v>-0.98</v>
      </c>
    </row>
    <row r="264" spans="1:2">
      <c r="A264" s="6">
        <v>659</v>
      </c>
      <c r="B264" s="23">
        <v>-0.91</v>
      </c>
    </row>
    <row r="265" spans="1:2">
      <c r="A265" s="6">
        <v>658</v>
      </c>
      <c r="B265" s="23">
        <v>-0.85</v>
      </c>
    </row>
    <row r="266" spans="1:2">
      <c r="A266" s="6">
        <v>657</v>
      </c>
      <c r="B266" s="23">
        <v>-0.78</v>
      </c>
    </row>
    <row r="267" spans="1:2">
      <c r="A267" s="6">
        <v>656</v>
      </c>
      <c r="B267" s="23">
        <v>-0.72</v>
      </c>
    </row>
    <row r="268" spans="1:2">
      <c r="A268" s="6">
        <v>655</v>
      </c>
      <c r="B268" s="23">
        <v>-0.67</v>
      </c>
    </row>
    <row r="269" spans="1:2">
      <c r="A269" s="6">
        <v>654</v>
      </c>
      <c r="B269" s="23">
        <v>-0.62</v>
      </c>
    </row>
    <row r="270" spans="1:2">
      <c r="A270" s="6">
        <v>653</v>
      </c>
      <c r="B270" s="23">
        <v>-0.56999999999999995</v>
      </c>
    </row>
    <row r="271" spans="1:2">
      <c r="A271" s="6">
        <v>652</v>
      </c>
      <c r="B271" s="23">
        <v>-0.53</v>
      </c>
    </row>
    <row r="272" spans="1:2">
      <c r="A272" s="6">
        <v>651</v>
      </c>
      <c r="B272" s="23">
        <v>-0.49</v>
      </c>
    </row>
    <row r="273" spans="1:2">
      <c r="A273" s="6">
        <v>650</v>
      </c>
      <c r="B273" s="23">
        <v>-0.45</v>
      </c>
    </row>
    <row r="274" spans="1:2">
      <c r="A274" s="6">
        <v>649</v>
      </c>
      <c r="B274" s="23">
        <v>-0.42</v>
      </c>
    </row>
    <row r="275" spans="1:2">
      <c r="A275" s="6">
        <v>648</v>
      </c>
      <c r="B275" s="23">
        <v>-0.4</v>
      </c>
    </row>
    <row r="276" spans="1:2">
      <c r="A276" s="6">
        <v>647</v>
      </c>
      <c r="B276" s="23">
        <v>-0.39</v>
      </c>
    </row>
    <row r="277" spans="1:2">
      <c r="A277" s="6">
        <v>646</v>
      </c>
      <c r="B277" s="23">
        <v>-0.38</v>
      </c>
    </row>
    <row r="278" spans="1:2">
      <c r="A278" s="6">
        <v>645</v>
      </c>
      <c r="B278" s="23">
        <v>-0.37</v>
      </c>
    </row>
    <row r="279" spans="1:2">
      <c r="A279" s="6">
        <v>644</v>
      </c>
      <c r="B279" s="23">
        <v>-0.36</v>
      </c>
    </row>
    <row r="280" spans="1:2">
      <c r="A280" s="6">
        <v>643</v>
      </c>
      <c r="B280" s="23">
        <v>-0.35</v>
      </c>
    </row>
    <row r="281" spans="1:2">
      <c r="A281" s="6">
        <v>642</v>
      </c>
      <c r="B281" s="23">
        <v>-0.34</v>
      </c>
    </row>
    <row r="282" spans="1:2">
      <c r="A282" s="6">
        <v>641</v>
      </c>
      <c r="B282" s="23">
        <v>-0.33</v>
      </c>
    </row>
    <row r="283" spans="1:2">
      <c r="A283" s="6">
        <v>640</v>
      </c>
      <c r="B283" s="23">
        <v>-0.32</v>
      </c>
    </row>
    <row r="284" spans="1:2">
      <c r="A284" s="6">
        <v>639</v>
      </c>
      <c r="B284" s="23">
        <v>-0.33</v>
      </c>
    </row>
    <row r="285" spans="1:2">
      <c r="A285" s="6">
        <v>638</v>
      </c>
      <c r="B285" s="23">
        <v>-0.33</v>
      </c>
    </row>
    <row r="286" spans="1:2">
      <c r="A286" s="6">
        <v>637</v>
      </c>
      <c r="B286" s="23">
        <v>-0.34</v>
      </c>
    </row>
    <row r="287" spans="1:2">
      <c r="A287" s="6">
        <v>636</v>
      </c>
      <c r="B287" s="23">
        <v>-0.36</v>
      </c>
    </row>
    <row r="288" spans="1:2">
      <c r="A288" s="6">
        <v>635</v>
      </c>
      <c r="B288" s="23">
        <v>-0.38</v>
      </c>
    </row>
    <row r="289" spans="1:2">
      <c r="A289" s="6">
        <v>634</v>
      </c>
      <c r="B289" s="23">
        <v>-0.39</v>
      </c>
    </row>
    <row r="290" spans="1:2">
      <c r="A290" s="6">
        <v>633</v>
      </c>
      <c r="B290" s="23">
        <v>-0.41</v>
      </c>
    </row>
    <row r="291" spans="1:2">
      <c r="A291" s="6">
        <v>632</v>
      </c>
      <c r="B291" s="23">
        <v>-0.42</v>
      </c>
    </row>
    <row r="292" spans="1:2">
      <c r="A292" s="6">
        <v>631</v>
      </c>
      <c r="B292" s="23">
        <v>-0.44</v>
      </c>
    </row>
    <row r="293" spans="1:2">
      <c r="A293" s="6">
        <v>630</v>
      </c>
      <c r="B293" s="23">
        <v>-0.46</v>
      </c>
    </row>
    <row r="294" spans="1:2">
      <c r="A294" s="6">
        <v>629</v>
      </c>
      <c r="B294" s="23">
        <v>-0.48</v>
      </c>
    </row>
    <row r="295" spans="1:2">
      <c r="A295" s="6">
        <v>628</v>
      </c>
      <c r="B295" s="23">
        <v>-0.5</v>
      </c>
    </row>
    <row r="296" spans="1:2">
      <c r="A296" s="6">
        <v>627</v>
      </c>
      <c r="B296" s="23">
        <v>-0.51</v>
      </c>
    </row>
    <row r="297" spans="1:2">
      <c r="A297" s="6">
        <v>626</v>
      </c>
      <c r="B297" s="23">
        <v>-0.51</v>
      </c>
    </row>
    <row r="298" spans="1:2">
      <c r="A298" s="6">
        <v>625</v>
      </c>
      <c r="B298" s="23">
        <v>-0.52</v>
      </c>
    </row>
    <row r="299" spans="1:2">
      <c r="A299" s="6">
        <v>624</v>
      </c>
      <c r="B299" s="23">
        <v>-0.52</v>
      </c>
    </row>
    <row r="300" spans="1:2">
      <c r="A300" s="6">
        <v>623</v>
      </c>
      <c r="B300" s="23">
        <v>-0.52</v>
      </c>
    </row>
    <row r="301" spans="1:2">
      <c r="A301" s="6">
        <v>622</v>
      </c>
      <c r="B301" s="23">
        <v>-0.52</v>
      </c>
    </row>
    <row r="302" spans="1:2">
      <c r="A302" s="6">
        <v>621</v>
      </c>
      <c r="B302" s="23">
        <v>-0.52</v>
      </c>
    </row>
    <row r="303" spans="1:2">
      <c r="A303" s="6">
        <v>620</v>
      </c>
      <c r="B303" s="23">
        <v>-0.51</v>
      </c>
    </row>
    <row r="304" spans="1:2">
      <c r="A304" s="6">
        <v>619</v>
      </c>
      <c r="B304" s="23">
        <v>-0.51</v>
      </c>
    </row>
    <row r="305" spans="1:2">
      <c r="A305" s="6">
        <v>618</v>
      </c>
      <c r="B305" s="23">
        <v>-0.51</v>
      </c>
    </row>
    <row r="306" spans="1:2">
      <c r="A306" s="6">
        <v>617</v>
      </c>
      <c r="B306" s="23">
        <v>-0.5</v>
      </c>
    </row>
    <row r="307" spans="1:2">
      <c r="A307" s="6">
        <v>616</v>
      </c>
      <c r="B307" s="23">
        <v>-0.49</v>
      </c>
    </row>
    <row r="308" spans="1:2">
      <c r="A308" s="6">
        <v>615</v>
      </c>
      <c r="B308" s="23">
        <v>-0.49</v>
      </c>
    </row>
    <row r="309" spans="1:2">
      <c r="A309" s="6">
        <v>614</v>
      </c>
      <c r="B309" s="23">
        <v>-0.49</v>
      </c>
    </row>
    <row r="310" spans="1:2">
      <c r="A310" s="6">
        <v>613</v>
      </c>
      <c r="B310" s="23">
        <v>-0.5</v>
      </c>
    </row>
    <row r="311" spans="1:2">
      <c r="A311" s="6">
        <v>612</v>
      </c>
      <c r="B311" s="23">
        <v>-0.52</v>
      </c>
    </row>
    <row r="312" spans="1:2">
      <c r="A312" s="6">
        <v>611</v>
      </c>
      <c r="B312" s="23">
        <v>-0.55000000000000004</v>
      </c>
    </row>
    <row r="313" spans="1:2">
      <c r="A313" s="6">
        <v>610</v>
      </c>
      <c r="B313" s="23">
        <v>-0.56999999999999995</v>
      </c>
    </row>
    <row r="314" spans="1:2">
      <c r="A314" s="6">
        <v>609</v>
      </c>
      <c r="B314" s="23">
        <v>-0.6</v>
      </c>
    </row>
    <row r="315" spans="1:2">
      <c r="A315" s="6">
        <v>608</v>
      </c>
      <c r="B315" s="23">
        <v>-0.64</v>
      </c>
    </row>
    <row r="316" spans="1:2">
      <c r="A316" s="6">
        <v>607</v>
      </c>
      <c r="B316" s="23">
        <v>-0.67</v>
      </c>
    </row>
    <row r="317" spans="1:2">
      <c r="A317" s="6">
        <v>606</v>
      </c>
      <c r="B317" s="23">
        <v>-0.72</v>
      </c>
    </row>
    <row r="318" spans="1:2">
      <c r="A318" s="6">
        <v>605</v>
      </c>
      <c r="B318" s="23">
        <v>-0.76</v>
      </c>
    </row>
    <row r="319" spans="1:2">
      <c r="A319" s="6">
        <v>604</v>
      </c>
      <c r="B319" s="23">
        <v>-0.82</v>
      </c>
    </row>
    <row r="320" spans="1:2">
      <c r="A320" s="6">
        <v>603</v>
      </c>
      <c r="B320" s="23">
        <v>-0.88</v>
      </c>
    </row>
    <row r="321" spans="1:2">
      <c r="A321" s="6">
        <v>602</v>
      </c>
      <c r="B321" s="23">
        <v>-0.94</v>
      </c>
    </row>
    <row r="322" spans="1:2">
      <c r="A322" s="6">
        <v>601</v>
      </c>
      <c r="B322" s="23">
        <v>-1.02</v>
      </c>
    </row>
    <row r="323" spans="1:2">
      <c r="A323" s="6">
        <v>600</v>
      </c>
      <c r="B323" s="23">
        <v>-1.1000000000000001</v>
      </c>
    </row>
    <row r="324" spans="1:2">
      <c r="A324" s="6">
        <v>599</v>
      </c>
      <c r="B324" s="23">
        <v>-1.18</v>
      </c>
    </row>
    <row r="325" spans="1:2">
      <c r="A325" s="6">
        <v>598</v>
      </c>
      <c r="B325" s="23">
        <v>-1.27</v>
      </c>
    </row>
    <row r="326" spans="1:2">
      <c r="A326" s="6">
        <v>597</v>
      </c>
      <c r="B326" s="23">
        <v>-1.36</v>
      </c>
    </row>
    <row r="327" spans="1:2">
      <c r="A327" s="6">
        <v>596</v>
      </c>
      <c r="B327" s="23">
        <v>-1.45</v>
      </c>
    </row>
    <row r="328" spans="1:2">
      <c r="A328" s="6">
        <v>595</v>
      </c>
      <c r="B328" s="23">
        <v>-1.55</v>
      </c>
    </row>
    <row r="329" spans="1:2">
      <c r="A329" s="6">
        <v>594</v>
      </c>
      <c r="B329" s="23">
        <v>-1.66</v>
      </c>
    </row>
    <row r="330" spans="1:2">
      <c r="A330" s="6">
        <v>593</v>
      </c>
      <c r="B330" s="23">
        <v>-1.76</v>
      </c>
    </row>
    <row r="331" spans="1:2">
      <c r="A331" s="6">
        <v>592</v>
      </c>
      <c r="B331" s="23">
        <v>-1.86</v>
      </c>
    </row>
    <row r="332" spans="1:2">
      <c r="A332" s="6">
        <v>591</v>
      </c>
      <c r="B332" s="23">
        <v>-1.95</v>
      </c>
    </row>
    <row r="333" spans="1:2">
      <c r="A333" s="6">
        <v>590</v>
      </c>
      <c r="B333" s="23">
        <v>-2.04</v>
      </c>
    </row>
    <row r="334" spans="1:2">
      <c r="A334" s="6">
        <v>589</v>
      </c>
      <c r="B334" s="23">
        <v>-2.12</v>
      </c>
    </row>
    <row r="335" spans="1:2">
      <c r="A335" s="6">
        <v>588</v>
      </c>
      <c r="B335" s="23">
        <v>-2.19</v>
      </c>
    </row>
    <row r="336" spans="1:2">
      <c r="A336" s="6">
        <v>587</v>
      </c>
      <c r="B336" s="23">
        <v>-2.2599999999999998</v>
      </c>
    </row>
    <row r="337" spans="1:2">
      <c r="A337" s="6">
        <v>586</v>
      </c>
      <c r="B337" s="23">
        <v>-2.33</v>
      </c>
    </row>
    <row r="338" spans="1:2">
      <c r="A338" s="6">
        <v>585</v>
      </c>
      <c r="B338" s="23">
        <v>-2.38</v>
      </c>
    </row>
    <row r="339" spans="1:2">
      <c r="A339" s="6">
        <v>584</v>
      </c>
      <c r="B339" s="23">
        <v>-2.4300000000000002</v>
      </c>
    </row>
    <row r="340" spans="1:2">
      <c r="A340" s="6">
        <v>583</v>
      </c>
      <c r="B340" s="23">
        <v>-2.46</v>
      </c>
    </row>
    <row r="341" spans="1:2">
      <c r="A341" s="6">
        <v>582</v>
      </c>
      <c r="B341" s="23">
        <v>-2.48</v>
      </c>
    </row>
    <row r="342" spans="1:2">
      <c r="A342" s="6">
        <v>581</v>
      </c>
      <c r="B342" s="23">
        <v>-2.4900000000000002</v>
      </c>
    </row>
    <row r="343" spans="1:2">
      <c r="A343" s="6">
        <v>580</v>
      </c>
      <c r="B343" s="23">
        <v>-2.48</v>
      </c>
    </row>
    <row r="344" spans="1:2">
      <c r="A344" s="6">
        <v>579</v>
      </c>
      <c r="B344" s="23">
        <v>-2.46</v>
      </c>
    </row>
    <row r="345" spans="1:2">
      <c r="A345" s="6">
        <v>578</v>
      </c>
      <c r="B345" s="23">
        <v>-2.44</v>
      </c>
    </row>
    <row r="346" spans="1:2">
      <c r="A346" s="6">
        <v>577</v>
      </c>
      <c r="B346" s="23">
        <v>-2.41</v>
      </c>
    </row>
    <row r="347" spans="1:2">
      <c r="A347" s="6">
        <v>576</v>
      </c>
      <c r="B347" s="23">
        <v>-2.38</v>
      </c>
    </row>
    <row r="348" spans="1:2">
      <c r="A348" s="6">
        <v>575</v>
      </c>
      <c r="B348" s="23">
        <v>-2.33</v>
      </c>
    </row>
    <row r="349" spans="1:2">
      <c r="A349" s="6">
        <v>574</v>
      </c>
      <c r="B349" s="23">
        <v>-2.27</v>
      </c>
    </row>
    <row r="350" spans="1:2">
      <c r="A350" s="6">
        <v>573</v>
      </c>
      <c r="B350" s="23">
        <v>-2.21</v>
      </c>
    </row>
    <row r="351" spans="1:2">
      <c r="A351" s="6">
        <v>572</v>
      </c>
      <c r="B351" s="23">
        <v>-2.13</v>
      </c>
    </row>
    <row r="352" spans="1:2">
      <c r="A352" s="6">
        <v>571</v>
      </c>
      <c r="B352" s="23">
        <v>-2.0499999999999998</v>
      </c>
    </row>
    <row r="353" spans="1:2">
      <c r="A353" s="6">
        <v>570</v>
      </c>
      <c r="B353" s="23">
        <v>-1.96</v>
      </c>
    </row>
    <row r="354" spans="1:2">
      <c r="A354" s="6">
        <v>569</v>
      </c>
      <c r="B354" s="23">
        <v>-1.86</v>
      </c>
    </row>
    <row r="355" spans="1:2">
      <c r="A355" s="6">
        <v>568</v>
      </c>
      <c r="B355" s="23">
        <v>-1.77</v>
      </c>
    </row>
    <row r="356" spans="1:2">
      <c r="A356" s="6">
        <v>567</v>
      </c>
      <c r="B356" s="23">
        <v>-1.68</v>
      </c>
    </row>
    <row r="357" spans="1:2">
      <c r="A357" s="6">
        <v>566</v>
      </c>
      <c r="B357" s="23">
        <v>-1.59</v>
      </c>
    </row>
    <row r="358" spans="1:2">
      <c r="A358" s="6">
        <v>565</v>
      </c>
      <c r="B358" s="23">
        <v>-1.5</v>
      </c>
    </row>
    <row r="359" spans="1:2">
      <c r="A359" s="6">
        <v>564</v>
      </c>
      <c r="B359" s="23">
        <v>-1.4</v>
      </c>
    </row>
    <row r="360" spans="1:2">
      <c r="A360" s="6">
        <v>563</v>
      </c>
      <c r="B360" s="23">
        <v>-1.31</v>
      </c>
    </row>
    <row r="361" spans="1:2">
      <c r="A361" s="6">
        <v>562</v>
      </c>
      <c r="B361" s="23">
        <v>-1.22</v>
      </c>
    </row>
    <row r="362" spans="1:2">
      <c r="A362" s="6">
        <v>561</v>
      </c>
      <c r="B362" s="23">
        <v>-1.1299999999999999</v>
      </c>
    </row>
    <row r="363" spans="1:2">
      <c r="A363" s="6">
        <v>560</v>
      </c>
      <c r="B363" s="23">
        <v>-1.04</v>
      </c>
    </row>
    <row r="364" spans="1:2">
      <c r="A364" s="6">
        <v>559</v>
      </c>
      <c r="B364" s="23">
        <v>-0.97</v>
      </c>
    </row>
    <row r="365" spans="1:2">
      <c r="A365" s="6">
        <v>558</v>
      </c>
      <c r="B365" s="23">
        <v>-0.9</v>
      </c>
    </row>
    <row r="366" spans="1:2">
      <c r="A366" s="6">
        <v>557</v>
      </c>
      <c r="B366" s="23">
        <v>-0.85</v>
      </c>
    </row>
    <row r="367" spans="1:2">
      <c r="A367" s="6">
        <v>556</v>
      </c>
      <c r="B367" s="23">
        <v>-0.8</v>
      </c>
    </row>
    <row r="368" spans="1:2">
      <c r="A368" s="6">
        <v>555</v>
      </c>
      <c r="B368" s="23">
        <v>-0.76</v>
      </c>
    </row>
    <row r="369" spans="1:2">
      <c r="A369" s="6">
        <v>554</v>
      </c>
      <c r="B369" s="23">
        <v>-0.72</v>
      </c>
    </row>
    <row r="370" spans="1:2">
      <c r="A370" s="6">
        <v>553</v>
      </c>
      <c r="B370" s="23">
        <v>-0.68</v>
      </c>
    </row>
    <row r="371" spans="1:2">
      <c r="A371" s="6">
        <v>552</v>
      </c>
      <c r="B371" s="23">
        <v>-0.65</v>
      </c>
    </row>
    <row r="372" spans="1:2">
      <c r="A372" s="6">
        <v>551</v>
      </c>
      <c r="B372" s="23">
        <v>-0.62</v>
      </c>
    </row>
    <row r="373" spans="1:2">
      <c r="A373" s="6">
        <v>550</v>
      </c>
      <c r="B373" s="23">
        <v>-0.6</v>
      </c>
    </row>
    <row r="374" spans="1:2">
      <c r="A374" s="6">
        <v>549</v>
      </c>
      <c r="B374" s="23">
        <v>-0.57999999999999996</v>
      </c>
    </row>
    <row r="375" spans="1:2">
      <c r="A375" s="6">
        <v>548</v>
      </c>
      <c r="B375" s="23">
        <v>-0.56000000000000005</v>
      </c>
    </row>
    <row r="376" spans="1:2">
      <c r="A376" s="6">
        <v>547</v>
      </c>
      <c r="B376" s="23">
        <v>-0.55000000000000004</v>
      </c>
    </row>
    <row r="377" spans="1:2">
      <c r="A377" s="6">
        <v>546</v>
      </c>
      <c r="B377" s="23">
        <v>-0.54</v>
      </c>
    </row>
    <row r="378" spans="1:2">
      <c r="A378" s="6">
        <v>545</v>
      </c>
      <c r="B378" s="23">
        <v>-0.54</v>
      </c>
    </row>
    <row r="379" spans="1:2">
      <c r="A379" s="6">
        <v>544</v>
      </c>
      <c r="B379" s="23">
        <v>-0.54</v>
      </c>
    </row>
    <row r="380" spans="1:2">
      <c r="A380" s="6">
        <v>543</v>
      </c>
      <c r="B380" s="23">
        <v>-0.55000000000000004</v>
      </c>
    </row>
    <row r="381" spans="1:2">
      <c r="A381" s="6">
        <v>542</v>
      </c>
      <c r="B381" s="23">
        <v>-0.56000000000000005</v>
      </c>
    </row>
    <row r="382" spans="1:2">
      <c r="A382" s="6">
        <v>541</v>
      </c>
      <c r="B382" s="23">
        <v>-0.56999999999999995</v>
      </c>
    </row>
    <row r="383" spans="1:2">
      <c r="A383" s="6">
        <v>540</v>
      </c>
      <c r="B383" s="23">
        <v>-0.57999999999999996</v>
      </c>
    </row>
    <row r="384" spans="1:2">
      <c r="A384" s="6">
        <v>539</v>
      </c>
      <c r="B384" s="23">
        <v>-0.59</v>
      </c>
    </row>
    <row r="385" spans="1:2">
      <c r="A385" s="6">
        <v>538</v>
      </c>
      <c r="B385" s="23">
        <v>-0.6</v>
      </c>
    </row>
    <row r="386" spans="1:2">
      <c r="A386" s="6">
        <v>537</v>
      </c>
      <c r="B386" s="23">
        <v>-0.6</v>
      </c>
    </row>
    <row r="387" spans="1:2">
      <c r="A387" s="6">
        <v>536</v>
      </c>
      <c r="B387" s="23">
        <v>-0.61</v>
      </c>
    </row>
    <row r="388" spans="1:2">
      <c r="A388" s="6">
        <v>535</v>
      </c>
      <c r="B388" s="23">
        <v>-0.61</v>
      </c>
    </row>
    <row r="389" spans="1:2">
      <c r="A389" s="6">
        <v>534</v>
      </c>
      <c r="B389" s="23">
        <v>-0.62</v>
      </c>
    </row>
    <row r="390" spans="1:2">
      <c r="A390" s="6">
        <v>533</v>
      </c>
      <c r="B390" s="23">
        <v>-0.62</v>
      </c>
    </row>
    <row r="391" spans="1:2">
      <c r="A391" s="6">
        <v>532</v>
      </c>
      <c r="B391" s="23">
        <v>-0.62</v>
      </c>
    </row>
    <row r="392" spans="1:2">
      <c r="A392" s="6">
        <v>531</v>
      </c>
      <c r="B392" s="23">
        <v>-0.63</v>
      </c>
    </row>
    <row r="393" spans="1:2">
      <c r="A393" s="6">
        <v>530</v>
      </c>
      <c r="B393" s="23">
        <v>-0.63</v>
      </c>
    </row>
    <row r="394" spans="1:2">
      <c r="A394" s="6">
        <v>529</v>
      </c>
      <c r="B394" s="23">
        <v>-0.63</v>
      </c>
    </row>
    <row r="395" spans="1:2">
      <c r="A395" s="6">
        <v>528</v>
      </c>
      <c r="B395" s="23">
        <v>-0.64</v>
      </c>
    </row>
    <row r="396" spans="1:2">
      <c r="A396" s="6">
        <v>527</v>
      </c>
      <c r="B396" s="23">
        <v>-0.64</v>
      </c>
    </row>
    <row r="397" spans="1:2">
      <c r="A397" s="6">
        <v>526</v>
      </c>
      <c r="B397" s="23">
        <v>-0.64</v>
      </c>
    </row>
    <row r="398" spans="1:2">
      <c r="A398" s="6">
        <v>525</v>
      </c>
      <c r="B398" s="23">
        <v>-0.64</v>
      </c>
    </row>
    <row r="399" spans="1:2">
      <c r="A399" s="6">
        <v>524</v>
      </c>
      <c r="B399" s="23">
        <v>-0.64</v>
      </c>
    </row>
    <row r="400" spans="1:2">
      <c r="A400" s="6">
        <v>523</v>
      </c>
      <c r="B400" s="23">
        <v>-0.65</v>
      </c>
    </row>
    <row r="401" spans="1:2">
      <c r="A401" s="6">
        <v>522</v>
      </c>
      <c r="B401" s="23">
        <v>-0.65</v>
      </c>
    </row>
    <row r="402" spans="1:2">
      <c r="A402" s="6">
        <v>521</v>
      </c>
      <c r="B402" s="23">
        <v>-0.66</v>
      </c>
    </row>
    <row r="403" spans="1:2">
      <c r="A403" s="6">
        <v>520</v>
      </c>
      <c r="B403" s="23">
        <v>-0.68</v>
      </c>
    </row>
    <row r="404" spans="1:2">
      <c r="A404" s="6">
        <v>519</v>
      </c>
      <c r="B404" s="23">
        <v>-0.7</v>
      </c>
    </row>
    <row r="405" spans="1:2">
      <c r="A405" s="6">
        <v>518</v>
      </c>
      <c r="B405" s="23">
        <v>-0.72</v>
      </c>
    </row>
    <row r="406" spans="1:2">
      <c r="A406" s="6">
        <v>517</v>
      </c>
      <c r="B406" s="23">
        <v>-0.73</v>
      </c>
    </row>
    <row r="407" spans="1:2">
      <c r="A407" s="6">
        <v>516</v>
      </c>
      <c r="B407" s="23">
        <v>-0.74</v>
      </c>
    </row>
    <row r="408" spans="1:2">
      <c r="A408" s="6">
        <v>515</v>
      </c>
      <c r="B408" s="23">
        <v>-0.75</v>
      </c>
    </row>
    <row r="409" spans="1:2">
      <c r="A409" s="6">
        <v>514</v>
      </c>
      <c r="B409" s="23">
        <v>-0.77</v>
      </c>
    </row>
    <row r="410" spans="1:2">
      <c r="A410" s="6">
        <v>513</v>
      </c>
      <c r="B410" s="23">
        <v>-0.8</v>
      </c>
    </row>
    <row r="411" spans="1:2">
      <c r="A411" s="6">
        <v>512</v>
      </c>
      <c r="B411" s="23">
        <v>-0.82</v>
      </c>
    </row>
    <row r="412" spans="1:2">
      <c r="A412" s="6">
        <v>511</v>
      </c>
      <c r="B412" s="23">
        <v>-0.86</v>
      </c>
    </row>
    <row r="413" spans="1:2">
      <c r="A413" s="6">
        <v>510</v>
      </c>
      <c r="B413" s="23">
        <v>-0.88</v>
      </c>
    </row>
    <row r="414" spans="1:2">
      <c r="A414" s="6">
        <v>509</v>
      </c>
      <c r="B414" s="23">
        <v>-0.91</v>
      </c>
    </row>
    <row r="415" spans="1:2">
      <c r="A415" s="6">
        <v>508</v>
      </c>
      <c r="B415" s="23">
        <v>-0.93</v>
      </c>
    </row>
    <row r="416" spans="1:2">
      <c r="A416" s="6">
        <v>507</v>
      </c>
      <c r="B416" s="23">
        <v>-0.95</v>
      </c>
    </row>
    <row r="417" spans="1:2">
      <c r="A417" s="6">
        <v>506</v>
      </c>
      <c r="B417" s="23">
        <v>-0.98</v>
      </c>
    </row>
    <row r="418" spans="1:2">
      <c r="A418" s="6">
        <v>505</v>
      </c>
      <c r="B418" s="23">
        <v>-1</v>
      </c>
    </row>
    <row r="419" spans="1:2">
      <c r="A419" s="6">
        <v>504</v>
      </c>
      <c r="B419" s="23">
        <v>-1.03</v>
      </c>
    </row>
    <row r="420" spans="1:2">
      <c r="A420" s="6">
        <v>503</v>
      </c>
      <c r="B420" s="23">
        <v>-1.05</v>
      </c>
    </row>
    <row r="421" spans="1:2">
      <c r="A421" s="6">
        <v>502</v>
      </c>
      <c r="B421" s="23">
        <v>-1.08</v>
      </c>
    </row>
    <row r="422" spans="1:2">
      <c r="A422" s="6">
        <v>501</v>
      </c>
      <c r="B422" s="23">
        <v>-1.1000000000000001</v>
      </c>
    </row>
    <row r="423" spans="1:2">
      <c r="A423" s="6">
        <v>500</v>
      </c>
      <c r="B423" s="23">
        <v>-1.1100000000000001</v>
      </c>
    </row>
    <row r="424" spans="1:2">
      <c r="A424" s="6">
        <v>499</v>
      </c>
      <c r="B424" s="23">
        <v>-1.1200000000000001</v>
      </c>
    </row>
    <row r="425" spans="1:2">
      <c r="A425" s="6">
        <v>498</v>
      </c>
      <c r="B425" s="23">
        <v>-1.1299999999999999</v>
      </c>
    </row>
    <row r="426" spans="1:2">
      <c r="A426" s="6">
        <v>497</v>
      </c>
      <c r="B426" s="23">
        <v>-1.1299999999999999</v>
      </c>
    </row>
    <row r="427" spans="1:2">
      <c r="A427" s="6">
        <v>496</v>
      </c>
      <c r="B427" s="23">
        <v>-1.1200000000000001</v>
      </c>
    </row>
    <row r="428" spans="1:2">
      <c r="A428" s="6">
        <v>495</v>
      </c>
      <c r="B428" s="23">
        <v>-1.1200000000000001</v>
      </c>
    </row>
    <row r="429" spans="1:2">
      <c r="A429" s="6">
        <v>494</v>
      </c>
      <c r="B429" s="23">
        <v>-1.1000000000000001</v>
      </c>
    </row>
    <row r="430" spans="1:2">
      <c r="A430" s="6">
        <v>493</v>
      </c>
      <c r="B430" s="23">
        <v>-1.06</v>
      </c>
    </row>
    <row r="431" spans="1:2">
      <c r="A431" s="6">
        <v>492</v>
      </c>
      <c r="B431" s="23">
        <v>-1.03</v>
      </c>
    </row>
    <row r="432" spans="1:2">
      <c r="A432" s="6">
        <v>491</v>
      </c>
      <c r="B432" s="23">
        <v>-1</v>
      </c>
    </row>
    <row r="433" spans="1:2">
      <c r="A433" s="6">
        <v>490</v>
      </c>
      <c r="B433" s="23">
        <v>-0.98</v>
      </c>
    </row>
    <row r="434" spans="1:2">
      <c r="A434" s="6">
        <v>489</v>
      </c>
      <c r="B434" s="23">
        <v>-0.95</v>
      </c>
    </row>
    <row r="435" spans="1:2">
      <c r="A435" s="6">
        <v>488</v>
      </c>
      <c r="B435" s="23">
        <v>-0.92</v>
      </c>
    </row>
    <row r="436" spans="1:2">
      <c r="A436" s="6">
        <v>487</v>
      </c>
      <c r="B436" s="23">
        <v>-0.88</v>
      </c>
    </row>
    <row r="437" spans="1:2">
      <c r="A437" s="6">
        <v>486</v>
      </c>
      <c r="B437" s="23">
        <v>-0.84</v>
      </c>
    </row>
    <row r="438" spans="1:2">
      <c r="A438" s="6">
        <v>485</v>
      </c>
      <c r="B438" s="23">
        <v>-0.8</v>
      </c>
    </row>
    <row r="439" spans="1:2">
      <c r="A439" s="6">
        <v>484</v>
      </c>
      <c r="B439" s="23">
        <v>-0.74</v>
      </c>
    </row>
    <row r="440" spans="1:2">
      <c r="A440" s="6">
        <v>483</v>
      </c>
      <c r="B440" s="23">
        <v>-0.67</v>
      </c>
    </row>
    <row r="441" spans="1:2">
      <c r="A441" s="6">
        <v>482</v>
      </c>
      <c r="B441" s="23">
        <v>-0.61</v>
      </c>
    </row>
    <row r="442" spans="1:2">
      <c r="A442" s="6">
        <v>481</v>
      </c>
      <c r="B442" s="23">
        <v>-0.55000000000000004</v>
      </c>
    </row>
    <row r="443" spans="1:2">
      <c r="A443" s="6">
        <v>480</v>
      </c>
      <c r="B443" s="23">
        <v>-0.49</v>
      </c>
    </row>
    <row r="444" spans="1:2">
      <c r="A444" s="6">
        <v>479</v>
      </c>
      <c r="B444" s="23">
        <v>-0.43</v>
      </c>
    </row>
    <row r="445" spans="1:2">
      <c r="A445" s="6">
        <v>478</v>
      </c>
      <c r="B445" s="23">
        <v>-0.38</v>
      </c>
    </row>
    <row r="446" spans="1:2">
      <c r="A446" s="6">
        <v>477</v>
      </c>
      <c r="B446" s="23">
        <v>-0.32</v>
      </c>
    </row>
    <row r="447" spans="1:2">
      <c r="A447" s="6">
        <v>476</v>
      </c>
      <c r="B447" s="23">
        <v>-0.27</v>
      </c>
    </row>
    <row r="448" spans="1:2">
      <c r="A448" s="6">
        <v>475</v>
      </c>
      <c r="B448" s="23">
        <v>-0.21</v>
      </c>
    </row>
    <row r="449" spans="1:2">
      <c r="A449" s="6">
        <v>474</v>
      </c>
      <c r="B449" s="23">
        <v>-0.15</v>
      </c>
    </row>
    <row r="450" spans="1:2">
      <c r="A450" s="6">
        <v>473</v>
      </c>
      <c r="B450" s="23">
        <v>-0.1</v>
      </c>
    </row>
    <row r="451" spans="1:2">
      <c r="A451" s="6">
        <v>472</v>
      </c>
      <c r="B451" s="23">
        <v>-0.04</v>
      </c>
    </row>
    <row r="452" spans="1:2">
      <c r="A452" s="6">
        <v>471</v>
      </c>
      <c r="B452" s="23">
        <v>0.01</v>
      </c>
    </row>
    <row r="453" spans="1:2">
      <c r="A453" s="6">
        <v>470</v>
      </c>
      <c r="B453" s="23">
        <v>7.0000000000000007E-2</v>
      </c>
    </row>
    <row r="454" spans="1:2">
      <c r="A454" s="6">
        <v>469</v>
      </c>
      <c r="B454" s="23">
        <v>0.13</v>
      </c>
    </row>
    <row r="455" spans="1:2">
      <c r="A455" s="6">
        <v>468</v>
      </c>
      <c r="B455" s="23">
        <v>0.18</v>
      </c>
    </row>
    <row r="456" spans="1:2">
      <c r="A456" s="6">
        <v>467</v>
      </c>
      <c r="B456" s="23">
        <v>0.23</v>
      </c>
    </row>
    <row r="457" spans="1:2">
      <c r="A457" s="6">
        <v>466</v>
      </c>
      <c r="B457" s="23">
        <v>0.26</v>
      </c>
    </row>
    <row r="458" spans="1:2">
      <c r="A458" s="6">
        <v>465</v>
      </c>
      <c r="B458" s="23">
        <v>0.28999999999999998</v>
      </c>
    </row>
    <row r="459" spans="1:2">
      <c r="A459" s="6">
        <v>464</v>
      </c>
      <c r="B459" s="23">
        <v>0.32</v>
      </c>
    </row>
    <row r="460" spans="1:2">
      <c r="A460" s="6">
        <v>463</v>
      </c>
      <c r="B460" s="23">
        <v>0.35</v>
      </c>
    </row>
    <row r="461" spans="1:2">
      <c r="A461" s="6">
        <v>462</v>
      </c>
      <c r="B461" s="23">
        <v>0.38</v>
      </c>
    </row>
    <row r="462" spans="1:2">
      <c r="A462" s="6">
        <v>461</v>
      </c>
      <c r="B462" s="23">
        <v>0.4</v>
      </c>
    </row>
    <row r="463" spans="1:2">
      <c r="A463" s="6">
        <v>460</v>
      </c>
      <c r="B463" s="23">
        <v>0.41</v>
      </c>
    </row>
    <row r="464" spans="1:2">
      <c r="A464" s="6">
        <v>459</v>
      </c>
      <c r="B464" s="23">
        <v>0.43</v>
      </c>
    </row>
    <row r="465" spans="1:2">
      <c r="A465" s="6">
        <v>458</v>
      </c>
      <c r="B465" s="23">
        <v>0.44</v>
      </c>
    </row>
    <row r="466" spans="1:2">
      <c r="A466" s="6">
        <v>457</v>
      </c>
      <c r="B466" s="23">
        <v>0.45</v>
      </c>
    </row>
    <row r="467" spans="1:2">
      <c r="A467" s="6">
        <v>456</v>
      </c>
      <c r="B467" s="23">
        <v>0.46</v>
      </c>
    </row>
    <row r="468" spans="1:2">
      <c r="A468" s="6">
        <v>455</v>
      </c>
      <c r="B468" s="23">
        <v>0.47</v>
      </c>
    </row>
    <row r="469" spans="1:2">
      <c r="A469" s="6">
        <v>454</v>
      </c>
      <c r="B469" s="23">
        <v>0.48</v>
      </c>
    </row>
    <row r="470" spans="1:2">
      <c r="A470" s="6">
        <v>453</v>
      </c>
      <c r="B470" s="23">
        <v>0.48</v>
      </c>
    </row>
    <row r="471" spans="1:2">
      <c r="A471" s="6">
        <v>452</v>
      </c>
      <c r="B471" s="23">
        <v>0.48</v>
      </c>
    </row>
    <row r="472" spans="1:2">
      <c r="A472" s="6">
        <v>451</v>
      </c>
      <c r="B472" s="23">
        <v>0.48</v>
      </c>
    </row>
    <row r="473" spans="1:2">
      <c r="A473" s="6">
        <v>450</v>
      </c>
      <c r="B473" s="23">
        <v>0.47</v>
      </c>
    </row>
    <row r="474" spans="1:2">
      <c r="A474" s="6">
        <v>449</v>
      </c>
      <c r="B474" s="23">
        <v>0.46</v>
      </c>
    </row>
    <row r="475" spans="1:2">
      <c r="A475" s="6">
        <v>448</v>
      </c>
      <c r="B475" s="23">
        <v>0.45</v>
      </c>
    </row>
    <row r="476" spans="1:2">
      <c r="A476" s="6">
        <v>447</v>
      </c>
      <c r="B476" s="23">
        <v>0.44</v>
      </c>
    </row>
    <row r="477" spans="1:2">
      <c r="A477" s="6">
        <v>446</v>
      </c>
      <c r="B477" s="23">
        <v>0.43</v>
      </c>
    </row>
    <row r="478" spans="1:2">
      <c r="A478" s="6">
        <v>445</v>
      </c>
      <c r="B478" s="23">
        <v>0.41</v>
      </c>
    </row>
    <row r="479" spans="1:2">
      <c r="A479" s="6">
        <v>444</v>
      </c>
      <c r="B479" s="23">
        <v>0.39</v>
      </c>
    </row>
    <row r="480" spans="1:2">
      <c r="A480" s="6">
        <v>443</v>
      </c>
      <c r="B480" s="23">
        <v>0.37</v>
      </c>
    </row>
    <row r="481" spans="1:2">
      <c r="A481" s="6">
        <v>442</v>
      </c>
      <c r="B481" s="23">
        <v>0.35</v>
      </c>
    </row>
    <row r="482" spans="1:2">
      <c r="A482" s="6">
        <v>441</v>
      </c>
      <c r="B482" s="23">
        <v>0.33</v>
      </c>
    </row>
    <row r="483" spans="1:2">
      <c r="A483" s="6">
        <v>440</v>
      </c>
      <c r="B483" s="23">
        <v>0.32</v>
      </c>
    </row>
    <row r="484" spans="1:2">
      <c r="A484" s="6">
        <v>439</v>
      </c>
      <c r="B484" s="23">
        <v>0.3</v>
      </c>
    </row>
    <row r="485" spans="1:2">
      <c r="A485" s="6">
        <v>438</v>
      </c>
      <c r="B485" s="23">
        <v>0.27</v>
      </c>
    </row>
    <row r="486" spans="1:2">
      <c r="A486" s="6">
        <v>437</v>
      </c>
      <c r="B486" s="23">
        <v>0.24</v>
      </c>
    </row>
    <row r="487" spans="1:2">
      <c r="A487" s="6">
        <v>436</v>
      </c>
      <c r="B487" s="23">
        <v>0.21</v>
      </c>
    </row>
    <row r="488" spans="1:2">
      <c r="A488" s="6">
        <v>435</v>
      </c>
      <c r="B488" s="23">
        <v>0.16</v>
      </c>
    </row>
    <row r="489" spans="1:2">
      <c r="A489" s="6">
        <v>434</v>
      </c>
      <c r="B489" s="23">
        <v>0.11</v>
      </c>
    </row>
    <row r="490" spans="1:2">
      <c r="A490" s="6">
        <v>433</v>
      </c>
      <c r="B490" s="23">
        <v>0.06</v>
      </c>
    </row>
    <row r="491" spans="1:2">
      <c r="A491" s="6">
        <v>432</v>
      </c>
      <c r="B491" s="23">
        <v>0.01</v>
      </c>
    </row>
    <row r="492" spans="1:2">
      <c r="A492" s="6">
        <v>431</v>
      </c>
      <c r="B492" s="23">
        <v>-0.04</v>
      </c>
    </row>
    <row r="493" spans="1:2">
      <c r="A493" s="6">
        <v>430</v>
      </c>
      <c r="B493" s="23">
        <v>-0.08</v>
      </c>
    </row>
    <row r="494" spans="1:2">
      <c r="A494" s="6">
        <v>429</v>
      </c>
      <c r="B494" s="23">
        <v>-0.11</v>
      </c>
    </row>
    <row r="495" spans="1:2">
      <c r="A495" s="6">
        <v>428</v>
      </c>
      <c r="B495" s="23">
        <v>-0.15</v>
      </c>
    </row>
    <row r="496" spans="1:2">
      <c r="A496" s="6">
        <v>427</v>
      </c>
      <c r="B496" s="23">
        <v>-0.19</v>
      </c>
    </row>
    <row r="497" spans="1:2">
      <c r="A497" s="6">
        <v>426</v>
      </c>
      <c r="B497" s="23">
        <v>-0.22</v>
      </c>
    </row>
    <row r="498" spans="1:2">
      <c r="A498" s="6">
        <v>425</v>
      </c>
      <c r="B498" s="23">
        <v>-0.27</v>
      </c>
    </row>
    <row r="499" spans="1:2">
      <c r="A499" s="6">
        <v>424</v>
      </c>
      <c r="B499" s="23">
        <v>-0.31</v>
      </c>
    </row>
    <row r="500" spans="1:2">
      <c r="A500" s="6">
        <v>423</v>
      </c>
      <c r="B500" s="23">
        <v>-0.34</v>
      </c>
    </row>
    <row r="501" spans="1:2">
      <c r="A501" s="6">
        <v>422</v>
      </c>
      <c r="B501" s="23">
        <v>-0.38</v>
      </c>
    </row>
    <row r="502" spans="1:2">
      <c r="A502" s="6">
        <v>421</v>
      </c>
      <c r="B502" s="23">
        <v>-0.41</v>
      </c>
    </row>
    <row r="503" spans="1:2">
      <c r="A503" s="6">
        <v>420</v>
      </c>
      <c r="B503" s="23">
        <v>-0.44</v>
      </c>
    </row>
    <row r="504" spans="1:2">
      <c r="A504" s="6">
        <v>419</v>
      </c>
      <c r="B504" s="23">
        <v>-0.47</v>
      </c>
    </row>
    <row r="505" spans="1:2">
      <c r="A505" s="6">
        <v>418</v>
      </c>
      <c r="B505" s="23">
        <v>-0.49</v>
      </c>
    </row>
    <row r="506" spans="1:2">
      <c r="A506" s="6">
        <v>417</v>
      </c>
      <c r="B506" s="23">
        <v>-0.51</v>
      </c>
    </row>
    <row r="507" spans="1:2">
      <c r="A507" s="6">
        <v>416</v>
      </c>
      <c r="B507" s="23">
        <v>-0.53</v>
      </c>
    </row>
    <row r="508" spans="1:2">
      <c r="A508" s="6">
        <v>415</v>
      </c>
      <c r="B508" s="23">
        <v>-0.54</v>
      </c>
    </row>
    <row r="509" spans="1:2">
      <c r="A509" s="6">
        <v>414</v>
      </c>
      <c r="B509" s="23">
        <v>-0.55000000000000004</v>
      </c>
    </row>
    <row r="510" spans="1:2">
      <c r="A510" s="6">
        <v>413</v>
      </c>
      <c r="B510" s="23">
        <v>-0.56000000000000005</v>
      </c>
    </row>
    <row r="511" spans="1:2">
      <c r="A511" s="6">
        <v>412</v>
      </c>
      <c r="B511" s="23">
        <v>-0.56999999999999995</v>
      </c>
    </row>
    <row r="512" spans="1:2">
      <c r="A512" s="6">
        <v>411</v>
      </c>
      <c r="B512" s="23">
        <v>-0.57999999999999996</v>
      </c>
    </row>
    <row r="513" spans="1:2">
      <c r="A513" s="6">
        <v>410</v>
      </c>
      <c r="B513" s="23">
        <v>-0.59</v>
      </c>
    </row>
    <row r="514" spans="1:2">
      <c r="A514" s="6">
        <v>409</v>
      </c>
      <c r="B514" s="23">
        <v>-0.59</v>
      </c>
    </row>
    <row r="515" spans="1:2">
      <c r="A515" s="6">
        <v>408</v>
      </c>
      <c r="B515" s="23">
        <v>-0.57999999999999996</v>
      </c>
    </row>
    <row r="516" spans="1:2">
      <c r="A516" s="6">
        <v>407</v>
      </c>
      <c r="B516" s="23">
        <v>-0.57999999999999996</v>
      </c>
    </row>
    <row r="517" spans="1:2">
      <c r="A517" s="6">
        <v>406</v>
      </c>
      <c r="B517" s="23">
        <v>-0.57999999999999996</v>
      </c>
    </row>
    <row r="518" spans="1:2">
      <c r="A518" s="6">
        <v>405</v>
      </c>
      <c r="B518" s="23">
        <v>-0.57999999999999996</v>
      </c>
    </row>
    <row r="519" spans="1:2">
      <c r="A519" s="6">
        <v>404</v>
      </c>
      <c r="B519" s="23">
        <v>-0.56999999999999995</v>
      </c>
    </row>
    <row r="520" spans="1:2">
      <c r="A520" s="6">
        <v>403</v>
      </c>
      <c r="B520" s="23">
        <v>-0.56000000000000005</v>
      </c>
    </row>
    <row r="521" spans="1:2">
      <c r="A521" s="6">
        <v>402</v>
      </c>
      <c r="B521" s="23">
        <v>-0.56000000000000005</v>
      </c>
    </row>
    <row r="522" spans="1:2">
      <c r="A522" s="6">
        <v>401</v>
      </c>
      <c r="B522" s="23">
        <v>-0.56000000000000005</v>
      </c>
    </row>
    <row r="523" spans="1:2">
      <c r="A523" s="6">
        <v>400</v>
      </c>
      <c r="B523" s="23">
        <v>-0.56000000000000005</v>
      </c>
    </row>
    <row r="524" spans="1:2">
      <c r="A524" s="6">
        <v>399</v>
      </c>
      <c r="B524" s="23">
        <v>-0.55000000000000004</v>
      </c>
    </row>
    <row r="525" spans="1:2">
      <c r="A525" s="6">
        <v>398</v>
      </c>
      <c r="B525" s="23">
        <v>-0.54</v>
      </c>
    </row>
    <row r="526" spans="1:2">
      <c r="A526" s="6">
        <v>397</v>
      </c>
      <c r="B526" s="23">
        <v>-0.53</v>
      </c>
    </row>
    <row r="527" spans="1:2">
      <c r="A527" s="6">
        <v>396</v>
      </c>
      <c r="B527" s="23">
        <v>-0.52</v>
      </c>
    </row>
    <row r="528" spans="1:2">
      <c r="A528" s="6">
        <v>395</v>
      </c>
      <c r="B528" s="23">
        <v>-0.51</v>
      </c>
    </row>
    <row r="529" spans="1:2">
      <c r="A529" s="6">
        <v>394</v>
      </c>
      <c r="B529" s="23">
        <v>-0.5</v>
      </c>
    </row>
    <row r="530" spans="1:2">
      <c r="A530" s="6">
        <v>393</v>
      </c>
      <c r="B530" s="23">
        <v>-0.5</v>
      </c>
    </row>
    <row r="531" spans="1:2">
      <c r="A531" s="6">
        <v>392</v>
      </c>
      <c r="B531" s="23">
        <v>-0.49</v>
      </c>
    </row>
    <row r="532" spans="1:2">
      <c r="A532" s="6">
        <v>391</v>
      </c>
      <c r="B532" s="23">
        <v>-0.49</v>
      </c>
    </row>
    <row r="533" spans="1:2">
      <c r="A533" s="6">
        <v>390</v>
      </c>
      <c r="B533" s="23">
        <v>-0.48</v>
      </c>
    </row>
    <row r="534" spans="1:2">
      <c r="A534" s="6">
        <v>389</v>
      </c>
      <c r="B534" s="23">
        <v>-0.47</v>
      </c>
    </row>
    <row r="535" spans="1:2">
      <c r="A535" s="6">
        <v>388</v>
      </c>
      <c r="B535" s="23">
        <v>-0.47</v>
      </c>
    </row>
    <row r="536" spans="1:2">
      <c r="A536" s="6">
        <v>387</v>
      </c>
      <c r="B536" s="23">
        <v>-0.46</v>
      </c>
    </row>
    <row r="537" spans="1:2">
      <c r="A537" s="6">
        <v>386</v>
      </c>
      <c r="B537" s="23">
        <v>-0.46</v>
      </c>
    </row>
    <row r="538" spans="1:2">
      <c r="A538" s="6">
        <v>385</v>
      </c>
      <c r="B538" s="23">
        <v>-0.47</v>
      </c>
    </row>
    <row r="539" spans="1:2">
      <c r="A539" s="6">
        <v>384</v>
      </c>
      <c r="B539" s="23">
        <v>-0.48</v>
      </c>
    </row>
    <row r="540" spans="1:2">
      <c r="A540" s="6">
        <v>383</v>
      </c>
      <c r="B540" s="23">
        <v>-0.49</v>
      </c>
    </row>
    <row r="541" spans="1:2">
      <c r="A541" s="6">
        <v>382</v>
      </c>
      <c r="B541" s="23">
        <v>-0.49</v>
      </c>
    </row>
    <row r="542" spans="1:2">
      <c r="A542" s="6">
        <v>381</v>
      </c>
      <c r="B542" s="23">
        <v>-0.48</v>
      </c>
    </row>
    <row r="543" spans="1:2">
      <c r="A543" s="6">
        <v>380</v>
      </c>
      <c r="B543" s="23">
        <v>-0.48</v>
      </c>
    </row>
    <row r="544" spans="1:2">
      <c r="A544" s="6">
        <v>379</v>
      </c>
      <c r="B544" s="23">
        <v>-0.49</v>
      </c>
    </row>
    <row r="545" spans="1:2">
      <c r="A545" s="6">
        <v>378</v>
      </c>
      <c r="B545" s="23">
        <v>-0.5</v>
      </c>
    </row>
    <row r="546" spans="1:2">
      <c r="A546" s="6">
        <v>377</v>
      </c>
      <c r="B546" s="23">
        <v>-0.52</v>
      </c>
    </row>
    <row r="547" spans="1:2">
      <c r="A547" s="6">
        <v>376</v>
      </c>
      <c r="B547" s="23">
        <v>-0.54</v>
      </c>
    </row>
    <row r="548" spans="1:2">
      <c r="A548" s="6">
        <v>375</v>
      </c>
      <c r="B548" s="23">
        <v>-0.55000000000000004</v>
      </c>
    </row>
    <row r="549" spans="1:2">
      <c r="A549" s="6">
        <v>374</v>
      </c>
      <c r="B549" s="23">
        <v>-0.57999999999999996</v>
      </c>
    </row>
    <row r="550" spans="1:2">
      <c r="A550" s="6">
        <v>373</v>
      </c>
      <c r="B550" s="23">
        <v>-0.6</v>
      </c>
    </row>
    <row r="551" spans="1:2">
      <c r="A551" s="6">
        <v>372</v>
      </c>
      <c r="B551" s="23">
        <v>-0.63</v>
      </c>
    </row>
    <row r="552" spans="1:2">
      <c r="A552" s="6">
        <v>371</v>
      </c>
      <c r="B552" s="23">
        <v>-0.65</v>
      </c>
    </row>
    <row r="553" spans="1:2">
      <c r="A553" s="6">
        <v>370</v>
      </c>
      <c r="B553" s="23">
        <v>-0.68</v>
      </c>
    </row>
    <row r="554" spans="1:2">
      <c r="A554" s="6">
        <v>369</v>
      </c>
      <c r="B554" s="23">
        <v>-0.7</v>
      </c>
    </row>
    <row r="555" spans="1:2">
      <c r="A555" s="6">
        <v>368</v>
      </c>
      <c r="B555" s="23">
        <v>-0.72</v>
      </c>
    </row>
    <row r="556" spans="1:2">
      <c r="A556" s="6">
        <v>367</v>
      </c>
      <c r="B556" s="23">
        <v>-0.74</v>
      </c>
    </row>
    <row r="557" spans="1:2">
      <c r="A557" s="6">
        <v>366</v>
      </c>
      <c r="B557" s="23">
        <v>-0.76</v>
      </c>
    </row>
    <row r="558" spans="1:2">
      <c r="A558" s="6">
        <v>365</v>
      </c>
      <c r="B558" s="23">
        <v>-0.77</v>
      </c>
    </row>
    <row r="559" spans="1:2">
      <c r="A559" s="6">
        <v>364</v>
      </c>
      <c r="B559" s="23">
        <v>-0.79</v>
      </c>
    </row>
    <row r="560" spans="1:2">
      <c r="A560" s="6">
        <v>363</v>
      </c>
      <c r="B560" s="23">
        <v>-0.79</v>
      </c>
    </row>
    <row r="561" spans="1:2">
      <c r="A561" s="6">
        <v>362</v>
      </c>
      <c r="B561" s="23">
        <v>-0.8</v>
      </c>
    </row>
    <row r="562" spans="1:2">
      <c r="A562" s="6">
        <v>361</v>
      </c>
      <c r="B562" s="23">
        <v>-0.8</v>
      </c>
    </row>
    <row r="563" spans="1:2">
      <c r="A563" s="6">
        <v>360</v>
      </c>
      <c r="B563" s="23">
        <v>-0.81</v>
      </c>
    </row>
    <row r="564" spans="1:2">
      <c r="A564" s="6">
        <v>359</v>
      </c>
      <c r="B564" s="23">
        <v>-0.82</v>
      </c>
    </row>
    <row r="565" spans="1:2">
      <c r="A565" s="6">
        <v>358</v>
      </c>
      <c r="B565" s="23">
        <v>-0.83</v>
      </c>
    </row>
    <row r="566" spans="1:2">
      <c r="A566" s="6">
        <v>357</v>
      </c>
      <c r="B566" s="23">
        <v>-0.85</v>
      </c>
    </row>
    <row r="567" spans="1:2">
      <c r="A567" s="6">
        <v>356</v>
      </c>
      <c r="B567" s="23">
        <v>-0.85</v>
      </c>
    </row>
    <row r="568" spans="1:2">
      <c r="A568" s="6">
        <v>355</v>
      </c>
      <c r="B568" s="23">
        <v>-0.86</v>
      </c>
    </row>
    <row r="569" spans="1:2">
      <c r="A569" s="6">
        <v>354</v>
      </c>
      <c r="B569" s="23">
        <v>-0.87</v>
      </c>
    </row>
    <row r="570" spans="1:2">
      <c r="A570" s="6">
        <v>353</v>
      </c>
      <c r="B570" s="23">
        <v>-0.89</v>
      </c>
    </row>
    <row r="571" spans="1:2">
      <c r="A571" s="6">
        <v>352</v>
      </c>
      <c r="B571" s="23">
        <v>-0.89</v>
      </c>
    </row>
    <row r="572" spans="1:2">
      <c r="A572" s="6">
        <v>351</v>
      </c>
      <c r="B572" s="23">
        <v>-0.9</v>
      </c>
    </row>
    <row r="573" spans="1:2">
      <c r="A573" s="6">
        <v>350</v>
      </c>
      <c r="B573" s="23">
        <v>-0.91</v>
      </c>
    </row>
    <row r="574" spans="1:2">
      <c r="A574" s="6">
        <v>349</v>
      </c>
      <c r="B574" s="23">
        <v>-0.92</v>
      </c>
    </row>
    <row r="575" spans="1:2">
      <c r="A575" s="6">
        <v>348</v>
      </c>
      <c r="B575" s="23">
        <v>-0.93</v>
      </c>
    </row>
    <row r="576" spans="1:2">
      <c r="A576" s="6">
        <v>347</v>
      </c>
      <c r="B576" s="23">
        <v>-0.95</v>
      </c>
    </row>
    <row r="577" spans="1:2">
      <c r="A577" s="6">
        <v>346</v>
      </c>
      <c r="B577" s="23">
        <v>-0.97</v>
      </c>
    </row>
    <row r="578" spans="1:2">
      <c r="A578" s="6">
        <v>345</v>
      </c>
      <c r="B578" s="23">
        <v>-0.99</v>
      </c>
    </row>
    <row r="579" spans="1:2">
      <c r="A579" s="6">
        <v>344</v>
      </c>
      <c r="B579" s="23">
        <v>-1</v>
      </c>
    </row>
    <row r="580" spans="1:2">
      <c r="A580" s="6">
        <v>343</v>
      </c>
      <c r="B580" s="23">
        <v>-1.02</v>
      </c>
    </row>
    <row r="581" spans="1:2">
      <c r="A581" s="6">
        <v>342</v>
      </c>
      <c r="B581" s="23">
        <v>-1.04</v>
      </c>
    </row>
    <row r="582" spans="1:2">
      <c r="A582" s="6">
        <v>341</v>
      </c>
      <c r="B582" s="23">
        <v>-1.06</v>
      </c>
    </row>
    <row r="583" spans="1:2">
      <c r="A583" s="6">
        <v>340</v>
      </c>
      <c r="B583" s="23">
        <v>-1.08</v>
      </c>
    </row>
    <row r="584" spans="1:2">
      <c r="A584" s="6">
        <v>339</v>
      </c>
      <c r="B584" s="23">
        <v>-1.1000000000000001</v>
      </c>
    </row>
    <row r="585" spans="1:2">
      <c r="A585" s="6">
        <v>338</v>
      </c>
      <c r="B585" s="23">
        <v>-1.1200000000000001</v>
      </c>
    </row>
    <row r="586" spans="1:2">
      <c r="A586" s="6">
        <v>337</v>
      </c>
      <c r="B586" s="23">
        <v>-1.1299999999999999</v>
      </c>
    </row>
    <row r="587" spans="1:2">
      <c r="A587" s="6">
        <v>336</v>
      </c>
      <c r="B587" s="23">
        <v>-1.1399999999999999</v>
      </c>
    </row>
    <row r="588" spans="1:2">
      <c r="A588" s="6">
        <v>335</v>
      </c>
      <c r="B588" s="23">
        <v>-1.1499999999999999</v>
      </c>
    </row>
    <row r="589" spans="1:2">
      <c r="A589" s="6">
        <v>334</v>
      </c>
      <c r="B589" s="23">
        <v>-1.1499999999999999</v>
      </c>
    </row>
    <row r="590" spans="1:2">
      <c r="A590" s="6">
        <v>333</v>
      </c>
      <c r="B590" s="23">
        <v>-1.1599999999999999</v>
      </c>
    </row>
    <row r="591" spans="1:2">
      <c r="A591" s="6">
        <v>332</v>
      </c>
      <c r="B591" s="23">
        <v>-1.18</v>
      </c>
    </row>
    <row r="592" spans="1:2">
      <c r="A592" s="6">
        <v>331</v>
      </c>
      <c r="B592" s="23">
        <v>-1.21</v>
      </c>
    </row>
    <row r="593" spans="1:2">
      <c r="A593" s="6">
        <v>330</v>
      </c>
      <c r="B593" s="23">
        <v>-1.22</v>
      </c>
    </row>
    <row r="594" spans="1:2">
      <c r="A594" s="6">
        <v>329</v>
      </c>
      <c r="B594" s="23">
        <v>-1.22</v>
      </c>
    </row>
    <row r="595" spans="1:2">
      <c r="A595" s="6">
        <v>328</v>
      </c>
      <c r="B595" s="23">
        <v>-1.21</v>
      </c>
    </row>
    <row r="596" spans="1:2">
      <c r="A596" s="6">
        <v>327</v>
      </c>
      <c r="B596" s="23">
        <v>-1.2</v>
      </c>
    </row>
    <row r="597" spans="1:2">
      <c r="A597" s="6">
        <v>326</v>
      </c>
      <c r="B597" s="23">
        <v>-1.18</v>
      </c>
    </row>
    <row r="598" spans="1:2">
      <c r="A598" s="6">
        <v>325</v>
      </c>
      <c r="B598" s="23">
        <v>-1.1499999999999999</v>
      </c>
    </row>
    <row r="599" spans="1:2">
      <c r="A599" s="6">
        <v>324</v>
      </c>
      <c r="B599" s="23">
        <v>-1.1100000000000001</v>
      </c>
    </row>
    <row r="600" spans="1:2">
      <c r="A600" s="6">
        <v>323</v>
      </c>
      <c r="B600" s="23">
        <v>-1.07</v>
      </c>
    </row>
    <row r="601" spans="1:2">
      <c r="A601" s="6">
        <v>322</v>
      </c>
      <c r="B601" s="23">
        <v>-1.02</v>
      </c>
    </row>
    <row r="602" spans="1:2">
      <c r="A602" s="6">
        <v>321</v>
      </c>
      <c r="B602" s="23">
        <v>-0.96</v>
      </c>
    </row>
    <row r="603" spans="1:2">
      <c r="A603" s="6">
        <v>320</v>
      </c>
      <c r="B603" s="23">
        <v>-0.9</v>
      </c>
    </row>
    <row r="604" spans="1:2">
      <c r="A604" s="6">
        <v>319</v>
      </c>
      <c r="B604" s="23">
        <v>-0.84</v>
      </c>
    </row>
    <row r="605" spans="1:2">
      <c r="A605" s="6">
        <v>318</v>
      </c>
      <c r="B605" s="23">
        <v>-0.79</v>
      </c>
    </row>
    <row r="606" spans="1:2">
      <c r="A606" s="6">
        <v>317</v>
      </c>
      <c r="B606" s="23">
        <v>-0.75</v>
      </c>
    </row>
    <row r="607" spans="1:2">
      <c r="A607" s="6">
        <v>316</v>
      </c>
      <c r="B607" s="23">
        <v>-0.7</v>
      </c>
    </row>
    <row r="608" spans="1:2">
      <c r="A608" s="6">
        <v>315</v>
      </c>
      <c r="B608" s="23">
        <v>-0.66</v>
      </c>
    </row>
    <row r="609" spans="1:2">
      <c r="A609" s="6">
        <v>314</v>
      </c>
      <c r="B609" s="23">
        <v>-0.62</v>
      </c>
    </row>
    <row r="610" spans="1:2">
      <c r="A610" s="6">
        <v>313</v>
      </c>
      <c r="B610" s="23">
        <v>-0.56999999999999995</v>
      </c>
    </row>
    <row r="611" spans="1:2">
      <c r="A611" s="6">
        <v>312</v>
      </c>
      <c r="B611" s="23">
        <v>-0.52</v>
      </c>
    </row>
    <row r="612" spans="1:2">
      <c r="A612" s="6">
        <v>311</v>
      </c>
      <c r="B612" s="23">
        <v>-0.47</v>
      </c>
    </row>
    <row r="613" spans="1:2">
      <c r="A613" s="6">
        <v>310</v>
      </c>
      <c r="B613" s="23">
        <v>-0.42</v>
      </c>
    </row>
    <row r="614" spans="1:2">
      <c r="A614" s="6">
        <v>309</v>
      </c>
      <c r="B614" s="23">
        <v>-0.38</v>
      </c>
    </row>
    <row r="615" spans="1:2">
      <c r="A615" s="6">
        <v>308</v>
      </c>
      <c r="B615" s="23">
        <v>-0.34</v>
      </c>
    </row>
    <row r="616" spans="1:2">
      <c r="A616" s="6">
        <v>307</v>
      </c>
      <c r="B616" s="23">
        <v>-0.3</v>
      </c>
    </row>
    <row r="617" spans="1:2">
      <c r="A617" s="6">
        <v>306</v>
      </c>
      <c r="B617" s="23">
        <v>-0.27</v>
      </c>
    </row>
    <row r="618" spans="1:2">
      <c r="A618" s="6">
        <v>305</v>
      </c>
      <c r="B618" s="23">
        <v>-0.25</v>
      </c>
    </row>
    <row r="619" spans="1:2">
      <c r="A619" s="6">
        <v>304</v>
      </c>
      <c r="B619" s="23">
        <v>-0.24</v>
      </c>
    </row>
    <row r="620" spans="1:2">
      <c r="A620" s="6">
        <v>303</v>
      </c>
      <c r="B620" s="23">
        <v>-0.25</v>
      </c>
    </row>
    <row r="621" spans="1:2">
      <c r="A621" s="6">
        <v>302</v>
      </c>
      <c r="B621" s="23">
        <v>-0.26</v>
      </c>
    </row>
    <row r="622" spans="1:2">
      <c r="A622" s="6">
        <v>301</v>
      </c>
      <c r="B622" s="23">
        <v>-0.28000000000000003</v>
      </c>
    </row>
    <row r="623" spans="1:2">
      <c r="A623" s="6">
        <v>300</v>
      </c>
      <c r="B623" s="23">
        <v>-0.31</v>
      </c>
    </row>
    <row r="624" spans="1:2">
      <c r="A624" s="6">
        <v>299</v>
      </c>
      <c r="B624" s="23">
        <v>-0.35</v>
      </c>
    </row>
    <row r="625" spans="1:2">
      <c r="A625" s="6">
        <v>298</v>
      </c>
      <c r="B625" s="23">
        <v>-0.4</v>
      </c>
    </row>
    <row r="626" spans="1:2">
      <c r="A626" s="6">
        <v>297</v>
      </c>
      <c r="B626" s="23">
        <v>-0.45</v>
      </c>
    </row>
    <row r="627" spans="1:2">
      <c r="A627" s="6">
        <v>296</v>
      </c>
      <c r="B627" s="23">
        <v>-0.52</v>
      </c>
    </row>
    <row r="628" spans="1:2">
      <c r="A628" s="6">
        <v>295</v>
      </c>
      <c r="B628" s="23">
        <v>-0.57999999999999996</v>
      </c>
    </row>
    <row r="629" spans="1:2">
      <c r="A629" s="6">
        <v>294</v>
      </c>
      <c r="B629" s="23">
        <v>-0.65</v>
      </c>
    </row>
    <row r="630" spans="1:2">
      <c r="A630" s="6">
        <v>293</v>
      </c>
      <c r="B630" s="23">
        <v>-0.73</v>
      </c>
    </row>
    <row r="631" spans="1:2">
      <c r="A631" s="6">
        <v>292</v>
      </c>
      <c r="B631" s="23">
        <v>-0.81</v>
      </c>
    </row>
    <row r="632" spans="1:2">
      <c r="A632" s="6">
        <v>291</v>
      </c>
      <c r="B632" s="23">
        <v>-0.89</v>
      </c>
    </row>
    <row r="633" spans="1:2">
      <c r="A633" s="6">
        <v>290</v>
      </c>
      <c r="B633" s="23">
        <v>-0.98</v>
      </c>
    </row>
    <row r="634" spans="1:2">
      <c r="A634" s="6">
        <v>289</v>
      </c>
      <c r="B634" s="23">
        <v>-1.07</v>
      </c>
    </row>
    <row r="635" spans="1:2">
      <c r="A635" s="6">
        <v>288</v>
      </c>
      <c r="B635" s="23">
        <v>-1.1599999999999999</v>
      </c>
    </row>
    <row r="636" spans="1:2">
      <c r="A636" s="6">
        <v>287</v>
      </c>
      <c r="B636" s="23">
        <v>-1.25</v>
      </c>
    </row>
    <row r="637" spans="1:2">
      <c r="A637" s="6">
        <v>286</v>
      </c>
      <c r="B637" s="23">
        <v>-1.33</v>
      </c>
    </row>
    <row r="638" spans="1:2">
      <c r="A638" s="6">
        <v>285</v>
      </c>
      <c r="B638" s="23">
        <v>-1.41</v>
      </c>
    </row>
    <row r="639" spans="1:2">
      <c r="A639" s="6">
        <v>284</v>
      </c>
      <c r="B639" s="23">
        <v>-1.49</v>
      </c>
    </row>
    <row r="640" spans="1:2">
      <c r="A640" s="6">
        <v>283</v>
      </c>
      <c r="B640" s="23">
        <v>-1.57</v>
      </c>
    </row>
    <row r="641" spans="1:2">
      <c r="A641" s="6">
        <v>282</v>
      </c>
      <c r="B641" s="23">
        <v>-1.64</v>
      </c>
    </row>
    <row r="642" spans="1:2">
      <c r="A642" s="6">
        <v>281</v>
      </c>
      <c r="B642" s="23">
        <v>-1.71</v>
      </c>
    </row>
    <row r="643" spans="1:2">
      <c r="A643" s="6">
        <v>280</v>
      </c>
      <c r="B643" s="23">
        <v>-1.78</v>
      </c>
    </row>
    <row r="644" spans="1:2">
      <c r="A644" s="6">
        <v>279</v>
      </c>
      <c r="B644" s="23">
        <v>-1.84</v>
      </c>
    </row>
    <row r="645" spans="1:2">
      <c r="A645" s="6">
        <v>278</v>
      </c>
      <c r="B645" s="23">
        <v>-1.9</v>
      </c>
    </row>
    <row r="646" spans="1:2">
      <c r="A646" s="6">
        <v>277</v>
      </c>
      <c r="B646" s="23">
        <v>-1.95</v>
      </c>
    </row>
    <row r="647" spans="1:2">
      <c r="A647" s="6">
        <v>276</v>
      </c>
      <c r="B647" s="23">
        <v>-1.99</v>
      </c>
    </row>
    <row r="648" spans="1:2">
      <c r="A648" s="6">
        <v>275</v>
      </c>
      <c r="B648" s="23">
        <v>-2.04</v>
      </c>
    </row>
    <row r="649" spans="1:2">
      <c r="A649" s="6">
        <v>274</v>
      </c>
      <c r="B649" s="23">
        <v>-2.0699999999999998</v>
      </c>
    </row>
    <row r="650" spans="1:2">
      <c r="A650" s="6">
        <v>273</v>
      </c>
      <c r="B650" s="23">
        <v>-2.1</v>
      </c>
    </row>
    <row r="651" spans="1:2">
      <c r="A651" s="6">
        <v>272</v>
      </c>
      <c r="B651" s="23">
        <v>-2.12</v>
      </c>
    </row>
    <row r="652" spans="1:2">
      <c r="A652" s="6">
        <v>271</v>
      </c>
      <c r="B652" s="23">
        <v>-2.14</v>
      </c>
    </row>
    <row r="653" spans="1:2">
      <c r="A653" s="6">
        <v>270</v>
      </c>
      <c r="B653" s="23">
        <v>-2.14</v>
      </c>
    </row>
    <row r="654" spans="1:2">
      <c r="A654" s="6">
        <v>269</v>
      </c>
      <c r="B654" s="23">
        <v>-2.13</v>
      </c>
    </row>
    <row r="655" spans="1:2">
      <c r="A655" s="6">
        <v>268</v>
      </c>
      <c r="B655" s="23">
        <v>-2.11</v>
      </c>
    </row>
    <row r="656" spans="1:2">
      <c r="A656" s="6">
        <v>267</v>
      </c>
      <c r="B656" s="23">
        <v>-2.08</v>
      </c>
    </row>
    <row r="657" spans="1:2">
      <c r="A657" s="6">
        <v>266</v>
      </c>
      <c r="B657" s="23">
        <v>-2.0499999999999998</v>
      </c>
    </row>
    <row r="658" spans="1:2">
      <c r="A658" s="6">
        <v>265</v>
      </c>
      <c r="B658" s="23">
        <v>-2.0099999999999998</v>
      </c>
    </row>
    <row r="659" spans="1:2">
      <c r="A659" s="6">
        <v>264</v>
      </c>
      <c r="B659" s="23">
        <v>-1.97</v>
      </c>
    </row>
    <row r="660" spans="1:2">
      <c r="A660" s="6">
        <v>263</v>
      </c>
      <c r="B660" s="23">
        <v>-1.94</v>
      </c>
    </row>
    <row r="661" spans="1:2">
      <c r="A661" s="6">
        <v>262</v>
      </c>
      <c r="B661" s="23">
        <v>-1.9</v>
      </c>
    </row>
    <row r="662" spans="1:2">
      <c r="A662" s="6">
        <v>261</v>
      </c>
      <c r="B662" s="23">
        <v>-1.87</v>
      </c>
    </row>
    <row r="663" spans="1:2">
      <c r="A663" s="6">
        <v>260</v>
      </c>
      <c r="B663" s="23">
        <v>-1.83</v>
      </c>
    </row>
    <row r="664" spans="1:2">
      <c r="A664" s="6">
        <v>259</v>
      </c>
      <c r="B664" s="23">
        <v>-1.79</v>
      </c>
    </row>
    <row r="665" spans="1:2">
      <c r="A665" s="6">
        <v>258</v>
      </c>
      <c r="B665" s="23">
        <v>-1.74</v>
      </c>
    </row>
    <row r="666" spans="1:2">
      <c r="A666" s="6">
        <v>257</v>
      </c>
      <c r="B666" s="23">
        <v>-1.69</v>
      </c>
    </row>
    <row r="667" spans="1:2">
      <c r="A667" s="6">
        <v>256</v>
      </c>
      <c r="B667" s="23">
        <v>-1.63</v>
      </c>
    </row>
    <row r="668" spans="1:2">
      <c r="A668" s="6">
        <v>255</v>
      </c>
      <c r="B668" s="23">
        <v>-1.57</v>
      </c>
    </row>
    <row r="669" spans="1:2">
      <c r="A669" s="6">
        <v>254</v>
      </c>
      <c r="B669" s="23">
        <v>-1.49</v>
      </c>
    </row>
    <row r="670" spans="1:2">
      <c r="A670" s="6">
        <v>253</v>
      </c>
      <c r="B670" s="23">
        <v>-1.42</v>
      </c>
    </row>
    <row r="671" spans="1:2">
      <c r="A671" s="6">
        <v>252</v>
      </c>
      <c r="B671" s="23">
        <v>-1.34</v>
      </c>
    </row>
    <row r="672" spans="1:2">
      <c r="A672" s="6">
        <v>251</v>
      </c>
      <c r="B672" s="23">
        <v>-1.26</v>
      </c>
    </row>
    <row r="673" spans="1:2">
      <c r="A673" s="6">
        <v>250</v>
      </c>
      <c r="B673" s="23">
        <v>-1.17</v>
      </c>
    </row>
    <row r="674" spans="1:2">
      <c r="A674" s="6">
        <v>249</v>
      </c>
      <c r="B674" s="23">
        <v>-1.08</v>
      </c>
    </row>
    <row r="675" spans="1:2">
      <c r="A675" s="6">
        <v>248</v>
      </c>
      <c r="B675" s="23">
        <v>-0.99</v>
      </c>
    </row>
    <row r="676" spans="1:2">
      <c r="A676" s="6">
        <v>247</v>
      </c>
      <c r="B676" s="23">
        <v>-0.9</v>
      </c>
    </row>
    <row r="677" spans="1:2">
      <c r="A677" s="6">
        <v>246</v>
      </c>
      <c r="B677" s="23">
        <v>-0.81</v>
      </c>
    </row>
    <row r="678" spans="1:2">
      <c r="A678" s="6">
        <v>245</v>
      </c>
      <c r="B678" s="23">
        <v>-0.73</v>
      </c>
    </row>
    <row r="679" spans="1:2">
      <c r="A679" s="6">
        <v>244</v>
      </c>
      <c r="B679" s="23">
        <v>-0.65</v>
      </c>
    </row>
    <row r="680" spans="1:2">
      <c r="A680" s="6">
        <v>243</v>
      </c>
      <c r="B680" s="23">
        <v>-0.57999999999999996</v>
      </c>
    </row>
    <row r="681" spans="1:2">
      <c r="A681" s="6">
        <v>242</v>
      </c>
      <c r="B681" s="23">
        <v>-0.5</v>
      </c>
    </row>
    <row r="682" spans="1:2">
      <c r="A682" s="6">
        <v>241</v>
      </c>
      <c r="B682" s="23">
        <v>-0.43</v>
      </c>
    </row>
    <row r="683" spans="1:2">
      <c r="A683" s="6">
        <v>240</v>
      </c>
      <c r="B683" s="23">
        <v>-0.35</v>
      </c>
    </row>
    <row r="684" spans="1:2">
      <c r="A684" s="6">
        <v>239</v>
      </c>
      <c r="B684" s="23">
        <v>-0.27</v>
      </c>
    </row>
    <row r="685" spans="1:2">
      <c r="A685" s="6">
        <v>238</v>
      </c>
      <c r="B685" s="23">
        <v>-0.19</v>
      </c>
    </row>
    <row r="686" spans="1:2">
      <c r="A686" s="6">
        <v>237</v>
      </c>
      <c r="B686" s="23">
        <v>-0.12</v>
      </c>
    </row>
    <row r="687" spans="1:2">
      <c r="A687" s="6">
        <v>236</v>
      </c>
      <c r="B687" s="23">
        <v>-0.04</v>
      </c>
    </row>
    <row r="688" spans="1:2">
      <c r="A688" s="6">
        <v>235</v>
      </c>
      <c r="B688" s="23">
        <v>0.02</v>
      </c>
    </row>
    <row r="689" spans="1:2">
      <c r="A689" s="6">
        <v>234</v>
      </c>
      <c r="B689" s="23">
        <v>0.08</v>
      </c>
    </row>
    <row r="690" spans="1:2">
      <c r="A690" s="6">
        <v>233</v>
      </c>
      <c r="B690" s="23">
        <v>0.14000000000000001</v>
      </c>
    </row>
    <row r="691" spans="1:2">
      <c r="A691" s="6">
        <v>232</v>
      </c>
      <c r="B691" s="23">
        <v>0.19</v>
      </c>
    </row>
    <row r="692" spans="1:2">
      <c r="A692" s="6">
        <v>231</v>
      </c>
      <c r="B692" s="23">
        <v>0.24</v>
      </c>
    </row>
    <row r="693" spans="1:2">
      <c r="A693" s="6">
        <v>230</v>
      </c>
      <c r="B693" s="23">
        <v>0.27</v>
      </c>
    </row>
    <row r="694" spans="1:2">
      <c r="A694" s="6">
        <v>229</v>
      </c>
      <c r="B694" s="23">
        <v>0.31</v>
      </c>
    </row>
    <row r="695" spans="1:2">
      <c r="A695" s="6">
        <v>228</v>
      </c>
      <c r="B695" s="23">
        <v>0.33</v>
      </c>
    </row>
    <row r="696" spans="1:2">
      <c r="A696" s="6">
        <v>227</v>
      </c>
      <c r="B696" s="23">
        <v>0.35</v>
      </c>
    </row>
    <row r="697" spans="1:2">
      <c r="A697" s="6">
        <v>226</v>
      </c>
      <c r="B697" s="23">
        <v>0.37</v>
      </c>
    </row>
    <row r="698" spans="1:2">
      <c r="A698" s="6">
        <v>225</v>
      </c>
      <c r="B698" s="23">
        <v>0.37</v>
      </c>
    </row>
    <row r="699" spans="1:2">
      <c r="A699" s="6">
        <v>224</v>
      </c>
      <c r="B699" s="23">
        <v>0.37</v>
      </c>
    </row>
    <row r="700" spans="1:2">
      <c r="A700" s="6">
        <v>223</v>
      </c>
      <c r="B700" s="23">
        <v>0.36</v>
      </c>
    </row>
    <row r="701" spans="1:2">
      <c r="A701" s="6">
        <v>222</v>
      </c>
      <c r="B701" s="23">
        <v>0.34</v>
      </c>
    </row>
    <row r="702" spans="1:2">
      <c r="A702" s="6">
        <v>221</v>
      </c>
      <c r="B702" s="23">
        <v>0.32</v>
      </c>
    </row>
    <row r="703" spans="1:2">
      <c r="A703" s="6">
        <v>220</v>
      </c>
      <c r="B703" s="23">
        <v>0.28999999999999998</v>
      </c>
    </row>
    <row r="704" spans="1:2">
      <c r="A704" s="6">
        <v>219</v>
      </c>
      <c r="B704" s="23">
        <v>0.25</v>
      </c>
    </row>
    <row r="705" spans="1:2">
      <c r="A705" s="6">
        <v>218</v>
      </c>
      <c r="B705" s="23">
        <v>0.21</v>
      </c>
    </row>
    <row r="706" spans="1:2">
      <c r="A706" s="6">
        <v>217</v>
      </c>
      <c r="B706" s="23">
        <v>0.16</v>
      </c>
    </row>
    <row r="707" spans="1:2">
      <c r="A707" s="6">
        <v>216</v>
      </c>
      <c r="B707" s="23">
        <v>0.11</v>
      </c>
    </row>
    <row r="708" spans="1:2">
      <c r="A708" s="6">
        <v>215</v>
      </c>
      <c r="B708" s="23">
        <v>0.05</v>
      </c>
    </row>
    <row r="709" spans="1:2">
      <c r="A709" s="6">
        <v>214</v>
      </c>
      <c r="B709" s="23">
        <v>-0.01</v>
      </c>
    </row>
    <row r="710" spans="1:2">
      <c r="A710" s="6">
        <v>213</v>
      </c>
      <c r="B710" s="23">
        <v>-7.0000000000000007E-2</v>
      </c>
    </row>
    <row r="711" spans="1:2">
      <c r="A711" s="6">
        <v>212</v>
      </c>
      <c r="B711" s="23">
        <v>-0.14000000000000001</v>
      </c>
    </row>
    <row r="712" spans="1:2">
      <c r="A712" s="6">
        <v>211</v>
      </c>
      <c r="B712" s="23">
        <v>-0.2</v>
      </c>
    </row>
    <row r="713" spans="1:2">
      <c r="A713" s="6">
        <v>210</v>
      </c>
      <c r="B713" s="23">
        <v>-0.27</v>
      </c>
    </row>
    <row r="714" spans="1:2">
      <c r="A714" s="6">
        <v>209</v>
      </c>
      <c r="B714" s="23">
        <v>-0.33</v>
      </c>
    </row>
    <row r="715" spans="1:2">
      <c r="A715" s="6">
        <v>208</v>
      </c>
      <c r="B715" s="23">
        <v>-0.39</v>
      </c>
    </row>
    <row r="716" spans="1:2">
      <c r="A716" s="6">
        <v>207</v>
      </c>
      <c r="B716" s="23">
        <v>-0.46</v>
      </c>
    </row>
    <row r="717" spans="1:2">
      <c r="A717" s="6">
        <v>206</v>
      </c>
      <c r="B717" s="23">
        <v>-0.52</v>
      </c>
    </row>
    <row r="718" spans="1:2">
      <c r="A718" s="6">
        <v>205</v>
      </c>
      <c r="B718" s="23">
        <v>-0.57999999999999996</v>
      </c>
    </row>
    <row r="719" spans="1:2">
      <c r="A719" s="6">
        <v>204</v>
      </c>
      <c r="B719" s="23">
        <v>-0.64</v>
      </c>
    </row>
    <row r="720" spans="1:2">
      <c r="A720" s="6">
        <v>203</v>
      </c>
      <c r="B720" s="23">
        <v>-0.71</v>
      </c>
    </row>
    <row r="721" spans="1:2">
      <c r="A721" s="6">
        <v>202</v>
      </c>
      <c r="B721" s="23">
        <v>-0.76</v>
      </c>
    </row>
    <row r="722" spans="1:2">
      <c r="A722" s="6">
        <v>201</v>
      </c>
      <c r="B722" s="23">
        <v>-0.81</v>
      </c>
    </row>
    <row r="723" spans="1:2">
      <c r="A723" s="6">
        <v>200</v>
      </c>
      <c r="B723" s="23">
        <v>-0.85</v>
      </c>
    </row>
    <row r="724" spans="1:2">
      <c r="A724" s="6">
        <v>199</v>
      </c>
      <c r="B724" s="23">
        <v>-0.88</v>
      </c>
    </row>
    <row r="725" spans="1:2">
      <c r="A725" s="6">
        <v>198</v>
      </c>
      <c r="B725" s="23">
        <v>-0.91</v>
      </c>
    </row>
    <row r="726" spans="1:2">
      <c r="A726" s="6">
        <v>197</v>
      </c>
      <c r="B726" s="23">
        <v>-0.94</v>
      </c>
    </row>
    <row r="727" spans="1:2">
      <c r="A727" s="6">
        <v>196</v>
      </c>
      <c r="B727" s="23">
        <v>-0.96</v>
      </c>
    </row>
    <row r="728" spans="1:2">
      <c r="A728" s="6">
        <v>195</v>
      </c>
      <c r="B728" s="23">
        <v>-0.97</v>
      </c>
    </row>
    <row r="729" spans="1:2">
      <c r="A729" s="6">
        <v>194</v>
      </c>
      <c r="B729" s="23">
        <v>-0.95</v>
      </c>
    </row>
    <row r="730" spans="1:2">
      <c r="A730" s="6">
        <v>193</v>
      </c>
      <c r="B730" s="23">
        <v>-0.92</v>
      </c>
    </row>
    <row r="731" spans="1:2">
      <c r="A731" s="6">
        <v>192</v>
      </c>
      <c r="B731" s="23">
        <v>-0.9</v>
      </c>
    </row>
    <row r="732" spans="1:2">
      <c r="A732" s="6">
        <v>191</v>
      </c>
      <c r="B732" s="23">
        <v>-0.89</v>
      </c>
    </row>
    <row r="733" spans="1:2">
      <c r="A733" s="6">
        <v>190</v>
      </c>
      <c r="B733" s="23">
        <v>-0.86</v>
      </c>
    </row>
    <row r="734" spans="1:2">
      <c r="A734" s="6">
        <v>189</v>
      </c>
      <c r="B734" s="23">
        <v>-0.85</v>
      </c>
    </row>
    <row r="735" spans="1:2">
      <c r="A735" s="6">
        <v>188</v>
      </c>
      <c r="B735" s="23">
        <v>-0.83</v>
      </c>
    </row>
    <row r="736" spans="1:2">
      <c r="A736" s="6">
        <v>187</v>
      </c>
      <c r="B736" s="23">
        <v>-0.81</v>
      </c>
    </row>
    <row r="737" spans="1:2">
      <c r="A737" s="6">
        <v>186</v>
      </c>
      <c r="B737" s="23">
        <v>-0.77</v>
      </c>
    </row>
    <row r="738" spans="1:2">
      <c r="A738" s="6">
        <v>185</v>
      </c>
      <c r="B738" s="23">
        <v>-0.74</v>
      </c>
    </row>
    <row r="739" spans="1:2">
      <c r="A739" s="6">
        <v>184</v>
      </c>
      <c r="B739" s="23">
        <v>-0.69</v>
      </c>
    </row>
    <row r="740" spans="1:2">
      <c r="A740" s="6">
        <v>183</v>
      </c>
      <c r="B740" s="23">
        <v>-0.63</v>
      </c>
    </row>
    <row r="741" spans="1:2">
      <c r="A741" s="6">
        <v>182</v>
      </c>
      <c r="B741" s="23">
        <v>-0.59</v>
      </c>
    </row>
    <row r="742" spans="1:2">
      <c r="A742" s="6">
        <v>181</v>
      </c>
      <c r="B742" s="23">
        <v>-0.54</v>
      </c>
    </row>
    <row r="743" spans="1:2">
      <c r="A743" s="6">
        <v>180</v>
      </c>
      <c r="B743" s="23">
        <v>-0.5</v>
      </c>
    </row>
    <row r="744" spans="1:2">
      <c r="A744" s="6">
        <v>179</v>
      </c>
      <c r="B744" s="23">
        <v>-0.44</v>
      </c>
    </row>
    <row r="745" spans="1:2">
      <c r="A745" s="6">
        <v>178</v>
      </c>
      <c r="B745" s="23">
        <v>-0.41</v>
      </c>
    </row>
    <row r="746" spans="1:2">
      <c r="A746" s="6">
        <v>177</v>
      </c>
      <c r="B746" s="23">
        <v>-0.37</v>
      </c>
    </row>
    <row r="747" spans="1:2">
      <c r="A747" s="6">
        <v>176</v>
      </c>
      <c r="B747" s="23">
        <v>-0.33</v>
      </c>
    </row>
    <row r="748" spans="1:2">
      <c r="A748" s="6">
        <v>175</v>
      </c>
      <c r="B748" s="23">
        <v>-0.28999999999999998</v>
      </c>
    </row>
    <row r="749" spans="1:2">
      <c r="A749" s="6">
        <v>174</v>
      </c>
      <c r="B749" s="23">
        <v>-0.25</v>
      </c>
    </row>
    <row r="750" spans="1:2">
      <c r="A750" s="6">
        <v>173</v>
      </c>
      <c r="B750" s="23">
        <v>-0.22</v>
      </c>
    </row>
    <row r="751" spans="1:2">
      <c r="A751" s="6">
        <v>172</v>
      </c>
      <c r="B751" s="23">
        <v>-0.17</v>
      </c>
    </row>
    <row r="752" spans="1:2">
      <c r="A752" s="6">
        <v>171</v>
      </c>
      <c r="B752" s="23">
        <v>-0.13</v>
      </c>
    </row>
    <row r="753" spans="1:2">
      <c r="A753" s="6">
        <v>170</v>
      </c>
      <c r="B753" s="23">
        <v>-0.09</v>
      </c>
    </row>
    <row r="754" spans="1:2">
      <c r="A754" s="6">
        <v>169</v>
      </c>
      <c r="B754" s="23">
        <v>-0.05</v>
      </c>
    </row>
    <row r="755" spans="1:2">
      <c r="A755" s="6">
        <v>168</v>
      </c>
      <c r="B755" s="23">
        <v>-0.01</v>
      </c>
    </row>
    <row r="756" spans="1:2">
      <c r="A756" s="6">
        <v>167</v>
      </c>
      <c r="B756" s="23">
        <v>0.03</v>
      </c>
    </row>
    <row r="757" spans="1:2">
      <c r="A757" s="6">
        <v>166</v>
      </c>
      <c r="B757" s="23">
        <v>7.0000000000000007E-2</v>
      </c>
    </row>
    <row r="758" spans="1:2">
      <c r="A758" s="6">
        <v>165</v>
      </c>
      <c r="B758" s="23">
        <v>0.11</v>
      </c>
    </row>
    <row r="759" spans="1:2">
      <c r="A759" s="6">
        <v>164</v>
      </c>
      <c r="B759" s="23">
        <v>0.13</v>
      </c>
    </row>
    <row r="760" spans="1:2">
      <c r="A760" s="6">
        <v>163</v>
      </c>
      <c r="B760" s="23">
        <v>0.16</v>
      </c>
    </row>
    <row r="761" spans="1:2">
      <c r="A761" s="6">
        <v>162</v>
      </c>
      <c r="B761" s="23">
        <v>0.2</v>
      </c>
    </row>
    <row r="762" spans="1:2">
      <c r="A762" s="6">
        <v>161</v>
      </c>
      <c r="B762" s="23">
        <v>0.24</v>
      </c>
    </row>
    <row r="763" spans="1:2">
      <c r="A763" s="6">
        <v>160</v>
      </c>
      <c r="B763" s="23">
        <v>0.26</v>
      </c>
    </row>
    <row r="764" spans="1:2">
      <c r="A764" s="6">
        <v>159</v>
      </c>
      <c r="B764" s="23">
        <v>0.28999999999999998</v>
      </c>
    </row>
    <row r="765" spans="1:2">
      <c r="A765" s="6">
        <v>158</v>
      </c>
      <c r="B765" s="23">
        <v>0.31</v>
      </c>
    </row>
    <row r="766" spans="1:2">
      <c r="A766" s="6">
        <v>157</v>
      </c>
      <c r="B766" s="23">
        <v>0.33</v>
      </c>
    </row>
    <row r="767" spans="1:2">
      <c r="A767" s="6">
        <v>156</v>
      </c>
      <c r="B767" s="23">
        <v>0.36</v>
      </c>
    </row>
    <row r="768" spans="1:2">
      <c r="A768" s="6">
        <v>155</v>
      </c>
      <c r="B768" s="23">
        <v>0.38</v>
      </c>
    </row>
    <row r="769" spans="1:2">
      <c r="A769" s="6">
        <v>154</v>
      </c>
      <c r="B769" s="23">
        <v>0.41</v>
      </c>
    </row>
    <row r="770" spans="1:2">
      <c r="A770" s="6">
        <v>153</v>
      </c>
      <c r="B770" s="23">
        <v>0.44</v>
      </c>
    </row>
    <row r="771" spans="1:2">
      <c r="A771" s="6">
        <v>152</v>
      </c>
      <c r="B771" s="23">
        <v>0.46</v>
      </c>
    </row>
    <row r="772" spans="1:2">
      <c r="A772" s="6">
        <v>151</v>
      </c>
      <c r="B772" s="23">
        <v>0.47</v>
      </c>
    </row>
    <row r="773" spans="1:2">
      <c r="A773" s="6">
        <v>150</v>
      </c>
      <c r="B773" s="23">
        <v>0.47</v>
      </c>
    </row>
    <row r="774" spans="1:2">
      <c r="A774" s="6">
        <v>149</v>
      </c>
      <c r="B774" s="23">
        <v>0.49</v>
      </c>
    </row>
    <row r="775" spans="1:2">
      <c r="A775" s="6">
        <v>148</v>
      </c>
      <c r="B775" s="23">
        <v>0.52</v>
      </c>
    </row>
    <row r="776" spans="1:2">
      <c r="A776" s="6">
        <v>147</v>
      </c>
      <c r="B776" s="23">
        <v>0.55000000000000004</v>
      </c>
    </row>
    <row r="777" spans="1:2">
      <c r="A777" s="6">
        <v>146</v>
      </c>
      <c r="B777" s="23">
        <v>0.56999999999999995</v>
      </c>
    </row>
    <row r="778" spans="1:2">
      <c r="A778" s="6">
        <v>145</v>
      </c>
      <c r="B778" s="23">
        <v>0.57999999999999996</v>
      </c>
    </row>
    <row r="779" spans="1:2">
      <c r="A779" s="6">
        <v>144</v>
      </c>
      <c r="B779" s="23">
        <v>0.56999999999999995</v>
      </c>
    </row>
    <row r="780" spans="1:2">
      <c r="A780" s="6">
        <v>143</v>
      </c>
      <c r="B780" s="23">
        <v>0.56999999999999995</v>
      </c>
    </row>
    <row r="781" spans="1:2">
      <c r="A781" s="6">
        <v>142</v>
      </c>
      <c r="B781" s="23">
        <v>0.56999999999999995</v>
      </c>
    </row>
    <row r="782" spans="1:2">
      <c r="A782" s="6">
        <v>141</v>
      </c>
      <c r="B782" s="23">
        <v>0.57999999999999996</v>
      </c>
    </row>
    <row r="783" spans="1:2">
      <c r="A783" s="6">
        <v>140</v>
      </c>
      <c r="B783" s="23">
        <v>0.57999999999999996</v>
      </c>
    </row>
    <row r="784" spans="1:2">
      <c r="A784" s="6">
        <v>139</v>
      </c>
      <c r="B784" s="23">
        <v>0.57999999999999996</v>
      </c>
    </row>
    <row r="785" spans="1:2">
      <c r="A785" s="6">
        <v>138</v>
      </c>
      <c r="B785" s="23">
        <v>0.59</v>
      </c>
    </row>
    <row r="786" spans="1:2">
      <c r="A786" s="6">
        <v>137</v>
      </c>
      <c r="B786" s="23">
        <v>0.6</v>
      </c>
    </row>
    <row r="787" spans="1:2">
      <c r="A787" s="6">
        <v>136</v>
      </c>
      <c r="B787" s="23">
        <v>0.6</v>
      </c>
    </row>
    <row r="788" spans="1:2">
      <c r="A788" s="6">
        <v>135</v>
      </c>
      <c r="B788" s="23">
        <v>0.6</v>
      </c>
    </row>
    <row r="789" spans="1:2">
      <c r="A789" s="6">
        <v>134</v>
      </c>
      <c r="B789" s="23">
        <v>0.59</v>
      </c>
    </row>
    <row r="790" spans="1:2">
      <c r="A790" s="6">
        <v>133</v>
      </c>
      <c r="B790" s="23">
        <v>0.57999999999999996</v>
      </c>
    </row>
    <row r="791" spans="1:2">
      <c r="A791" s="6">
        <v>132</v>
      </c>
      <c r="B791" s="23">
        <v>0.57999999999999996</v>
      </c>
    </row>
    <row r="792" spans="1:2">
      <c r="A792" s="6">
        <v>131</v>
      </c>
      <c r="B792" s="23">
        <v>0.56999999999999995</v>
      </c>
    </row>
    <row r="793" spans="1:2">
      <c r="A793" s="6">
        <v>130</v>
      </c>
      <c r="B793" s="23">
        <v>0.56000000000000005</v>
      </c>
    </row>
    <row r="794" spans="1:2">
      <c r="A794" s="6">
        <v>129</v>
      </c>
      <c r="B794" s="23">
        <v>0.55000000000000004</v>
      </c>
    </row>
    <row r="795" spans="1:2">
      <c r="A795" s="6">
        <v>128</v>
      </c>
      <c r="B795" s="23">
        <v>0.56000000000000005</v>
      </c>
    </row>
    <row r="796" spans="1:2">
      <c r="A796" s="6">
        <v>127</v>
      </c>
      <c r="B796" s="23">
        <v>0.55000000000000004</v>
      </c>
    </row>
    <row r="797" spans="1:2">
      <c r="A797" s="6">
        <v>126</v>
      </c>
      <c r="B797" s="23">
        <v>0.55000000000000004</v>
      </c>
    </row>
    <row r="798" spans="1:2">
      <c r="A798" s="6">
        <v>125</v>
      </c>
      <c r="B798" s="23">
        <v>0.55000000000000004</v>
      </c>
    </row>
    <row r="799" spans="1:2">
      <c r="A799" s="6">
        <v>124</v>
      </c>
      <c r="B799" s="23">
        <v>0.56000000000000005</v>
      </c>
    </row>
    <row r="800" spans="1:2">
      <c r="A800" s="6">
        <v>123</v>
      </c>
      <c r="B800" s="23">
        <v>0.56999999999999995</v>
      </c>
    </row>
    <row r="801" spans="1:2">
      <c r="A801" s="6">
        <v>122</v>
      </c>
      <c r="B801" s="23">
        <v>0.56999999999999995</v>
      </c>
    </row>
    <row r="802" spans="1:2">
      <c r="A802" s="6">
        <v>121</v>
      </c>
      <c r="B802" s="23">
        <v>0.56999999999999995</v>
      </c>
    </row>
    <row r="803" spans="1:2">
      <c r="A803" s="6">
        <v>120</v>
      </c>
      <c r="B803" s="23">
        <v>0.56000000000000005</v>
      </c>
    </row>
    <row r="804" spans="1:2">
      <c r="A804" s="6">
        <v>119</v>
      </c>
      <c r="B804" s="23">
        <v>0.55000000000000004</v>
      </c>
    </row>
    <row r="805" spans="1:2">
      <c r="A805" s="6">
        <v>118</v>
      </c>
      <c r="B805" s="23">
        <v>0.55000000000000004</v>
      </c>
    </row>
    <row r="806" spans="1:2">
      <c r="A806" s="6">
        <v>117</v>
      </c>
      <c r="B806" s="23">
        <v>0.55000000000000004</v>
      </c>
    </row>
    <row r="807" spans="1:2">
      <c r="A807" s="6">
        <v>116</v>
      </c>
      <c r="B807" s="23">
        <v>0.54</v>
      </c>
    </row>
    <row r="808" spans="1:2">
      <c r="A808" s="6">
        <v>115</v>
      </c>
      <c r="B808" s="23">
        <v>0.54</v>
      </c>
    </row>
    <row r="809" spans="1:2">
      <c r="A809" s="6">
        <v>114</v>
      </c>
      <c r="B809" s="23">
        <v>0.55000000000000004</v>
      </c>
    </row>
    <row r="810" spans="1:2">
      <c r="A810" s="6">
        <v>113</v>
      </c>
      <c r="B810" s="23">
        <v>0.56000000000000005</v>
      </c>
    </row>
    <row r="811" spans="1:2">
      <c r="A811" s="6">
        <v>112</v>
      </c>
      <c r="B811" s="23">
        <v>0.55000000000000004</v>
      </c>
    </row>
    <row r="812" spans="1:2">
      <c r="A812" s="6">
        <v>111</v>
      </c>
      <c r="B812" s="23">
        <v>0.54</v>
      </c>
    </row>
    <row r="813" spans="1:2">
      <c r="A813" s="6">
        <v>110</v>
      </c>
      <c r="B813" s="23">
        <v>0.56000000000000005</v>
      </c>
    </row>
    <row r="814" spans="1:2">
      <c r="A814" s="6">
        <v>109</v>
      </c>
      <c r="B814" s="23">
        <v>0.56999999999999995</v>
      </c>
    </row>
    <row r="815" spans="1:2">
      <c r="A815" s="6">
        <v>108</v>
      </c>
      <c r="B815" s="23">
        <v>0.57999999999999996</v>
      </c>
    </row>
    <row r="816" spans="1:2">
      <c r="A816" s="6">
        <v>107</v>
      </c>
      <c r="B816" s="23">
        <v>0.57999999999999996</v>
      </c>
    </row>
    <row r="817" spans="1:2">
      <c r="A817" s="6">
        <v>106</v>
      </c>
      <c r="B817" s="23">
        <v>0.56999999999999995</v>
      </c>
    </row>
    <row r="818" spans="1:2">
      <c r="A818" s="6">
        <v>105</v>
      </c>
      <c r="B818" s="23">
        <v>0.56000000000000005</v>
      </c>
    </row>
    <row r="819" spans="1:2">
      <c r="A819" s="6">
        <v>104</v>
      </c>
      <c r="B819" s="23">
        <v>0.55000000000000004</v>
      </c>
    </row>
    <row r="820" spans="1:2">
      <c r="A820" s="6">
        <v>103</v>
      </c>
      <c r="B820" s="23">
        <v>0.54</v>
      </c>
    </row>
    <row r="821" spans="1:2">
      <c r="A821" s="6">
        <v>102</v>
      </c>
      <c r="B821" s="23">
        <v>0.54</v>
      </c>
    </row>
    <row r="822" spans="1:2">
      <c r="A822" s="6">
        <v>101</v>
      </c>
      <c r="B822" s="23">
        <v>0.54</v>
      </c>
    </row>
    <row r="823" spans="1:2">
      <c r="A823" s="6">
        <v>100</v>
      </c>
      <c r="B823" s="23">
        <v>0.54</v>
      </c>
    </row>
    <row r="824" spans="1:2">
      <c r="A824" s="6">
        <v>99</v>
      </c>
      <c r="B824" s="23">
        <v>0.53</v>
      </c>
    </row>
    <row r="825" spans="1:2">
      <c r="A825" s="6">
        <v>98</v>
      </c>
      <c r="B825" s="23">
        <v>0.51</v>
      </c>
    </row>
    <row r="826" spans="1:2">
      <c r="A826" s="6">
        <v>97</v>
      </c>
      <c r="B826" s="23">
        <v>0.5</v>
      </c>
    </row>
    <row r="827" spans="1:2">
      <c r="A827" s="6">
        <v>96</v>
      </c>
      <c r="B827" s="23">
        <v>0.48</v>
      </c>
    </row>
    <row r="828" spans="1:2">
      <c r="A828" s="6">
        <v>95</v>
      </c>
      <c r="B828" s="23">
        <v>0.47</v>
      </c>
    </row>
    <row r="829" spans="1:2">
      <c r="A829" s="6">
        <v>94</v>
      </c>
      <c r="B829" s="23">
        <v>0.48</v>
      </c>
    </row>
    <row r="830" spans="1:2">
      <c r="A830" s="6">
        <v>93</v>
      </c>
      <c r="B830" s="23">
        <v>0.47</v>
      </c>
    </row>
    <row r="831" spans="1:2">
      <c r="A831" s="6">
        <v>92</v>
      </c>
      <c r="B831" s="23">
        <v>0.46</v>
      </c>
    </row>
    <row r="832" spans="1:2">
      <c r="A832" s="6">
        <v>91</v>
      </c>
      <c r="B832" s="23">
        <v>0.45</v>
      </c>
    </row>
    <row r="833" spans="1:2">
      <c r="A833" s="6">
        <v>90</v>
      </c>
      <c r="B833" s="23">
        <v>0.43</v>
      </c>
    </row>
    <row r="834" spans="1:2">
      <c r="A834" s="6">
        <v>89</v>
      </c>
      <c r="B834" s="23">
        <v>0.43</v>
      </c>
    </row>
    <row r="835" spans="1:2">
      <c r="A835" s="6">
        <v>88</v>
      </c>
      <c r="B835" s="23">
        <v>0.42</v>
      </c>
    </row>
    <row r="836" spans="1:2">
      <c r="A836" s="6">
        <v>87</v>
      </c>
      <c r="B836" s="23">
        <v>0.4</v>
      </c>
    </row>
    <row r="837" spans="1:2">
      <c r="A837" s="6">
        <v>86</v>
      </c>
      <c r="B837" s="23">
        <v>0.39</v>
      </c>
    </row>
    <row r="838" spans="1:2">
      <c r="A838" s="6">
        <v>85</v>
      </c>
      <c r="B838" s="23">
        <v>0.37</v>
      </c>
    </row>
    <row r="839" spans="1:2">
      <c r="A839" s="6">
        <v>84</v>
      </c>
      <c r="B839" s="23">
        <v>0.35</v>
      </c>
    </row>
    <row r="840" spans="1:2">
      <c r="A840" s="6">
        <v>83</v>
      </c>
      <c r="B840" s="23">
        <v>0.33</v>
      </c>
    </row>
    <row r="841" spans="1:2">
      <c r="A841" s="6">
        <v>82</v>
      </c>
      <c r="B841" s="23">
        <v>0.31</v>
      </c>
    </row>
    <row r="842" spans="1:2">
      <c r="A842" s="6">
        <v>81</v>
      </c>
      <c r="B842" s="23">
        <v>0.3</v>
      </c>
    </row>
    <row r="843" spans="1:2">
      <c r="A843" s="6">
        <v>80</v>
      </c>
      <c r="B843" s="23">
        <v>0.28000000000000003</v>
      </c>
    </row>
    <row r="844" spans="1:2">
      <c r="A844" s="6">
        <v>79</v>
      </c>
      <c r="B844" s="23">
        <v>0.27</v>
      </c>
    </row>
    <row r="845" spans="1:2">
      <c r="A845" s="6">
        <v>78</v>
      </c>
      <c r="B845" s="23">
        <v>0.25</v>
      </c>
    </row>
    <row r="846" spans="1:2">
      <c r="A846" s="6">
        <v>77</v>
      </c>
      <c r="B846" s="23">
        <v>0.24</v>
      </c>
    </row>
    <row r="847" spans="1:2">
      <c r="A847" s="6">
        <v>76</v>
      </c>
      <c r="B847" s="23">
        <v>0.22</v>
      </c>
    </row>
    <row r="848" spans="1:2">
      <c r="A848" s="6">
        <v>75</v>
      </c>
      <c r="B848" s="23">
        <v>0.2</v>
      </c>
    </row>
    <row r="849" spans="1:2">
      <c r="A849" s="6">
        <v>74</v>
      </c>
      <c r="B849" s="23">
        <v>0.17</v>
      </c>
    </row>
    <row r="850" spans="1:2">
      <c r="A850" s="6">
        <v>73</v>
      </c>
      <c r="B850" s="23">
        <v>0.15</v>
      </c>
    </row>
    <row r="851" spans="1:2">
      <c r="A851" s="6">
        <v>72</v>
      </c>
      <c r="B851" s="23">
        <v>0.13</v>
      </c>
    </row>
    <row r="852" spans="1:2">
      <c r="A852" s="6">
        <v>71</v>
      </c>
      <c r="B852" s="23">
        <v>0.12</v>
      </c>
    </row>
    <row r="853" spans="1:2">
      <c r="A853" s="6">
        <v>70</v>
      </c>
      <c r="B853" s="23">
        <v>0.11</v>
      </c>
    </row>
    <row r="854" spans="1:2">
      <c r="A854" s="6">
        <v>69</v>
      </c>
      <c r="B854" s="23">
        <v>0.1</v>
      </c>
    </row>
    <row r="855" spans="1:2">
      <c r="A855" s="6">
        <v>68</v>
      </c>
      <c r="B855" s="23">
        <v>0.09</v>
      </c>
    </row>
    <row r="856" spans="1:2">
      <c r="A856" s="6">
        <v>67</v>
      </c>
      <c r="B856" s="23">
        <v>7.0000000000000007E-2</v>
      </c>
    </row>
    <row r="857" spans="1:2">
      <c r="A857" s="6">
        <v>66</v>
      </c>
      <c r="B857" s="23">
        <v>0.05</v>
      </c>
    </row>
    <row r="858" spans="1:2">
      <c r="A858" s="6">
        <v>65</v>
      </c>
      <c r="B858" s="23">
        <v>0.03</v>
      </c>
    </row>
    <row r="859" spans="1:2">
      <c r="A859" s="6">
        <v>64</v>
      </c>
      <c r="B859" s="23">
        <v>0.01</v>
      </c>
    </row>
    <row r="860" spans="1:2">
      <c r="A860" s="6">
        <v>63</v>
      </c>
      <c r="B860" s="23">
        <v>-0.01</v>
      </c>
    </row>
    <row r="861" spans="1:2">
      <c r="A861" s="6">
        <v>62</v>
      </c>
      <c r="B861" s="23">
        <v>-0.02</v>
      </c>
    </row>
    <row r="862" spans="1:2">
      <c r="A862" s="6">
        <v>61</v>
      </c>
      <c r="B862" s="23">
        <v>-0.04</v>
      </c>
    </row>
    <row r="863" spans="1:2">
      <c r="A863" s="6">
        <v>60</v>
      </c>
      <c r="B863" s="23">
        <v>-7.0000000000000007E-2</v>
      </c>
    </row>
    <row r="864" spans="1:2">
      <c r="A864" s="6">
        <v>59</v>
      </c>
      <c r="B864" s="23">
        <v>-0.09</v>
      </c>
    </row>
    <row r="865" spans="1:2">
      <c r="A865" s="6">
        <v>58</v>
      </c>
      <c r="B865" s="23">
        <v>-0.1</v>
      </c>
    </row>
    <row r="866" spans="1:2">
      <c r="A866" s="6">
        <v>57</v>
      </c>
      <c r="B866" s="23">
        <v>-0.1</v>
      </c>
    </row>
    <row r="867" spans="1:2">
      <c r="A867" s="6">
        <v>56</v>
      </c>
      <c r="B867" s="23">
        <v>-0.11</v>
      </c>
    </row>
    <row r="868" spans="1:2">
      <c r="A868" s="6">
        <v>55</v>
      </c>
      <c r="B868" s="23">
        <v>-0.12</v>
      </c>
    </row>
    <row r="869" spans="1:2">
      <c r="A869" s="6">
        <v>54</v>
      </c>
      <c r="B869" s="23">
        <v>-0.13</v>
      </c>
    </row>
    <row r="870" spans="1:2">
      <c r="A870" s="6">
        <v>53</v>
      </c>
      <c r="B870" s="23">
        <v>-0.14000000000000001</v>
      </c>
    </row>
    <row r="871" spans="1:2">
      <c r="A871" s="6">
        <v>52</v>
      </c>
      <c r="B871" s="23">
        <v>-0.15</v>
      </c>
    </row>
    <row r="872" spans="1:2">
      <c r="A872" s="6">
        <v>51</v>
      </c>
      <c r="B872" s="23">
        <v>-0.17</v>
      </c>
    </row>
    <row r="873" spans="1:2">
      <c r="A873" s="6">
        <v>50</v>
      </c>
      <c r="B873" s="23">
        <v>-0.18</v>
      </c>
    </row>
    <row r="874" spans="1:2">
      <c r="A874" s="6">
        <v>49</v>
      </c>
      <c r="B874" s="23">
        <v>-0.19</v>
      </c>
    </row>
    <row r="875" spans="1:2">
      <c r="A875" s="6">
        <v>48</v>
      </c>
      <c r="B875" s="23">
        <v>-0.19</v>
      </c>
    </row>
    <row r="876" spans="1:2">
      <c r="A876" s="6">
        <v>47</v>
      </c>
      <c r="B876" s="23">
        <v>-0.19</v>
      </c>
    </row>
    <row r="877" spans="1:2">
      <c r="A877" s="6">
        <v>46</v>
      </c>
      <c r="B877" s="23">
        <v>-0.2</v>
      </c>
    </row>
    <row r="878" spans="1:2">
      <c r="A878" s="6">
        <v>45</v>
      </c>
      <c r="B878" s="23">
        <v>-0.2</v>
      </c>
    </row>
    <row r="879" spans="1:2">
      <c r="A879" s="6">
        <v>44</v>
      </c>
      <c r="B879" s="23">
        <v>-0.19</v>
      </c>
    </row>
    <row r="880" spans="1:2">
      <c r="A880" s="6">
        <v>43</v>
      </c>
      <c r="B880" s="23">
        <v>-0.17</v>
      </c>
    </row>
    <row r="881" spans="1:2">
      <c r="A881" s="6">
        <v>42</v>
      </c>
      <c r="B881" s="23">
        <v>-0.16</v>
      </c>
    </row>
    <row r="882" spans="1:2">
      <c r="A882" s="6">
        <v>41</v>
      </c>
      <c r="B882" s="23">
        <v>-0.15</v>
      </c>
    </row>
    <row r="883" spans="1:2">
      <c r="A883" s="6">
        <v>40</v>
      </c>
      <c r="B883" s="23">
        <v>-0.13</v>
      </c>
    </row>
    <row r="884" spans="1:2">
      <c r="A884" s="6">
        <v>39</v>
      </c>
      <c r="B884" s="23">
        <v>-0.11</v>
      </c>
    </row>
    <row r="885" spans="1:2">
      <c r="A885" s="6">
        <v>38</v>
      </c>
      <c r="B885" s="23">
        <v>-0.09</v>
      </c>
    </row>
    <row r="886" spans="1:2">
      <c r="A886" s="6">
        <v>37</v>
      </c>
      <c r="B886" s="23">
        <v>-7.0000000000000007E-2</v>
      </c>
    </row>
    <row r="887" spans="1:2">
      <c r="A887" s="6">
        <v>36</v>
      </c>
      <c r="B887" s="23">
        <v>-0.06</v>
      </c>
    </row>
    <row r="888" spans="1:2">
      <c r="A888" s="6">
        <v>35</v>
      </c>
      <c r="B888" s="23">
        <v>-0.04</v>
      </c>
    </row>
    <row r="889" spans="1:2">
      <c r="A889" s="6">
        <v>34</v>
      </c>
      <c r="B889" s="23">
        <v>0</v>
      </c>
    </row>
    <row r="890" spans="1:2">
      <c r="A890" s="6">
        <v>33</v>
      </c>
      <c r="B890" s="23">
        <v>0.04</v>
      </c>
    </row>
    <row r="891" spans="1:2">
      <c r="A891" s="6">
        <v>32</v>
      </c>
      <c r="B891" s="23">
        <v>0.08</v>
      </c>
    </row>
    <row r="892" spans="1:2">
      <c r="A892" s="6">
        <v>31</v>
      </c>
      <c r="B892" s="23">
        <v>0.11</v>
      </c>
    </row>
    <row r="893" spans="1:2">
      <c r="A893" s="6">
        <v>30</v>
      </c>
      <c r="B893" s="23">
        <v>0.14000000000000001</v>
      </c>
    </row>
    <row r="894" spans="1:2">
      <c r="A894" s="6">
        <v>29</v>
      </c>
      <c r="B894" s="23">
        <v>0.18</v>
      </c>
    </row>
    <row r="895" spans="1:2">
      <c r="A895" s="6">
        <v>28</v>
      </c>
      <c r="B895" s="23">
        <v>0.22</v>
      </c>
    </row>
    <row r="896" spans="1:2">
      <c r="A896" s="6">
        <v>27</v>
      </c>
      <c r="B896" s="23">
        <v>0.23</v>
      </c>
    </row>
    <row r="897" spans="1:2">
      <c r="A897" s="6">
        <v>26</v>
      </c>
      <c r="B897" s="23">
        <v>0.27</v>
      </c>
    </row>
    <row r="898" spans="1:2">
      <c r="A898" s="6">
        <v>25</v>
      </c>
      <c r="B898" s="23">
        <v>0.3</v>
      </c>
    </row>
    <row r="899" spans="1:2">
      <c r="A899" s="6">
        <v>24</v>
      </c>
      <c r="B899" s="23">
        <v>0.35</v>
      </c>
    </row>
    <row r="900" spans="1:2">
      <c r="A900" s="6">
        <v>23</v>
      </c>
      <c r="B900" s="23">
        <v>0.4</v>
      </c>
    </row>
    <row r="901" spans="1:2">
      <c r="A901" s="6">
        <v>22</v>
      </c>
      <c r="B901" s="23">
        <v>0.46</v>
      </c>
    </row>
    <row r="902" spans="1:2">
      <c r="A902" s="6">
        <v>21</v>
      </c>
      <c r="B902" s="23">
        <v>0.51</v>
      </c>
    </row>
    <row r="903" spans="1:2">
      <c r="A903" s="6">
        <v>20</v>
      </c>
      <c r="B903" s="23">
        <v>0.56999999999999995</v>
      </c>
    </row>
    <row r="904" spans="1:2">
      <c r="A904" s="6">
        <v>19</v>
      </c>
      <c r="B904" s="23">
        <v>0.61</v>
      </c>
    </row>
    <row r="905" spans="1:2">
      <c r="A905" s="6">
        <v>18</v>
      </c>
      <c r="B905" s="23">
        <v>0.65</v>
      </c>
    </row>
    <row r="906" spans="1:2">
      <c r="A906" s="6">
        <v>17</v>
      </c>
      <c r="B906" s="23">
        <v>0.7</v>
      </c>
    </row>
    <row r="907" spans="1:2">
      <c r="A907" s="6">
        <v>16</v>
      </c>
      <c r="B907" s="23">
        <v>0.75</v>
      </c>
    </row>
    <row r="908" spans="1:2">
      <c r="A908" s="6">
        <v>15</v>
      </c>
      <c r="B908" s="23">
        <v>0.79</v>
      </c>
    </row>
    <row r="909" spans="1:2">
      <c r="A909" s="6">
        <v>14</v>
      </c>
      <c r="B909" s="23">
        <v>0.82</v>
      </c>
    </row>
    <row r="910" spans="1:2">
      <c r="A910" s="6">
        <v>13</v>
      </c>
      <c r="B910" s="23">
        <v>0.86</v>
      </c>
    </row>
    <row r="911" spans="1:2">
      <c r="A911" s="6">
        <v>12</v>
      </c>
      <c r="B911" s="23">
        <v>0.89</v>
      </c>
    </row>
    <row r="912" spans="1:2">
      <c r="A912" s="6">
        <v>11</v>
      </c>
      <c r="B912" s="23">
        <v>0.93</v>
      </c>
    </row>
    <row r="913" spans="1:2">
      <c r="A913" s="6">
        <v>10</v>
      </c>
      <c r="B913" s="23">
        <v>0.96</v>
      </c>
    </row>
    <row r="914" spans="1:2">
      <c r="A914" s="6">
        <v>9</v>
      </c>
      <c r="B914" s="23">
        <v>0.98</v>
      </c>
    </row>
    <row r="915" spans="1:2">
      <c r="A915" s="6">
        <v>8</v>
      </c>
      <c r="B915" s="23">
        <v>0.99</v>
      </c>
    </row>
    <row r="916" spans="1:2">
      <c r="A916" s="6">
        <v>7</v>
      </c>
      <c r="B916" s="23">
        <v>1</v>
      </c>
    </row>
    <row r="917" spans="1:2">
      <c r="A917" s="6">
        <v>6</v>
      </c>
      <c r="B917" s="23">
        <v>1.01</v>
      </c>
    </row>
    <row r="918" spans="1:2">
      <c r="A918" s="6">
        <v>5</v>
      </c>
      <c r="B918" s="23">
        <v>1.02</v>
      </c>
    </row>
    <row r="919" spans="1:2">
      <c r="A919" s="6">
        <v>4</v>
      </c>
      <c r="B919" s="23">
        <v>1.03</v>
      </c>
    </row>
    <row r="920" spans="1:2">
      <c r="A920" s="6">
        <v>3</v>
      </c>
      <c r="B920" s="23">
        <v>1.03</v>
      </c>
    </row>
    <row r="921" spans="1:2">
      <c r="A921" s="6">
        <v>2</v>
      </c>
      <c r="B921" s="23">
        <v>1.02</v>
      </c>
    </row>
    <row r="922" spans="1:2">
      <c r="A922" s="6">
        <v>1</v>
      </c>
      <c r="B922" s="23">
        <v>1</v>
      </c>
    </row>
    <row r="923" spans="1:2">
      <c r="A923" s="6">
        <v>0</v>
      </c>
      <c r="B923" s="23">
        <v>0.99</v>
      </c>
    </row>
    <row r="924" spans="1:2">
      <c r="A924" s="6">
        <v>-1</v>
      </c>
      <c r="B924" s="23">
        <v>0.97</v>
      </c>
    </row>
    <row r="925" spans="1:2">
      <c r="A925" s="6">
        <v>-2</v>
      </c>
      <c r="B925" s="23">
        <v>0.95</v>
      </c>
    </row>
    <row r="926" spans="1:2">
      <c r="A926" s="6">
        <v>-3</v>
      </c>
      <c r="B926" s="23">
        <v>0.93</v>
      </c>
    </row>
    <row r="927" spans="1:2">
      <c r="A927" s="6">
        <v>-4</v>
      </c>
      <c r="B927" s="23">
        <v>0.9</v>
      </c>
    </row>
    <row r="928" spans="1:2">
      <c r="A928" s="6">
        <v>-5</v>
      </c>
      <c r="B928" s="23">
        <v>0.87</v>
      </c>
    </row>
    <row r="929" spans="1:2">
      <c r="A929" s="6">
        <v>-6</v>
      </c>
      <c r="B929" s="23">
        <v>0.82</v>
      </c>
    </row>
    <row r="930" spans="1:2">
      <c r="A930" s="6">
        <v>-7</v>
      </c>
      <c r="B930" s="23">
        <v>0.78</v>
      </c>
    </row>
    <row r="931" spans="1:2">
      <c r="A931" s="6">
        <v>-8</v>
      </c>
      <c r="B931" s="23">
        <v>0.73</v>
      </c>
    </row>
    <row r="932" spans="1:2">
      <c r="A932" s="6">
        <v>-9</v>
      </c>
      <c r="B932" s="23">
        <v>0.69</v>
      </c>
    </row>
    <row r="933" spans="1:2">
      <c r="A933" s="6">
        <v>-10</v>
      </c>
      <c r="B933" s="23">
        <v>0.64</v>
      </c>
    </row>
    <row r="934" spans="1:2">
      <c r="A934" s="6">
        <v>-11</v>
      </c>
      <c r="B934" s="23">
        <v>0.6</v>
      </c>
    </row>
    <row r="935" spans="1:2">
      <c r="A935" s="6">
        <v>-12</v>
      </c>
      <c r="B935" s="23">
        <v>0.55000000000000004</v>
      </c>
    </row>
    <row r="936" spans="1:2">
      <c r="A936" s="6">
        <v>-13</v>
      </c>
      <c r="B936" s="23">
        <v>0.51</v>
      </c>
    </row>
    <row r="937" spans="1:2">
      <c r="A937" s="6">
        <v>-14</v>
      </c>
      <c r="B937" s="23">
        <v>0.47</v>
      </c>
    </row>
    <row r="938" spans="1:2">
      <c r="A938" s="6">
        <v>-15</v>
      </c>
      <c r="B938" s="23">
        <v>0.44</v>
      </c>
    </row>
    <row r="939" spans="1:2">
      <c r="A939" s="6">
        <v>-16</v>
      </c>
      <c r="B939" s="23">
        <v>0.39</v>
      </c>
    </row>
    <row r="940" spans="1:2">
      <c r="A940" s="6">
        <v>-17</v>
      </c>
      <c r="B940" s="23">
        <v>0.35</v>
      </c>
    </row>
    <row r="941" spans="1:2">
      <c r="A941" s="6">
        <v>-18</v>
      </c>
      <c r="B941" s="23">
        <v>0.31</v>
      </c>
    </row>
    <row r="942" spans="1:2">
      <c r="A942" s="6">
        <v>-19</v>
      </c>
      <c r="B942" s="23">
        <v>0.27</v>
      </c>
    </row>
    <row r="943" spans="1:2">
      <c r="A943" s="6">
        <v>-20</v>
      </c>
      <c r="B943" s="23">
        <v>0.23</v>
      </c>
    </row>
    <row r="944" spans="1:2">
      <c r="A944" s="6">
        <v>-21</v>
      </c>
      <c r="B944" s="23">
        <v>0.2</v>
      </c>
    </row>
    <row r="945" spans="1:2">
      <c r="A945" s="6">
        <v>-22</v>
      </c>
      <c r="B945" s="23">
        <v>0.18</v>
      </c>
    </row>
    <row r="946" spans="1:2">
      <c r="A946" s="6">
        <v>-23</v>
      </c>
      <c r="B946" s="23">
        <v>0.19</v>
      </c>
    </row>
    <row r="947" spans="1:2">
      <c r="A947" s="6">
        <v>-24</v>
      </c>
      <c r="B947" s="23">
        <v>0.19</v>
      </c>
    </row>
    <row r="948" spans="1:2">
      <c r="A948" s="6">
        <v>-25</v>
      </c>
      <c r="B948" s="23">
        <v>0.2</v>
      </c>
    </row>
  </sheetData>
  <mergeCells count="1">
    <mergeCell ref="A3:B3"/>
  </mergeCells>
  <phoneticPr fontId="44" type="noConversion"/>
  <pageMargins left="0.75" right="0.75" top="1" bottom="1" header="0.5" footer="0.5"/>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08"/>
  <sheetViews>
    <sheetView workbookViewId="0">
      <selection activeCell="K60" sqref="K60"/>
    </sheetView>
  </sheetViews>
  <sheetFormatPr baseColWidth="10" defaultColWidth="9" defaultRowHeight="13"/>
  <cols>
    <col min="1" max="1" width="21.1640625" style="19" customWidth="1"/>
    <col min="2" max="2" width="14.1640625" style="20"/>
    <col min="3" max="3" width="9" style="4"/>
    <col min="4" max="5" width="8.6640625" style="119" customWidth="1"/>
    <col min="6" max="6" width="10.1640625" style="119" customWidth="1"/>
    <col min="7" max="7" width="17.1640625" style="119" customWidth="1"/>
    <col min="8" max="8" width="8" style="119" customWidth="1"/>
    <col min="9" max="9" width="14.1640625" style="119" customWidth="1"/>
    <col min="10" max="10" width="11.1640625" style="119" customWidth="1"/>
    <col min="11" max="11" width="20.33203125" style="119" customWidth="1"/>
    <col min="12" max="12" width="7.83203125" style="4" customWidth="1"/>
    <col min="13" max="13" width="35.6640625" style="4" customWidth="1"/>
    <col min="14" max="16384" width="9" style="4"/>
  </cols>
  <sheetData>
    <row r="1" spans="1:13">
      <c r="A1" s="39" t="s">
        <v>632</v>
      </c>
    </row>
    <row r="2" spans="1:13">
      <c r="A2" s="39"/>
    </row>
    <row r="3" spans="1:13">
      <c r="A3" s="228" t="s">
        <v>605</v>
      </c>
      <c r="B3" s="228"/>
      <c r="F3" s="232" t="s">
        <v>606</v>
      </c>
      <c r="G3" s="232"/>
      <c r="H3" s="232"/>
      <c r="I3" s="232"/>
      <c r="J3" s="232"/>
      <c r="K3" s="232"/>
      <c r="L3" s="232"/>
      <c r="M3" s="232"/>
    </row>
    <row r="4" spans="1:13" ht="15">
      <c r="A4" s="11" t="s">
        <v>607</v>
      </c>
      <c r="B4" s="12" t="s">
        <v>608</v>
      </c>
      <c r="F4" s="13" t="s">
        <v>609</v>
      </c>
      <c r="G4" s="13" t="s">
        <v>628</v>
      </c>
      <c r="H4" s="13" t="s">
        <v>633</v>
      </c>
      <c r="I4" s="14" t="s">
        <v>611</v>
      </c>
      <c r="J4" s="14" t="s">
        <v>612</v>
      </c>
      <c r="K4" s="13" t="s">
        <v>629</v>
      </c>
      <c r="L4" s="13" t="s">
        <v>634</v>
      </c>
      <c r="M4" s="13" t="s">
        <v>635</v>
      </c>
    </row>
    <row r="5" spans="1:13">
      <c r="A5" s="19">
        <v>1779.4355579999999</v>
      </c>
      <c r="B5" s="23">
        <v>20.001644469999999</v>
      </c>
      <c r="F5" s="13">
        <v>197</v>
      </c>
      <c r="G5" s="13" t="s">
        <v>636</v>
      </c>
      <c r="H5" s="34">
        <v>-23.5</v>
      </c>
      <c r="I5" s="13">
        <v>3420</v>
      </c>
      <c r="J5" s="119">
        <v>30</v>
      </c>
      <c r="K5" s="34">
        <f>(2728+2876)/2</f>
        <v>2802</v>
      </c>
      <c r="L5" s="34">
        <f>ABS(2728-2876)/2</f>
        <v>74</v>
      </c>
      <c r="M5" s="13">
        <v>2630</v>
      </c>
    </row>
    <row r="6" spans="1:13">
      <c r="A6" s="19">
        <v>1872.5369330000001</v>
      </c>
      <c r="B6" s="23">
        <v>18.255487389999999</v>
      </c>
      <c r="F6" s="13">
        <v>238</v>
      </c>
      <c r="G6" s="13" t="s">
        <v>636</v>
      </c>
      <c r="H6" s="34">
        <v>-20.6</v>
      </c>
      <c r="I6" s="13">
        <v>4690</v>
      </c>
      <c r="J6" s="119">
        <v>30</v>
      </c>
      <c r="K6" s="34">
        <f>(4247+4418)/2</f>
        <v>4332.5</v>
      </c>
      <c r="L6" s="34">
        <f>ABS(4247-4418)/2</f>
        <v>85.5</v>
      </c>
      <c r="M6" s="13">
        <v>3900</v>
      </c>
    </row>
    <row r="7" spans="1:13">
      <c r="A7" s="19">
        <v>1965.6383089999999</v>
      </c>
      <c r="B7" s="23">
        <v>20.034767349999999</v>
      </c>
      <c r="F7" s="13">
        <v>293</v>
      </c>
      <c r="G7" s="13" t="s">
        <v>636</v>
      </c>
      <c r="H7" s="34">
        <v>-19.3</v>
      </c>
      <c r="I7" s="13">
        <v>8860</v>
      </c>
      <c r="J7" s="119">
        <v>40</v>
      </c>
      <c r="K7" s="34">
        <f>(8779+9093)/2</f>
        <v>8936</v>
      </c>
      <c r="L7" s="34">
        <f>ABS(8779-9093)/2</f>
        <v>157</v>
      </c>
      <c r="M7" s="13">
        <v>8070</v>
      </c>
    </row>
    <row r="8" spans="1:13">
      <c r="A8" s="19">
        <v>2151.8410600000002</v>
      </c>
      <c r="B8" s="23">
        <v>20.396766710000001</v>
      </c>
      <c r="F8" s="13">
        <v>437</v>
      </c>
      <c r="G8" s="13" t="s">
        <v>637</v>
      </c>
      <c r="H8" s="34">
        <v>-11.6</v>
      </c>
      <c r="I8" s="13">
        <v>11520</v>
      </c>
      <c r="J8" s="119">
        <v>50</v>
      </c>
      <c r="K8" s="34">
        <f>(12587+12732)/2</f>
        <v>12659.5</v>
      </c>
      <c r="L8" s="34">
        <f>ABS(12587-12732)/2</f>
        <v>72.5</v>
      </c>
      <c r="M8" s="13">
        <v>10730</v>
      </c>
    </row>
    <row r="9" spans="1:13">
      <c r="A9" s="19">
        <v>2338.0438100000001</v>
      </c>
      <c r="B9" s="23">
        <v>19.200766699999999</v>
      </c>
      <c r="F9" s="13">
        <v>453</v>
      </c>
      <c r="G9" s="13" t="s">
        <v>637</v>
      </c>
      <c r="H9" s="34">
        <v>-11.3</v>
      </c>
      <c r="I9" s="13">
        <v>11480</v>
      </c>
      <c r="J9" s="119">
        <v>40</v>
      </c>
      <c r="K9" s="34">
        <f>(12576+12715)/2</f>
        <v>12645.5</v>
      </c>
      <c r="L9" s="34">
        <f>ABS(12576-12715)/2</f>
        <v>69.5</v>
      </c>
      <c r="M9" s="13">
        <v>10690</v>
      </c>
    </row>
    <row r="10" spans="1:13">
      <c r="A10" s="19">
        <v>2524.2465609999999</v>
      </c>
      <c r="B10" s="23">
        <v>21.493106399999999</v>
      </c>
      <c r="F10" s="13">
        <v>479</v>
      </c>
      <c r="G10" s="13" t="s">
        <v>638</v>
      </c>
      <c r="H10" s="34">
        <v>-16.7</v>
      </c>
      <c r="I10" s="13">
        <v>11770</v>
      </c>
      <c r="J10" s="119">
        <v>40</v>
      </c>
      <c r="K10" s="34">
        <f>(12727+12974)/2</f>
        <v>12850.5</v>
      </c>
      <c r="L10" s="34">
        <f>ABS(12727-12974)/2</f>
        <v>123.5</v>
      </c>
      <c r="M10" s="13">
        <v>10980</v>
      </c>
    </row>
    <row r="11" spans="1:13">
      <c r="A11" s="19">
        <v>2710.4493120000002</v>
      </c>
      <c r="B11" s="23">
        <v>20.945495350000002</v>
      </c>
      <c r="F11" s="13">
        <v>497</v>
      </c>
      <c r="G11" s="13" t="s">
        <v>636</v>
      </c>
      <c r="H11" s="34">
        <v>-22.9</v>
      </c>
      <c r="I11" s="13">
        <v>12750</v>
      </c>
      <c r="J11" s="119">
        <v>50</v>
      </c>
      <c r="K11" s="34">
        <f>(13619+14003)/2</f>
        <v>13811</v>
      </c>
      <c r="L11" s="34">
        <f>ABS(13619-14003)/2</f>
        <v>192</v>
      </c>
      <c r="M11" s="13">
        <v>11960</v>
      </c>
    </row>
    <row r="12" spans="1:13">
      <c r="A12" s="19">
        <v>2803.5506879999998</v>
      </c>
      <c r="B12" s="23">
        <v>18.773351170000002</v>
      </c>
      <c r="F12" s="13">
        <v>565</v>
      </c>
      <c r="G12" s="13" t="s">
        <v>636</v>
      </c>
      <c r="H12" s="34">
        <v>-21</v>
      </c>
      <c r="I12" s="13">
        <v>15630</v>
      </c>
      <c r="J12" s="119">
        <v>60</v>
      </c>
      <c r="K12" s="34">
        <f>(17867+18246)/2</f>
        <v>18056.5</v>
      </c>
      <c r="L12" s="34">
        <f>ABS(17867-18246)/2</f>
        <v>189.5</v>
      </c>
      <c r="M12" s="13">
        <v>14840</v>
      </c>
    </row>
    <row r="13" spans="1:13">
      <c r="A13" s="19">
        <v>2896.652063</v>
      </c>
      <c r="B13" s="23">
        <v>21.821099830000001</v>
      </c>
      <c r="F13" s="13">
        <v>569</v>
      </c>
      <c r="G13" s="13" t="s">
        <v>638</v>
      </c>
      <c r="H13" s="34">
        <v>-10.1</v>
      </c>
      <c r="I13" s="13">
        <v>15820</v>
      </c>
      <c r="J13" s="119">
        <v>60</v>
      </c>
      <c r="K13" s="34">
        <f>(18045+18452)/2</f>
        <v>18248.5</v>
      </c>
      <c r="L13" s="34">
        <f>ABS(18045-18452)/2</f>
        <v>203.5</v>
      </c>
      <c r="M13" s="13">
        <v>15030</v>
      </c>
    </row>
    <row r="14" spans="1:13">
      <c r="A14" s="19">
        <v>3036.304126</v>
      </c>
      <c r="B14" s="23">
        <v>19.676461660000001</v>
      </c>
      <c r="F14" s="13">
        <v>642</v>
      </c>
      <c r="G14" s="13" t="s">
        <v>639</v>
      </c>
      <c r="H14" s="34">
        <v>-11.8</v>
      </c>
      <c r="I14" s="13">
        <v>18150</v>
      </c>
      <c r="J14" s="119">
        <v>70</v>
      </c>
      <c r="K14" s="34">
        <f>(20695+21202)/2</f>
        <v>20948.5</v>
      </c>
      <c r="L14" s="34">
        <f>ABS(20695-21202)/2</f>
        <v>253.5</v>
      </c>
      <c r="M14" s="13">
        <v>17360</v>
      </c>
    </row>
    <row r="15" spans="1:13">
      <c r="A15" s="19">
        <v>3082.8548139999998</v>
      </c>
      <c r="B15" s="23">
        <v>22.3698069</v>
      </c>
    </row>
    <row r="16" spans="1:13">
      <c r="A16" s="19">
        <v>3222.5068769999998</v>
      </c>
      <c r="B16" s="23">
        <v>19.028134300000001</v>
      </c>
      <c r="D16" s="13"/>
      <c r="E16" s="13"/>
      <c r="F16" s="13"/>
      <c r="G16" s="13"/>
      <c r="I16" s="13"/>
      <c r="J16" s="13"/>
    </row>
    <row r="17" spans="1:11">
      <c r="A17" s="19">
        <v>3315.6082529999999</v>
      </c>
      <c r="B17" s="23">
        <v>18.541940610000001</v>
      </c>
    </row>
    <row r="18" spans="1:11">
      <c r="A18" s="19">
        <v>3362.1589399999998</v>
      </c>
      <c r="B18" s="23">
        <v>21.459905169999999</v>
      </c>
      <c r="D18" s="29"/>
      <c r="E18" s="29"/>
      <c r="F18" s="29"/>
      <c r="G18" s="29"/>
      <c r="I18" s="29"/>
      <c r="J18" s="29"/>
    </row>
    <row r="19" spans="1:11">
      <c r="A19" s="19">
        <v>3455.2603159999999</v>
      </c>
      <c r="B19" s="23">
        <v>21.81485881</v>
      </c>
      <c r="D19" s="29"/>
      <c r="E19" s="29"/>
      <c r="F19" s="29"/>
      <c r="G19" s="29"/>
      <c r="I19" s="29"/>
      <c r="J19" s="29"/>
    </row>
    <row r="20" spans="1:11">
      <c r="A20" s="19">
        <v>3594.9123789999999</v>
      </c>
      <c r="B20" s="23">
        <v>21.3103908</v>
      </c>
      <c r="D20" s="29"/>
      <c r="E20" s="29"/>
      <c r="F20" s="29"/>
      <c r="G20" s="29"/>
      <c r="H20" s="29"/>
      <c r="I20" s="29"/>
      <c r="J20" s="29"/>
      <c r="K20" s="29"/>
    </row>
    <row r="21" spans="1:11">
      <c r="A21" s="19">
        <v>3641.4630670000001</v>
      </c>
      <c r="B21" s="23">
        <v>22.915067369999999</v>
      </c>
      <c r="D21" s="29"/>
      <c r="E21" s="29"/>
      <c r="F21" s="29"/>
      <c r="G21" s="29"/>
      <c r="H21" s="29"/>
      <c r="I21" s="29"/>
      <c r="J21" s="29"/>
      <c r="K21" s="29"/>
    </row>
    <row r="22" spans="1:11">
      <c r="A22" s="19">
        <v>3733.6013250000001</v>
      </c>
      <c r="B22" s="23">
        <v>21.090080830000002</v>
      </c>
      <c r="D22" s="29"/>
      <c r="E22" s="29"/>
      <c r="F22" s="29"/>
      <c r="G22" s="29"/>
      <c r="H22" s="29"/>
      <c r="I22" s="29"/>
      <c r="J22" s="29"/>
      <c r="K22" s="29"/>
    </row>
    <row r="23" spans="1:11">
      <c r="A23" s="19">
        <v>3825.7395820000002</v>
      </c>
      <c r="B23" s="23">
        <v>18.425557510000001</v>
      </c>
      <c r="D23" s="29"/>
      <c r="E23" s="29"/>
      <c r="F23" s="29"/>
      <c r="G23" s="29"/>
      <c r="H23" s="29"/>
      <c r="I23" s="29"/>
      <c r="J23" s="29"/>
      <c r="K23" s="29"/>
    </row>
    <row r="24" spans="1:11">
      <c r="A24" s="19">
        <v>3963.9469690000001</v>
      </c>
      <c r="B24" s="23">
        <v>21.547628700000001</v>
      </c>
      <c r="D24" s="29"/>
      <c r="E24" s="29"/>
      <c r="F24" s="29"/>
      <c r="G24" s="29"/>
      <c r="H24" s="29"/>
      <c r="I24" s="29"/>
      <c r="J24" s="29"/>
      <c r="K24" s="29"/>
    </row>
    <row r="25" spans="1:11">
      <c r="A25" s="19">
        <v>4010.0160980000001</v>
      </c>
      <c r="B25" s="23">
        <v>16.797866620000001</v>
      </c>
      <c r="D25" s="29"/>
      <c r="E25" s="29"/>
      <c r="F25" s="29"/>
      <c r="G25" s="29"/>
      <c r="H25" s="29"/>
      <c r="I25" s="29"/>
      <c r="J25" s="29"/>
      <c r="K25" s="29"/>
    </row>
    <row r="26" spans="1:11">
      <c r="A26" s="19">
        <v>4102.154356</v>
      </c>
      <c r="B26" s="23">
        <v>22.65534375</v>
      </c>
      <c r="D26" s="29"/>
      <c r="E26" s="29"/>
      <c r="F26" s="29"/>
      <c r="G26" s="29"/>
      <c r="H26" s="29"/>
      <c r="I26" s="29"/>
      <c r="J26" s="29"/>
      <c r="K26" s="29"/>
    </row>
    <row r="27" spans="1:11">
      <c r="A27" s="19">
        <v>4194.2926129999996</v>
      </c>
      <c r="B27" s="23">
        <v>19.393054559999999</v>
      </c>
      <c r="D27" s="29"/>
      <c r="E27" s="29"/>
      <c r="F27" s="29"/>
      <c r="G27" s="29"/>
      <c r="H27" s="29"/>
      <c r="I27" s="29"/>
      <c r="J27" s="29"/>
      <c r="K27" s="29"/>
    </row>
    <row r="28" spans="1:11">
      <c r="A28" s="19">
        <v>4432.9587030000002</v>
      </c>
      <c r="B28" s="23">
        <v>17.826394440000001</v>
      </c>
      <c r="D28" s="29"/>
      <c r="E28" s="29"/>
      <c r="F28" s="29"/>
      <c r="G28" s="29"/>
      <c r="H28" s="29"/>
      <c r="I28" s="29"/>
      <c r="J28" s="29"/>
      <c r="K28" s="29"/>
    </row>
    <row r="29" spans="1:11">
      <c r="A29" s="19">
        <v>4633.8761100000002</v>
      </c>
      <c r="B29" s="23">
        <v>18.184247249999999</v>
      </c>
      <c r="D29" s="29"/>
      <c r="E29" s="29"/>
      <c r="F29" s="29"/>
      <c r="G29" s="29"/>
      <c r="H29" s="29"/>
      <c r="I29" s="29"/>
      <c r="J29" s="29"/>
      <c r="K29" s="29"/>
    </row>
    <row r="30" spans="1:11">
      <c r="A30" s="19">
        <v>4834.7935170000001</v>
      </c>
      <c r="B30" s="23">
        <v>21.629069999999999</v>
      </c>
      <c r="K30" s="29"/>
    </row>
    <row r="31" spans="1:11">
      <c r="A31" s="19">
        <v>5035.710924</v>
      </c>
      <c r="B31" s="23">
        <v>20.61005948</v>
      </c>
      <c r="K31" s="29"/>
    </row>
    <row r="32" spans="1:11">
      <c r="A32" s="19">
        <v>5236.6283299999996</v>
      </c>
      <c r="B32" s="23">
        <v>22.822181440000001</v>
      </c>
    </row>
    <row r="33" spans="1:2">
      <c r="A33" s="19">
        <v>5437.5457370000004</v>
      </c>
      <c r="B33" s="23">
        <v>18.981498980000001</v>
      </c>
    </row>
    <row r="34" spans="1:2">
      <c r="A34" s="19">
        <v>5638.4631440000003</v>
      </c>
      <c r="B34" s="23">
        <v>22.111168230000001</v>
      </c>
    </row>
    <row r="35" spans="1:2">
      <c r="A35" s="19">
        <v>5828.104574</v>
      </c>
      <c r="B35" s="23">
        <v>22.31552941</v>
      </c>
    </row>
    <row r="36" spans="1:2">
      <c r="A36" s="19">
        <v>6006.4700270000003</v>
      </c>
      <c r="B36" s="23">
        <v>24.302421769999999</v>
      </c>
    </row>
    <row r="37" spans="1:2">
      <c r="A37" s="19">
        <v>6184.8354799999997</v>
      </c>
      <c r="B37" s="23">
        <v>20.785896399999999</v>
      </c>
    </row>
    <row r="38" spans="1:2">
      <c r="A38" s="19">
        <v>6363.2009330000001</v>
      </c>
      <c r="B38" s="23">
        <v>23.465296299999999</v>
      </c>
    </row>
    <row r="39" spans="1:2">
      <c r="A39" s="19">
        <v>6452.3836590000001</v>
      </c>
      <c r="B39" s="23">
        <v>21.754662069999998</v>
      </c>
    </row>
    <row r="40" spans="1:2">
      <c r="A40" s="19">
        <v>6630.7491120000004</v>
      </c>
      <c r="B40" s="23">
        <v>22.322816670000002</v>
      </c>
    </row>
    <row r="41" spans="1:2">
      <c r="A41" s="19">
        <v>6719.9318380000004</v>
      </c>
      <c r="B41" s="23">
        <v>26.994522369999999</v>
      </c>
    </row>
    <row r="42" spans="1:2">
      <c r="A42" s="19">
        <v>6987.4800180000002</v>
      </c>
      <c r="B42" s="23">
        <v>21.954542230000001</v>
      </c>
    </row>
    <row r="43" spans="1:2">
      <c r="A43" s="19">
        <v>7076.6627440000002</v>
      </c>
      <c r="B43" s="23">
        <v>22.87278177</v>
      </c>
    </row>
    <row r="44" spans="1:2">
      <c r="A44" s="19">
        <v>7344.210924</v>
      </c>
      <c r="B44" s="23">
        <v>22.543652170000001</v>
      </c>
    </row>
    <row r="45" spans="1:2">
      <c r="A45" s="19">
        <v>7433.39365</v>
      </c>
      <c r="B45" s="23">
        <v>26.239882770000001</v>
      </c>
    </row>
    <row r="46" spans="1:2">
      <c r="A46" s="19">
        <v>7611.7591030000003</v>
      </c>
      <c r="B46" s="23">
        <v>25.365512200000001</v>
      </c>
    </row>
    <row r="47" spans="1:2">
      <c r="A47" s="19">
        <v>7790.1245559999998</v>
      </c>
      <c r="B47" s="23">
        <v>26.361025439999999</v>
      </c>
    </row>
    <row r="48" spans="1:2">
      <c r="A48" s="19">
        <v>7968.4900090000001</v>
      </c>
      <c r="B48" s="23">
        <v>28.287483649999999</v>
      </c>
    </row>
    <row r="49" spans="1:2">
      <c r="A49" s="19">
        <v>8146.8554620000004</v>
      </c>
      <c r="B49" s="23">
        <v>19.477416040000001</v>
      </c>
    </row>
    <row r="50" spans="1:2">
      <c r="A50" s="19">
        <v>8325.2209149999999</v>
      </c>
      <c r="B50" s="23">
        <v>18.9832991</v>
      </c>
    </row>
    <row r="51" spans="1:2">
      <c r="A51" s="19">
        <v>8503.5863680000002</v>
      </c>
      <c r="B51" s="23">
        <v>20.074257429999999</v>
      </c>
    </row>
    <row r="52" spans="1:2">
      <c r="A52" s="19">
        <v>8681.9518210000006</v>
      </c>
      <c r="B52" s="23">
        <v>18.430177539999999</v>
      </c>
    </row>
    <row r="53" spans="1:2">
      <c r="A53" s="19">
        <v>8860.3172740000009</v>
      </c>
      <c r="B53" s="23">
        <v>20.056499370000001</v>
      </c>
    </row>
    <row r="54" spans="1:2">
      <c r="A54" s="19">
        <v>8977.2409669999997</v>
      </c>
      <c r="B54" s="23">
        <v>20.301106140000002</v>
      </c>
    </row>
    <row r="55" spans="1:2">
      <c r="A55" s="19">
        <v>9032.7229009999992</v>
      </c>
      <c r="B55" s="23">
        <v>19.754981829999998</v>
      </c>
    </row>
    <row r="56" spans="1:2">
      <c r="A56" s="19">
        <v>9115.9458030000005</v>
      </c>
      <c r="B56" s="23">
        <v>17.663744940000001</v>
      </c>
    </row>
    <row r="57" spans="1:2">
      <c r="A57" s="19">
        <v>9144.2942359999997</v>
      </c>
      <c r="B57" s="23">
        <v>17.916077319999999</v>
      </c>
    </row>
    <row r="58" spans="1:2">
      <c r="A58" s="19">
        <v>9200.9911040000006</v>
      </c>
      <c r="B58" s="23">
        <v>18.654216909999999</v>
      </c>
    </row>
    <row r="59" spans="1:2">
      <c r="A59" s="19">
        <v>9257.6879709999994</v>
      </c>
      <c r="B59" s="23">
        <v>18.925706439999999</v>
      </c>
    </row>
    <row r="60" spans="1:2">
      <c r="A60" s="19">
        <v>9314.3848379999999</v>
      </c>
      <c r="B60" s="23">
        <v>17.788285080000001</v>
      </c>
    </row>
    <row r="61" spans="1:2">
      <c r="A61" s="19">
        <v>9371.0817050000005</v>
      </c>
      <c r="B61" s="23">
        <v>17.980649570000001</v>
      </c>
    </row>
    <row r="62" spans="1:2">
      <c r="A62" s="19">
        <v>9456.1270060000006</v>
      </c>
      <c r="B62" s="23">
        <v>18.557011490000001</v>
      </c>
    </row>
    <row r="63" spans="1:2">
      <c r="A63" s="19">
        <v>9767.9597749999994</v>
      </c>
      <c r="B63" s="23">
        <v>19.262223580000001</v>
      </c>
    </row>
    <row r="64" spans="1:2">
      <c r="A64" s="19">
        <v>9824.6566419999999</v>
      </c>
      <c r="B64" s="23">
        <v>21.242412989999998</v>
      </c>
    </row>
    <row r="65" spans="1:2">
      <c r="A65" s="19">
        <v>9938.0503769999996</v>
      </c>
      <c r="B65" s="23">
        <v>21.605454460000001</v>
      </c>
    </row>
    <row r="66" spans="1:2">
      <c r="A66" s="19">
        <v>10051.44411</v>
      </c>
      <c r="B66" s="23">
        <v>21.694816540000001</v>
      </c>
    </row>
    <row r="67" spans="1:2">
      <c r="A67" s="19">
        <v>10164.83785</v>
      </c>
      <c r="B67" s="23">
        <v>20.51276769</v>
      </c>
    </row>
    <row r="68" spans="1:2">
      <c r="A68" s="19">
        <v>10278.23158</v>
      </c>
      <c r="B68" s="23">
        <v>21.694816540000001</v>
      </c>
    </row>
    <row r="69" spans="1:2">
      <c r="A69" s="19">
        <v>10391.625309999999</v>
      </c>
      <c r="B69" s="23">
        <v>19.087296049999999</v>
      </c>
    </row>
    <row r="70" spans="1:2">
      <c r="A70" s="19">
        <v>10448.322179999999</v>
      </c>
      <c r="B70" s="23">
        <v>18.071203669999999</v>
      </c>
    </row>
    <row r="71" spans="1:2">
      <c r="A71" s="19">
        <v>10505.019050000001</v>
      </c>
      <c r="B71" s="23">
        <v>25.698893420000001</v>
      </c>
    </row>
    <row r="72" spans="1:2">
      <c r="A72" s="19">
        <v>10561.715920000001</v>
      </c>
      <c r="B72" s="23">
        <v>18.490834230000001</v>
      </c>
    </row>
    <row r="73" spans="1:2">
      <c r="A73" s="19">
        <v>10675.10965</v>
      </c>
      <c r="B73" s="23">
        <v>21.66552862</v>
      </c>
    </row>
    <row r="74" spans="1:2">
      <c r="A74" s="19">
        <v>11185.381450000001</v>
      </c>
      <c r="B74" s="23">
        <v>23.755055729999999</v>
      </c>
    </row>
    <row r="75" spans="1:2">
      <c r="A75" s="19">
        <v>11752.350130000001</v>
      </c>
      <c r="B75" s="23">
        <v>20.668614640000001</v>
      </c>
    </row>
    <row r="76" spans="1:2">
      <c r="A76" s="19">
        <v>12092.53133</v>
      </c>
      <c r="B76" s="23">
        <v>21.16175514</v>
      </c>
    </row>
    <row r="77" spans="1:2">
      <c r="A77" s="19">
        <v>12546.10627</v>
      </c>
      <c r="B77" s="23">
        <v>23.324865379999999</v>
      </c>
    </row>
    <row r="78" spans="1:2">
      <c r="A78" s="19">
        <v>12658.94224</v>
      </c>
      <c r="B78" s="23">
        <v>26.367434339999999</v>
      </c>
    </row>
    <row r="79" spans="1:2">
      <c r="A79" s="19">
        <v>12703.40733</v>
      </c>
      <c r="B79" s="23">
        <v>20.453410680000001</v>
      </c>
    </row>
    <row r="80" spans="1:2">
      <c r="A80" s="19">
        <v>12746.99034</v>
      </c>
      <c r="B80" s="23">
        <v>24.538536570000002</v>
      </c>
    </row>
    <row r="81" spans="1:2">
      <c r="A81" s="19">
        <v>12790.57336</v>
      </c>
      <c r="B81" s="23">
        <v>19.24876823</v>
      </c>
    </row>
    <row r="82" spans="1:2">
      <c r="A82" s="19">
        <v>13133</v>
      </c>
      <c r="B82" s="23">
        <v>20.975227440000001</v>
      </c>
    </row>
    <row r="83" spans="1:2">
      <c r="A83" s="19">
        <v>14080.555560000001</v>
      </c>
      <c r="B83" s="23">
        <v>21.36246233</v>
      </c>
    </row>
    <row r="84" spans="1:2">
      <c r="A84" s="19">
        <v>14350.11111</v>
      </c>
      <c r="B84" s="23">
        <v>21.80249036</v>
      </c>
    </row>
    <row r="85" spans="1:2">
      <c r="A85" s="19">
        <v>14889.22222</v>
      </c>
      <c r="B85" s="23">
        <v>20.440428000000001</v>
      </c>
    </row>
    <row r="86" spans="1:2">
      <c r="A86" s="19">
        <v>15158.77778</v>
      </c>
      <c r="B86" s="23">
        <v>18.144738289999999</v>
      </c>
    </row>
    <row r="87" spans="1:2">
      <c r="A87" s="19">
        <v>15428.333329999999</v>
      </c>
      <c r="B87" s="23">
        <v>17.7372467</v>
      </c>
    </row>
    <row r="88" spans="1:2">
      <c r="A88" s="19">
        <v>15967.444439999999</v>
      </c>
      <c r="B88" s="23">
        <v>17.057684030000001</v>
      </c>
    </row>
    <row r="89" spans="1:2">
      <c r="A89" s="19">
        <v>16237</v>
      </c>
      <c r="B89" s="23">
        <v>18.579297050000001</v>
      </c>
    </row>
    <row r="90" spans="1:2">
      <c r="A90" s="19">
        <v>16506.555560000001</v>
      </c>
      <c r="B90" s="23">
        <v>18.141998470000001</v>
      </c>
    </row>
    <row r="91" spans="1:2">
      <c r="A91" s="19">
        <v>17045.666669999999</v>
      </c>
      <c r="B91" s="23">
        <v>17.647598089999999</v>
      </c>
    </row>
    <row r="92" spans="1:2">
      <c r="A92" s="19">
        <v>18104.5</v>
      </c>
      <c r="B92" s="23">
        <v>17.195484279999999</v>
      </c>
    </row>
    <row r="93" spans="1:2">
      <c r="A93" s="19">
        <v>18288.205880000001</v>
      </c>
      <c r="B93" s="23">
        <v>16.926823330000001</v>
      </c>
    </row>
    <row r="94" spans="1:2">
      <c r="A94" s="19">
        <v>18447.029409999999</v>
      </c>
      <c r="B94" s="23">
        <v>18.278577039999998</v>
      </c>
    </row>
    <row r="95" spans="1:2">
      <c r="A95" s="19">
        <v>18764.676469999999</v>
      </c>
      <c r="B95" s="23">
        <v>16.8026418</v>
      </c>
    </row>
    <row r="96" spans="1:2">
      <c r="A96" s="19">
        <v>18923.5</v>
      </c>
      <c r="B96" s="23">
        <v>15.2186922</v>
      </c>
    </row>
    <row r="97" spans="1:2">
      <c r="A97" s="19">
        <v>19082.323530000001</v>
      </c>
      <c r="B97" s="23">
        <v>14.83776297</v>
      </c>
    </row>
    <row r="98" spans="1:2">
      <c r="A98" s="19">
        <v>19241.147059999999</v>
      </c>
      <c r="B98" s="23">
        <v>18.811000320000002</v>
      </c>
    </row>
    <row r="99" spans="1:2">
      <c r="A99" s="19">
        <v>19399.970590000001</v>
      </c>
      <c r="B99" s="23">
        <v>15.05302822</v>
      </c>
    </row>
    <row r="100" spans="1:2">
      <c r="A100" s="19">
        <v>19558.794119999999</v>
      </c>
      <c r="B100" s="23">
        <v>13.99836586</v>
      </c>
    </row>
    <row r="101" spans="1:2">
      <c r="A101" s="19">
        <v>19717.61765</v>
      </c>
      <c r="B101" s="23">
        <v>16.694370169999999</v>
      </c>
    </row>
    <row r="102" spans="1:2">
      <c r="A102" s="19">
        <v>19876.441180000002</v>
      </c>
      <c r="B102" s="23">
        <v>19.79389115</v>
      </c>
    </row>
    <row r="103" spans="1:2">
      <c r="A103" s="19">
        <v>20035.264709999999</v>
      </c>
      <c r="B103" s="23">
        <v>18.256502179999998</v>
      </c>
    </row>
    <row r="104" spans="1:2">
      <c r="A104" s="19">
        <v>20194.088240000001</v>
      </c>
      <c r="B104" s="23">
        <v>18.05490241</v>
      </c>
    </row>
    <row r="105" spans="1:2">
      <c r="A105" s="19">
        <v>20352.911759999999</v>
      </c>
      <c r="B105" s="23">
        <v>17.416142749999999</v>
      </c>
    </row>
    <row r="106" spans="1:2">
      <c r="A106" s="19">
        <v>20511.735290000001</v>
      </c>
      <c r="B106" s="23">
        <v>16.745715140000001</v>
      </c>
    </row>
    <row r="107" spans="1:2">
      <c r="A107" s="19">
        <v>20670.558819999998</v>
      </c>
      <c r="B107" s="23">
        <v>18.74360072</v>
      </c>
    </row>
    <row r="108" spans="1:2">
      <c r="A108" s="19">
        <v>20829.38235</v>
      </c>
      <c r="B108" s="23">
        <v>21.76968523</v>
      </c>
    </row>
  </sheetData>
  <mergeCells count="2">
    <mergeCell ref="A3:B3"/>
    <mergeCell ref="F3:M3"/>
  </mergeCells>
  <phoneticPr fontId="44" type="noConversion"/>
  <pageMargins left="0.75" right="0.75" top="1" bottom="1" header="0.5" footer="0.5"/>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J214"/>
  <sheetViews>
    <sheetView workbookViewId="0">
      <selection activeCell="A3" sqref="A3:B4"/>
    </sheetView>
  </sheetViews>
  <sheetFormatPr baseColWidth="10" defaultColWidth="9" defaultRowHeight="13"/>
  <cols>
    <col min="1" max="1" width="21.1640625" style="6" customWidth="1"/>
    <col min="2" max="2" width="13.6640625" style="20" customWidth="1"/>
    <col min="3" max="4" width="9" style="4"/>
    <col min="5" max="5" width="10.1640625" style="6" customWidth="1"/>
    <col min="6" max="6" width="19" style="6" customWidth="1"/>
    <col min="7" max="7" width="14.1640625" style="6" customWidth="1"/>
    <col min="8" max="8" width="11.1640625" style="6" customWidth="1"/>
    <col min="9" max="9" width="20.33203125" style="6" customWidth="1"/>
    <col min="10" max="10" width="7.83203125" style="6" customWidth="1"/>
    <col min="11" max="16384" width="9" style="4"/>
  </cols>
  <sheetData>
    <row r="1" spans="1:10">
      <c r="A1" s="24" t="s">
        <v>886</v>
      </c>
    </row>
    <row r="2" spans="1:10">
      <c r="A2" s="25"/>
    </row>
    <row r="3" spans="1:10">
      <c r="A3" s="239" t="s">
        <v>605</v>
      </c>
      <c r="B3" s="239"/>
      <c r="E3" s="229" t="s">
        <v>606</v>
      </c>
      <c r="F3" s="229"/>
      <c r="G3" s="229"/>
      <c r="H3" s="229"/>
      <c r="I3" s="229"/>
      <c r="J3" s="229"/>
    </row>
    <row r="4" spans="1:10" ht="15">
      <c r="A4" s="11" t="s">
        <v>607</v>
      </c>
      <c r="B4" s="12" t="s">
        <v>608</v>
      </c>
      <c r="E4" s="13" t="s">
        <v>609</v>
      </c>
      <c r="F4" s="13" t="s">
        <v>628</v>
      </c>
      <c r="G4" s="14" t="s">
        <v>611</v>
      </c>
      <c r="H4" s="14" t="s">
        <v>612</v>
      </c>
      <c r="I4" s="13" t="s">
        <v>629</v>
      </c>
      <c r="J4" s="6" t="s">
        <v>620</v>
      </c>
    </row>
    <row r="5" spans="1:10">
      <c r="A5" s="6">
        <v>1313</v>
      </c>
      <c r="B5" s="20">
        <v>24.7</v>
      </c>
      <c r="E5" s="6">
        <v>8.5</v>
      </c>
      <c r="F5" s="6" t="s">
        <v>631</v>
      </c>
      <c r="G5" s="6">
        <v>2061</v>
      </c>
      <c r="H5" s="6">
        <v>39</v>
      </c>
      <c r="I5" s="6">
        <v>1450</v>
      </c>
      <c r="J5" s="6">
        <v>53</v>
      </c>
    </row>
    <row r="6" spans="1:10">
      <c r="A6" s="6">
        <v>1405</v>
      </c>
      <c r="B6" s="20">
        <v>24.2</v>
      </c>
      <c r="E6" s="6">
        <v>35.5</v>
      </c>
      <c r="F6" s="6" t="s">
        <v>631</v>
      </c>
      <c r="G6" s="6">
        <v>2950</v>
      </c>
      <c r="H6" s="6">
        <v>35</v>
      </c>
      <c r="I6" s="6">
        <v>2599</v>
      </c>
      <c r="J6" s="6">
        <v>96</v>
      </c>
    </row>
    <row r="7" spans="1:10">
      <c r="A7" s="6">
        <v>1997</v>
      </c>
      <c r="B7" s="20">
        <v>24.4</v>
      </c>
      <c r="E7" s="6">
        <v>72.5</v>
      </c>
      <c r="F7" s="6" t="s">
        <v>631</v>
      </c>
      <c r="G7" s="6">
        <v>4380</v>
      </c>
      <c r="H7" s="6">
        <v>40</v>
      </c>
      <c r="I7" s="6">
        <v>4433</v>
      </c>
      <c r="J7" s="6">
        <v>45</v>
      </c>
    </row>
    <row r="8" spans="1:10">
      <c r="A8" s="6">
        <v>2316</v>
      </c>
      <c r="B8" s="20">
        <v>23.6</v>
      </c>
      <c r="E8" s="6">
        <v>102.5</v>
      </c>
      <c r="F8" s="6" t="s">
        <v>631</v>
      </c>
      <c r="G8" s="6">
        <v>4900</v>
      </c>
      <c r="H8" s="6">
        <v>40</v>
      </c>
      <c r="I8" s="6">
        <v>5189</v>
      </c>
      <c r="J8" s="6">
        <v>97</v>
      </c>
    </row>
    <row r="9" spans="1:10">
      <c r="A9" s="6">
        <v>2545</v>
      </c>
      <c r="B9" s="20">
        <v>23.8</v>
      </c>
      <c r="E9" s="6">
        <v>129</v>
      </c>
      <c r="F9" s="6" t="s">
        <v>631</v>
      </c>
      <c r="G9" s="6">
        <v>6690</v>
      </c>
      <c r="H9" s="6">
        <v>45</v>
      </c>
      <c r="I9" s="6">
        <v>7294</v>
      </c>
      <c r="J9" s="6">
        <v>48</v>
      </c>
    </row>
    <row r="10" spans="1:10">
      <c r="A10" s="6">
        <v>2818</v>
      </c>
      <c r="B10" s="20">
        <v>23.5</v>
      </c>
      <c r="E10" s="6">
        <v>146</v>
      </c>
      <c r="F10" s="6" t="s">
        <v>631</v>
      </c>
      <c r="G10" s="6">
        <v>6467</v>
      </c>
      <c r="H10" s="6">
        <v>44</v>
      </c>
      <c r="I10" s="6">
        <v>7014</v>
      </c>
      <c r="J10" s="6">
        <v>70</v>
      </c>
    </row>
    <row r="11" spans="1:10">
      <c r="A11" s="6">
        <v>3092</v>
      </c>
      <c r="B11" s="20">
        <v>23.6</v>
      </c>
      <c r="E11" s="6">
        <v>174</v>
      </c>
      <c r="F11" s="6" t="s">
        <v>794</v>
      </c>
      <c r="G11" s="6">
        <v>7838</v>
      </c>
      <c r="H11" s="6">
        <v>51</v>
      </c>
      <c r="I11" s="6">
        <v>8610</v>
      </c>
      <c r="J11" s="6">
        <v>58</v>
      </c>
    </row>
    <row r="12" spans="1:10">
      <c r="A12" s="6">
        <v>3366</v>
      </c>
      <c r="B12" s="20">
        <v>24.4</v>
      </c>
      <c r="E12" s="6">
        <v>210</v>
      </c>
      <c r="F12" s="6" t="s">
        <v>631</v>
      </c>
      <c r="G12" s="6">
        <v>91413</v>
      </c>
      <c r="H12" s="6">
        <v>60</v>
      </c>
      <c r="I12" s="6">
        <v>10011</v>
      </c>
      <c r="J12" s="6">
        <v>139</v>
      </c>
    </row>
    <row r="13" spans="1:10">
      <c r="A13" s="6">
        <v>3593</v>
      </c>
      <c r="B13" s="20">
        <v>24.6</v>
      </c>
      <c r="E13" s="6">
        <v>232</v>
      </c>
      <c r="F13" s="6" t="s">
        <v>631</v>
      </c>
      <c r="G13" s="6">
        <v>9547</v>
      </c>
      <c r="H13" s="6">
        <v>59</v>
      </c>
      <c r="I13" s="6">
        <v>10540</v>
      </c>
      <c r="J13" s="6">
        <v>78</v>
      </c>
    </row>
    <row r="14" spans="1:10">
      <c r="A14" s="6">
        <v>3956</v>
      </c>
      <c r="B14" s="20">
        <v>24.6</v>
      </c>
      <c r="E14" s="6">
        <v>252</v>
      </c>
      <c r="F14" s="6" t="s">
        <v>631</v>
      </c>
      <c r="G14" s="6">
        <v>10268</v>
      </c>
      <c r="H14" s="6">
        <v>62</v>
      </c>
      <c r="I14" s="6">
        <v>11646</v>
      </c>
      <c r="J14" s="6">
        <v>161</v>
      </c>
    </row>
    <row r="15" spans="1:10">
      <c r="A15" s="6">
        <v>4225</v>
      </c>
      <c r="B15" s="20">
        <v>25.1</v>
      </c>
      <c r="E15" s="6">
        <v>282</v>
      </c>
      <c r="F15" s="6" t="s">
        <v>631</v>
      </c>
      <c r="G15" s="6">
        <v>10617</v>
      </c>
      <c r="H15" s="6">
        <v>58</v>
      </c>
      <c r="I15" s="6">
        <v>12350</v>
      </c>
      <c r="J15" s="6">
        <v>118</v>
      </c>
    </row>
    <row r="16" spans="1:10">
      <c r="A16" s="6">
        <v>4449</v>
      </c>
      <c r="B16" s="20">
        <v>24.8</v>
      </c>
      <c r="E16" s="6">
        <v>292</v>
      </c>
      <c r="F16" s="6" t="s">
        <v>631</v>
      </c>
      <c r="G16" s="6">
        <v>11170</v>
      </c>
      <c r="H16" s="6">
        <v>61</v>
      </c>
      <c r="I16" s="6">
        <v>12887</v>
      </c>
      <c r="J16" s="6">
        <v>59</v>
      </c>
    </row>
    <row r="17" spans="1:10">
      <c r="A17" s="6">
        <v>4582</v>
      </c>
      <c r="B17" s="20">
        <v>25.1</v>
      </c>
      <c r="E17" s="6">
        <v>312</v>
      </c>
      <c r="F17" s="6" t="s">
        <v>631</v>
      </c>
      <c r="G17" s="6">
        <v>12174</v>
      </c>
      <c r="H17" s="6">
        <v>84</v>
      </c>
      <c r="I17" s="6">
        <v>13855</v>
      </c>
      <c r="J17" s="6">
        <v>83</v>
      </c>
    </row>
    <row r="18" spans="1:10">
      <c r="A18" s="6">
        <v>4848</v>
      </c>
      <c r="B18" s="20">
        <v>24.6</v>
      </c>
      <c r="E18" s="6">
        <v>332</v>
      </c>
      <c r="F18" s="6" t="s">
        <v>794</v>
      </c>
      <c r="G18" s="6">
        <v>13250</v>
      </c>
      <c r="H18" s="6">
        <v>69</v>
      </c>
      <c r="I18" s="6">
        <v>15429</v>
      </c>
      <c r="J18" s="6">
        <v>130</v>
      </c>
    </row>
    <row r="19" spans="1:10">
      <c r="A19" s="6">
        <v>4980</v>
      </c>
      <c r="B19" s="20">
        <v>25.5</v>
      </c>
      <c r="E19" s="6">
        <v>362</v>
      </c>
      <c r="F19" s="6" t="s">
        <v>631</v>
      </c>
      <c r="G19" s="6">
        <v>14650</v>
      </c>
      <c r="H19" s="6">
        <v>70</v>
      </c>
      <c r="I19" s="6">
        <v>17362</v>
      </c>
      <c r="J19" s="6">
        <v>195</v>
      </c>
    </row>
    <row r="20" spans="1:10">
      <c r="A20" s="6">
        <v>5244</v>
      </c>
      <c r="B20" s="20">
        <v>25.2</v>
      </c>
      <c r="E20" s="6">
        <v>382</v>
      </c>
      <c r="F20" s="6" t="s">
        <v>631</v>
      </c>
      <c r="G20" s="6">
        <v>15890</v>
      </c>
      <c r="H20" s="6">
        <v>84</v>
      </c>
      <c r="I20" s="6">
        <v>19045</v>
      </c>
      <c r="J20" s="6">
        <v>106</v>
      </c>
    </row>
    <row r="21" spans="1:10">
      <c r="A21" s="6">
        <v>5507</v>
      </c>
      <c r="B21" s="20">
        <v>25.4</v>
      </c>
      <c r="E21" s="6">
        <v>397</v>
      </c>
      <c r="F21" s="6" t="s">
        <v>631</v>
      </c>
      <c r="G21" s="6">
        <v>17400</v>
      </c>
      <c r="H21" s="6">
        <v>80</v>
      </c>
      <c r="I21" s="6">
        <v>20570</v>
      </c>
      <c r="J21" s="6">
        <v>111</v>
      </c>
    </row>
    <row r="22" spans="1:10">
      <c r="A22" s="6">
        <v>5726</v>
      </c>
      <c r="B22" s="20">
        <v>25.4</v>
      </c>
      <c r="E22" s="6">
        <v>407</v>
      </c>
      <c r="F22" s="6" t="s">
        <v>631</v>
      </c>
      <c r="G22" s="6">
        <v>23600</v>
      </c>
      <c r="H22" s="6">
        <v>150</v>
      </c>
      <c r="I22" s="6">
        <v>28285</v>
      </c>
      <c r="J22" s="6">
        <v>219</v>
      </c>
    </row>
    <row r="23" spans="1:10">
      <c r="A23" s="6">
        <v>6031</v>
      </c>
      <c r="B23" s="20">
        <v>24.6</v>
      </c>
      <c r="E23" s="6">
        <v>413</v>
      </c>
      <c r="F23" s="6" t="s">
        <v>631</v>
      </c>
      <c r="G23" s="6">
        <v>24600</v>
      </c>
      <c r="H23" s="6">
        <v>170</v>
      </c>
      <c r="I23" s="6">
        <v>29439</v>
      </c>
      <c r="J23" s="6">
        <v>255</v>
      </c>
    </row>
    <row r="24" spans="1:10">
      <c r="A24" s="6">
        <v>6205</v>
      </c>
      <c r="B24" s="20">
        <v>24.3</v>
      </c>
      <c r="E24" s="6">
        <v>423</v>
      </c>
      <c r="F24" s="6" t="s">
        <v>631</v>
      </c>
      <c r="G24" s="6">
        <v>24800</v>
      </c>
      <c r="H24" s="6">
        <v>100</v>
      </c>
      <c r="I24" s="6">
        <v>29706</v>
      </c>
      <c r="J24" s="6">
        <v>204</v>
      </c>
    </row>
    <row r="25" spans="1:10">
      <c r="A25" s="6">
        <v>6291</v>
      </c>
      <c r="B25" s="20">
        <v>24.6</v>
      </c>
      <c r="E25" s="6">
        <v>438</v>
      </c>
      <c r="F25" s="6" t="s">
        <v>631</v>
      </c>
      <c r="G25" s="6">
        <v>26400</v>
      </c>
      <c r="H25" s="6">
        <v>210</v>
      </c>
      <c r="I25" s="6">
        <v>31663</v>
      </c>
      <c r="J25" s="6">
        <v>270</v>
      </c>
    </row>
    <row r="26" spans="1:10">
      <c r="A26" s="6">
        <v>6418</v>
      </c>
      <c r="B26" s="20">
        <v>24.2</v>
      </c>
      <c r="E26" s="6">
        <v>450</v>
      </c>
      <c r="F26" s="6" t="s">
        <v>631</v>
      </c>
      <c r="G26" s="6">
        <v>27000</v>
      </c>
      <c r="H26" s="6">
        <v>290</v>
      </c>
      <c r="I26" s="6">
        <v>32306</v>
      </c>
      <c r="J26" s="6">
        <v>345</v>
      </c>
    </row>
    <row r="27" spans="1:10">
      <c r="A27" s="6">
        <v>6628</v>
      </c>
      <c r="B27" s="20">
        <v>25.7</v>
      </c>
      <c r="E27" s="6">
        <v>462</v>
      </c>
      <c r="F27" s="6" t="s">
        <v>631</v>
      </c>
      <c r="G27" s="6">
        <v>27500</v>
      </c>
      <c r="H27" s="6">
        <v>230</v>
      </c>
      <c r="I27" s="6">
        <v>32838</v>
      </c>
      <c r="J27" s="6">
        <v>290</v>
      </c>
    </row>
    <row r="28" spans="1:10">
      <c r="A28" s="6">
        <v>6752</v>
      </c>
      <c r="B28" s="20">
        <v>26.2</v>
      </c>
      <c r="E28" s="6">
        <v>473</v>
      </c>
      <c r="F28" s="6" t="s">
        <v>631</v>
      </c>
      <c r="G28" s="6">
        <v>28300</v>
      </c>
      <c r="H28" s="6">
        <v>290</v>
      </c>
      <c r="I28" s="6">
        <v>33679</v>
      </c>
      <c r="J28" s="6">
        <v>337</v>
      </c>
    </row>
    <row r="29" spans="1:10">
      <c r="A29" s="6">
        <v>6853</v>
      </c>
      <c r="B29" s="20">
        <v>24.1</v>
      </c>
      <c r="E29" s="6">
        <v>504</v>
      </c>
      <c r="F29" s="6" t="s">
        <v>631</v>
      </c>
      <c r="G29" s="6">
        <v>30780</v>
      </c>
      <c r="H29" s="6">
        <v>390</v>
      </c>
      <c r="I29" s="6">
        <v>36149</v>
      </c>
      <c r="J29" s="6">
        <v>403</v>
      </c>
    </row>
    <row r="30" spans="1:10">
      <c r="A30" s="6">
        <v>6933</v>
      </c>
      <c r="B30" s="20">
        <v>24.3</v>
      </c>
      <c r="E30" s="6">
        <v>593.5</v>
      </c>
      <c r="F30" s="6" t="s">
        <v>631</v>
      </c>
      <c r="G30" s="6">
        <v>40090</v>
      </c>
      <c r="H30" s="6">
        <v>418</v>
      </c>
      <c r="I30" s="6">
        <v>44804</v>
      </c>
      <c r="J30" s="6">
        <v>413</v>
      </c>
    </row>
    <row r="31" spans="1:10">
      <c r="A31" s="6">
        <v>7052</v>
      </c>
      <c r="B31" s="20">
        <v>23.9</v>
      </c>
      <c r="E31" s="6">
        <v>394</v>
      </c>
      <c r="F31" s="6" t="s">
        <v>887</v>
      </c>
      <c r="I31" s="6">
        <v>13898</v>
      </c>
    </row>
    <row r="32" spans="1:10">
      <c r="A32" s="6">
        <v>7323</v>
      </c>
      <c r="B32" s="20">
        <v>24.5</v>
      </c>
      <c r="E32" s="6">
        <v>416</v>
      </c>
      <c r="F32" s="6" t="s">
        <v>887</v>
      </c>
      <c r="I32" s="6">
        <v>15258</v>
      </c>
    </row>
    <row r="33" spans="1:10">
      <c r="A33" s="6">
        <v>7514</v>
      </c>
      <c r="B33" s="20">
        <v>24.3</v>
      </c>
      <c r="E33" s="6">
        <v>453</v>
      </c>
      <c r="F33" s="6" t="s">
        <v>631</v>
      </c>
      <c r="G33" s="6">
        <v>15050</v>
      </c>
      <c r="H33" s="6">
        <v>70</v>
      </c>
      <c r="I33" s="6">
        <v>18205</v>
      </c>
      <c r="J33" s="6">
        <v>184</v>
      </c>
    </row>
    <row r="34" spans="1:10">
      <c r="A34" s="6">
        <v>7743</v>
      </c>
      <c r="B34" s="20">
        <v>24.3</v>
      </c>
      <c r="E34" s="6">
        <v>479</v>
      </c>
      <c r="F34" s="6" t="s">
        <v>631</v>
      </c>
      <c r="G34" s="6">
        <v>17350</v>
      </c>
      <c r="H34" s="6">
        <v>85</v>
      </c>
      <c r="I34" s="6">
        <v>20517</v>
      </c>
      <c r="J34" s="6">
        <v>109</v>
      </c>
    </row>
    <row r="35" spans="1:10">
      <c r="A35" s="6">
        <v>7818</v>
      </c>
      <c r="B35" s="20">
        <v>24.6</v>
      </c>
      <c r="E35" s="6">
        <v>498</v>
      </c>
      <c r="F35" s="6" t="s">
        <v>631</v>
      </c>
      <c r="G35" s="6">
        <v>19350</v>
      </c>
      <c r="H35" s="6">
        <v>90</v>
      </c>
      <c r="I35" s="6">
        <v>23004</v>
      </c>
      <c r="J35" s="6">
        <v>169</v>
      </c>
    </row>
    <row r="36" spans="1:10">
      <c r="A36" s="6">
        <v>7969</v>
      </c>
      <c r="B36" s="20">
        <v>23.8</v>
      </c>
      <c r="E36" s="6">
        <v>519</v>
      </c>
      <c r="F36" s="6" t="s">
        <v>631</v>
      </c>
      <c r="G36" s="6">
        <v>21200</v>
      </c>
      <c r="H36" s="6">
        <v>140</v>
      </c>
      <c r="I36" s="6">
        <v>25389</v>
      </c>
      <c r="J36" s="6">
        <v>206</v>
      </c>
    </row>
    <row r="37" spans="1:10">
      <c r="A37" s="6">
        <v>8082</v>
      </c>
      <c r="B37" s="20">
        <v>23.6</v>
      </c>
      <c r="E37" s="6">
        <v>559</v>
      </c>
      <c r="F37" s="6" t="s">
        <v>631</v>
      </c>
      <c r="G37" s="6">
        <v>22500</v>
      </c>
      <c r="H37" s="6">
        <v>110</v>
      </c>
      <c r="I37" s="6">
        <v>27040</v>
      </c>
      <c r="J37" s="6">
        <v>178</v>
      </c>
    </row>
    <row r="38" spans="1:10">
      <c r="A38" s="6">
        <v>8194</v>
      </c>
      <c r="B38" s="20">
        <v>24</v>
      </c>
      <c r="E38" s="6">
        <v>595</v>
      </c>
      <c r="F38" s="6" t="s">
        <v>631</v>
      </c>
      <c r="G38" s="6">
        <v>24700</v>
      </c>
      <c r="H38" s="6">
        <v>130</v>
      </c>
      <c r="I38" s="6">
        <v>29558</v>
      </c>
      <c r="J38" s="6">
        <v>224</v>
      </c>
    </row>
    <row r="39" spans="1:10">
      <c r="A39" s="6">
        <v>8343</v>
      </c>
      <c r="B39" s="20">
        <v>24.5</v>
      </c>
      <c r="E39" s="6">
        <v>661</v>
      </c>
      <c r="F39" s="6" t="s">
        <v>631</v>
      </c>
      <c r="G39" s="6">
        <v>28100</v>
      </c>
      <c r="H39" s="6">
        <v>210</v>
      </c>
      <c r="I39" s="6">
        <v>33470</v>
      </c>
      <c r="J39" s="6">
        <v>268</v>
      </c>
    </row>
    <row r="40" spans="1:10">
      <c r="A40" s="6">
        <v>8600</v>
      </c>
      <c r="B40" s="20">
        <v>24.2</v>
      </c>
    </row>
    <row r="41" spans="1:10">
      <c r="A41" s="6">
        <v>8782</v>
      </c>
      <c r="B41" s="20">
        <v>24.6</v>
      </c>
    </row>
    <row r="42" spans="1:10">
      <c r="A42" s="6">
        <v>8854</v>
      </c>
      <c r="B42" s="20">
        <v>24.7</v>
      </c>
    </row>
    <row r="43" spans="1:10">
      <c r="A43" s="6">
        <v>9247</v>
      </c>
      <c r="B43" s="20">
        <v>24.7</v>
      </c>
    </row>
    <row r="44" spans="1:10">
      <c r="A44" s="6">
        <v>9493</v>
      </c>
      <c r="B44" s="20">
        <v>24.9</v>
      </c>
    </row>
    <row r="45" spans="1:10">
      <c r="A45" s="6">
        <v>9668</v>
      </c>
      <c r="B45" s="20">
        <v>24.7</v>
      </c>
    </row>
    <row r="46" spans="1:10">
      <c r="A46" s="6">
        <v>9842</v>
      </c>
      <c r="B46" s="20">
        <v>24.8</v>
      </c>
    </row>
    <row r="47" spans="1:10">
      <c r="A47" s="6">
        <v>9981</v>
      </c>
      <c r="B47" s="20">
        <v>24.8</v>
      </c>
    </row>
    <row r="48" spans="1:10">
      <c r="A48" s="6">
        <v>10224</v>
      </c>
      <c r="B48" s="20">
        <v>25</v>
      </c>
    </row>
    <row r="49" spans="1:2">
      <c r="A49" s="6">
        <v>10398</v>
      </c>
      <c r="B49" s="20">
        <v>24.7</v>
      </c>
    </row>
    <row r="50" spans="1:2">
      <c r="A50" s="6">
        <v>10609</v>
      </c>
      <c r="B50" s="20">
        <v>24.6</v>
      </c>
    </row>
    <row r="51" spans="1:2">
      <c r="A51" s="6">
        <v>10680</v>
      </c>
      <c r="B51" s="20">
        <v>25</v>
      </c>
    </row>
    <row r="52" spans="1:2">
      <c r="A52" s="6">
        <v>10967</v>
      </c>
      <c r="B52" s="20">
        <v>24.4</v>
      </c>
    </row>
    <row r="53" spans="1:2">
      <c r="A53" s="6">
        <v>11150</v>
      </c>
      <c r="B53" s="20">
        <v>25.1</v>
      </c>
    </row>
    <row r="54" spans="1:2">
      <c r="A54" s="6">
        <v>11225</v>
      </c>
      <c r="B54" s="20">
        <v>25.3</v>
      </c>
    </row>
    <row r="55" spans="1:2">
      <c r="A55" s="6">
        <v>11337</v>
      </c>
      <c r="B55" s="20">
        <v>24.1</v>
      </c>
    </row>
    <row r="56" spans="1:2">
      <c r="A56" s="6">
        <v>11451</v>
      </c>
      <c r="B56" s="20">
        <v>23.7</v>
      </c>
    </row>
    <row r="57" spans="1:2">
      <c r="A57" s="6">
        <v>11527</v>
      </c>
      <c r="B57" s="20">
        <v>24.2</v>
      </c>
    </row>
    <row r="58" spans="1:2">
      <c r="A58" s="6">
        <v>11605</v>
      </c>
      <c r="B58" s="20">
        <v>26.2</v>
      </c>
    </row>
    <row r="59" spans="1:2">
      <c r="A59" s="6">
        <v>11802</v>
      </c>
      <c r="B59" s="20">
        <v>23.7</v>
      </c>
    </row>
    <row r="60" spans="1:2">
      <c r="A60" s="6">
        <v>11924</v>
      </c>
      <c r="B60" s="20">
        <v>23.4</v>
      </c>
    </row>
    <row r="61" spans="1:2">
      <c r="A61" s="6">
        <v>12218</v>
      </c>
      <c r="B61" s="20">
        <v>23.4</v>
      </c>
    </row>
    <row r="62" spans="1:2">
      <c r="A62" s="6">
        <v>12348</v>
      </c>
      <c r="B62" s="20">
        <v>23.5</v>
      </c>
    </row>
    <row r="63" spans="1:2">
      <c r="A63" s="6">
        <v>12574</v>
      </c>
      <c r="B63" s="20">
        <v>23.3</v>
      </c>
    </row>
    <row r="64" spans="1:2">
      <c r="A64" s="6">
        <v>12714</v>
      </c>
      <c r="B64" s="20">
        <v>22.5</v>
      </c>
    </row>
    <row r="65" spans="1:2">
      <c r="A65" s="6">
        <v>12906</v>
      </c>
      <c r="B65" s="20">
        <v>22.7</v>
      </c>
    </row>
    <row r="66" spans="1:2">
      <c r="A66" s="6">
        <v>13157</v>
      </c>
      <c r="B66" s="20">
        <v>22.9</v>
      </c>
    </row>
    <row r="67" spans="1:2">
      <c r="A67" s="6">
        <v>13418</v>
      </c>
      <c r="B67" s="20">
        <v>22.8</v>
      </c>
    </row>
    <row r="68" spans="1:2">
      <c r="A68" s="6">
        <v>13581</v>
      </c>
      <c r="B68" s="20">
        <v>22.8</v>
      </c>
    </row>
    <row r="69" spans="1:2">
      <c r="A69" s="6">
        <v>13861</v>
      </c>
      <c r="B69" s="20">
        <v>23.7</v>
      </c>
    </row>
    <row r="70" spans="1:2">
      <c r="A70" s="6">
        <v>13977</v>
      </c>
      <c r="B70" s="20">
        <v>23.4</v>
      </c>
    </row>
    <row r="71" spans="1:2">
      <c r="A71" s="6">
        <v>14153</v>
      </c>
      <c r="B71" s="20">
        <v>23.1</v>
      </c>
    </row>
    <row r="72" spans="1:2">
      <c r="A72" s="6">
        <v>14394</v>
      </c>
      <c r="B72" s="20">
        <v>22.8</v>
      </c>
    </row>
    <row r="73" spans="1:2">
      <c r="A73" s="6">
        <v>14580</v>
      </c>
      <c r="B73" s="20">
        <v>22.9</v>
      </c>
    </row>
    <row r="74" spans="1:2">
      <c r="A74" s="6">
        <v>14706</v>
      </c>
      <c r="B74" s="20">
        <v>22.5</v>
      </c>
    </row>
    <row r="75" spans="1:2">
      <c r="A75" s="6">
        <v>14898</v>
      </c>
      <c r="B75" s="20">
        <v>22.9</v>
      </c>
    </row>
    <row r="76" spans="1:2">
      <c r="A76" s="6">
        <v>15028</v>
      </c>
      <c r="B76" s="20">
        <v>23.5</v>
      </c>
    </row>
    <row r="77" spans="1:2">
      <c r="A77" s="6">
        <v>15159</v>
      </c>
      <c r="B77" s="20">
        <v>23.4</v>
      </c>
    </row>
    <row r="78" spans="1:2">
      <c r="A78" s="6">
        <v>15292</v>
      </c>
      <c r="B78" s="20">
        <v>23.1</v>
      </c>
    </row>
    <row r="79" spans="1:2">
      <c r="A79" s="6">
        <v>15494</v>
      </c>
      <c r="B79" s="20">
        <v>22.9</v>
      </c>
    </row>
    <row r="80" spans="1:2">
      <c r="A80" s="6">
        <v>15837</v>
      </c>
      <c r="B80" s="20">
        <v>23.1</v>
      </c>
    </row>
    <row r="81" spans="1:2">
      <c r="A81" s="6">
        <v>16117</v>
      </c>
      <c r="B81" s="20">
        <v>23.2</v>
      </c>
    </row>
    <row r="82" spans="1:2">
      <c r="A82" s="6">
        <v>16331</v>
      </c>
      <c r="B82" s="20">
        <v>22.8</v>
      </c>
    </row>
    <row r="83" spans="1:2">
      <c r="A83" s="6">
        <v>16619</v>
      </c>
      <c r="B83" s="20">
        <v>24.5</v>
      </c>
    </row>
    <row r="84" spans="1:2">
      <c r="A84" s="6">
        <v>16765</v>
      </c>
      <c r="B84" s="20">
        <v>22.2</v>
      </c>
    </row>
    <row r="85" spans="1:2">
      <c r="A85" s="6">
        <v>16986</v>
      </c>
      <c r="B85" s="20">
        <v>22.1</v>
      </c>
    </row>
    <row r="86" spans="1:2">
      <c r="A86" s="6">
        <v>17135</v>
      </c>
      <c r="B86" s="20">
        <v>22.7</v>
      </c>
    </row>
    <row r="87" spans="1:2">
      <c r="A87" s="6">
        <v>17510</v>
      </c>
      <c r="B87" s="20">
        <v>22.8</v>
      </c>
    </row>
    <row r="88" spans="1:2">
      <c r="A88" s="6">
        <v>17857</v>
      </c>
      <c r="B88" s="20">
        <v>22.9</v>
      </c>
    </row>
    <row r="89" spans="1:2">
      <c r="A89" s="6">
        <v>17891</v>
      </c>
      <c r="B89" s="20">
        <v>22.4</v>
      </c>
    </row>
    <row r="90" spans="1:2">
      <c r="A90" s="6">
        <v>18122</v>
      </c>
      <c r="B90" s="20">
        <v>22.5</v>
      </c>
    </row>
    <row r="91" spans="1:2">
      <c r="A91" s="6">
        <v>18348</v>
      </c>
      <c r="B91" s="20">
        <v>22.3</v>
      </c>
    </row>
    <row r="92" spans="1:2">
      <c r="A92" s="6">
        <v>18354</v>
      </c>
      <c r="B92" s="20">
        <v>22.4</v>
      </c>
    </row>
    <row r="93" spans="1:2">
      <c r="A93" s="6">
        <v>18840</v>
      </c>
      <c r="B93" s="20">
        <v>22.3</v>
      </c>
    </row>
    <row r="94" spans="1:2">
      <c r="A94" s="6">
        <v>18901</v>
      </c>
      <c r="B94" s="20">
        <v>22.2</v>
      </c>
    </row>
    <row r="95" spans="1:2">
      <c r="A95" s="6">
        <v>19295</v>
      </c>
      <c r="B95" s="20">
        <v>22.3</v>
      </c>
    </row>
    <row r="96" spans="1:2">
      <c r="A96" s="6">
        <v>19324</v>
      </c>
      <c r="B96" s="20">
        <v>22.4</v>
      </c>
    </row>
    <row r="97" spans="1:2">
      <c r="A97" s="6">
        <v>19691</v>
      </c>
      <c r="B97" s="20">
        <v>22.1</v>
      </c>
    </row>
    <row r="98" spans="1:2">
      <c r="A98" s="6">
        <v>19914</v>
      </c>
      <c r="B98" s="20">
        <v>22.4</v>
      </c>
    </row>
    <row r="99" spans="1:2">
      <c r="A99" s="6">
        <v>20009</v>
      </c>
      <c r="B99" s="20">
        <v>22.3</v>
      </c>
    </row>
    <row r="100" spans="1:2">
      <c r="A100" s="6">
        <v>20406</v>
      </c>
      <c r="B100" s="20">
        <v>21.8</v>
      </c>
    </row>
    <row r="101" spans="1:2">
      <c r="A101" s="6">
        <v>20543</v>
      </c>
      <c r="B101" s="20">
        <v>22.1</v>
      </c>
    </row>
    <row r="102" spans="1:2">
      <c r="A102" s="6">
        <v>21256</v>
      </c>
      <c r="B102" s="20">
        <v>22.1</v>
      </c>
    </row>
    <row r="103" spans="1:2">
      <c r="A103" s="6">
        <v>22029</v>
      </c>
      <c r="B103" s="20">
        <v>22.2</v>
      </c>
    </row>
    <row r="104" spans="1:2">
      <c r="A104" s="6">
        <v>22829</v>
      </c>
      <c r="B104" s="20">
        <v>22.2</v>
      </c>
    </row>
    <row r="105" spans="1:2">
      <c r="A105" s="6">
        <v>23625</v>
      </c>
      <c r="B105" s="20">
        <v>22</v>
      </c>
    </row>
    <row r="106" spans="1:2">
      <c r="A106" s="6">
        <v>24375</v>
      </c>
      <c r="B106" s="20">
        <v>22.2</v>
      </c>
    </row>
    <row r="107" spans="1:2">
      <c r="A107" s="6">
        <v>25037</v>
      </c>
      <c r="B107" s="20">
        <v>22.2</v>
      </c>
    </row>
    <row r="108" spans="1:2">
      <c r="A108" s="6">
        <v>25565</v>
      </c>
      <c r="B108" s="20">
        <v>22.3</v>
      </c>
    </row>
    <row r="109" spans="1:2">
      <c r="A109" s="6">
        <v>25949</v>
      </c>
      <c r="B109" s="20">
        <v>21.8</v>
      </c>
    </row>
    <row r="110" spans="1:2">
      <c r="A110" s="6">
        <v>26222</v>
      </c>
      <c r="B110" s="20">
        <v>22.2</v>
      </c>
    </row>
    <row r="111" spans="1:2">
      <c r="A111" s="6">
        <v>26421</v>
      </c>
      <c r="B111" s="20">
        <v>22.3</v>
      </c>
    </row>
    <row r="112" spans="1:2">
      <c r="A112" s="6">
        <v>26585</v>
      </c>
      <c r="B112" s="20">
        <v>22</v>
      </c>
    </row>
    <row r="113" spans="1:2">
      <c r="A113" s="6">
        <v>26750</v>
      </c>
      <c r="B113" s="20">
        <v>22</v>
      </c>
    </row>
    <row r="114" spans="1:2">
      <c r="A114" s="6">
        <v>26956</v>
      </c>
      <c r="B114" s="20">
        <v>21.8</v>
      </c>
    </row>
    <row r="115" spans="1:2">
      <c r="A115" s="6">
        <v>27236</v>
      </c>
      <c r="B115" s="20">
        <v>21.8</v>
      </c>
    </row>
    <row r="116" spans="1:2">
      <c r="A116" s="6">
        <v>27594</v>
      </c>
      <c r="B116" s="20">
        <v>21.9</v>
      </c>
    </row>
    <row r="117" spans="1:2">
      <c r="A117" s="6">
        <v>28009</v>
      </c>
      <c r="B117" s="20">
        <v>22.5</v>
      </c>
    </row>
    <row r="118" spans="1:2">
      <c r="A118" s="6">
        <v>28027</v>
      </c>
      <c r="B118" s="20">
        <v>22.1</v>
      </c>
    </row>
    <row r="119" spans="1:2">
      <c r="A119" s="6">
        <v>28462</v>
      </c>
      <c r="B119" s="20">
        <v>22.1</v>
      </c>
    </row>
    <row r="120" spans="1:2">
      <c r="A120" s="6">
        <v>28549</v>
      </c>
      <c r="B120" s="20">
        <v>22.4</v>
      </c>
    </row>
    <row r="121" spans="1:2">
      <c r="A121" s="6">
        <v>28934</v>
      </c>
      <c r="B121" s="20">
        <v>22.2</v>
      </c>
    </row>
    <row r="122" spans="1:2">
      <c r="A122" s="6">
        <v>29159</v>
      </c>
      <c r="B122" s="20">
        <v>22.2</v>
      </c>
    </row>
    <row r="123" spans="1:2">
      <c r="A123" s="6">
        <v>29404</v>
      </c>
      <c r="B123" s="20">
        <v>22.7</v>
      </c>
    </row>
    <row r="124" spans="1:2">
      <c r="A124" s="6">
        <v>29507</v>
      </c>
      <c r="B124" s="20">
        <v>22.3</v>
      </c>
    </row>
    <row r="125" spans="1:2">
      <c r="A125" s="6">
        <v>29855</v>
      </c>
      <c r="B125" s="20">
        <v>22.5</v>
      </c>
    </row>
    <row r="126" spans="1:2">
      <c r="A126" s="6">
        <v>29855</v>
      </c>
      <c r="B126" s="20">
        <v>22.5</v>
      </c>
    </row>
    <row r="127" spans="1:2">
      <c r="A127" s="6">
        <v>30203</v>
      </c>
      <c r="B127" s="20">
        <v>22.3</v>
      </c>
    </row>
    <row r="128" spans="1:2">
      <c r="A128" s="6">
        <v>30281</v>
      </c>
      <c r="B128" s="20">
        <v>22.5</v>
      </c>
    </row>
    <row r="129" spans="1:2">
      <c r="A129" s="6">
        <v>30552</v>
      </c>
      <c r="B129" s="20">
        <v>22.4</v>
      </c>
    </row>
    <row r="130" spans="1:2">
      <c r="A130" s="6">
        <v>30683</v>
      </c>
      <c r="B130" s="20">
        <v>22.5</v>
      </c>
    </row>
    <row r="131" spans="1:2">
      <c r="A131" s="6">
        <v>30900</v>
      </c>
      <c r="B131" s="20">
        <v>22.8</v>
      </c>
    </row>
    <row r="132" spans="1:2">
      <c r="A132" s="6">
        <v>31065</v>
      </c>
      <c r="B132" s="20">
        <v>22.6</v>
      </c>
    </row>
    <row r="133" spans="1:2">
      <c r="A133" s="6">
        <v>31248</v>
      </c>
      <c r="B133" s="20">
        <v>22.6</v>
      </c>
    </row>
    <row r="134" spans="1:2">
      <c r="A134" s="6">
        <v>31429</v>
      </c>
      <c r="B134" s="20">
        <v>22.4</v>
      </c>
    </row>
    <row r="135" spans="1:2">
      <c r="A135" s="6">
        <v>31596</v>
      </c>
      <c r="B135" s="20">
        <v>22.6</v>
      </c>
    </row>
    <row r="136" spans="1:2">
      <c r="A136" s="6">
        <v>31945</v>
      </c>
      <c r="B136" s="20">
        <v>22.7</v>
      </c>
    </row>
    <row r="137" spans="1:2">
      <c r="A137" s="6">
        <v>32293</v>
      </c>
      <c r="B137" s="20">
        <v>23.1</v>
      </c>
    </row>
    <row r="138" spans="1:2">
      <c r="A138" s="6">
        <v>32380</v>
      </c>
      <c r="B138" s="20">
        <v>23</v>
      </c>
    </row>
    <row r="139" spans="1:2">
      <c r="A139" s="6">
        <v>32641</v>
      </c>
      <c r="B139" s="20">
        <v>22.8</v>
      </c>
    </row>
    <row r="140" spans="1:2">
      <c r="A140" s="6">
        <v>32815</v>
      </c>
      <c r="B140" s="20">
        <v>22.5</v>
      </c>
    </row>
    <row r="141" spans="1:2">
      <c r="A141" s="6">
        <v>33337</v>
      </c>
      <c r="B141" s="20">
        <v>22.7</v>
      </c>
    </row>
    <row r="142" spans="1:2">
      <c r="A142" s="6">
        <v>33686</v>
      </c>
      <c r="B142" s="20">
        <v>22.7</v>
      </c>
    </row>
    <row r="143" spans="1:2">
      <c r="A143" s="6">
        <v>34034</v>
      </c>
      <c r="B143" s="20">
        <v>22.8</v>
      </c>
    </row>
    <row r="144" spans="1:2">
      <c r="A144" s="6">
        <v>34382</v>
      </c>
      <c r="B144" s="20">
        <v>22.4</v>
      </c>
    </row>
    <row r="145" spans="1:2">
      <c r="A145" s="6">
        <v>34904</v>
      </c>
      <c r="B145" s="20">
        <v>22.8</v>
      </c>
    </row>
    <row r="146" spans="1:2">
      <c r="A146" s="6">
        <v>35427</v>
      </c>
      <c r="B146" s="20">
        <v>23</v>
      </c>
    </row>
    <row r="147" spans="1:2">
      <c r="A147" s="6">
        <v>35819</v>
      </c>
      <c r="B147" s="20">
        <v>22.9</v>
      </c>
    </row>
    <row r="148" spans="1:2">
      <c r="A148" s="6">
        <v>36254</v>
      </c>
      <c r="B148" s="20">
        <v>23.1</v>
      </c>
    </row>
    <row r="149" spans="1:2">
      <c r="A149" s="6">
        <v>36776</v>
      </c>
      <c r="B149" s="20">
        <v>23.1</v>
      </c>
    </row>
    <row r="150" spans="1:2">
      <c r="A150" s="6">
        <v>37212</v>
      </c>
      <c r="B150" s="20">
        <v>22.9</v>
      </c>
    </row>
    <row r="151" spans="1:2">
      <c r="A151" s="6">
        <v>37560</v>
      </c>
      <c r="B151" s="20">
        <v>22.6</v>
      </c>
    </row>
    <row r="152" spans="1:2">
      <c r="A152" s="6">
        <v>37908</v>
      </c>
      <c r="B152" s="20">
        <v>22.7</v>
      </c>
    </row>
    <row r="153" spans="1:2">
      <c r="A153" s="6">
        <v>38256</v>
      </c>
      <c r="B153" s="20">
        <v>22.8</v>
      </c>
    </row>
    <row r="154" spans="1:2">
      <c r="A154" s="6">
        <v>38605</v>
      </c>
      <c r="B154" s="20">
        <v>22.9</v>
      </c>
    </row>
    <row r="155" spans="1:2">
      <c r="A155" s="6">
        <v>38953</v>
      </c>
      <c r="B155" s="20">
        <v>23</v>
      </c>
    </row>
    <row r="156" spans="1:2">
      <c r="A156" s="6">
        <v>39301</v>
      </c>
      <c r="B156" s="20">
        <v>22.8</v>
      </c>
    </row>
    <row r="157" spans="1:2">
      <c r="A157" s="6">
        <v>39649</v>
      </c>
      <c r="B157" s="20">
        <v>22.3</v>
      </c>
    </row>
    <row r="158" spans="1:2">
      <c r="A158" s="6">
        <v>39997</v>
      </c>
      <c r="B158" s="20">
        <v>22</v>
      </c>
    </row>
    <row r="159" spans="1:2">
      <c r="A159" s="6">
        <v>40346</v>
      </c>
      <c r="B159" s="20">
        <v>22.2</v>
      </c>
    </row>
    <row r="160" spans="1:2">
      <c r="A160" s="6">
        <v>40694</v>
      </c>
      <c r="B160" s="20">
        <v>22</v>
      </c>
    </row>
    <row r="161" spans="1:2">
      <c r="A161" s="6">
        <v>41042</v>
      </c>
      <c r="B161" s="20">
        <v>22.2</v>
      </c>
    </row>
    <row r="162" spans="1:2">
      <c r="A162" s="6">
        <v>41390</v>
      </c>
      <c r="B162" s="20">
        <v>22.4</v>
      </c>
    </row>
    <row r="163" spans="1:2">
      <c r="A163" s="6">
        <v>41739</v>
      </c>
      <c r="B163" s="20">
        <v>22.5</v>
      </c>
    </row>
    <row r="164" spans="1:2">
      <c r="A164" s="6">
        <v>42087</v>
      </c>
      <c r="B164" s="20">
        <v>22.6</v>
      </c>
    </row>
    <row r="165" spans="1:2">
      <c r="A165" s="6">
        <v>42435</v>
      </c>
      <c r="B165" s="20">
        <v>22.7</v>
      </c>
    </row>
    <row r="166" spans="1:2">
      <c r="A166" s="6">
        <v>42783</v>
      </c>
      <c r="B166" s="20">
        <v>22.7</v>
      </c>
    </row>
    <row r="167" spans="1:2">
      <c r="A167" s="6">
        <v>43131</v>
      </c>
      <c r="B167" s="20">
        <v>22.9</v>
      </c>
    </row>
    <row r="168" spans="1:2">
      <c r="A168" s="6">
        <v>43480</v>
      </c>
      <c r="B168" s="20">
        <v>22.5</v>
      </c>
    </row>
    <row r="169" spans="1:2">
      <c r="A169" s="6">
        <v>43828</v>
      </c>
      <c r="B169" s="20">
        <v>22.2</v>
      </c>
    </row>
    <row r="170" spans="1:2">
      <c r="A170" s="6">
        <v>44176</v>
      </c>
      <c r="B170" s="20">
        <v>22.2</v>
      </c>
    </row>
    <row r="171" spans="1:2">
      <c r="A171" s="6">
        <v>44524</v>
      </c>
      <c r="B171" s="20">
        <v>22.4</v>
      </c>
    </row>
    <row r="172" spans="1:2">
      <c r="A172" s="6">
        <v>44872</v>
      </c>
      <c r="B172" s="20">
        <v>23</v>
      </c>
    </row>
    <row r="173" spans="1:2">
      <c r="A173" s="6">
        <v>45221</v>
      </c>
      <c r="B173" s="20">
        <v>22.6</v>
      </c>
    </row>
    <row r="174" spans="1:2">
      <c r="A174" s="6">
        <v>45569</v>
      </c>
      <c r="B174" s="20">
        <v>23.2</v>
      </c>
    </row>
    <row r="175" spans="1:2">
      <c r="A175" s="6">
        <v>45917</v>
      </c>
      <c r="B175" s="20">
        <v>24</v>
      </c>
    </row>
    <row r="176" spans="1:2">
      <c r="A176" s="6">
        <v>46265</v>
      </c>
      <c r="B176" s="20">
        <v>23.4</v>
      </c>
    </row>
    <row r="177" spans="1:2">
      <c r="A177" s="6">
        <v>46614</v>
      </c>
      <c r="B177" s="20">
        <v>22.9</v>
      </c>
    </row>
    <row r="178" spans="1:2">
      <c r="A178" s="6">
        <v>46962</v>
      </c>
      <c r="B178" s="20">
        <v>22.8</v>
      </c>
    </row>
    <row r="179" spans="1:2">
      <c r="A179" s="6">
        <v>47310</v>
      </c>
      <c r="B179" s="20">
        <v>22.8</v>
      </c>
    </row>
    <row r="180" spans="1:2">
      <c r="A180" s="6">
        <v>47658</v>
      </c>
      <c r="B180" s="20">
        <v>22.5</v>
      </c>
    </row>
    <row r="181" spans="1:2">
      <c r="A181" s="6">
        <v>48006</v>
      </c>
      <c r="B181" s="20">
        <v>22.6</v>
      </c>
    </row>
    <row r="182" spans="1:2">
      <c r="A182" s="6">
        <v>48355</v>
      </c>
      <c r="B182" s="20">
        <v>22.9</v>
      </c>
    </row>
    <row r="183" spans="1:2">
      <c r="A183" s="6">
        <v>48703</v>
      </c>
      <c r="B183" s="20">
        <v>23.3</v>
      </c>
    </row>
    <row r="184" spans="1:2">
      <c r="A184" s="6">
        <v>49007</v>
      </c>
      <c r="B184" s="20">
        <v>23</v>
      </c>
    </row>
    <row r="185" spans="1:2">
      <c r="A185" s="6">
        <v>49355</v>
      </c>
      <c r="B185" s="20">
        <v>23</v>
      </c>
    </row>
    <row r="186" spans="1:2">
      <c r="A186" s="6">
        <v>49704</v>
      </c>
      <c r="B186" s="20">
        <v>23</v>
      </c>
    </row>
    <row r="187" spans="1:2">
      <c r="A187" s="6">
        <v>50052</v>
      </c>
      <c r="B187" s="20">
        <v>23.2</v>
      </c>
    </row>
    <row r="188" spans="1:2">
      <c r="A188" s="6">
        <v>50400</v>
      </c>
      <c r="B188" s="20">
        <v>23.7</v>
      </c>
    </row>
    <row r="189" spans="1:2">
      <c r="A189" s="6">
        <v>50748</v>
      </c>
      <c r="B189" s="20">
        <v>23.8</v>
      </c>
    </row>
    <row r="190" spans="1:2">
      <c r="A190" s="6">
        <v>51096</v>
      </c>
      <c r="B190" s="20">
        <v>24.2</v>
      </c>
    </row>
    <row r="191" spans="1:2">
      <c r="A191" s="6">
        <v>51445</v>
      </c>
      <c r="B191" s="20">
        <v>24.3</v>
      </c>
    </row>
    <row r="192" spans="1:2">
      <c r="A192" s="6">
        <v>51793</v>
      </c>
      <c r="B192" s="20">
        <v>23.7</v>
      </c>
    </row>
    <row r="193" spans="1:2">
      <c r="A193" s="6">
        <v>52141</v>
      </c>
      <c r="B193" s="20">
        <v>23.5</v>
      </c>
    </row>
    <row r="194" spans="1:2">
      <c r="A194" s="6">
        <v>52489</v>
      </c>
      <c r="B194" s="20">
        <v>22.5</v>
      </c>
    </row>
    <row r="195" spans="1:2">
      <c r="A195" s="6">
        <v>52837</v>
      </c>
      <c r="B195" s="20">
        <v>23.6</v>
      </c>
    </row>
    <row r="196" spans="1:2">
      <c r="A196" s="6">
        <v>53186</v>
      </c>
      <c r="B196" s="20">
        <v>23.6</v>
      </c>
    </row>
    <row r="197" spans="1:2">
      <c r="A197" s="6">
        <v>53534</v>
      </c>
      <c r="B197" s="20">
        <v>25.7</v>
      </c>
    </row>
    <row r="198" spans="1:2">
      <c r="A198" s="6">
        <v>53882</v>
      </c>
      <c r="B198" s="20">
        <v>23.7</v>
      </c>
    </row>
    <row r="199" spans="1:2">
      <c r="A199" s="6">
        <v>54230</v>
      </c>
      <c r="B199" s="20">
        <v>23.8</v>
      </c>
    </row>
    <row r="200" spans="1:2">
      <c r="A200" s="6">
        <v>54579</v>
      </c>
      <c r="B200" s="20">
        <v>24.2</v>
      </c>
    </row>
    <row r="201" spans="1:2">
      <c r="A201" s="6">
        <v>54927</v>
      </c>
      <c r="B201" s="20">
        <v>24.7</v>
      </c>
    </row>
    <row r="202" spans="1:2">
      <c r="A202" s="6">
        <v>55275</v>
      </c>
      <c r="B202" s="20">
        <v>24.7</v>
      </c>
    </row>
    <row r="203" spans="1:2">
      <c r="A203" s="6">
        <v>55623</v>
      </c>
      <c r="B203" s="20">
        <v>24.8</v>
      </c>
    </row>
    <row r="204" spans="1:2">
      <c r="A204" s="6">
        <v>55971</v>
      </c>
      <c r="B204" s="20">
        <v>24.5</v>
      </c>
    </row>
    <row r="205" spans="1:2">
      <c r="A205" s="6">
        <v>56320</v>
      </c>
      <c r="B205" s="20">
        <v>25</v>
      </c>
    </row>
    <row r="206" spans="1:2">
      <c r="A206" s="6">
        <v>56668</v>
      </c>
      <c r="B206" s="20">
        <v>23.9</v>
      </c>
    </row>
    <row r="207" spans="1:2">
      <c r="A207" s="6">
        <v>57016</v>
      </c>
      <c r="B207" s="20">
        <v>26.2</v>
      </c>
    </row>
    <row r="208" spans="1:2">
      <c r="A208" s="6">
        <v>57364</v>
      </c>
      <c r="B208" s="20">
        <v>25.8</v>
      </c>
    </row>
    <row r="209" spans="1:2">
      <c r="A209" s="6">
        <v>57712</v>
      </c>
      <c r="B209" s="20">
        <v>25</v>
      </c>
    </row>
    <row r="210" spans="1:2">
      <c r="A210" s="6">
        <v>58061</v>
      </c>
      <c r="B210" s="20">
        <v>23.7</v>
      </c>
    </row>
    <row r="211" spans="1:2">
      <c r="A211" s="6">
        <v>58409</v>
      </c>
      <c r="B211" s="20">
        <v>25.2</v>
      </c>
    </row>
    <row r="212" spans="1:2">
      <c r="A212" s="6">
        <v>58757</v>
      </c>
      <c r="B212" s="20">
        <v>24.8</v>
      </c>
    </row>
    <row r="213" spans="1:2">
      <c r="A213" s="6">
        <v>59105</v>
      </c>
      <c r="B213" s="20">
        <v>25.1</v>
      </c>
    </row>
    <row r="214" spans="1:2">
      <c r="A214" s="6">
        <v>59454</v>
      </c>
      <c r="B214" s="20">
        <v>25</v>
      </c>
    </row>
  </sheetData>
  <mergeCells count="2">
    <mergeCell ref="A3:B3"/>
    <mergeCell ref="E3:J3"/>
  </mergeCells>
  <phoneticPr fontId="44" type="noConversion"/>
  <pageMargins left="0.7" right="0.7" top="0.75" bottom="0.75" header="0.3" footer="0.3"/>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J63"/>
  <sheetViews>
    <sheetView workbookViewId="0">
      <selection activeCell="A3" sqref="A3:B4"/>
    </sheetView>
  </sheetViews>
  <sheetFormatPr baseColWidth="10" defaultColWidth="9" defaultRowHeight="13"/>
  <cols>
    <col min="1" max="1" width="21.1640625" style="19" customWidth="1"/>
    <col min="2" max="2" width="13.6640625" style="20" customWidth="1"/>
    <col min="3" max="4" width="9" style="4"/>
    <col min="5" max="5" width="10.6640625" style="22" customWidth="1"/>
    <col min="6" max="6" width="16" style="22" customWidth="1"/>
    <col min="7" max="7" width="13.6640625" style="22" customWidth="1"/>
    <col min="8" max="8" width="11.1640625" style="22" customWidth="1"/>
    <col min="9" max="9" width="20.33203125" style="22" customWidth="1"/>
    <col min="10" max="10" width="7.83203125" style="6" customWidth="1"/>
    <col min="11" max="11" width="9" style="4"/>
    <col min="12" max="12" width="12.6640625" style="4"/>
    <col min="13" max="16384" width="9" style="4"/>
  </cols>
  <sheetData>
    <row r="1" spans="1:10">
      <c r="A1" s="24" t="s">
        <v>888</v>
      </c>
    </row>
    <row r="2" spans="1:10">
      <c r="A2" s="25"/>
    </row>
    <row r="3" spans="1:10">
      <c r="A3" s="239" t="s">
        <v>605</v>
      </c>
      <c r="B3" s="239"/>
      <c r="E3" s="231" t="s">
        <v>606</v>
      </c>
      <c r="F3" s="231"/>
      <c r="G3" s="231"/>
      <c r="H3" s="231"/>
      <c r="I3" s="231"/>
      <c r="J3" s="231"/>
    </row>
    <row r="4" spans="1:10" ht="15">
      <c r="A4" s="11" t="s">
        <v>607</v>
      </c>
      <c r="B4" s="12" t="s">
        <v>608</v>
      </c>
      <c r="E4" s="22" t="s">
        <v>609</v>
      </c>
      <c r="F4" s="13" t="s">
        <v>628</v>
      </c>
      <c r="G4" s="14" t="s">
        <v>611</v>
      </c>
      <c r="H4" s="14" t="s">
        <v>612</v>
      </c>
      <c r="I4" s="13" t="s">
        <v>629</v>
      </c>
      <c r="J4" s="6" t="s">
        <v>620</v>
      </c>
    </row>
    <row r="5" spans="1:10">
      <c r="A5" s="19">
        <v>452.31153999999998</v>
      </c>
      <c r="B5" s="23">
        <v>25.932539999999999</v>
      </c>
      <c r="E5" s="22">
        <v>6.5</v>
      </c>
      <c r="F5" s="22" t="s">
        <v>889</v>
      </c>
      <c r="G5" s="22">
        <v>1549</v>
      </c>
      <c r="H5" s="22">
        <v>35</v>
      </c>
      <c r="I5" s="22">
        <v>1445</v>
      </c>
      <c r="J5" s="6">
        <v>80</v>
      </c>
    </row>
    <row r="6" spans="1:10">
      <c r="A6" s="19">
        <v>899.62516000000005</v>
      </c>
      <c r="B6" s="23">
        <v>25.563492</v>
      </c>
      <c r="E6" s="22">
        <v>25</v>
      </c>
      <c r="F6" s="22" t="s">
        <v>890</v>
      </c>
      <c r="G6" s="22">
        <v>1017</v>
      </c>
      <c r="H6" s="22">
        <v>41</v>
      </c>
      <c r="I6" s="22">
        <v>918</v>
      </c>
      <c r="J6" s="6">
        <v>49</v>
      </c>
    </row>
    <row r="7" spans="1:10">
      <c r="A7" s="19">
        <v>1296.9595999999999</v>
      </c>
      <c r="B7" s="23">
        <v>26.115079000000001</v>
      </c>
      <c r="E7" s="22">
        <v>41</v>
      </c>
      <c r="F7" s="22" t="s">
        <v>890</v>
      </c>
      <c r="G7" s="22">
        <v>958</v>
      </c>
      <c r="H7" s="22">
        <v>33</v>
      </c>
      <c r="I7" s="22">
        <v>869</v>
      </c>
      <c r="J7" s="6">
        <v>48</v>
      </c>
    </row>
    <row r="8" spans="1:10">
      <c r="A8" s="19">
        <v>1344.4398000000001</v>
      </c>
      <c r="B8" s="23">
        <v>24.488095000000001</v>
      </c>
      <c r="E8" s="22">
        <v>152.5</v>
      </c>
      <c r="F8" s="22" t="s">
        <v>890</v>
      </c>
      <c r="G8" s="22">
        <v>5245</v>
      </c>
      <c r="H8" s="22">
        <v>39</v>
      </c>
      <c r="I8" s="22">
        <v>6031</v>
      </c>
      <c r="J8" s="6">
        <v>77</v>
      </c>
    </row>
    <row r="9" spans="1:10">
      <c r="A9" s="19">
        <v>1559.3503000000001</v>
      </c>
      <c r="B9" s="23">
        <v>26.115079000000001</v>
      </c>
      <c r="E9" s="22">
        <v>228</v>
      </c>
      <c r="F9" s="22" t="s">
        <v>890</v>
      </c>
      <c r="G9" s="22">
        <v>5225</v>
      </c>
      <c r="H9" s="22">
        <v>45</v>
      </c>
      <c r="I9" s="22">
        <v>5960</v>
      </c>
      <c r="J9" s="6">
        <v>42</v>
      </c>
    </row>
    <row r="10" spans="1:10">
      <c r="A10" s="19">
        <v>1989.1712</v>
      </c>
      <c r="B10" s="23">
        <v>25.670635000000001</v>
      </c>
      <c r="E10" s="22">
        <v>343</v>
      </c>
      <c r="F10" s="22" t="s">
        <v>890</v>
      </c>
      <c r="G10" s="22">
        <v>5913</v>
      </c>
      <c r="H10" s="22">
        <v>45</v>
      </c>
      <c r="I10" s="22">
        <v>6723</v>
      </c>
      <c r="J10" s="6">
        <v>84</v>
      </c>
    </row>
    <row r="11" spans="1:10">
      <c r="A11" s="19">
        <v>2354.0192000000002</v>
      </c>
      <c r="B11" s="23">
        <v>25.75</v>
      </c>
      <c r="E11" s="22">
        <v>348.5</v>
      </c>
      <c r="F11" s="22" t="s">
        <v>890</v>
      </c>
      <c r="G11" s="22">
        <v>5816</v>
      </c>
      <c r="H11" s="22">
        <v>40</v>
      </c>
      <c r="I11" s="22">
        <v>6619</v>
      </c>
      <c r="J11" s="6">
        <v>51</v>
      </c>
    </row>
    <row r="12" spans="1:10">
      <c r="A12" s="19">
        <v>2436.4848000000002</v>
      </c>
      <c r="B12" s="23">
        <v>27.456348999999999</v>
      </c>
      <c r="E12" s="22">
        <v>353</v>
      </c>
      <c r="F12" s="22" t="s">
        <v>891</v>
      </c>
      <c r="G12" s="22">
        <v>1310</v>
      </c>
      <c r="H12" s="22">
        <v>30</v>
      </c>
      <c r="I12" s="22">
        <v>1243</v>
      </c>
      <c r="J12" s="6">
        <v>40</v>
      </c>
    </row>
    <row r="13" spans="1:10">
      <c r="A13" s="19">
        <v>2536.4431</v>
      </c>
      <c r="B13" s="23">
        <v>26.928571000000002</v>
      </c>
      <c r="E13" s="22">
        <v>435</v>
      </c>
      <c r="F13" s="22" t="s">
        <v>890</v>
      </c>
      <c r="G13" s="22">
        <v>6493</v>
      </c>
      <c r="H13" s="22">
        <v>43</v>
      </c>
      <c r="I13" s="22">
        <v>7396</v>
      </c>
      <c r="J13" s="6">
        <v>47</v>
      </c>
    </row>
    <row r="14" spans="1:10">
      <c r="A14" s="19">
        <v>2551.4369000000002</v>
      </c>
      <c r="B14" s="23">
        <v>25.039683</v>
      </c>
      <c r="E14" s="22">
        <v>501.5</v>
      </c>
      <c r="F14" s="22" t="s">
        <v>889</v>
      </c>
      <c r="G14" s="22">
        <v>6992</v>
      </c>
      <c r="H14" s="22">
        <v>89</v>
      </c>
      <c r="I14" s="22">
        <v>7819</v>
      </c>
      <c r="J14" s="6">
        <v>155.5</v>
      </c>
    </row>
    <row r="15" spans="1:10">
      <c r="A15" s="19">
        <v>2733.8609000000001</v>
      </c>
      <c r="B15" s="23">
        <v>24.488095000000001</v>
      </c>
      <c r="E15" s="22">
        <v>506.5</v>
      </c>
      <c r="F15" s="22" t="s">
        <v>890</v>
      </c>
      <c r="G15" s="22">
        <v>2636</v>
      </c>
      <c r="H15" s="22">
        <v>35</v>
      </c>
      <c r="I15" s="22">
        <v>2765</v>
      </c>
      <c r="J15" s="6">
        <v>15</v>
      </c>
    </row>
    <row r="16" spans="1:10">
      <c r="A16" s="19">
        <v>2866.3056999999999</v>
      </c>
      <c r="B16" s="23">
        <v>25.329364999999999</v>
      </c>
      <c r="E16" s="22">
        <v>531</v>
      </c>
      <c r="F16" s="22" t="s">
        <v>890</v>
      </c>
      <c r="G16" s="22">
        <v>7686</v>
      </c>
      <c r="H16" s="22">
        <v>46</v>
      </c>
      <c r="I16" s="22">
        <v>8482</v>
      </c>
      <c r="J16" s="6">
        <v>48</v>
      </c>
    </row>
    <row r="17" spans="1:10">
      <c r="A17" s="19">
        <v>3066.2224000000001</v>
      </c>
      <c r="B17" s="23">
        <v>25.670635000000001</v>
      </c>
      <c r="E17" s="22">
        <v>556.5</v>
      </c>
      <c r="F17" s="22" t="s">
        <v>890</v>
      </c>
      <c r="G17" s="22">
        <v>7684</v>
      </c>
      <c r="H17" s="22">
        <v>56</v>
      </c>
      <c r="I17" s="22">
        <v>8484</v>
      </c>
      <c r="J17" s="6">
        <v>52</v>
      </c>
    </row>
    <row r="18" spans="1:10">
      <c r="A18" s="19">
        <v>3396.085</v>
      </c>
      <c r="B18" s="23">
        <v>26.587302000000001</v>
      </c>
      <c r="E18" s="22">
        <v>647.5</v>
      </c>
      <c r="F18" s="22" t="s">
        <v>889</v>
      </c>
      <c r="G18" s="22">
        <v>9230</v>
      </c>
      <c r="H18" s="22">
        <v>240</v>
      </c>
      <c r="I18" s="22">
        <v>10470</v>
      </c>
      <c r="J18" s="6">
        <v>316</v>
      </c>
    </row>
    <row r="19" spans="1:10">
      <c r="A19" s="19">
        <v>3496.0432999999998</v>
      </c>
      <c r="B19" s="23">
        <v>25.801587000000001</v>
      </c>
      <c r="E19" s="22">
        <v>666.5</v>
      </c>
      <c r="F19" s="22" t="s">
        <v>889</v>
      </c>
      <c r="G19" s="22">
        <v>9080</v>
      </c>
      <c r="H19" s="22">
        <v>140</v>
      </c>
      <c r="I19" s="22">
        <v>10170</v>
      </c>
      <c r="J19" s="6">
        <v>410.5</v>
      </c>
    </row>
    <row r="20" spans="1:10">
      <c r="A20" s="19">
        <v>3610.9953999999998</v>
      </c>
      <c r="B20" s="23">
        <v>26.535713999999999</v>
      </c>
      <c r="E20" s="22">
        <v>733.5</v>
      </c>
      <c r="F20" s="22" t="s">
        <v>892</v>
      </c>
      <c r="G20" s="22">
        <v>10330</v>
      </c>
      <c r="H20" s="22">
        <v>50</v>
      </c>
      <c r="I20" s="22">
        <v>12234</v>
      </c>
      <c r="J20" s="6">
        <v>184</v>
      </c>
    </row>
    <row r="21" spans="1:10">
      <c r="A21" s="19">
        <v>3725.9475000000002</v>
      </c>
      <c r="B21" s="23">
        <v>24.75</v>
      </c>
      <c r="E21" s="22">
        <v>742</v>
      </c>
      <c r="F21" s="22" t="s">
        <v>890</v>
      </c>
      <c r="G21" s="22">
        <v>10704</v>
      </c>
      <c r="H21" s="22">
        <v>49</v>
      </c>
      <c r="I21" s="22">
        <v>12693</v>
      </c>
      <c r="J21" s="6">
        <v>48</v>
      </c>
    </row>
    <row r="22" spans="1:10">
      <c r="A22" s="19">
        <v>3890.8788</v>
      </c>
      <c r="B22" s="23">
        <v>26.825396999999999</v>
      </c>
      <c r="E22" s="22">
        <v>806</v>
      </c>
      <c r="F22" s="22" t="s">
        <v>890</v>
      </c>
      <c r="G22" s="22">
        <v>11269</v>
      </c>
      <c r="H22" s="22">
        <v>65</v>
      </c>
      <c r="I22" s="22">
        <v>13170</v>
      </c>
      <c r="J22" s="6">
        <v>103</v>
      </c>
    </row>
    <row r="23" spans="1:10">
      <c r="A23" s="19">
        <v>4305.7060000000001</v>
      </c>
      <c r="B23" s="23">
        <v>26.825396999999999</v>
      </c>
      <c r="E23" s="22">
        <v>820</v>
      </c>
      <c r="F23" s="22" t="s">
        <v>891</v>
      </c>
      <c r="G23" s="22">
        <v>3230</v>
      </c>
      <c r="H23" s="22">
        <v>30</v>
      </c>
      <c r="I23" s="22">
        <v>3445</v>
      </c>
      <c r="J23" s="6">
        <v>31</v>
      </c>
    </row>
    <row r="24" spans="1:10">
      <c r="A24" s="19">
        <v>4470.6372000000001</v>
      </c>
      <c r="B24" s="23">
        <v>24.829364999999999</v>
      </c>
      <c r="E24" s="22">
        <v>828</v>
      </c>
      <c r="F24" s="22" t="s">
        <v>890</v>
      </c>
      <c r="G24" s="22">
        <v>11434</v>
      </c>
      <c r="H24" s="22">
        <v>53</v>
      </c>
      <c r="I24" s="22">
        <v>13350</v>
      </c>
      <c r="J24" s="6">
        <v>127</v>
      </c>
    </row>
    <row r="25" spans="1:10">
      <c r="A25" s="19">
        <v>4768.0132999999996</v>
      </c>
      <c r="B25" s="23">
        <v>24.408729999999998</v>
      </c>
      <c r="E25" s="22">
        <v>849</v>
      </c>
      <c r="F25" s="22" t="s">
        <v>893</v>
      </c>
      <c r="G25" s="22">
        <v>12490</v>
      </c>
      <c r="H25" s="22">
        <v>60</v>
      </c>
      <c r="I25" s="22">
        <v>14800</v>
      </c>
      <c r="J25" s="6">
        <v>302</v>
      </c>
    </row>
    <row r="26" spans="1:10">
      <c r="A26" s="19">
        <v>5065.3894</v>
      </c>
      <c r="B26" s="23">
        <v>25.011904999999999</v>
      </c>
      <c r="E26" s="22">
        <v>949</v>
      </c>
      <c r="F26" s="22" t="s">
        <v>891</v>
      </c>
      <c r="G26" s="22">
        <v>14790</v>
      </c>
      <c r="H26" s="22">
        <v>70</v>
      </c>
      <c r="I26" s="22">
        <v>17560</v>
      </c>
      <c r="J26" s="6">
        <v>252</v>
      </c>
    </row>
    <row r="27" spans="1:10">
      <c r="A27" s="19">
        <v>5412.7447000000002</v>
      </c>
      <c r="B27" s="23">
        <v>25.011904999999999</v>
      </c>
      <c r="E27" s="22">
        <v>1038</v>
      </c>
      <c r="F27" s="22" t="s">
        <v>890</v>
      </c>
      <c r="G27" s="22">
        <v>15909</v>
      </c>
      <c r="H27" s="22">
        <v>89</v>
      </c>
      <c r="I27" s="22">
        <v>19090</v>
      </c>
      <c r="J27" s="6">
        <v>222</v>
      </c>
    </row>
    <row r="28" spans="1:10">
      <c r="A28" s="19">
        <v>5842.5655999999999</v>
      </c>
      <c r="B28" s="23">
        <v>24.726189999999999</v>
      </c>
      <c r="E28" s="22">
        <v>1042</v>
      </c>
      <c r="F28" s="22" t="s">
        <v>890</v>
      </c>
      <c r="G28" s="22">
        <v>16111</v>
      </c>
      <c r="H28" s="22">
        <v>89</v>
      </c>
      <c r="I28" s="22">
        <v>19180</v>
      </c>
      <c r="J28" s="6">
        <v>256</v>
      </c>
    </row>
    <row r="29" spans="1:10">
      <c r="A29" s="19">
        <v>5957.5177000000003</v>
      </c>
      <c r="B29" s="23">
        <v>24.988095000000001</v>
      </c>
    </row>
    <row r="30" spans="1:10">
      <c r="A30" s="19">
        <v>5925.0312000000004</v>
      </c>
      <c r="B30" s="23">
        <v>25.563492</v>
      </c>
    </row>
    <row r="31" spans="1:10">
      <c r="A31" s="19">
        <v>6057.4760999999999</v>
      </c>
      <c r="B31" s="23">
        <v>26.615079000000001</v>
      </c>
    </row>
    <row r="32" spans="1:10">
      <c r="A32" s="19">
        <v>6057.4760999999999</v>
      </c>
      <c r="B32" s="23">
        <v>27.769841</v>
      </c>
    </row>
    <row r="33" spans="1:2">
      <c r="A33" s="19">
        <v>6172.4282000000003</v>
      </c>
      <c r="B33" s="23">
        <v>28.349205999999999</v>
      </c>
    </row>
    <row r="34" spans="1:2">
      <c r="A34" s="19">
        <v>6372.3449000000001</v>
      </c>
      <c r="B34" s="23">
        <v>25.829364999999999</v>
      </c>
    </row>
    <row r="35" spans="1:2">
      <c r="A35" s="19">
        <v>6487.2969999999996</v>
      </c>
      <c r="B35" s="23">
        <v>26.666667</v>
      </c>
    </row>
    <row r="36" spans="1:2">
      <c r="A36" s="19">
        <v>6487.2969999999996</v>
      </c>
      <c r="B36" s="23">
        <v>24.670635000000001</v>
      </c>
    </row>
    <row r="37" spans="1:2">
      <c r="A37" s="19">
        <v>6669.7209000000003</v>
      </c>
      <c r="B37" s="23">
        <v>25.75</v>
      </c>
    </row>
    <row r="38" spans="1:2">
      <c r="A38" s="19">
        <v>6769.6792999999998</v>
      </c>
      <c r="B38" s="23">
        <v>25.301587000000001</v>
      </c>
    </row>
    <row r="39" spans="1:2">
      <c r="A39" s="19">
        <v>6834.6522000000004</v>
      </c>
      <c r="B39" s="23">
        <v>24.408729999999998</v>
      </c>
    </row>
    <row r="40" spans="1:2">
      <c r="A40" s="19">
        <v>7049.5627000000004</v>
      </c>
      <c r="B40" s="23">
        <v>26.273810000000001</v>
      </c>
    </row>
    <row r="41" spans="1:2">
      <c r="A41" s="19">
        <v>7379.4251999999997</v>
      </c>
      <c r="B41" s="23">
        <v>25.329364999999999</v>
      </c>
    </row>
    <row r="42" spans="1:2">
      <c r="A42" s="19">
        <v>7429.4044000000004</v>
      </c>
      <c r="B42" s="23">
        <v>25.801587000000001</v>
      </c>
    </row>
    <row r="43" spans="1:2">
      <c r="A43" s="19">
        <v>7429.4044000000004</v>
      </c>
      <c r="B43" s="23">
        <v>26.535713999999999</v>
      </c>
    </row>
    <row r="44" spans="1:2">
      <c r="A44" s="19">
        <v>8059.1419999999998</v>
      </c>
      <c r="B44" s="23">
        <v>25.619047999999999</v>
      </c>
    </row>
    <row r="45" spans="1:2">
      <c r="A45" s="19">
        <v>8206.5805999999993</v>
      </c>
      <c r="B45" s="23">
        <v>26.694444000000001</v>
      </c>
    </row>
    <row r="46" spans="1:2">
      <c r="A46" s="19">
        <v>8339.0254000000004</v>
      </c>
      <c r="B46" s="23">
        <v>26.115079000000001</v>
      </c>
    </row>
    <row r="47" spans="1:2">
      <c r="A47" s="19">
        <v>8836.3181999999997</v>
      </c>
      <c r="B47" s="23">
        <v>27.194444000000001</v>
      </c>
    </row>
    <row r="48" spans="1:2">
      <c r="A48" s="19">
        <v>8933.7775999999994</v>
      </c>
      <c r="B48" s="23">
        <v>25.853175</v>
      </c>
    </row>
    <row r="49" spans="1:2">
      <c r="A49" s="19">
        <v>9198.6671999999999</v>
      </c>
      <c r="B49" s="23">
        <v>27.638888999999999</v>
      </c>
    </row>
    <row r="50" spans="1:2">
      <c r="A50" s="19">
        <v>9578.509</v>
      </c>
      <c r="B50" s="23">
        <v>24.75</v>
      </c>
    </row>
    <row r="51" spans="1:2">
      <c r="A51" s="19">
        <v>9728.4465</v>
      </c>
      <c r="B51" s="23">
        <v>25.198412999999999</v>
      </c>
    </row>
    <row r="52" spans="1:2">
      <c r="A52" s="19">
        <v>9958.3507000000009</v>
      </c>
      <c r="B52" s="23">
        <v>27.325396999999999</v>
      </c>
    </row>
    <row r="53" spans="1:2">
      <c r="A53" s="19">
        <v>10653.061</v>
      </c>
      <c r="B53" s="23">
        <v>26.825396999999999</v>
      </c>
    </row>
    <row r="54" spans="1:2">
      <c r="A54" s="19">
        <v>10950.437</v>
      </c>
      <c r="B54" s="23">
        <v>26.353175</v>
      </c>
    </row>
    <row r="55" spans="1:2">
      <c r="A55" s="19">
        <v>11000.415999999999</v>
      </c>
      <c r="B55" s="23">
        <v>27.063492</v>
      </c>
    </row>
    <row r="56" spans="1:2">
      <c r="A56" s="19">
        <v>11347.772000000001</v>
      </c>
      <c r="B56" s="23">
        <v>26.722221999999999</v>
      </c>
    </row>
    <row r="57" spans="1:2">
      <c r="A57" s="19">
        <v>11630.154</v>
      </c>
      <c r="B57" s="23">
        <v>28.634920999999999</v>
      </c>
    </row>
    <row r="58" spans="1:2">
      <c r="A58" s="19">
        <v>11942.523999999999</v>
      </c>
      <c r="B58" s="23">
        <v>28.583333</v>
      </c>
    </row>
    <row r="59" spans="1:2">
      <c r="A59" s="19">
        <v>12109.954</v>
      </c>
      <c r="B59" s="23">
        <v>26.642856999999999</v>
      </c>
    </row>
    <row r="60" spans="1:2">
      <c r="A60" s="19">
        <v>12192.42</v>
      </c>
      <c r="B60" s="23">
        <v>25.301587000000001</v>
      </c>
    </row>
    <row r="61" spans="1:2">
      <c r="A61" s="19">
        <v>12637.234</v>
      </c>
      <c r="B61" s="23">
        <v>24.880952000000001</v>
      </c>
    </row>
    <row r="62" spans="1:2">
      <c r="A62" s="19">
        <v>12787.172</v>
      </c>
      <c r="B62" s="23">
        <v>25.75</v>
      </c>
    </row>
    <row r="63" spans="1:2">
      <c r="A63" s="19">
        <v>13481.883</v>
      </c>
      <c r="B63" s="23">
        <v>27.063492</v>
      </c>
    </row>
  </sheetData>
  <mergeCells count="2">
    <mergeCell ref="A3:B3"/>
    <mergeCell ref="E3:J3"/>
  </mergeCells>
  <phoneticPr fontId="44" type="noConversion"/>
  <pageMargins left="0.7" right="0.7" top="0.75" bottom="0.75" header="0.3" footer="0.3"/>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M71"/>
  <sheetViews>
    <sheetView workbookViewId="0">
      <selection activeCell="A3" sqref="A3:B4"/>
    </sheetView>
  </sheetViews>
  <sheetFormatPr baseColWidth="10" defaultColWidth="9" defaultRowHeight="13"/>
  <cols>
    <col min="1" max="1" width="21.1640625" style="11" customWidth="1"/>
    <col min="2" max="2" width="13.6640625" style="12" customWidth="1"/>
    <col min="3" max="5" width="9" style="4"/>
    <col min="6" max="6" width="10.1640625" style="6" customWidth="1"/>
    <col min="7" max="7" width="23.1640625" style="6" customWidth="1"/>
    <col min="8" max="8" width="14.1640625" style="6" customWidth="1"/>
    <col min="9" max="9" width="11.1640625" style="6" customWidth="1"/>
    <col min="10" max="10" width="20.33203125" style="6" customWidth="1"/>
    <col min="11" max="11" width="7.83203125" style="4" customWidth="1"/>
    <col min="12" max="16384" width="9" style="4"/>
  </cols>
  <sheetData>
    <row r="1" spans="1:11">
      <c r="A1" s="24" t="s">
        <v>894</v>
      </c>
      <c r="B1" s="20"/>
      <c r="E1" s="22"/>
      <c r="F1" s="22"/>
      <c r="G1" s="22"/>
      <c r="H1" s="22"/>
      <c r="I1" s="22"/>
    </row>
    <row r="2" spans="1:11">
      <c r="A2" s="25"/>
      <c r="B2" s="20"/>
      <c r="E2" s="22"/>
      <c r="F2" s="22"/>
      <c r="G2" s="22"/>
      <c r="H2" s="22"/>
      <c r="I2" s="22"/>
    </row>
    <row r="3" spans="1:11">
      <c r="A3" s="239" t="s">
        <v>605</v>
      </c>
      <c r="B3" s="239"/>
      <c r="F3" s="229" t="s">
        <v>606</v>
      </c>
      <c r="G3" s="229"/>
      <c r="H3" s="229"/>
      <c r="I3" s="229"/>
      <c r="J3" s="229"/>
      <c r="K3" s="229"/>
    </row>
    <row r="4" spans="1:11" ht="15">
      <c r="A4" s="11" t="s">
        <v>607</v>
      </c>
      <c r="B4" s="12" t="s">
        <v>608</v>
      </c>
      <c r="F4" s="22" t="s">
        <v>609</v>
      </c>
      <c r="G4" s="13" t="s">
        <v>628</v>
      </c>
      <c r="H4" s="14" t="s">
        <v>611</v>
      </c>
      <c r="I4" s="14" t="s">
        <v>612</v>
      </c>
      <c r="J4" s="13" t="s">
        <v>629</v>
      </c>
      <c r="K4" s="6" t="s">
        <v>620</v>
      </c>
    </row>
    <row r="5" spans="1:11">
      <c r="A5" s="11">
        <v>1372.664</v>
      </c>
      <c r="B5" s="17">
        <v>25.05</v>
      </c>
      <c r="F5" s="13">
        <v>101.5</v>
      </c>
      <c r="G5" s="13" t="s">
        <v>895</v>
      </c>
      <c r="H5" s="13">
        <v>3060</v>
      </c>
      <c r="I5" s="13">
        <v>35</v>
      </c>
      <c r="J5" s="13">
        <v>3288</v>
      </c>
      <c r="K5" s="13">
        <v>47</v>
      </c>
    </row>
    <row r="6" spans="1:11">
      <c r="A6" s="11">
        <v>1554.126</v>
      </c>
      <c r="B6" s="17">
        <v>23.85</v>
      </c>
      <c r="F6" s="13">
        <v>473</v>
      </c>
      <c r="G6" s="13" t="s">
        <v>895</v>
      </c>
      <c r="H6" s="13">
        <v>10000</v>
      </c>
      <c r="I6" s="13">
        <v>40</v>
      </c>
      <c r="J6" s="13">
        <v>11496</v>
      </c>
      <c r="K6" s="13">
        <v>142</v>
      </c>
    </row>
    <row r="7" spans="1:11">
      <c r="A7" s="11">
        <v>1755.751</v>
      </c>
      <c r="B7" s="17">
        <v>23.92</v>
      </c>
      <c r="F7" s="13">
        <v>650</v>
      </c>
      <c r="G7" s="13" t="s">
        <v>895</v>
      </c>
      <c r="H7" s="13">
        <v>14450</v>
      </c>
      <c r="I7" s="52">
        <v>65</v>
      </c>
      <c r="J7" s="13">
        <v>17588</v>
      </c>
      <c r="K7" s="52">
        <v>250</v>
      </c>
    </row>
    <row r="8" spans="1:11">
      <c r="A8" s="11">
        <v>2078.3519999999999</v>
      </c>
      <c r="B8" s="17">
        <v>23.966999999999999</v>
      </c>
      <c r="F8" s="13">
        <v>714</v>
      </c>
      <c r="G8" s="13" t="s">
        <v>896</v>
      </c>
      <c r="H8" s="13">
        <v>13600</v>
      </c>
      <c r="I8" s="52">
        <v>55</v>
      </c>
      <c r="J8" s="13">
        <v>16662</v>
      </c>
      <c r="K8" s="52">
        <v>291</v>
      </c>
    </row>
    <row r="9" spans="1:11">
      <c r="A9" s="11">
        <v>2340.4639999999999</v>
      </c>
      <c r="B9" s="17">
        <v>23.712</v>
      </c>
      <c r="F9" s="13">
        <v>772</v>
      </c>
      <c r="G9" s="13" t="s">
        <v>897</v>
      </c>
      <c r="H9" s="13">
        <v>17300</v>
      </c>
      <c r="I9" s="52">
        <v>75</v>
      </c>
      <c r="J9" s="13">
        <v>20764</v>
      </c>
      <c r="K9" s="52">
        <v>289</v>
      </c>
    </row>
    <row r="10" spans="1:11">
      <c r="A10" s="11">
        <v>2471.5210000000002</v>
      </c>
      <c r="B10" s="17">
        <v>23.678000000000001</v>
      </c>
      <c r="F10" s="13">
        <v>883</v>
      </c>
      <c r="G10" s="13" t="s">
        <v>897</v>
      </c>
      <c r="H10" s="13">
        <v>14600</v>
      </c>
      <c r="I10" s="52">
        <v>60</v>
      </c>
      <c r="J10" s="13">
        <v>17901</v>
      </c>
      <c r="K10" s="52">
        <v>357</v>
      </c>
    </row>
    <row r="11" spans="1:11">
      <c r="A11" s="11">
        <v>2582.4140000000002</v>
      </c>
      <c r="B11" s="17">
        <v>24.058</v>
      </c>
    </row>
    <row r="12" spans="1:11">
      <c r="A12" s="11">
        <v>2663.0639999999999</v>
      </c>
      <c r="B12" s="17">
        <v>23.318000000000001</v>
      </c>
    </row>
    <row r="13" spans="1:11">
      <c r="A13" s="11">
        <v>2763.877</v>
      </c>
      <c r="B13" s="17">
        <v>23.661000000000001</v>
      </c>
    </row>
    <row r="14" spans="1:11">
      <c r="A14" s="11">
        <v>2945.3389999999999</v>
      </c>
      <c r="B14" s="17">
        <v>23.456</v>
      </c>
    </row>
    <row r="15" spans="1:11">
      <c r="A15" s="11">
        <v>3106.64</v>
      </c>
      <c r="B15" s="17">
        <v>23.751000000000001</v>
      </c>
    </row>
    <row r="16" spans="1:11">
      <c r="A16" s="11">
        <v>3207.4520000000002</v>
      </c>
      <c r="B16" s="17">
        <v>23.594000000000001</v>
      </c>
    </row>
    <row r="17" spans="1:11">
      <c r="A17" s="11">
        <v>3469.5650000000001</v>
      </c>
      <c r="B17" s="17">
        <v>23.634</v>
      </c>
    </row>
    <row r="18" spans="1:11">
      <c r="A18" s="11">
        <v>3630.8649999999998</v>
      </c>
      <c r="B18" s="17">
        <v>23.675000000000001</v>
      </c>
    </row>
    <row r="19" spans="1:11">
      <c r="A19" s="11">
        <v>3751.84</v>
      </c>
      <c r="B19" s="17">
        <v>23.623000000000001</v>
      </c>
    </row>
    <row r="20" spans="1:11">
      <c r="A20" s="11">
        <v>3892.9769999999999</v>
      </c>
      <c r="B20" s="17">
        <v>24.542000000000002</v>
      </c>
    </row>
    <row r="21" spans="1:11">
      <c r="A21" s="11">
        <v>4054.2779999999998</v>
      </c>
      <c r="B21" s="17">
        <v>23.361999999999998</v>
      </c>
    </row>
    <row r="22" spans="1:11">
      <c r="A22" s="11">
        <v>4175.2529999999997</v>
      </c>
      <c r="B22" s="17">
        <v>23.898</v>
      </c>
    </row>
    <row r="23" spans="1:11">
      <c r="A23" s="11">
        <v>4437.3649999999998</v>
      </c>
      <c r="B23" s="17">
        <v>24.044</v>
      </c>
    </row>
    <row r="24" spans="1:11">
      <c r="A24" s="11">
        <v>4558.34</v>
      </c>
      <c r="B24" s="17">
        <v>22.756</v>
      </c>
    </row>
    <row r="25" spans="1:11">
      <c r="A25" s="11">
        <v>4679.3149999999996</v>
      </c>
      <c r="B25" s="17">
        <v>23.472999999999999</v>
      </c>
    </row>
    <row r="26" spans="1:11">
      <c r="A26" s="11">
        <v>4901.1030000000001</v>
      </c>
      <c r="B26" s="17">
        <v>23.443000000000001</v>
      </c>
    </row>
    <row r="27" spans="1:11">
      <c r="A27" s="11">
        <v>5042.241</v>
      </c>
      <c r="B27" s="17">
        <v>23.643000000000001</v>
      </c>
      <c r="D27" s="18"/>
      <c r="E27" s="18"/>
      <c r="F27" s="13"/>
      <c r="G27" s="13"/>
      <c r="H27" s="13"/>
      <c r="I27" s="13"/>
      <c r="J27" s="13"/>
      <c r="K27" s="18"/>
    </row>
    <row r="28" spans="1:11">
      <c r="A28" s="11">
        <v>5223.7030000000004</v>
      </c>
      <c r="B28" s="17">
        <v>23.547000000000001</v>
      </c>
      <c r="D28" s="18"/>
      <c r="E28" s="18"/>
      <c r="F28" s="13"/>
      <c r="G28" s="13"/>
      <c r="H28" s="13"/>
      <c r="I28" s="13"/>
      <c r="J28" s="13"/>
      <c r="K28" s="18"/>
    </row>
    <row r="29" spans="1:11">
      <c r="A29" s="11">
        <v>5475.027</v>
      </c>
      <c r="B29" s="17">
        <v>23.744</v>
      </c>
      <c r="D29" s="18"/>
      <c r="E29" s="18"/>
      <c r="F29" s="13"/>
    </row>
    <row r="30" spans="1:11">
      <c r="A30" s="11">
        <v>5647.451</v>
      </c>
      <c r="B30" s="17">
        <v>23.763999999999999</v>
      </c>
      <c r="D30" s="18"/>
      <c r="E30" s="18"/>
      <c r="F30" s="13"/>
    </row>
    <row r="31" spans="1:11">
      <c r="A31" s="11">
        <v>5858.1909999999998</v>
      </c>
      <c r="B31" s="17">
        <v>23.905000000000001</v>
      </c>
      <c r="D31" s="18"/>
      <c r="E31" s="18"/>
      <c r="F31" s="13"/>
    </row>
    <row r="32" spans="1:11">
      <c r="A32" s="11">
        <v>6049.7730000000001</v>
      </c>
      <c r="B32" s="17">
        <v>23.922000000000001</v>
      </c>
      <c r="D32" s="18"/>
      <c r="E32" s="18"/>
      <c r="F32" s="13"/>
    </row>
    <row r="33" spans="1:13">
      <c r="A33" s="11">
        <v>6203.0389999999998</v>
      </c>
      <c r="B33" s="17">
        <v>23.745000000000001</v>
      </c>
      <c r="D33" s="18"/>
      <c r="E33" s="18"/>
      <c r="F33" s="13"/>
    </row>
    <row r="34" spans="1:13">
      <c r="A34" s="11">
        <v>6432.9369999999999</v>
      </c>
      <c r="B34" s="17">
        <v>23.972999999999999</v>
      </c>
      <c r="D34" s="18"/>
      <c r="E34" s="18"/>
      <c r="F34" s="13"/>
    </row>
    <row r="35" spans="1:13">
      <c r="A35" s="11">
        <v>6643.6769999999997</v>
      </c>
      <c r="B35" s="17">
        <v>24.23</v>
      </c>
      <c r="D35" s="18"/>
      <c r="E35" s="18"/>
      <c r="F35" s="13"/>
    </row>
    <row r="36" spans="1:13">
      <c r="A36" s="11">
        <v>6854.4170000000004</v>
      </c>
      <c r="B36" s="17">
        <v>24.643000000000001</v>
      </c>
      <c r="D36" s="18"/>
      <c r="E36" s="18"/>
      <c r="F36" s="13"/>
    </row>
    <row r="37" spans="1:13">
      <c r="A37" s="11">
        <v>6988.5240000000003</v>
      </c>
      <c r="B37" s="17">
        <v>24.187999999999999</v>
      </c>
    </row>
    <row r="38" spans="1:13">
      <c r="A38" s="11">
        <v>7160.9480000000003</v>
      </c>
      <c r="B38" s="17">
        <v>24.561</v>
      </c>
    </row>
    <row r="39" spans="1:13">
      <c r="A39" s="11">
        <v>7390.8459999999995</v>
      </c>
      <c r="B39" s="17">
        <v>24.399000000000001</v>
      </c>
    </row>
    <row r="40" spans="1:13">
      <c r="A40" s="11">
        <v>7631.0770000000002</v>
      </c>
      <c r="B40" s="17">
        <v>24.695</v>
      </c>
    </row>
    <row r="41" spans="1:13">
      <c r="A41" s="11">
        <v>7747.4859999999999</v>
      </c>
      <c r="B41" s="17">
        <v>24.33</v>
      </c>
    </row>
    <row r="42" spans="1:13">
      <c r="A42" s="11">
        <v>7817.3310000000001</v>
      </c>
      <c r="B42" s="17">
        <v>25.462</v>
      </c>
    </row>
    <row r="43" spans="1:13">
      <c r="A43" s="11">
        <v>7910.4579999999996</v>
      </c>
      <c r="B43" s="17">
        <v>23.959</v>
      </c>
      <c r="L43" s="18"/>
      <c r="M43" s="18"/>
    </row>
    <row r="44" spans="1:13">
      <c r="A44" s="11">
        <v>8026.8670000000002</v>
      </c>
      <c r="B44" s="17">
        <v>24.396999999999998</v>
      </c>
      <c r="L44" s="18"/>
      <c r="M44" s="18"/>
    </row>
    <row r="45" spans="1:13">
      <c r="A45" s="11">
        <v>8236.4030000000002</v>
      </c>
      <c r="B45" s="17">
        <v>24.504000000000001</v>
      </c>
      <c r="L45" s="18"/>
      <c r="M45" s="18"/>
    </row>
    <row r="46" spans="1:13">
      <c r="A46" s="11">
        <v>8492.5030000000006</v>
      </c>
      <c r="B46" s="17">
        <v>25.266999999999999</v>
      </c>
      <c r="L46" s="18"/>
      <c r="M46" s="18"/>
    </row>
    <row r="47" spans="1:13">
      <c r="A47" s="11">
        <v>8771.8850000000002</v>
      </c>
      <c r="B47" s="17">
        <v>25.276</v>
      </c>
      <c r="L47" s="18"/>
      <c r="M47" s="18"/>
    </row>
    <row r="48" spans="1:13">
      <c r="A48" s="11">
        <v>9027.9850000000006</v>
      </c>
      <c r="B48" s="17">
        <v>25.012</v>
      </c>
      <c r="L48" s="18"/>
      <c r="M48" s="18"/>
    </row>
    <row r="49" spans="1:13">
      <c r="A49" s="11">
        <v>9121.1119999999992</v>
      </c>
      <c r="B49" s="17">
        <v>25.134</v>
      </c>
      <c r="L49" s="18"/>
      <c r="M49" s="18"/>
    </row>
    <row r="50" spans="1:13">
      <c r="A50" s="11">
        <v>9190.9570000000003</v>
      </c>
      <c r="B50" s="17">
        <v>25.774999999999999</v>
      </c>
      <c r="L50" s="18"/>
      <c r="M50" s="18"/>
    </row>
    <row r="51" spans="1:13">
      <c r="A51" s="11">
        <v>9431.116</v>
      </c>
      <c r="B51" s="17">
        <v>25.146000000000001</v>
      </c>
      <c r="L51" s="18"/>
      <c r="M51" s="18"/>
    </row>
    <row r="52" spans="1:13">
      <c r="A52" s="11">
        <v>9740.1389999999992</v>
      </c>
      <c r="B52" s="17">
        <v>25.134</v>
      </c>
      <c r="L52" s="18"/>
      <c r="M52" s="18"/>
    </row>
    <row r="53" spans="1:13">
      <c r="A53" s="11">
        <v>10077.255999999999</v>
      </c>
      <c r="B53" s="17">
        <v>25.026</v>
      </c>
    </row>
    <row r="54" spans="1:13">
      <c r="A54" s="11">
        <v>10302</v>
      </c>
      <c r="B54" s="17">
        <v>24.827999999999999</v>
      </c>
    </row>
    <row r="55" spans="1:13">
      <c r="A55" s="11">
        <v>10554.838</v>
      </c>
      <c r="B55" s="17">
        <v>24.562999999999999</v>
      </c>
    </row>
    <row r="56" spans="1:13">
      <c r="A56" s="11">
        <v>10807.674999999999</v>
      </c>
      <c r="B56" s="17">
        <v>24.170999999999999</v>
      </c>
    </row>
    <row r="57" spans="1:13">
      <c r="A57" s="11">
        <v>11116.699000000001</v>
      </c>
      <c r="B57" s="17">
        <v>23.571999999999999</v>
      </c>
    </row>
    <row r="58" spans="1:13">
      <c r="A58" s="11">
        <v>11425.722</v>
      </c>
      <c r="B58" s="17">
        <v>23.260999999999999</v>
      </c>
    </row>
    <row r="59" spans="1:13">
      <c r="A59" s="11">
        <v>11753.587</v>
      </c>
      <c r="B59" s="17">
        <v>23.798999999999999</v>
      </c>
    </row>
    <row r="60" spans="1:13">
      <c r="A60" s="11">
        <v>11943.427</v>
      </c>
      <c r="B60" s="17">
        <v>23.286999999999999</v>
      </c>
    </row>
    <row r="61" spans="1:13">
      <c r="A61" s="11">
        <v>12214.629000000001</v>
      </c>
      <c r="B61" s="17">
        <v>23.818000000000001</v>
      </c>
    </row>
    <row r="62" spans="1:13">
      <c r="A62" s="11">
        <v>12512.95</v>
      </c>
      <c r="B62" s="17">
        <v>23.821000000000002</v>
      </c>
    </row>
    <row r="63" spans="1:13">
      <c r="A63" s="11">
        <v>12784.151</v>
      </c>
      <c r="B63" s="17">
        <v>23.19</v>
      </c>
    </row>
    <row r="64" spans="1:13">
      <c r="A64" s="11">
        <v>13055.352000000001</v>
      </c>
      <c r="B64" s="17">
        <v>23.113</v>
      </c>
    </row>
    <row r="65" spans="1:2">
      <c r="A65" s="11">
        <v>13299.433000000001</v>
      </c>
      <c r="B65" s="17">
        <v>22.791</v>
      </c>
    </row>
    <row r="66" spans="1:2">
      <c r="A66" s="11">
        <v>13667.084999999999</v>
      </c>
      <c r="B66" s="17">
        <v>22.988</v>
      </c>
    </row>
    <row r="67" spans="1:2">
      <c r="A67" s="11">
        <v>14015.886</v>
      </c>
      <c r="B67" s="17">
        <v>22.805</v>
      </c>
    </row>
    <row r="68" spans="1:2">
      <c r="A68" s="11">
        <v>14393.346</v>
      </c>
      <c r="B68" s="17">
        <v>22.434999999999999</v>
      </c>
    </row>
    <row r="69" spans="1:2">
      <c r="A69" s="11">
        <v>14589.040999999999</v>
      </c>
      <c r="B69" s="17">
        <v>20.934000000000001</v>
      </c>
    </row>
    <row r="70" spans="1:2">
      <c r="A70" s="11">
        <v>14941.291999999999</v>
      </c>
      <c r="B70" s="17">
        <v>20.422999999999998</v>
      </c>
    </row>
    <row r="71" spans="1:2">
      <c r="A71" s="11">
        <v>15176.125</v>
      </c>
      <c r="B71" s="17">
        <v>19.056999999999999</v>
      </c>
    </row>
  </sheetData>
  <mergeCells count="2">
    <mergeCell ref="A3:B3"/>
    <mergeCell ref="F3:K3"/>
  </mergeCells>
  <phoneticPr fontId="44" type="noConversion"/>
  <pageMargins left="0.7" right="0.7" top="0.75" bottom="0.75" header="0.3" footer="0.3"/>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M201"/>
  <sheetViews>
    <sheetView workbookViewId="0">
      <selection activeCell="F4" sqref="F4"/>
    </sheetView>
  </sheetViews>
  <sheetFormatPr baseColWidth="10" defaultColWidth="9" defaultRowHeight="13"/>
  <cols>
    <col min="1" max="1" width="21.1640625" style="6" customWidth="1"/>
    <col min="2" max="2" width="13.6640625" style="20" customWidth="1"/>
    <col min="3" max="5" width="9" style="4"/>
    <col min="6" max="6" width="16.1640625" style="4" customWidth="1"/>
    <col min="7" max="16384" width="9" style="4"/>
  </cols>
  <sheetData>
    <row r="1" spans="1:13">
      <c r="A1" s="37" t="s">
        <v>898</v>
      </c>
      <c r="F1" s="6"/>
      <c r="G1" s="6"/>
      <c r="H1" s="6"/>
      <c r="I1" s="6"/>
      <c r="J1" s="6"/>
      <c r="K1" s="6"/>
      <c r="L1" s="6"/>
      <c r="M1" s="6"/>
    </row>
    <row r="2" spans="1:13">
      <c r="A2" s="9"/>
      <c r="F2" s="6"/>
      <c r="G2" s="6"/>
      <c r="H2" s="6"/>
      <c r="I2" s="6"/>
      <c r="J2" s="6"/>
      <c r="K2" s="6"/>
      <c r="L2" s="6"/>
      <c r="M2" s="6"/>
    </row>
    <row r="3" spans="1:13">
      <c r="A3" s="239" t="s">
        <v>605</v>
      </c>
      <c r="B3" s="239"/>
      <c r="F3" s="10" t="s">
        <v>606</v>
      </c>
    </row>
    <row r="4" spans="1:13">
      <c r="A4" s="11" t="s">
        <v>607</v>
      </c>
      <c r="B4" s="12" t="s">
        <v>608</v>
      </c>
      <c r="F4" s="6" t="s">
        <v>786</v>
      </c>
    </row>
    <row r="5" spans="1:13">
      <c r="A5" s="6">
        <v>50</v>
      </c>
      <c r="B5" s="23">
        <v>13.4748</v>
      </c>
    </row>
    <row r="6" spans="1:13">
      <c r="A6" s="6">
        <v>54</v>
      </c>
      <c r="B6" s="23">
        <v>13.700799999999999</v>
      </c>
    </row>
    <row r="7" spans="1:13">
      <c r="A7" s="6">
        <v>58</v>
      </c>
      <c r="B7" s="23">
        <v>13.562900000000001</v>
      </c>
    </row>
    <row r="8" spans="1:13">
      <c r="A8" s="6">
        <v>62</v>
      </c>
      <c r="B8" s="23">
        <v>13.496499999999999</v>
      </c>
    </row>
    <row r="9" spans="1:13">
      <c r="A9" s="6">
        <v>66</v>
      </c>
      <c r="B9" s="23">
        <v>13.494999999999999</v>
      </c>
    </row>
    <row r="10" spans="1:13">
      <c r="A10" s="6">
        <v>70</v>
      </c>
      <c r="B10" s="23">
        <v>13.6556</v>
      </c>
    </row>
    <row r="11" spans="1:13">
      <c r="A11" s="6">
        <v>74</v>
      </c>
      <c r="B11" s="23">
        <v>12.8977</v>
      </c>
    </row>
    <row r="12" spans="1:13">
      <c r="A12" s="6">
        <v>78</v>
      </c>
      <c r="B12" s="23">
        <v>13.263500000000001</v>
      </c>
    </row>
    <row r="13" spans="1:13">
      <c r="A13" s="6">
        <v>82</v>
      </c>
      <c r="B13" s="23">
        <v>13.4222</v>
      </c>
    </row>
    <row r="14" spans="1:13">
      <c r="A14" s="6">
        <v>86</v>
      </c>
      <c r="B14" s="23">
        <v>13.6257</v>
      </c>
    </row>
    <row r="15" spans="1:13">
      <c r="A15" s="6">
        <v>90</v>
      </c>
      <c r="B15" s="23">
        <v>13.228899999999999</v>
      </c>
    </row>
    <row r="16" spans="1:13">
      <c r="A16" s="6">
        <v>94</v>
      </c>
      <c r="B16" s="23">
        <v>13.437099999999999</v>
      </c>
    </row>
    <row r="17" spans="1:2">
      <c r="A17" s="6">
        <v>98</v>
      </c>
      <c r="B17" s="23">
        <v>13.3018</v>
      </c>
    </row>
    <row r="18" spans="1:2">
      <c r="A18" s="6">
        <v>102</v>
      </c>
      <c r="B18" s="23">
        <v>13.4451</v>
      </c>
    </row>
    <row r="19" spans="1:2">
      <c r="A19" s="6">
        <v>106</v>
      </c>
      <c r="B19" s="23">
        <v>13.469099999999999</v>
      </c>
    </row>
    <row r="20" spans="1:2">
      <c r="A20" s="6">
        <v>110</v>
      </c>
      <c r="B20" s="23">
        <v>13.3873</v>
      </c>
    </row>
    <row r="21" spans="1:2">
      <c r="A21" s="6">
        <v>114</v>
      </c>
      <c r="B21" s="23">
        <v>13.1434</v>
      </c>
    </row>
    <row r="22" spans="1:2">
      <c r="A22" s="6">
        <v>118</v>
      </c>
      <c r="B22" s="23">
        <v>13.4657</v>
      </c>
    </row>
    <row r="23" spans="1:2">
      <c r="A23" s="6">
        <v>122</v>
      </c>
      <c r="B23" s="23">
        <v>13.5648</v>
      </c>
    </row>
    <row r="24" spans="1:2">
      <c r="A24" s="6">
        <v>126</v>
      </c>
      <c r="B24" s="23">
        <v>13.3337</v>
      </c>
    </row>
    <row r="25" spans="1:2">
      <c r="A25" s="6">
        <v>130</v>
      </c>
      <c r="B25" s="23">
        <v>13.606199999999999</v>
      </c>
    </row>
    <row r="26" spans="1:2">
      <c r="A26" s="6">
        <v>134</v>
      </c>
      <c r="B26" s="23">
        <v>13.4559</v>
      </c>
    </row>
    <row r="27" spans="1:2">
      <c r="A27" s="6">
        <v>138</v>
      </c>
      <c r="B27" s="23">
        <v>13.723699999999999</v>
      </c>
    </row>
    <row r="28" spans="1:2">
      <c r="A28" s="6">
        <v>142</v>
      </c>
      <c r="B28" s="23">
        <v>13.7532</v>
      </c>
    </row>
    <row r="29" spans="1:2">
      <c r="A29" s="6">
        <v>146</v>
      </c>
      <c r="B29" s="23">
        <v>13.3622</v>
      </c>
    </row>
    <row r="30" spans="1:2">
      <c r="A30" s="6">
        <v>150</v>
      </c>
      <c r="B30" s="23">
        <v>13.7636</v>
      </c>
    </row>
    <row r="31" spans="1:2">
      <c r="A31" s="6">
        <v>154</v>
      </c>
      <c r="B31" s="23">
        <v>13.6212</v>
      </c>
    </row>
    <row r="32" spans="1:2">
      <c r="A32" s="6">
        <v>158</v>
      </c>
      <c r="B32" s="23">
        <v>13.7486</v>
      </c>
    </row>
    <row r="33" spans="1:2">
      <c r="A33" s="6">
        <v>162</v>
      </c>
      <c r="B33" s="23">
        <v>13.315799999999999</v>
      </c>
    </row>
    <row r="34" spans="1:2">
      <c r="A34" s="6">
        <v>166</v>
      </c>
      <c r="B34" s="23">
        <v>12.9381</v>
      </c>
    </row>
    <row r="35" spans="1:2">
      <c r="A35" s="6">
        <v>170</v>
      </c>
      <c r="B35" s="23">
        <v>13.577</v>
      </c>
    </row>
    <row r="36" spans="1:2">
      <c r="A36" s="6">
        <v>174</v>
      </c>
      <c r="B36" s="23">
        <v>13.06</v>
      </c>
    </row>
    <row r="37" spans="1:2">
      <c r="A37" s="6">
        <v>178</v>
      </c>
      <c r="B37" s="23">
        <v>12.773</v>
      </c>
    </row>
    <row r="38" spans="1:2">
      <c r="A38" s="6">
        <v>182</v>
      </c>
      <c r="B38" s="23">
        <v>13.1341</v>
      </c>
    </row>
    <row r="39" spans="1:2">
      <c r="A39" s="6">
        <v>186</v>
      </c>
      <c r="B39" s="23">
        <v>12.648999999999999</v>
      </c>
    </row>
    <row r="40" spans="1:2">
      <c r="A40" s="6">
        <v>190</v>
      </c>
      <c r="B40" s="23">
        <v>12.5848</v>
      </c>
    </row>
    <row r="41" spans="1:2">
      <c r="A41" s="6">
        <v>194</v>
      </c>
      <c r="B41" s="23">
        <v>13.025</v>
      </c>
    </row>
    <row r="42" spans="1:2">
      <c r="A42" s="6">
        <v>198</v>
      </c>
      <c r="B42" s="23">
        <v>12.897600000000001</v>
      </c>
    </row>
    <row r="43" spans="1:2">
      <c r="A43" s="6">
        <v>202</v>
      </c>
      <c r="B43" s="23">
        <v>12.7913</v>
      </c>
    </row>
    <row r="44" spans="1:2">
      <c r="A44" s="6">
        <v>206</v>
      </c>
      <c r="B44" s="23">
        <v>13.0532</v>
      </c>
    </row>
    <row r="45" spans="1:2">
      <c r="A45" s="6">
        <v>210</v>
      </c>
      <c r="B45" s="23">
        <v>12.7471</v>
      </c>
    </row>
    <row r="46" spans="1:2">
      <c r="A46" s="6">
        <v>214</v>
      </c>
      <c r="B46" s="23">
        <v>12.4154</v>
      </c>
    </row>
    <row r="47" spans="1:2">
      <c r="A47" s="6">
        <v>218</v>
      </c>
      <c r="B47" s="23">
        <v>13.190799999999999</v>
      </c>
    </row>
    <row r="48" spans="1:2">
      <c r="A48" s="6">
        <v>222</v>
      </c>
      <c r="B48" s="23">
        <v>12.3545</v>
      </c>
    </row>
    <row r="49" spans="1:2">
      <c r="A49" s="6">
        <v>226</v>
      </c>
      <c r="B49" s="23">
        <v>12.6031</v>
      </c>
    </row>
    <row r="50" spans="1:2">
      <c r="A50" s="6">
        <v>230</v>
      </c>
      <c r="B50" s="23">
        <v>12.847200000000001</v>
      </c>
    </row>
    <row r="51" spans="1:2">
      <c r="A51" s="6">
        <v>234</v>
      </c>
      <c r="B51" s="23">
        <v>12.890599999999999</v>
      </c>
    </row>
    <row r="52" spans="1:2">
      <c r="A52" s="6">
        <v>238</v>
      </c>
      <c r="B52" s="23">
        <v>13.135300000000001</v>
      </c>
    </row>
    <row r="53" spans="1:2">
      <c r="A53" s="6">
        <v>242</v>
      </c>
      <c r="B53" s="23">
        <v>13.0406</v>
      </c>
    </row>
    <row r="54" spans="1:2">
      <c r="A54" s="6">
        <v>246</v>
      </c>
      <c r="B54" s="23">
        <v>13.043200000000001</v>
      </c>
    </row>
    <row r="55" spans="1:2">
      <c r="A55" s="6">
        <v>250</v>
      </c>
      <c r="B55" s="23">
        <v>12.8209</v>
      </c>
    </row>
    <row r="56" spans="1:2">
      <c r="A56" s="6">
        <v>254</v>
      </c>
      <c r="B56" s="23">
        <v>12.788500000000001</v>
      </c>
    </row>
    <row r="57" spans="1:2">
      <c r="A57" s="6">
        <v>257</v>
      </c>
      <c r="B57" s="23">
        <v>12.2179</v>
      </c>
    </row>
    <row r="58" spans="1:2">
      <c r="A58" s="6">
        <v>261</v>
      </c>
      <c r="B58" s="23">
        <v>13.2104</v>
      </c>
    </row>
    <row r="59" spans="1:2">
      <c r="A59" s="6">
        <v>265</v>
      </c>
      <c r="B59" s="23">
        <v>12.930999999999999</v>
      </c>
    </row>
    <row r="60" spans="1:2">
      <c r="A60" s="6">
        <v>269</v>
      </c>
      <c r="B60" s="23">
        <v>13.164300000000001</v>
      </c>
    </row>
    <row r="61" spans="1:2">
      <c r="A61" s="6">
        <v>273</v>
      </c>
      <c r="B61" s="23">
        <v>12.9434</v>
      </c>
    </row>
    <row r="62" spans="1:2">
      <c r="A62" s="6">
        <v>277</v>
      </c>
      <c r="B62" s="23">
        <v>13.141299999999999</v>
      </c>
    </row>
    <row r="63" spans="1:2">
      <c r="A63" s="6">
        <v>281</v>
      </c>
      <c r="B63" s="23">
        <v>13.0703</v>
      </c>
    </row>
    <row r="64" spans="1:2">
      <c r="A64" s="6">
        <v>285</v>
      </c>
      <c r="B64" s="23">
        <v>12.9215</v>
      </c>
    </row>
    <row r="65" spans="1:2">
      <c r="A65" s="6">
        <v>289</v>
      </c>
      <c r="B65" s="23">
        <v>13.225899999999999</v>
      </c>
    </row>
    <row r="66" spans="1:2">
      <c r="A66" s="6">
        <v>293</v>
      </c>
      <c r="B66" s="23">
        <v>12.9566</v>
      </c>
    </row>
    <row r="67" spans="1:2">
      <c r="A67" s="6">
        <v>297</v>
      </c>
      <c r="B67" s="23">
        <v>13.384</v>
      </c>
    </row>
    <row r="68" spans="1:2">
      <c r="A68" s="6">
        <v>301</v>
      </c>
      <c r="B68" s="23">
        <v>13.618499999999999</v>
      </c>
    </row>
    <row r="69" spans="1:2">
      <c r="A69" s="6">
        <v>305</v>
      </c>
      <c r="B69" s="23">
        <v>13.248900000000001</v>
      </c>
    </row>
    <row r="70" spans="1:2">
      <c r="A70" s="6">
        <v>309</v>
      </c>
      <c r="B70" s="23">
        <v>13.219799999999999</v>
      </c>
    </row>
    <row r="71" spans="1:2">
      <c r="A71" s="6">
        <v>313</v>
      </c>
      <c r="B71" s="23">
        <v>13.2066</v>
      </c>
    </row>
    <row r="72" spans="1:2">
      <c r="A72" s="6">
        <v>317</v>
      </c>
      <c r="B72" s="23">
        <v>13.314500000000001</v>
      </c>
    </row>
    <row r="73" spans="1:2">
      <c r="A73" s="6">
        <v>321</v>
      </c>
      <c r="B73" s="23">
        <v>13.296200000000001</v>
      </c>
    </row>
    <row r="74" spans="1:2">
      <c r="A74" s="6">
        <v>325</v>
      </c>
      <c r="B74" s="23">
        <v>13.404999999999999</v>
      </c>
    </row>
    <row r="75" spans="1:2">
      <c r="A75" s="6">
        <v>329</v>
      </c>
      <c r="B75" s="23">
        <v>13.6616</v>
      </c>
    </row>
    <row r="76" spans="1:2">
      <c r="A76" s="6">
        <v>333</v>
      </c>
      <c r="B76" s="23">
        <v>13.323</v>
      </c>
    </row>
    <row r="77" spans="1:2">
      <c r="A77" s="6">
        <v>337</v>
      </c>
      <c r="B77" s="23">
        <v>13.3628</v>
      </c>
    </row>
    <row r="78" spans="1:2">
      <c r="A78" s="6">
        <v>341</v>
      </c>
      <c r="B78" s="23">
        <v>13.444800000000001</v>
      </c>
    </row>
    <row r="79" spans="1:2">
      <c r="A79" s="6">
        <v>345</v>
      </c>
      <c r="B79" s="23">
        <v>13.777100000000001</v>
      </c>
    </row>
    <row r="80" spans="1:2">
      <c r="A80" s="6">
        <v>349</v>
      </c>
      <c r="B80" s="23">
        <v>13.4201</v>
      </c>
    </row>
    <row r="81" spans="1:2">
      <c r="A81" s="6">
        <v>353</v>
      </c>
      <c r="B81" s="23">
        <v>13.1858</v>
      </c>
    </row>
    <row r="82" spans="1:2">
      <c r="A82" s="6">
        <v>357</v>
      </c>
      <c r="B82" s="23">
        <v>13.5153</v>
      </c>
    </row>
    <row r="83" spans="1:2">
      <c r="A83" s="6">
        <v>361</v>
      </c>
      <c r="B83" s="23">
        <v>13.264900000000001</v>
      </c>
    </row>
    <row r="84" spans="1:2">
      <c r="A84" s="6">
        <v>365</v>
      </c>
      <c r="B84" s="23">
        <v>13.472300000000001</v>
      </c>
    </row>
    <row r="85" spans="1:2">
      <c r="A85" s="6">
        <v>369</v>
      </c>
      <c r="B85" s="23">
        <v>13.276999999999999</v>
      </c>
    </row>
    <row r="86" spans="1:2">
      <c r="A86" s="6">
        <v>373</v>
      </c>
      <c r="B86" s="23">
        <v>13.145</v>
      </c>
    </row>
    <row r="87" spans="1:2">
      <c r="A87" s="6">
        <v>377</v>
      </c>
      <c r="B87" s="23">
        <v>13.1027</v>
      </c>
    </row>
    <row r="88" spans="1:2">
      <c r="A88" s="6">
        <v>381</v>
      </c>
      <c r="B88" s="23">
        <v>13.3687</v>
      </c>
    </row>
    <row r="89" spans="1:2">
      <c r="A89" s="6">
        <v>385</v>
      </c>
      <c r="B89" s="23">
        <v>12.933299999999999</v>
      </c>
    </row>
    <row r="90" spans="1:2">
      <c r="A90" s="6">
        <v>389</v>
      </c>
      <c r="B90" s="23">
        <v>12.984500000000001</v>
      </c>
    </row>
    <row r="91" spans="1:2">
      <c r="A91" s="6">
        <v>393</v>
      </c>
      <c r="B91" s="23">
        <v>12.864000000000001</v>
      </c>
    </row>
    <row r="92" spans="1:2">
      <c r="A92" s="6">
        <v>397</v>
      </c>
      <c r="B92" s="23">
        <v>12.85</v>
      </c>
    </row>
    <row r="93" spans="1:2">
      <c r="A93" s="6">
        <v>401</v>
      </c>
      <c r="B93" s="23">
        <v>13.604699999999999</v>
      </c>
    </row>
    <row r="94" spans="1:2">
      <c r="A94" s="6">
        <v>405</v>
      </c>
      <c r="B94" s="23">
        <v>13.1991</v>
      </c>
    </row>
    <row r="95" spans="1:2">
      <c r="A95" s="6">
        <v>409</v>
      </c>
      <c r="B95" s="23">
        <v>13.185600000000001</v>
      </c>
    </row>
    <row r="96" spans="1:2">
      <c r="A96" s="6">
        <v>413</v>
      </c>
      <c r="B96" s="23">
        <v>13.193899999999999</v>
      </c>
    </row>
    <row r="97" spans="1:2">
      <c r="A97" s="6">
        <v>417</v>
      </c>
      <c r="B97" s="23">
        <v>13.1233</v>
      </c>
    </row>
    <row r="98" spans="1:2">
      <c r="A98" s="6">
        <v>421</v>
      </c>
      <c r="B98" s="23">
        <v>13.358599999999999</v>
      </c>
    </row>
    <row r="99" spans="1:2">
      <c r="A99" s="6">
        <v>425</v>
      </c>
      <c r="B99" s="23">
        <v>13.2065</v>
      </c>
    </row>
    <row r="100" spans="1:2">
      <c r="A100" s="6">
        <v>430</v>
      </c>
      <c r="B100" s="23">
        <v>13.1722</v>
      </c>
    </row>
    <row r="101" spans="1:2">
      <c r="A101" s="6">
        <v>434</v>
      </c>
      <c r="B101" s="23">
        <v>12.792999999999999</v>
      </c>
    </row>
    <row r="102" spans="1:2">
      <c r="A102" s="6">
        <v>438</v>
      </c>
      <c r="B102" s="23">
        <v>13.151400000000001</v>
      </c>
    </row>
    <row r="103" spans="1:2">
      <c r="A103" s="6">
        <v>442</v>
      </c>
      <c r="B103" s="23">
        <v>12.855600000000001</v>
      </c>
    </row>
    <row r="104" spans="1:2">
      <c r="A104" s="6">
        <v>446</v>
      </c>
      <c r="B104" s="23">
        <v>13.4724</v>
      </c>
    </row>
    <row r="105" spans="1:2">
      <c r="A105" s="6">
        <v>450</v>
      </c>
      <c r="B105" s="23">
        <v>13.386100000000001</v>
      </c>
    </row>
    <row r="106" spans="1:2">
      <c r="A106" s="6">
        <v>454</v>
      </c>
      <c r="B106" s="23">
        <v>13.2369</v>
      </c>
    </row>
    <row r="107" spans="1:2">
      <c r="A107" s="6">
        <v>458</v>
      </c>
      <c r="B107" s="23">
        <v>13.6401</v>
      </c>
    </row>
    <row r="108" spans="1:2">
      <c r="A108" s="6">
        <v>462</v>
      </c>
      <c r="B108" s="23">
        <v>13.523300000000001</v>
      </c>
    </row>
    <row r="109" spans="1:2">
      <c r="A109" s="6">
        <v>466</v>
      </c>
      <c r="B109" s="23">
        <v>13.476599999999999</v>
      </c>
    </row>
    <row r="110" spans="1:2">
      <c r="A110" s="6">
        <v>470</v>
      </c>
      <c r="B110" s="23">
        <v>13.7178</v>
      </c>
    </row>
    <row r="111" spans="1:2">
      <c r="A111" s="6">
        <v>474</v>
      </c>
      <c r="B111" s="23">
        <v>13.481</v>
      </c>
    </row>
    <row r="112" spans="1:2">
      <c r="A112" s="6">
        <v>478</v>
      </c>
      <c r="B112" s="23">
        <v>13.5183</v>
      </c>
    </row>
    <row r="113" spans="1:2">
      <c r="A113" s="6">
        <v>482</v>
      </c>
      <c r="B113" s="23">
        <v>13.6266</v>
      </c>
    </row>
    <row r="114" spans="1:2">
      <c r="A114" s="6">
        <v>486</v>
      </c>
      <c r="B114" s="23">
        <v>13.563000000000001</v>
      </c>
    </row>
    <row r="115" spans="1:2">
      <c r="A115" s="6">
        <v>490</v>
      </c>
      <c r="B115" s="23">
        <v>13.2089</v>
      </c>
    </row>
    <row r="116" spans="1:2">
      <c r="A116" s="6">
        <v>494</v>
      </c>
      <c r="B116" s="23">
        <v>13.0967</v>
      </c>
    </row>
    <row r="117" spans="1:2">
      <c r="A117" s="6">
        <v>498</v>
      </c>
      <c r="B117" s="23">
        <v>12.8758</v>
      </c>
    </row>
    <row r="118" spans="1:2">
      <c r="A118" s="6">
        <v>502</v>
      </c>
      <c r="B118" s="23">
        <v>12.858599999999999</v>
      </c>
    </row>
    <row r="119" spans="1:2">
      <c r="A119" s="6">
        <v>506</v>
      </c>
      <c r="B119" s="23">
        <v>12.870200000000001</v>
      </c>
    </row>
    <row r="120" spans="1:2">
      <c r="A120" s="6">
        <v>510</v>
      </c>
      <c r="B120" s="23">
        <v>13.280099999999999</v>
      </c>
    </row>
    <row r="121" spans="1:2">
      <c r="A121" s="6">
        <v>514</v>
      </c>
      <c r="B121" s="23">
        <v>13.821400000000001</v>
      </c>
    </row>
    <row r="122" spans="1:2">
      <c r="A122" s="6">
        <v>518</v>
      </c>
      <c r="B122" s="23">
        <v>13.5251</v>
      </c>
    </row>
    <row r="123" spans="1:2">
      <c r="A123" s="6">
        <v>522</v>
      </c>
      <c r="B123" s="23">
        <v>13.5724</v>
      </c>
    </row>
    <row r="124" spans="1:2">
      <c r="A124" s="6">
        <v>526</v>
      </c>
      <c r="B124" s="23">
        <v>13.3649</v>
      </c>
    </row>
    <row r="125" spans="1:2">
      <c r="A125" s="6">
        <v>530</v>
      </c>
      <c r="B125" s="23">
        <v>13.720700000000001</v>
      </c>
    </row>
    <row r="126" spans="1:2">
      <c r="A126" s="6">
        <v>534</v>
      </c>
      <c r="B126" s="23">
        <v>13.8226</v>
      </c>
    </row>
    <row r="127" spans="1:2">
      <c r="A127" s="6">
        <v>538</v>
      </c>
      <c r="B127" s="23">
        <v>13.67</v>
      </c>
    </row>
    <row r="128" spans="1:2">
      <c r="A128" s="6">
        <v>542</v>
      </c>
      <c r="B128" s="23">
        <v>13.529</v>
      </c>
    </row>
    <row r="129" spans="1:2">
      <c r="A129" s="6">
        <v>546</v>
      </c>
      <c r="B129" s="23">
        <v>13.519600000000001</v>
      </c>
    </row>
    <row r="130" spans="1:2">
      <c r="A130" s="6">
        <v>550</v>
      </c>
      <c r="B130" s="23">
        <v>13.6227</v>
      </c>
    </row>
    <row r="131" spans="1:2">
      <c r="A131" s="6">
        <v>554</v>
      </c>
      <c r="B131" s="23">
        <v>13.119300000000001</v>
      </c>
    </row>
    <row r="132" spans="1:2">
      <c r="A132" s="6">
        <v>558</v>
      </c>
      <c r="B132" s="23">
        <v>13.2681</v>
      </c>
    </row>
    <row r="133" spans="1:2">
      <c r="A133" s="6">
        <v>562</v>
      </c>
      <c r="B133" s="23">
        <v>13.0205</v>
      </c>
    </row>
    <row r="134" spans="1:2">
      <c r="A134" s="6">
        <v>566</v>
      </c>
      <c r="B134" s="23">
        <v>12.9368</v>
      </c>
    </row>
    <row r="135" spans="1:2">
      <c r="A135" s="6">
        <v>570</v>
      </c>
      <c r="B135" s="23">
        <v>13.2982</v>
      </c>
    </row>
    <row r="136" spans="1:2">
      <c r="A136" s="6">
        <v>574</v>
      </c>
      <c r="B136" s="23">
        <v>12.853199999999999</v>
      </c>
    </row>
    <row r="137" spans="1:2">
      <c r="A137" s="6">
        <v>578</v>
      </c>
      <c r="B137" s="23">
        <v>13.399699999999999</v>
      </c>
    </row>
    <row r="138" spans="1:2">
      <c r="A138" s="6">
        <v>582</v>
      </c>
      <c r="B138" s="23">
        <v>13.3141</v>
      </c>
    </row>
    <row r="139" spans="1:2">
      <c r="A139" s="6">
        <v>586</v>
      </c>
      <c r="B139" s="23">
        <v>12.9575</v>
      </c>
    </row>
    <row r="140" spans="1:2">
      <c r="A140" s="6">
        <v>590</v>
      </c>
      <c r="B140" s="23">
        <v>12.9268</v>
      </c>
    </row>
    <row r="141" spans="1:2">
      <c r="A141" s="6">
        <v>594</v>
      </c>
      <c r="B141" s="23">
        <v>13.4643</v>
      </c>
    </row>
    <row r="142" spans="1:2">
      <c r="A142" s="6">
        <v>598</v>
      </c>
      <c r="B142" s="23">
        <v>13.2301</v>
      </c>
    </row>
    <row r="143" spans="1:2">
      <c r="A143" s="6">
        <v>604</v>
      </c>
      <c r="B143" s="23">
        <v>13.2958</v>
      </c>
    </row>
    <row r="144" spans="1:2">
      <c r="A144" s="6">
        <v>607</v>
      </c>
      <c r="B144" s="23">
        <v>13.1785</v>
      </c>
    </row>
    <row r="145" spans="1:2">
      <c r="A145" s="6">
        <v>611</v>
      </c>
      <c r="B145" s="23">
        <v>13.0716</v>
      </c>
    </row>
    <row r="146" spans="1:2">
      <c r="A146" s="6">
        <v>615</v>
      </c>
      <c r="B146" s="23">
        <v>13.0985</v>
      </c>
    </row>
    <row r="147" spans="1:2">
      <c r="A147" s="6">
        <v>619</v>
      </c>
      <c r="B147" s="23">
        <v>12.8545</v>
      </c>
    </row>
    <row r="148" spans="1:2">
      <c r="A148" s="6">
        <v>623</v>
      </c>
      <c r="B148" s="23">
        <v>13.083</v>
      </c>
    </row>
    <row r="149" spans="1:2">
      <c r="A149" s="6">
        <v>627</v>
      </c>
      <c r="B149" s="23">
        <v>12.953099999999999</v>
      </c>
    </row>
    <row r="150" spans="1:2">
      <c r="A150" s="6">
        <v>631</v>
      </c>
      <c r="B150" s="23">
        <v>12.7235</v>
      </c>
    </row>
    <row r="151" spans="1:2">
      <c r="A151" s="6">
        <v>635</v>
      </c>
      <c r="B151" s="23">
        <v>13.0982</v>
      </c>
    </row>
    <row r="152" spans="1:2">
      <c r="A152" s="6">
        <v>639</v>
      </c>
      <c r="B152" s="23">
        <v>13.2195</v>
      </c>
    </row>
    <row r="153" spans="1:2">
      <c r="A153" s="6">
        <v>643</v>
      </c>
      <c r="B153" s="23">
        <v>13.0806</v>
      </c>
    </row>
    <row r="154" spans="1:2">
      <c r="A154" s="6">
        <v>647</v>
      </c>
      <c r="B154" s="23">
        <v>12.723699999999999</v>
      </c>
    </row>
    <row r="155" spans="1:2">
      <c r="A155" s="6">
        <v>651</v>
      </c>
      <c r="B155" s="23">
        <v>13.270899999999999</v>
      </c>
    </row>
    <row r="156" spans="1:2">
      <c r="A156" s="6">
        <v>655</v>
      </c>
      <c r="B156" s="23">
        <v>13.306100000000001</v>
      </c>
    </row>
    <row r="157" spans="1:2">
      <c r="A157" s="6">
        <v>659</v>
      </c>
      <c r="B157" s="23">
        <v>13.288600000000001</v>
      </c>
    </row>
    <row r="158" spans="1:2">
      <c r="A158" s="6">
        <v>663</v>
      </c>
      <c r="B158" s="23">
        <v>12.577199999999999</v>
      </c>
    </row>
    <row r="159" spans="1:2">
      <c r="A159" s="6">
        <v>667</v>
      </c>
      <c r="B159" s="23">
        <v>13.314</v>
      </c>
    </row>
    <row r="160" spans="1:2">
      <c r="A160" s="6">
        <v>671</v>
      </c>
      <c r="B160" s="23">
        <v>13.3072</v>
      </c>
    </row>
    <row r="161" spans="1:2">
      <c r="A161" s="6">
        <v>675</v>
      </c>
      <c r="B161" s="23">
        <v>13.2125</v>
      </c>
    </row>
    <row r="162" spans="1:2">
      <c r="A162" s="6">
        <v>679</v>
      </c>
      <c r="B162" s="23">
        <v>13.1647</v>
      </c>
    </row>
    <row r="163" spans="1:2">
      <c r="A163" s="6">
        <v>683</v>
      </c>
      <c r="B163" s="23">
        <v>13.065200000000001</v>
      </c>
    </row>
    <row r="164" spans="1:2">
      <c r="A164" s="6">
        <v>685</v>
      </c>
      <c r="B164" s="23">
        <v>13.084300000000001</v>
      </c>
    </row>
    <row r="165" spans="1:2">
      <c r="A165" s="6">
        <v>689</v>
      </c>
      <c r="B165" s="23">
        <v>13.1599</v>
      </c>
    </row>
    <row r="166" spans="1:2">
      <c r="A166" s="6">
        <v>693</v>
      </c>
      <c r="B166" s="23">
        <v>13.063800000000001</v>
      </c>
    </row>
    <row r="167" spans="1:2">
      <c r="A167" s="6">
        <v>697</v>
      </c>
      <c r="B167" s="23">
        <v>13.212999999999999</v>
      </c>
    </row>
    <row r="168" spans="1:2">
      <c r="A168" s="6">
        <v>701</v>
      </c>
      <c r="B168" s="23">
        <v>12.980600000000001</v>
      </c>
    </row>
    <row r="169" spans="1:2">
      <c r="A169" s="6">
        <v>705</v>
      </c>
      <c r="B169" s="23">
        <v>13.0167</v>
      </c>
    </row>
    <row r="170" spans="1:2">
      <c r="A170" s="6">
        <v>709</v>
      </c>
      <c r="B170" s="23">
        <v>13.1149</v>
      </c>
    </row>
    <row r="171" spans="1:2">
      <c r="A171" s="6">
        <v>713</v>
      </c>
      <c r="B171" s="23">
        <v>13.2608</v>
      </c>
    </row>
    <row r="172" spans="1:2">
      <c r="A172" s="6">
        <v>717</v>
      </c>
      <c r="B172" s="23">
        <v>13.5823</v>
      </c>
    </row>
    <row r="173" spans="1:2">
      <c r="A173" s="6">
        <v>721</v>
      </c>
      <c r="B173" s="23">
        <v>13.6829</v>
      </c>
    </row>
    <row r="174" spans="1:2">
      <c r="A174" s="6">
        <v>725</v>
      </c>
      <c r="B174" s="23">
        <v>13.3474</v>
      </c>
    </row>
    <row r="175" spans="1:2">
      <c r="A175" s="6">
        <v>729</v>
      </c>
      <c r="B175" s="23">
        <v>13.388299999999999</v>
      </c>
    </row>
    <row r="176" spans="1:2">
      <c r="A176" s="6">
        <v>733</v>
      </c>
      <c r="B176" s="23">
        <v>13.518700000000001</v>
      </c>
    </row>
    <row r="177" spans="1:2">
      <c r="A177" s="6">
        <v>737</v>
      </c>
      <c r="B177" s="23">
        <v>13.018700000000001</v>
      </c>
    </row>
    <row r="178" spans="1:2">
      <c r="A178" s="6">
        <v>741</v>
      </c>
      <c r="B178" s="23">
        <v>13.3558</v>
      </c>
    </row>
    <row r="179" spans="1:2">
      <c r="A179" s="6">
        <v>745</v>
      </c>
      <c r="B179" s="23">
        <v>13.471500000000001</v>
      </c>
    </row>
    <row r="180" spans="1:2">
      <c r="A180" s="6">
        <v>749</v>
      </c>
      <c r="B180" s="23">
        <v>13.419499999999999</v>
      </c>
    </row>
    <row r="181" spans="1:2">
      <c r="A181" s="6">
        <v>753</v>
      </c>
      <c r="B181" s="23">
        <v>13.5672</v>
      </c>
    </row>
    <row r="182" spans="1:2">
      <c r="A182" s="6">
        <v>757</v>
      </c>
      <c r="B182" s="23">
        <v>13.360300000000001</v>
      </c>
    </row>
    <row r="183" spans="1:2">
      <c r="A183" s="6">
        <v>761</v>
      </c>
      <c r="B183" s="23">
        <v>13.366899999999999</v>
      </c>
    </row>
    <row r="184" spans="1:2">
      <c r="A184" s="6">
        <v>765</v>
      </c>
      <c r="B184" s="23">
        <v>13.419499999999999</v>
      </c>
    </row>
    <row r="185" spans="1:2">
      <c r="A185" s="6">
        <v>768</v>
      </c>
      <c r="B185" s="23">
        <v>13.183199999999999</v>
      </c>
    </row>
    <row r="186" spans="1:2">
      <c r="A186" s="6">
        <v>772</v>
      </c>
      <c r="B186" s="23">
        <v>13.4199</v>
      </c>
    </row>
    <row r="187" spans="1:2">
      <c r="A187" s="6">
        <v>776</v>
      </c>
      <c r="B187" s="23">
        <v>12.950799999999999</v>
      </c>
    </row>
    <row r="188" spans="1:2">
      <c r="A188" s="6">
        <v>780</v>
      </c>
      <c r="B188" s="23">
        <v>12.930899999999999</v>
      </c>
    </row>
    <row r="189" spans="1:2">
      <c r="A189" s="6">
        <v>784</v>
      </c>
      <c r="B189" s="23">
        <v>12.9815</v>
      </c>
    </row>
    <row r="190" spans="1:2">
      <c r="A190" s="6">
        <v>788</v>
      </c>
      <c r="B190" s="23">
        <v>13.003</v>
      </c>
    </row>
    <row r="191" spans="1:2">
      <c r="A191" s="6">
        <v>791</v>
      </c>
      <c r="B191" s="23">
        <v>12.964399999999999</v>
      </c>
    </row>
    <row r="192" spans="1:2">
      <c r="A192" s="6">
        <v>794</v>
      </c>
      <c r="B192" s="23">
        <v>12.9377</v>
      </c>
    </row>
    <row r="193" spans="1:2">
      <c r="A193" s="6">
        <v>798</v>
      </c>
      <c r="B193" s="23">
        <v>12.816700000000001</v>
      </c>
    </row>
    <row r="194" spans="1:2">
      <c r="A194" s="6">
        <v>802</v>
      </c>
      <c r="B194" s="23">
        <v>12.946400000000001</v>
      </c>
    </row>
    <row r="195" spans="1:2">
      <c r="A195" s="6">
        <v>806</v>
      </c>
      <c r="B195" s="23">
        <v>12.6915</v>
      </c>
    </row>
    <row r="196" spans="1:2">
      <c r="A196" s="6">
        <v>810</v>
      </c>
      <c r="B196" s="23">
        <v>12.5632</v>
      </c>
    </row>
    <row r="197" spans="1:2">
      <c r="A197" s="6">
        <v>814</v>
      </c>
      <c r="B197" s="23">
        <v>13.084099999999999</v>
      </c>
    </row>
    <row r="198" spans="1:2">
      <c r="A198" s="6">
        <v>818</v>
      </c>
      <c r="B198" s="23">
        <v>12.597799999999999</v>
      </c>
    </row>
    <row r="199" spans="1:2">
      <c r="A199" s="6">
        <v>822</v>
      </c>
      <c r="B199" s="23">
        <v>13.091900000000001</v>
      </c>
    </row>
    <row r="200" spans="1:2">
      <c r="A200" s="6">
        <v>826</v>
      </c>
      <c r="B200" s="23">
        <v>12.928100000000001</v>
      </c>
    </row>
    <row r="201" spans="1:2">
      <c r="A201" s="6">
        <v>830</v>
      </c>
      <c r="B201" s="23">
        <v>13.0419</v>
      </c>
    </row>
  </sheetData>
  <mergeCells count="1">
    <mergeCell ref="A3:B3"/>
  </mergeCells>
  <phoneticPr fontId="44" type="noConversion"/>
  <pageMargins left="0.75" right="0.75" top="1" bottom="1" header="0.5" footer="0.5"/>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P145"/>
  <sheetViews>
    <sheetView workbookViewId="0">
      <selection activeCell="A3" sqref="A3:B4"/>
    </sheetView>
  </sheetViews>
  <sheetFormatPr baseColWidth="10" defaultColWidth="9" defaultRowHeight="13"/>
  <cols>
    <col min="1" max="1" width="20.1640625" style="6" customWidth="1"/>
    <col min="2" max="2" width="13.6640625" style="20" customWidth="1"/>
    <col min="3" max="4" width="9" style="4"/>
    <col min="5" max="5" width="10.1640625" style="6" customWidth="1"/>
    <col min="6" max="6" width="10.6640625" style="6" customWidth="1"/>
    <col min="7" max="7" width="14.33203125" style="6" customWidth="1"/>
    <col min="8" max="8" width="14.1640625" style="6" customWidth="1"/>
    <col min="9" max="9" width="11.1640625" style="4" customWidth="1"/>
    <col min="10" max="16384" width="9" style="4"/>
  </cols>
  <sheetData>
    <row r="1" spans="1:13">
      <c r="A1" s="37" t="s">
        <v>899</v>
      </c>
      <c r="E1" s="4"/>
      <c r="I1" s="6"/>
      <c r="J1" s="6"/>
      <c r="K1" s="6"/>
      <c r="L1" s="6"/>
      <c r="M1" s="6"/>
    </row>
    <row r="2" spans="1:13">
      <c r="A2" s="37"/>
      <c r="E2" s="4"/>
      <c r="I2" s="6"/>
      <c r="J2" s="6"/>
      <c r="K2" s="6"/>
      <c r="L2" s="6"/>
      <c r="M2" s="6"/>
    </row>
    <row r="3" spans="1:13">
      <c r="A3" s="239" t="s">
        <v>605</v>
      </c>
      <c r="B3" s="239"/>
      <c r="F3" s="229" t="s">
        <v>606</v>
      </c>
      <c r="G3" s="229"/>
      <c r="H3" s="229"/>
      <c r="I3" s="229"/>
    </row>
    <row r="4" spans="1:13" ht="15">
      <c r="A4" s="11" t="s">
        <v>607</v>
      </c>
      <c r="B4" s="12" t="s">
        <v>608</v>
      </c>
      <c r="F4" s="13" t="s">
        <v>617</v>
      </c>
      <c r="G4" s="6" t="s">
        <v>610</v>
      </c>
      <c r="H4" s="14" t="s">
        <v>611</v>
      </c>
      <c r="I4" s="14" t="s">
        <v>612</v>
      </c>
    </row>
    <row r="5" spans="1:13">
      <c r="A5" s="6">
        <v>-32</v>
      </c>
      <c r="B5" s="23">
        <v>21.428999999999998</v>
      </c>
      <c r="F5" s="6">
        <v>112</v>
      </c>
      <c r="G5" s="13" t="s">
        <v>900</v>
      </c>
      <c r="H5" s="13">
        <v>460</v>
      </c>
      <c r="I5" s="13">
        <v>60</v>
      </c>
    </row>
    <row r="6" spans="1:13">
      <c r="A6" s="6">
        <v>-16</v>
      </c>
      <c r="B6" s="23">
        <v>21.686</v>
      </c>
      <c r="F6" s="6">
        <v>190</v>
      </c>
      <c r="G6" s="13" t="s">
        <v>900</v>
      </c>
      <c r="H6" s="13">
        <v>830</v>
      </c>
      <c r="I6" s="13">
        <v>60</v>
      </c>
    </row>
    <row r="7" spans="1:13">
      <c r="A7" s="6">
        <v>1</v>
      </c>
      <c r="B7" s="23">
        <v>21.686</v>
      </c>
      <c r="F7" s="6">
        <v>245.5</v>
      </c>
      <c r="G7" s="13" t="s">
        <v>901</v>
      </c>
      <c r="H7" s="13">
        <v>1080</v>
      </c>
      <c r="I7" s="13">
        <v>50</v>
      </c>
    </row>
    <row r="8" spans="1:13">
      <c r="A8" s="6">
        <v>18</v>
      </c>
      <c r="B8" s="23">
        <v>21.542999999999999</v>
      </c>
      <c r="F8" s="6">
        <v>344.5</v>
      </c>
      <c r="G8" s="13" t="s">
        <v>900</v>
      </c>
      <c r="H8" s="13">
        <v>2300</v>
      </c>
      <c r="I8" s="13">
        <v>60</v>
      </c>
    </row>
    <row r="9" spans="1:13">
      <c r="A9" s="6">
        <v>26</v>
      </c>
      <c r="B9" s="23">
        <v>21.643000000000001</v>
      </c>
      <c r="F9" s="6">
        <v>472</v>
      </c>
      <c r="G9" s="13" t="s">
        <v>900</v>
      </c>
      <c r="H9" s="13">
        <v>4590</v>
      </c>
      <c r="I9" s="13">
        <v>60</v>
      </c>
    </row>
    <row r="10" spans="1:13">
      <c r="A10" s="6">
        <v>35</v>
      </c>
      <c r="B10" s="23">
        <v>21.3</v>
      </c>
      <c r="F10" s="6">
        <v>566</v>
      </c>
      <c r="G10" s="48" t="s">
        <v>902</v>
      </c>
      <c r="H10" s="13">
        <v>5410</v>
      </c>
      <c r="I10" s="13">
        <v>70</v>
      </c>
    </row>
    <row r="11" spans="1:13">
      <c r="A11" s="6">
        <v>43</v>
      </c>
      <c r="B11" s="23">
        <v>21.629000000000001</v>
      </c>
      <c r="F11" s="6">
        <v>566</v>
      </c>
      <c r="G11" s="13" t="s">
        <v>900</v>
      </c>
      <c r="H11" s="13">
        <v>5420</v>
      </c>
      <c r="I11" s="13">
        <v>60</v>
      </c>
    </row>
    <row r="12" spans="1:13">
      <c r="A12" s="6">
        <v>51</v>
      </c>
      <c r="B12" s="23">
        <v>21.414000000000001</v>
      </c>
      <c r="F12" s="6">
        <v>664</v>
      </c>
      <c r="G12" s="13" t="s">
        <v>900</v>
      </c>
      <c r="H12" s="13">
        <v>6310</v>
      </c>
      <c r="I12" s="13">
        <v>70</v>
      </c>
    </row>
    <row r="13" spans="1:13">
      <c r="A13" s="6">
        <v>60</v>
      </c>
      <c r="B13" s="23">
        <v>21.486000000000001</v>
      </c>
      <c r="F13" s="6">
        <v>834</v>
      </c>
      <c r="G13" s="13" t="s">
        <v>900</v>
      </c>
      <c r="H13" s="13">
        <v>6610</v>
      </c>
      <c r="I13" s="13">
        <v>90</v>
      </c>
    </row>
    <row r="14" spans="1:13">
      <c r="A14" s="6">
        <v>78</v>
      </c>
      <c r="B14" s="23">
        <v>21.286000000000001</v>
      </c>
      <c r="F14" s="6">
        <v>904</v>
      </c>
      <c r="G14" s="13" t="s">
        <v>900</v>
      </c>
      <c r="H14" s="13">
        <v>7300</v>
      </c>
      <c r="I14" s="13">
        <v>80</v>
      </c>
    </row>
    <row r="15" spans="1:13">
      <c r="A15" s="6">
        <v>97</v>
      </c>
      <c r="B15" s="23">
        <v>21.228999999999999</v>
      </c>
      <c r="F15" s="6">
        <v>979.5</v>
      </c>
      <c r="G15" s="13" t="s">
        <v>900</v>
      </c>
      <c r="H15" s="13">
        <v>95930</v>
      </c>
      <c r="I15" s="13">
        <v>130</v>
      </c>
    </row>
    <row r="16" spans="1:13">
      <c r="A16" s="6">
        <v>116</v>
      </c>
      <c r="B16" s="23">
        <v>20.870999999999999</v>
      </c>
      <c r="F16" s="6">
        <v>1036.5</v>
      </c>
      <c r="G16" s="48" t="s">
        <v>903</v>
      </c>
      <c r="H16" s="13">
        <v>10780</v>
      </c>
      <c r="I16" s="13">
        <v>100</v>
      </c>
    </row>
    <row r="17" spans="1:16">
      <c r="A17" s="6">
        <v>134</v>
      </c>
      <c r="B17" s="23">
        <v>21.129000000000001</v>
      </c>
      <c r="F17" s="6">
        <v>1098</v>
      </c>
      <c r="G17" s="13" t="s">
        <v>904</v>
      </c>
      <c r="H17" s="13">
        <v>11770</v>
      </c>
      <c r="I17" s="13">
        <v>80</v>
      </c>
    </row>
    <row r="18" spans="1:16">
      <c r="A18" s="6">
        <v>153</v>
      </c>
      <c r="B18" s="23">
        <v>21.056999999999999</v>
      </c>
      <c r="F18" s="6">
        <v>1122.5</v>
      </c>
      <c r="G18" s="13" t="s">
        <v>904</v>
      </c>
      <c r="H18" s="13">
        <v>11830</v>
      </c>
      <c r="I18" s="13">
        <v>80</v>
      </c>
    </row>
    <row r="19" spans="1:16">
      <c r="A19" s="6">
        <v>190</v>
      </c>
      <c r="B19" s="23">
        <v>20.885999999999999</v>
      </c>
    </row>
    <row r="20" spans="1:16">
      <c r="A20" s="6">
        <v>227</v>
      </c>
      <c r="B20" s="23">
        <v>20.670999999999999</v>
      </c>
      <c r="K20" s="38"/>
      <c r="L20" s="38"/>
      <c r="M20" s="38"/>
      <c r="N20" s="38"/>
      <c r="O20" s="38"/>
      <c r="P20" s="38"/>
    </row>
    <row r="21" spans="1:16">
      <c r="A21" s="6">
        <v>265</v>
      </c>
      <c r="B21" s="23">
        <v>20.971</v>
      </c>
      <c r="K21" s="38"/>
      <c r="L21" s="38"/>
      <c r="M21" s="38"/>
      <c r="N21" s="38"/>
      <c r="O21" s="38"/>
      <c r="P21" s="38"/>
    </row>
    <row r="22" spans="1:16">
      <c r="A22" s="6">
        <v>302</v>
      </c>
      <c r="B22" s="23">
        <v>21.071000000000002</v>
      </c>
      <c r="K22" s="38"/>
      <c r="L22" s="38"/>
      <c r="M22" s="38"/>
      <c r="N22" s="38"/>
      <c r="O22" s="38"/>
      <c r="P22" s="38"/>
    </row>
    <row r="23" spans="1:16">
      <c r="A23" s="6">
        <v>339</v>
      </c>
      <c r="B23" s="23">
        <v>20.8</v>
      </c>
      <c r="J23" s="38"/>
      <c r="K23" s="38"/>
      <c r="L23" s="38"/>
      <c r="M23" s="38"/>
      <c r="N23" s="38"/>
      <c r="O23" s="38"/>
    </row>
    <row r="24" spans="1:16">
      <c r="A24" s="6">
        <v>376</v>
      </c>
      <c r="B24" s="23">
        <v>20.856999999999999</v>
      </c>
      <c r="J24" s="38"/>
      <c r="K24" s="38"/>
      <c r="L24" s="38"/>
      <c r="M24" s="38"/>
      <c r="N24" s="38"/>
      <c r="O24" s="38"/>
    </row>
    <row r="25" spans="1:16">
      <c r="A25" s="6">
        <v>413</v>
      </c>
      <c r="B25" s="23">
        <v>21.143000000000001</v>
      </c>
      <c r="J25" s="38"/>
      <c r="K25" s="38"/>
      <c r="L25" s="38"/>
      <c r="M25" s="38"/>
      <c r="N25" s="38"/>
      <c r="O25" s="38"/>
    </row>
    <row r="26" spans="1:16">
      <c r="A26" s="6">
        <v>452</v>
      </c>
      <c r="B26" s="23">
        <v>20.986000000000001</v>
      </c>
      <c r="J26" s="38"/>
      <c r="K26" s="38"/>
      <c r="L26" s="38"/>
      <c r="M26" s="38"/>
      <c r="N26" s="38"/>
      <c r="O26" s="38"/>
    </row>
    <row r="27" spans="1:16">
      <c r="A27" s="6">
        <v>491</v>
      </c>
      <c r="B27" s="23">
        <v>20.742999999999999</v>
      </c>
      <c r="J27" s="38"/>
      <c r="K27" s="38"/>
      <c r="L27" s="38"/>
      <c r="M27" s="38"/>
      <c r="N27" s="38"/>
      <c r="O27" s="38"/>
    </row>
    <row r="28" spans="1:16">
      <c r="A28" s="6">
        <v>519</v>
      </c>
      <c r="B28" s="23">
        <v>20.8</v>
      </c>
      <c r="J28" s="38"/>
      <c r="K28" s="38"/>
      <c r="L28" s="38"/>
      <c r="M28" s="38"/>
      <c r="N28" s="38"/>
      <c r="O28" s="38"/>
    </row>
    <row r="29" spans="1:16">
      <c r="A29" s="6">
        <v>547</v>
      </c>
      <c r="B29" s="23">
        <v>21.170999999999999</v>
      </c>
      <c r="J29" s="38"/>
      <c r="K29" s="38"/>
      <c r="L29" s="38"/>
      <c r="M29" s="38"/>
      <c r="N29" s="38"/>
      <c r="O29" s="38"/>
    </row>
    <row r="30" spans="1:16">
      <c r="A30" s="6">
        <v>575</v>
      </c>
      <c r="B30" s="23">
        <v>21.1</v>
      </c>
      <c r="J30" s="38"/>
      <c r="K30" s="38"/>
      <c r="L30" s="38"/>
      <c r="M30" s="38"/>
      <c r="N30" s="38"/>
      <c r="O30" s="38"/>
    </row>
    <row r="31" spans="1:16">
      <c r="A31" s="6">
        <v>603</v>
      </c>
      <c r="B31" s="23">
        <v>21.257000000000001</v>
      </c>
      <c r="J31" s="38"/>
      <c r="K31" s="38"/>
      <c r="L31" s="38"/>
      <c r="M31" s="38"/>
      <c r="N31" s="38"/>
      <c r="O31" s="38"/>
    </row>
    <row r="32" spans="1:16">
      <c r="A32" s="6">
        <v>631</v>
      </c>
      <c r="B32" s="23">
        <v>20.870999999999999</v>
      </c>
      <c r="J32" s="38"/>
      <c r="K32" s="38"/>
      <c r="L32" s="38"/>
      <c r="M32" s="38"/>
      <c r="N32" s="38"/>
      <c r="O32" s="38"/>
    </row>
    <row r="33" spans="1:16">
      <c r="A33" s="6">
        <v>659</v>
      </c>
      <c r="B33" s="23">
        <v>20.670999999999999</v>
      </c>
      <c r="J33" s="38"/>
      <c r="K33" s="38"/>
      <c r="L33" s="38"/>
      <c r="M33" s="38"/>
      <c r="N33" s="38"/>
      <c r="O33" s="38"/>
    </row>
    <row r="34" spans="1:16">
      <c r="A34" s="6">
        <v>687</v>
      </c>
      <c r="B34" s="23">
        <v>20.870999999999999</v>
      </c>
      <c r="J34" s="38"/>
      <c r="K34" s="38"/>
      <c r="L34" s="38"/>
      <c r="M34" s="38"/>
      <c r="N34" s="38"/>
      <c r="O34" s="38"/>
    </row>
    <row r="35" spans="1:16">
      <c r="A35" s="6">
        <v>716</v>
      </c>
      <c r="B35" s="23">
        <v>20.814</v>
      </c>
      <c r="J35" s="38"/>
      <c r="K35" s="38"/>
      <c r="L35" s="38"/>
      <c r="M35" s="38"/>
      <c r="N35" s="38"/>
      <c r="O35" s="38"/>
    </row>
    <row r="36" spans="1:16">
      <c r="A36" s="6">
        <v>744</v>
      </c>
      <c r="B36" s="23">
        <v>20.686</v>
      </c>
      <c r="J36" s="38"/>
      <c r="K36" s="38"/>
      <c r="L36" s="38"/>
      <c r="M36" s="38"/>
      <c r="N36" s="38"/>
      <c r="O36" s="38"/>
    </row>
    <row r="37" spans="1:16">
      <c r="A37" s="6">
        <v>775</v>
      </c>
      <c r="B37" s="23">
        <v>20.457000000000001</v>
      </c>
      <c r="J37" s="38"/>
      <c r="K37" s="38"/>
      <c r="L37" s="38"/>
      <c r="M37" s="38"/>
      <c r="N37" s="38"/>
      <c r="O37" s="38"/>
    </row>
    <row r="38" spans="1:16">
      <c r="A38" s="6">
        <v>785</v>
      </c>
      <c r="B38" s="23">
        <v>20.228999999999999</v>
      </c>
      <c r="K38" s="38"/>
      <c r="L38" s="38"/>
      <c r="M38" s="38"/>
      <c r="N38" s="38"/>
      <c r="O38" s="38"/>
      <c r="P38" s="38"/>
    </row>
    <row r="39" spans="1:16">
      <c r="A39" s="6">
        <v>824</v>
      </c>
      <c r="B39" s="23">
        <v>20.457000000000001</v>
      </c>
      <c r="K39" s="38"/>
      <c r="L39" s="38"/>
      <c r="M39" s="38"/>
      <c r="N39" s="38"/>
      <c r="O39" s="38"/>
      <c r="P39" s="38"/>
    </row>
    <row r="40" spans="1:16">
      <c r="A40" s="6">
        <v>863</v>
      </c>
      <c r="B40" s="23">
        <v>20.870999999999999</v>
      </c>
    </row>
    <row r="41" spans="1:16">
      <c r="A41" s="6">
        <v>901</v>
      </c>
      <c r="B41" s="23">
        <v>20.786000000000001</v>
      </c>
    </row>
    <row r="42" spans="1:16">
      <c r="A42" s="6">
        <v>940</v>
      </c>
      <c r="B42" s="23">
        <v>20.7</v>
      </c>
    </row>
    <row r="43" spans="1:16">
      <c r="A43" s="6">
        <v>979</v>
      </c>
      <c r="B43" s="23">
        <v>20.885999999999999</v>
      </c>
    </row>
    <row r="44" spans="1:16">
      <c r="A44" s="6">
        <v>1045</v>
      </c>
      <c r="B44" s="23">
        <v>21.071000000000002</v>
      </c>
    </row>
    <row r="45" spans="1:16">
      <c r="A45" s="6">
        <v>1147</v>
      </c>
      <c r="B45" s="23">
        <v>20.742999999999999</v>
      </c>
    </row>
    <row r="46" spans="1:16">
      <c r="A46" s="6">
        <v>1249</v>
      </c>
      <c r="B46" s="23">
        <v>21.042999999999999</v>
      </c>
    </row>
    <row r="47" spans="1:16">
      <c r="A47" s="6">
        <v>1350</v>
      </c>
      <c r="B47" s="23">
        <v>20.914000000000001</v>
      </c>
    </row>
    <row r="48" spans="1:16">
      <c r="A48" s="6">
        <v>1452</v>
      </c>
      <c r="B48" s="23">
        <v>21.2</v>
      </c>
    </row>
    <row r="49" spans="1:2">
      <c r="A49" s="6">
        <v>1554</v>
      </c>
      <c r="B49" s="23">
        <v>20.329000000000001</v>
      </c>
    </row>
    <row r="50" spans="1:2">
      <c r="A50" s="6">
        <v>1656</v>
      </c>
      <c r="B50" s="23">
        <v>21.4</v>
      </c>
    </row>
    <row r="51" spans="1:2">
      <c r="A51" s="6">
        <v>1760</v>
      </c>
      <c r="B51" s="23">
        <v>21.170999999999999</v>
      </c>
    </row>
    <row r="52" spans="1:2">
      <c r="A52" s="6">
        <v>1866</v>
      </c>
      <c r="B52" s="23">
        <v>21.228999999999999</v>
      </c>
    </row>
    <row r="53" spans="1:2">
      <c r="A53" s="6">
        <v>1971</v>
      </c>
      <c r="B53" s="23">
        <v>20.914000000000001</v>
      </c>
    </row>
    <row r="54" spans="1:2">
      <c r="A54" s="6">
        <v>2078</v>
      </c>
      <c r="B54" s="23">
        <v>20.856999999999999</v>
      </c>
    </row>
    <row r="55" spans="1:2">
      <c r="A55" s="6">
        <v>2184</v>
      </c>
      <c r="B55" s="23">
        <v>20.8</v>
      </c>
    </row>
    <row r="56" spans="1:2">
      <c r="A56" s="6">
        <v>2290</v>
      </c>
      <c r="B56" s="23">
        <v>21.114000000000001</v>
      </c>
    </row>
    <row r="57" spans="1:2">
      <c r="A57" s="6">
        <v>2480</v>
      </c>
      <c r="B57" s="23">
        <v>21.114000000000001</v>
      </c>
    </row>
    <row r="58" spans="1:2">
      <c r="A58" s="6">
        <v>2674</v>
      </c>
      <c r="B58" s="23">
        <v>20.885999999999999</v>
      </c>
    </row>
    <row r="59" spans="1:2">
      <c r="A59" s="6">
        <v>2869</v>
      </c>
      <c r="B59" s="23">
        <v>21.329000000000001</v>
      </c>
    </row>
    <row r="60" spans="1:2">
      <c r="A60" s="6">
        <v>3065</v>
      </c>
      <c r="B60" s="23">
        <v>21.170999999999999</v>
      </c>
    </row>
    <row r="61" spans="1:2">
      <c r="A61" s="6">
        <v>3260</v>
      </c>
      <c r="B61" s="23">
        <v>21.228999999999999</v>
      </c>
    </row>
    <row r="62" spans="1:2">
      <c r="A62" s="6">
        <v>3454</v>
      </c>
      <c r="B62" s="23">
        <v>21.486000000000001</v>
      </c>
    </row>
    <row r="63" spans="1:2">
      <c r="A63" s="6">
        <v>3552</v>
      </c>
      <c r="B63" s="23">
        <v>20.986000000000001</v>
      </c>
    </row>
    <row r="64" spans="1:2">
      <c r="A64" s="6">
        <v>3744</v>
      </c>
      <c r="B64" s="23">
        <v>21.114000000000001</v>
      </c>
    </row>
    <row r="65" spans="1:2">
      <c r="A65" s="6">
        <v>3934</v>
      </c>
      <c r="B65" s="23">
        <v>21.228999999999999</v>
      </c>
    </row>
    <row r="66" spans="1:2">
      <c r="A66" s="6">
        <v>4126</v>
      </c>
      <c r="B66" s="23">
        <v>20.870999999999999</v>
      </c>
    </row>
    <row r="67" spans="1:2">
      <c r="A67" s="6">
        <v>4318</v>
      </c>
      <c r="B67" s="23">
        <v>21.157</v>
      </c>
    </row>
    <row r="68" spans="1:2">
      <c r="A68" s="6">
        <v>4508</v>
      </c>
      <c r="B68" s="23">
        <v>20.971</v>
      </c>
    </row>
    <row r="69" spans="1:2">
      <c r="A69" s="6">
        <v>4700</v>
      </c>
      <c r="B69" s="23">
        <v>20.629000000000001</v>
      </c>
    </row>
    <row r="70" spans="1:2">
      <c r="A70" s="6">
        <v>4890</v>
      </c>
      <c r="B70" s="23">
        <v>21.042999999999999</v>
      </c>
    </row>
    <row r="71" spans="1:2">
      <c r="A71" s="6">
        <v>5082</v>
      </c>
      <c r="B71" s="23">
        <v>21.186</v>
      </c>
    </row>
    <row r="72" spans="1:2">
      <c r="A72" s="6">
        <v>5274</v>
      </c>
      <c r="B72" s="23">
        <v>21.385999999999999</v>
      </c>
    </row>
    <row r="73" spans="1:2">
      <c r="A73" s="6">
        <v>5355</v>
      </c>
      <c r="B73" s="23">
        <v>20.885999999999999</v>
      </c>
    </row>
    <row r="74" spans="1:2">
      <c r="A74" s="6">
        <v>5438</v>
      </c>
      <c r="B74" s="23">
        <v>21.157</v>
      </c>
    </row>
    <row r="75" spans="1:2">
      <c r="A75" s="6">
        <v>5520</v>
      </c>
      <c r="B75" s="23">
        <v>20.957000000000001</v>
      </c>
    </row>
    <row r="76" spans="1:2">
      <c r="A76" s="6">
        <v>5580</v>
      </c>
      <c r="B76" s="23">
        <v>20.957000000000001</v>
      </c>
    </row>
    <row r="77" spans="1:2">
      <c r="A77" s="6">
        <v>5661</v>
      </c>
      <c r="B77" s="23">
        <v>20.971</v>
      </c>
    </row>
    <row r="78" spans="1:2">
      <c r="A78" s="6">
        <v>5741</v>
      </c>
      <c r="B78" s="23">
        <v>20.971</v>
      </c>
    </row>
    <row r="79" spans="1:2">
      <c r="A79" s="6">
        <v>5821</v>
      </c>
      <c r="B79" s="23">
        <v>21.242999999999999</v>
      </c>
    </row>
    <row r="80" spans="1:2">
      <c r="A80" s="6">
        <v>5902</v>
      </c>
      <c r="B80" s="23">
        <v>21.143000000000001</v>
      </c>
    </row>
    <row r="81" spans="1:2">
      <c r="A81" s="6">
        <v>5982</v>
      </c>
      <c r="B81" s="23">
        <v>20.7</v>
      </c>
    </row>
    <row r="82" spans="1:2">
      <c r="A82" s="6">
        <v>6063</v>
      </c>
      <c r="B82" s="23">
        <v>21.2</v>
      </c>
    </row>
    <row r="83" spans="1:2">
      <c r="A83" s="6">
        <v>6143</v>
      </c>
      <c r="B83" s="23">
        <v>21.257000000000001</v>
      </c>
    </row>
    <row r="84" spans="1:2">
      <c r="A84" s="6">
        <v>6185</v>
      </c>
      <c r="B84" s="23">
        <v>20.670999999999999</v>
      </c>
    </row>
    <row r="85" spans="1:2">
      <c r="A85" s="6">
        <v>6270</v>
      </c>
      <c r="B85" s="23">
        <v>21.571000000000002</v>
      </c>
    </row>
    <row r="86" spans="1:2">
      <c r="A86" s="6">
        <v>6355</v>
      </c>
      <c r="B86" s="23">
        <v>21.085999999999999</v>
      </c>
    </row>
    <row r="87" spans="1:2">
      <c r="A87" s="6">
        <v>6440</v>
      </c>
      <c r="B87" s="23">
        <v>21.3</v>
      </c>
    </row>
    <row r="88" spans="1:2">
      <c r="A88" s="6">
        <v>6525</v>
      </c>
      <c r="B88" s="23">
        <v>20.971</v>
      </c>
    </row>
    <row r="89" spans="1:2">
      <c r="A89" s="6">
        <v>6614</v>
      </c>
      <c r="B89" s="23">
        <v>20.986000000000001</v>
      </c>
    </row>
    <row r="90" spans="1:2">
      <c r="A90" s="6">
        <v>6703</v>
      </c>
      <c r="B90" s="23">
        <v>21.085999999999999</v>
      </c>
    </row>
    <row r="91" spans="1:2">
      <c r="A91" s="6">
        <v>6791</v>
      </c>
      <c r="B91" s="23">
        <v>20.771000000000001</v>
      </c>
    </row>
    <row r="92" spans="1:2">
      <c r="A92" s="6">
        <v>6879</v>
      </c>
      <c r="B92" s="23">
        <v>21.085999999999999</v>
      </c>
    </row>
    <row r="93" spans="1:2">
      <c r="A93" s="6">
        <v>6969</v>
      </c>
      <c r="B93" s="23">
        <v>21.085999999999999</v>
      </c>
    </row>
    <row r="94" spans="1:2">
      <c r="A94" s="6">
        <v>7057</v>
      </c>
      <c r="B94" s="23">
        <v>21.542999999999999</v>
      </c>
    </row>
    <row r="95" spans="1:2">
      <c r="A95" s="6">
        <v>7145</v>
      </c>
      <c r="B95" s="23">
        <v>21.129000000000001</v>
      </c>
    </row>
    <row r="96" spans="1:2">
      <c r="A96" s="6">
        <v>7234</v>
      </c>
      <c r="B96" s="23">
        <v>21.228999999999999</v>
      </c>
    </row>
    <row r="97" spans="1:2">
      <c r="A97" s="6">
        <v>7247</v>
      </c>
      <c r="B97" s="23">
        <v>20.928999999999998</v>
      </c>
    </row>
    <row r="98" spans="1:2">
      <c r="A98" s="6">
        <v>7260</v>
      </c>
      <c r="B98" s="23">
        <v>21.870999999999999</v>
      </c>
    </row>
    <row r="99" spans="1:2">
      <c r="A99" s="6">
        <v>7274</v>
      </c>
      <c r="B99" s="23">
        <v>21.5</v>
      </c>
    </row>
    <row r="100" spans="1:2">
      <c r="A100" s="6">
        <v>7287</v>
      </c>
      <c r="B100" s="23">
        <v>21.042999999999999</v>
      </c>
    </row>
    <row r="101" spans="1:2">
      <c r="A101" s="6">
        <v>7294</v>
      </c>
      <c r="B101" s="23">
        <v>21.414000000000001</v>
      </c>
    </row>
    <row r="102" spans="1:2">
      <c r="A102" s="6">
        <v>7307</v>
      </c>
      <c r="B102" s="23">
        <v>21.329000000000001</v>
      </c>
    </row>
    <row r="103" spans="1:2">
      <c r="A103" s="6">
        <v>7320</v>
      </c>
      <c r="B103" s="23">
        <v>21.343</v>
      </c>
    </row>
    <row r="104" spans="1:2">
      <c r="A104" s="6">
        <v>7334</v>
      </c>
      <c r="B104" s="23">
        <v>21.242999999999999</v>
      </c>
    </row>
    <row r="105" spans="1:2">
      <c r="A105" s="6">
        <v>7347</v>
      </c>
      <c r="B105" s="23">
        <v>20.9</v>
      </c>
    </row>
    <row r="106" spans="1:2">
      <c r="A106" s="6">
        <v>7360</v>
      </c>
      <c r="B106" s="23">
        <v>21.571000000000002</v>
      </c>
    </row>
    <row r="107" spans="1:2">
      <c r="A107" s="6">
        <v>7374</v>
      </c>
      <c r="B107" s="23">
        <v>21.670999999999999</v>
      </c>
    </row>
    <row r="108" spans="1:2">
      <c r="A108" s="6">
        <v>7387</v>
      </c>
      <c r="B108" s="23">
        <v>21.529</v>
      </c>
    </row>
    <row r="109" spans="1:2">
      <c r="A109" s="6">
        <v>7401</v>
      </c>
      <c r="B109" s="23">
        <v>21.742999999999999</v>
      </c>
    </row>
    <row r="110" spans="1:2">
      <c r="A110" s="6">
        <v>7414</v>
      </c>
      <c r="B110" s="23">
        <v>21.529</v>
      </c>
    </row>
    <row r="111" spans="1:2">
      <c r="A111" s="6">
        <v>7427</v>
      </c>
      <c r="B111" s="23">
        <v>21.686</v>
      </c>
    </row>
    <row r="112" spans="1:2">
      <c r="A112" s="6">
        <v>7441</v>
      </c>
      <c r="B112" s="23">
        <v>21.114000000000001</v>
      </c>
    </row>
    <row r="113" spans="1:2">
      <c r="A113" s="6">
        <v>7444</v>
      </c>
      <c r="B113" s="23">
        <v>21.343</v>
      </c>
    </row>
    <row r="114" spans="1:2">
      <c r="A114" s="6">
        <v>7458</v>
      </c>
      <c r="B114" s="23">
        <v>21.585999999999999</v>
      </c>
    </row>
    <row r="115" spans="1:2">
      <c r="A115" s="6">
        <v>7472</v>
      </c>
      <c r="B115" s="23">
        <v>21.486000000000001</v>
      </c>
    </row>
    <row r="116" spans="1:2">
      <c r="A116" s="6">
        <v>7486</v>
      </c>
      <c r="B116" s="23">
        <v>21.1</v>
      </c>
    </row>
    <row r="117" spans="1:2">
      <c r="A117" s="6">
        <v>7500</v>
      </c>
      <c r="B117" s="23">
        <v>21.4</v>
      </c>
    </row>
    <row r="118" spans="1:2">
      <c r="A118" s="6">
        <v>7564</v>
      </c>
      <c r="B118" s="23">
        <v>21.085999999999999</v>
      </c>
    </row>
    <row r="119" spans="1:2">
      <c r="A119" s="6">
        <v>7644</v>
      </c>
      <c r="B119" s="23">
        <v>21.457000000000001</v>
      </c>
    </row>
    <row r="120" spans="1:2">
      <c r="A120" s="6">
        <v>7725</v>
      </c>
      <c r="B120" s="23">
        <v>20.9</v>
      </c>
    </row>
    <row r="121" spans="1:2">
      <c r="A121" s="6">
        <v>7806</v>
      </c>
      <c r="B121" s="23">
        <v>21.5</v>
      </c>
    </row>
    <row r="122" spans="1:2">
      <c r="A122" s="6">
        <v>7887</v>
      </c>
      <c r="B122" s="23">
        <v>20.986000000000001</v>
      </c>
    </row>
    <row r="123" spans="1:2">
      <c r="A123" s="6">
        <v>7968</v>
      </c>
      <c r="B123" s="23">
        <v>21.1</v>
      </c>
    </row>
    <row r="124" spans="1:2">
      <c r="A124" s="6">
        <v>8049</v>
      </c>
      <c r="B124" s="23">
        <v>20.843</v>
      </c>
    </row>
    <row r="125" spans="1:2">
      <c r="A125" s="6">
        <v>8079</v>
      </c>
      <c r="B125" s="23">
        <v>20.856999999999999</v>
      </c>
    </row>
    <row r="126" spans="1:2">
      <c r="A126" s="6">
        <v>8120</v>
      </c>
      <c r="B126" s="23">
        <v>20.556999999999999</v>
      </c>
    </row>
    <row r="127" spans="1:2">
      <c r="A127" s="6">
        <v>8263</v>
      </c>
      <c r="B127" s="23">
        <v>21.056999999999999</v>
      </c>
    </row>
    <row r="128" spans="1:2">
      <c r="A128" s="6">
        <v>8406</v>
      </c>
      <c r="B128" s="23">
        <v>21.4</v>
      </c>
    </row>
    <row r="129" spans="1:2">
      <c r="A129" s="6">
        <v>8551</v>
      </c>
      <c r="B129" s="23">
        <v>20.943000000000001</v>
      </c>
    </row>
    <row r="130" spans="1:2">
      <c r="A130" s="6">
        <v>8694</v>
      </c>
      <c r="B130" s="23">
        <v>21.385999999999999</v>
      </c>
    </row>
    <row r="131" spans="1:2">
      <c r="A131" s="6">
        <v>8840</v>
      </c>
      <c r="B131" s="23">
        <v>21.2</v>
      </c>
    </row>
    <row r="132" spans="1:2">
      <c r="A132" s="6">
        <v>8982</v>
      </c>
      <c r="B132" s="23">
        <v>21.029</v>
      </c>
    </row>
    <row r="133" spans="1:2">
      <c r="A133" s="6">
        <v>9128</v>
      </c>
      <c r="B133" s="23">
        <v>21.186</v>
      </c>
    </row>
    <row r="134" spans="1:2">
      <c r="A134" s="6">
        <v>9273</v>
      </c>
      <c r="B134" s="23">
        <v>21.143000000000001</v>
      </c>
    </row>
    <row r="135" spans="1:2">
      <c r="A135" s="6">
        <v>9417</v>
      </c>
      <c r="B135" s="23">
        <v>21.129000000000001</v>
      </c>
    </row>
    <row r="136" spans="1:2">
      <c r="A136" s="6">
        <v>9565</v>
      </c>
      <c r="B136" s="23">
        <v>20.228999999999999</v>
      </c>
    </row>
    <row r="137" spans="1:2">
      <c r="A137" s="6">
        <v>9709</v>
      </c>
      <c r="B137" s="23">
        <v>20.928999999999998</v>
      </c>
    </row>
    <row r="138" spans="1:2">
      <c r="A138" s="6">
        <v>9857</v>
      </c>
      <c r="B138" s="23">
        <v>21.085999999999999</v>
      </c>
    </row>
    <row r="139" spans="1:2">
      <c r="A139" s="6">
        <v>10001</v>
      </c>
      <c r="B139" s="23">
        <v>20.771000000000001</v>
      </c>
    </row>
    <row r="140" spans="1:2">
      <c r="A140" s="6">
        <v>10149</v>
      </c>
      <c r="B140" s="23">
        <v>20.943000000000001</v>
      </c>
    </row>
    <row r="141" spans="1:2">
      <c r="A141" s="6">
        <v>10294</v>
      </c>
      <c r="B141" s="23">
        <v>21.056999999999999</v>
      </c>
    </row>
    <row r="142" spans="1:2">
      <c r="A142" s="6">
        <v>10441</v>
      </c>
      <c r="B142" s="23">
        <v>21.056999999999999</v>
      </c>
    </row>
    <row r="143" spans="1:2">
      <c r="A143" s="6">
        <v>10586</v>
      </c>
      <c r="B143" s="23">
        <v>21.157</v>
      </c>
    </row>
    <row r="144" spans="1:2">
      <c r="A144" s="6">
        <v>10730</v>
      </c>
      <c r="B144" s="23">
        <v>21.457000000000001</v>
      </c>
    </row>
    <row r="145" spans="1:2">
      <c r="A145" s="6">
        <v>10880</v>
      </c>
      <c r="B145" s="23">
        <v>20.957000000000001</v>
      </c>
    </row>
  </sheetData>
  <mergeCells count="2">
    <mergeCell ref="A3:B3"/>
    <mergeCell ref="F3:I3"/>
  </mergeCells>
  <phoneticPr fontId="44" type="noConversion"/>
  <pageMargins left="0.7" right="0.7" top="0.75" bottom="0.75" header="0.3" footer="0.3"/>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M70"/>
  <sheetViews>
    <sheetView workbookViewId="0">
      <selection activeCell="A3" sqref="A3:B4"/>
    </sheetView>
  </sheetViews>
  <sheetFormatPr baseColWidth="10" defaultColWidth="9" defaultRowHeight="13"/>
  <cols>
    <col min="1" max="1" width="21.1640625" style="6" customWidth="1"/>
    <col min="2" max="2" width="13.6640625" style="23" customWidth="1"/>
    <col min="3" max="16384" width="9" style="4"/>
  </cols>
  <sheetData>
    <row r="1" spans="1:13">
      <c r="A1" s="37" t="s">
        <v>905</v>
      </c>
      <c r="B1" s="20"/>
      <c r="F1" s="6"/>
      <c r="G1" s="6"/>
      <c r="H1" s="6"/>
      <c r="I1" s="6"/>
      <c r="J1" s="6"/>
      <c r="K1" s="6"/>
      <c r="L1" s="6"/>
      <c r="M1" s="6"/>
    </row>
    <row r="2" spans="1:13">
      <c r="A2" s="9"/>
      <c r="B2" s="20"/>
      <c r="F2" s="6"/>
      <c r="G2" s="6"/>
      <c r="H2" s="6"/>
      <c r="I2" s="6"/>
      <c r="J2" s="6"/>
      <c r="K2" s="6"/>
      <c r="L2" s="6"/>
      <c r="M2" s="6"/>
    </row>
    <row r="3" spans="1:13">
      <c r="A3" s="239" t="s">
        <v>605</v>
      </c>
      <c r="B3" s="239"/>
    </row>
    <row r="4" spans="1:13">
      <c r="A4" s="11" t="s">
        <v>607</v>
      </c>
      <c r="B4" s="12" t="s">
        <v>608</v>
      </c>
    </row>
    <row r="5" spans="1:13">
      <c r="A5" s="6">
        <v>-20</v>
      </c>
      <c r="B5" s="23">
        <v>17.7</v>
      </c>
    </row>
    <row r="6" spans="1:13">
      <c r="A6" s="6">
        <v>-10</v>
      </c>
      <c r="B6" s="23">
        <v>17.600000000000001</v>
      </c>
    </row>
    <row r="7" spans="1:13">
      <c r="A7" s="6">
        <v>0</v>
      </c>
      <c r="B7" s="23">
        <v>17.600000000000001</v>
      </c>
    </row>
    <row r="8" spans="1:13">
      <c r="A8" s="6">
        <v>10</v>
      </c>
      <c r="B8" s="23">
        <v>17.3</v>
      </c>
    </row>
    <row r="9" spans="1:13">
      <c r="A9" s="6">
        <v>20</v>
      </c>
      <c r="B9" s="23">
        <v>17.3</v>
      </c>
    </row>
    <row r="10" spans="1:13">
      <c r="A10" s="6">
        <v>30</v>
      </c>
      <c r="B10" s="23">
        <v>17.600000000000001</v>
      </c>
    </row>
    <row r="11" spans="1:13">
      <c r="A11" s="6">
        <v>40</v>
      </c>
      <c r="B11" s="23">
        <v>17.399999999999999</v>
      </c>
    </row>
    <row r="12" spans="1:13">
      <c r="A12" s="6">
        <v>50</v>
      </c>
      <c r="B12" s="23">
        <v>17.3</v>
      </c>
    </row>
    <row r="13" spans="1:13">
      <c r="A13" s="6">
        <v>60</v>
      </c>
      <c r="B13" s="23">
        <v>17.399999999999999</v>
      </c>
    </row>
    <row r="14" spans="1:13">
      <c r="A14" s="6">
        <v>70</v>
      </c>
      <c r="B14" s="23">
        <v>17.3</v>
      </c>
    </row>
    <row r="15" spans="1:13">
      <c r="A15" s="6">
        <v>80</v>
      </c>
      <c r="B15" s="23">
        <v>17.2</v>
      </c>
    </row>
    <row r="16" spans="1:13">
      <c r="A16" s="6">
        <v>90</v>
      </c>
      <c r="B16" s="23">
        <v>17.2</v>
      </c>
    </row>
    <row r="17" spans="1:2">
      <c r="A17" s="6">
        <v>100</v>
      </c>
      <c r="B17" s="23">
        <v>17.3</v>
      </c>
    </row>
    <row r="18" spans="1:2">
      <c r="A18" s="6">
        <v>110</v>
      </c>
      <c r="B18" s="23">
        <v>17.2</v>
      </c>
    </row>
    <row r="19" spans="1:2">
      <c r="A19" s="6">
        <v>120</v>
      </c>
      <c r="B19" s="23">
        <v>17.3</v>
      </c>
    </row>
    <row r="20" spans="1:2">
      <c r="A20" s="6">
        <v>130</v>
      </c>
      <c r="B20" s="23">
        <v>17.3</v>
      </c>
    </row>
    <row r="21" spans="1:2">
      <c r="A21" s="6">
        <v>140</v>
      </c>
      <c r="B21" s="23">
        <v>17.399999999999999</v>
      </c>
    </row>
    <row r="22" spans="1:2">
      <c r="A22" s="6">
        <v>150</v>
      </c>
      <c r="B22" s="23">
        <v>17.600000000000001</v>
      </c>
    </row>
    <row r="23" spans="1:2">
      <c r="A23" s="6">
        <v>160</v>
      </c>
      <c r="B23" s="23">
        <v>17.600000000000001</v>
      </c>
    </row>
    <row r="24" spans="1:2">
      <c r="A24" s="6">
        <v>170</v>
      </c>
      <c r="B24" s="23">
        <v>17.600000000000001</v>
      </c>
    </row>
    <row r="25" spans="1:2">
      <c r="A25" s="6">
        <v>180</v>
      </c>
      <c r="B25" s="23">
        <v>17.5</v>
      </c>
    </row>
    <row r="26" spans="1:2">
      <c r="A26" s="6">
        <v>190</v>
      </c>
      <c r="B26" s="23">
        <v>17.399999999999999</v>
      </c>
    </row>
    <row r="27" spans="1:2">
      <c r="A27" s="6">
        <v>200</v>
      </c>
      <c r="B27" s="23">
        <v>17.600000000000001</v>
      </c>
    </row>
    <row r="28" spans="1:2">
      <c r="A28" s="6">
        <v>210</v>
      </c>
      <c r="B28" s="23">
        <v>17.5</v>
      </c>
    </row>
    <row r="29" spans="1:2">
      <c r="A29" s="6">
        <v>220</v>
      </c>
      <c r="B29" s="23">
        <v>17.100000000000001</v>
      </c>
    </row>
    <row r="30" spans="1:2">
      <c r="A30" s="6">
        <v>230</v>
      </c>
      <c r="B30" s="23">
        <v>17.3</v>
      </c>
    </row>
    <row r="31" spans="1:2">
      <c r="A31" s="6">
        <v>250</v>
      </c>
      <c r="B31" s="23">
        <v>17.399999999999999</v>
      </c>
    </row>
    <row r="32" spans="1:2">
      <c r="A32" s="6">
        <v>270</v>
      </c>
      <c r="B32" s="23">
        <v>17.3</v>
      </c>
    </row>
    <row r="33" spans="1:2">
      <c r="A33" s="6">
        <v>290</v>
      </c>
      <c r="B33" s="23">
        <v>17.100000000000001</v>
      </c>
    </row>
    <row r="34" spans="1:2">
      <c r="A34" s="6">
        <v>310</v>
      </c>
      <c r="B34" s="23">
        <v>17.399999999999999</v>
      </c>
    </row>
    <row r="35" spans="1:2">
      <c r="A35" s="6">
        <v>330</v>
      </c>
      <c r="B35" s="23">
        <v>17.3</v>
      </c>
    </row>
    <row r="36" spans="1:2">
      <c r="A36" s="6">
        <v>340</v>
      </c>
      <c r="B36" s="23">
        <v>17.3</v>
      </c>
    </row>
    <row r="37" spans="1:2">
      <c r="A37" s="6">
        <v>370</v>
      </c>
      <c r="B37" s="23">
        <v>17.100000000000001</v>
      </c>
    </row>
    <row r="38" spans="1:2">
      <c r="A38" s="6">
        <v>390</v>
      </c>
      <c r="B38" s="23">
        <v>17.5</v>
      </c>
    </row>
    <row r="39" spans="1:2">
      <c r="A39" s="6">
        <v>410</v>
      </c>
      <c r="B39" s="23">
        <v>17.3</v>
      </c>
    </row>
    <row r="40" spans="1:2">
      <c r="A40" s="6">
        <v>420</v>
      </c>
      <c r="B40" s="23">
        <v>17.3</v>
      </c>
    </row>
    <row r="41" spans="1:2">
      <c r="A41" s="6">
        <v>440</v>
      </c>
      <c r="B41" s="23">
        <v>17.5</v>
      </c>
    </row>
    <row r="42" spans="1:2">
      <c r="A42" s="6">
        <v>450</v>
      </c>
      <c r="B42" s="23">
        <v>17.399999999999999</v>
      </c>
    </row>
    <row r="43" spans="1:2">
      <c r="A43" s="6">
        <v>470</v>
      </c>
      <c r="B43" s="23">
        <v>17.399999999999999</v>
      </c>
    </row>
    <row r="44" spans="1:2">
      <c r="A44" s="6">
        <v>480</v>
      </c>
      <c r="B44" s="23">
        <v>17.8</v>
      </c>
    </row>
    <row r="45" spans="1:2">
      <c r="A45" s="6">
        <v>500</v>
      </c>
      <c r="B45" s="23">
        <v>17.8</v>
      </c>
    </row>
    <row r="46" spans="1:2">
      <c r="A46" s="6">
        <v>520</v>
      </c>
      <c r="B46" s="23">
        <v>17.8</v>
      </c>
    </row>
    <row r="47" spans="1:2">
      <c r="A47" s="6">
        <v>540</v>
      </c>
      <c r="B47" s="23">
        <v>17.5</v>
      </c>
    </row>
    <row r="48" spans="1:2">
      <c r="A48" s="6">
        <v>550</v>
      </c>
      <c r="B48" s="23">
        <v>17.3</v>
      </c>
    </row>
    <row r="49" spans="1:2">
      <c r="A49" s="6">
        <v>560</v>
      </c>
      <c r="B49" s="23">
        <v>17.2</v>
      </c>
    </row>
    <row r="50" spans="1:2">
      <c r="A50" s="6">
        <v>580</v>
      </c>
      <c r="B50" s="23">
        <v>17.399999999999999</v>
      </c>
    </row>
    <row r="51" spans="1:2">
      <c r="A51" s="6">
        <v>600</v>
      </c>
      <c r="B51" s="23">
        <v>17.600000000000001</v>
      </c>
    </row>
    <row r="52" spans="1:2">
      <c r="A52" s="6">
        <v>620</v>
      </c>
      <c r="B52" s="23">
        <v>17.399999999999999</v>
      </c>
    </row>
    <row r="53" spans="1:2">
      <c r="A53" s="6">
        <v>640</v>
      </c>
      <c r="B53" s="23">
        <v>17.399999999999999</v>
      </c>
    </row>
    <row r="54" spans="1:2">
      <c r="A54" s="6">
        <v>660</v>
      </c>
      <c r="B54" s="23">
        <v>17.3</v>
      </c>
    </row>
    <row r="55" spans="1:2">
      <c r="A55" s="6">
        <v>670</v>
      </c>
      <c r="B55" s="23">
        <v>17.399999999999999</v>
      </c>
    </row>
    <row r="56" spans="1:2">
      <c r="A56" s="6">
        <v>690</v>
      </c>
      <c r="B56" s="23">
        <v>17.2</v>
      </c>
    </row>
    <row r="57" spans="1:2">
      <c r="A57" s="6">
        <v>710</v>
      </c>
      <c r="B57" s="23">
        <v>17</v>
      </c>
    </row>
    <row r="58" spans="1:2">
      <c r="A58" s="6">
        <v>720</v>
      </c>
      <c r="B58" s="23">
        <v>17.3</v>
      </c>
    </row>
    <row r="59" spans="1:2">
      <c r="A59" s="6">
        <v>740</v>
      </c>
      <c r="B59" s="23">
        <v>17.3</v>
      </c>
    </row>
    <row r="60" spans="1:2">
      <c r="A60" s="6">
        <v>760</v>
      </c>
      <c r="B60" s="23">
        <v>17.3</v>
      </c>
    </row>
    <row r="61" spans="1:2">
      <c r="A61" s="6">
        <v>770</v>
      </c>
      <c r="B61" s="23">
        <v>17.2</v>
      </c>
    </row>
    <row r="62" spans="1:2">
      <c r="A62" s="6">
        <v>790</v>
      </c>
      <c r="B62" s="23">
        <v>17.3</v>
      </c>
    </row>
    <row r="63" spans="1:2">
      <c r="A63" s="6">
        <v>810</v>
      </c>
      <c r="B63" s="23">
        <v>17.3</v>
      </c>
    </row>
    <row r="64" spans="1:2">
      <c r="A64" s="6">
        <v>820</v>
      </c>
      <c r="B64" s="23">
        <v>17.2</v>
      </c>
    </row>
    <row r="65" spans="1:2">
      <c r="A65" s="6">
        <v>840</v>
      </c>
      <c r="B65" s="23">
        <v>17.399999999999999</v>
      </c>
    </row>
    <row r="66" spans="1:2">
      <c r="A66" s="6">
        <v>860</v>
      </c>
      <c r="B66" s="23">
        <v>17.600000000000001</v>
      </c>
    </row>
    <row r="67" spans="1:2">
      <c r="A67" s="6">
        <v>870</v>
      </c>
      <c r="B67" s="23">
        <v>17.600000000000001</v>
      </c>
    </row>
    <row r="68" spans="1:2">
      <c r="A68" s="6">
        <v>890</v>
      </c>
      <c r="B68" s="23">
        <v>17.5</v>
      </c>
    </row>
    <row r="69" spans="1:2">
      <c r="A69" s="6">
        <v>900</v>
      </c>
      <c r="B69" s="23">
        <v>17.600000000000001</v>
      </c>
    </row>
    <row r="70" spans="1:2">
      <c r="A70" s="6">
        <v>920</v>
      </c>
      <c r="B70" s="23">
        <v>17.3</v>
      </c>
    </row>
  </sheetData>
  <mergeCells count="1">
    <mergeCell ref="A3:B3"/>
  </mergeCells>
  <phoneticPr fontId="44" type="noConversion"/>
  <pageMargins left="0.75" right="0.75" top="1" bottom="1" header="0.5" footer="0.5"/>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K40"/>
  <sheetViews>
    <sheetView workbookViewId="0">
      <selection activeCell="A3" sqref="A3:B4"/>
    </sheetView>
  </sheetViews>
  <sheetFormatPr baseColWidth="10" defaultColWidth="9" defaultRowHeight="13"/>
  <cols>
    <col min="1" max="1" width="20.1640625" style="19" customWidth="1"/>
    <col min="2" max="2" width="13.6640625" style="20" customWidth="1"/>
    <col min="3" max="5" width="9" style="4"/>
    <col min="6" max="6" width="10.1640625" style="4" customWidth="1"/>
    <col min="7" max="7" width="12.83203125" style="4" customWidth="1"/>
    <col min="8" max="8" width="14.1640625" style="4" customWidth="1"/>
    <col min="9" max="9" width="11.1640625" style="4" customWidth="1"/>
    <col min="10" max="10" width="20.33203125" style="4" customWidth="1"/>
    <col min="11" max="11" width="7.83203125" style="6" customWidth="1"/>
    <col min="12" max="16384" width="9" style="4"/>
  </cols>
  <sheetData>
    <row r="1" spans="1:11">
      <c r="A1" s="37" t="s">
        <v>906</v>
      </c>
      <c r="E1" s="112"/>
      <c r="G1" s="6"/>
      <c r="H1" s="31"/>
      <c r="I1" s="6"/>
      <c r="K1" s="4"/>
    </row>
    <row r="2" spans="1:11">
      <c r="A2" s="9"/>
      <c r="E2" s="112"/>
      <c r="G2" s="6"/>
      <c r="H2" s="31"/>
      <c r="I2" s="6"/>
      <c r="K2" s="4"/>
    </row>
    <row r="3" spans="1:11">
      <c r="A3" s="239" t="s">
        <v>605</v>
      </c>
      <c r="B3" s="239"/>
      <c r="F3" s="229" t="s">
        <v>606</v>
      </c>
      <c r="G3" s="229"/>
      <c r="H3" s="229"/>
      <c r="I3" s="229"/>
      <c r="J3" s="229"/>
      <c r="K3" s="229"/>
    </row>
    <row r="4" spans="1:11" ht="15">
      <c r="A4" s="11" t="s">
        <v>607</v>
      </c>
      <c r="B4" s="12" t="s">
        <v>608</v>
      </c>
      <c r="F4" s="34" t="s">
        <v>609</v>
      </c>
      <c r="G4" s="13" t="s">
        <v>610</v>
      </c>
      <c r="H4" s="14" t="s">
        <v>611</v>
      </c>
      <c r="I4" s="14" t="s">
        <v>612</v>
      </c>
      <c r="J4" s="13" t="s">
        <v>629</v>
      </c>
      <c r="K4" s="17" t="s">
        <v>634</v>
      </c>
    </row>
    <row r="5" spans="1:11">
      <c r="A5" s="19">
        <v>-28.900000000000102</v>
      </c>
      <c r="B5" s="23">
        <v>16.063800000000001</v>
      </c>
      <c r="F5" s="13">
        <v>21</v>
      </c>
      <c r="G5" s="13" t="s">
        <v>907</v>
      </c>
      <c r="H5" s="13">
        <v>975</v>
      </c>
      <c r="I5" s="13">
        <v>25</v>
      </c>
      <c r="J5" s="13">
        <v>882</v>
      </c>
      <c r="K5" s="6">
        <v>45</v>
      </c>
    </row>
    <row r="6" spans="1:11">
      <c r="A6" s="19">
        <v>14.7</v>
      </c>
      <c r="B6" s="23">
        <v>15.564299999999999</v>
      </c>
      <c r="F6" s="13">
        <v>27</v>
      </c>
      <c r="G6" s="13" t="s">
        <v>908</v>
      </c>
      <c r="H6" s="13">
        <v>1440</v>
      </c>
      <c r="I6" s="13">
        <v>40</v>
      </c>
      <c r="J6" s="13">
        <v>1344</v>
      </c>
      <c r="K6" s="6">
        <v>29</v>
      </c>
    </row>
    <row r="7" spans="1:11">
      <c r="A7" s="19">
        <v>58.849999999999902</v>
      </c>
      <c r="B7" s="23">
        <v>14.7516</v>
      </c>
      <c r="F7" s="13">
        <v>30</v>
      </c>
      <c r="G7" s="13" t="s">
        <v>908</v>
      </c>
      <c r="H7" s="13">
        <v>1260</v>
      </c>
      <c r="I7" s="13">
        <v>30</v>
      </c>
      <c r="J7" s="13">
        <v>1260</v>
      </c>
      <c r="K7" s="6">
        <v>38</v>
      </c>
    </row>
    <row r="8" spans="1:11">
      <c r="A8" s="19">
        <v>102</v>
      </c>
      <c r="B8" s="23">
        <v>15.013</v>
      </c>
      <c r="F8" s="13">
        <v>35</v>
      </c>
      <c r="G8" s="13" t="s">
        <v>908</v>
      </c>
      <c r="H8" s="13">
        <v>1540</v>
      </c>
      <c r="I8" s="13">
        <v>120</v>
      </c>
      <c r="J8" s="13">
        <v>1464</v>
      </c>
      <c r="K8" s="6">
        <v>116</v>
      </c>
    </row>
    <row r="9" spans="1:11">
      <c r="A9" s="19">
        <v>146.5</v>
      </c>
      <c r="B9" s="23">
        <v>15.279500000000001</v>
      </c>
    </row>
    <row r="10" spans="1:11">
      <c r="A10" s="19">
        <v>191.45</v>
      </c>
      <c r="B10" s="23">
        <v>14.8696</v>
      </c>
    </row>
    <row r="11" spans="1:11">
      <c r="A11" s="19">
        <v>235.2</v>
      </c>
      <c r="B11" s="23">
        <v>15.0404</v>
      </c>
    </row>
    <row r="12" spans="1:11">
      <c r="A12" s="19">
        <v>278.75</v>
      </c>
      <c r="B12" s="23">
        <v>15.035399999999999</v>
      </c>
    </row>
    <row r="13" spans="1:11">
      <c r="A13" s="19">
        <v>322.35000000000002</v>
      </c>
      <c r="B13" s="23">
        <v>15.076499999999999</v>
      </c>
    </row>
    <row r="14" spans="1:11">
      <c r="A14" s="19">
        <v>366.65</v>
      </c>
      <c r="B14" s="23">
        <v>14.917</v>
      </c>
    </row>
    <row r="15" spans="1:11">
      <c r="A15" s="19">
        <v>411.4</v>
      </c>
      <c r="B15" s="23">
        <v>15.3767</v>
      </c>
    </row>
    <row r="16" spans="1:11">
      <c r="A16" s="19">
        <v>456.1</v>
      </c>
      <c r="B16" s="23">
        <v>15.006</v>
      </c>
    </row>
    <row r="17" spans="1:10">
      <c r="A17" s="19">
        <v>500.2</v>
      </c>
      <c r="B17" s="23">
        <v>15.069900000000001</v>
      </c>
    </row>
    <row r="18" spans="1:10">
      <c r="A18" s="19">
        <v>543.79999999999995</v>
      </c>
      <c r="B18" s="23">
        <v>15.391</v>
      </c>
    </row>
    <row r="19" spans="1:10">
      <c r="A19" s="19">
        <v>588.20000000000005</v>
      </c>
      <c r="B19" s="23">
        <v>15.0222</v>
      </c>
    </row>
    <row r="20" spans="1:10">
      <c r="A20" s="19">
        <v>633.15</v>
      </c>
      <c r="B20" s="23">
        <v>14.9895</v>
      </c>
      <c r="E20" s="18"/>
      <c r="F20" s="18"/>
      <c r="G20" s="18"/>
      <c r="H20" s="18"/>
      <c r="I20" s="18"/>
      <c r="J20" s="18"/>
    </row>
    <row r="21" spans="1:10">
      <c r="A21" s="19">
        <v>677.5</v>
      </c>
      <c r="B21" s="23">
        <v>14.8651</v>
      </c>
    </row>
    <row r="22" spans="1:10">
      <c r="A22" s="19">
        <v>721.35</v>
      </c>
      <c r="B22" s="23">
        <v>15.274800000000001</v>
      </c>
    </row>
    <row r="23" spans="1:10">
      <c r="A23" s="19">
        <v>765.5</v>
      </c>
      <c r="B23" s="23">
        <v>15.788600000000001</v>
      </c>
    </row>
    <row r="24" spans="1:10">
      <c r="A24" s="19">
        <v>810.35</v>
      </c>
      <c r="B24" s="23">
        <v>15.2087</v>
      </c>
    </row>
    <row r="25" spans="1:10">
      <c r="A25" s="19">
        <v>854.75</v>
      </c>
      <c r="B25" s="23">
        <v>15.518800000000001</v>
      </c>
    </row>
    <row r="26" spans="1:10">
      <c r="A26" s="19">
        <v>899.3</v>
      </c>
      <c r="B26" s="23">
        <v>15.4316</v>
      </c>
      <c r="E26" s="18"/>
      <c r="F26" s="18"/>
      <c r="G26" s="18"/>
      <c r="H26" s="18"/>
      <c r="I26" s="18"/>
      <c r="J26" s="18"/>
    </row>
    <row r="27" spans="1:10">
      <c r="A27" s="19">
        <v>944.25</v>
      </c>
      <c r="B27" s="23">
        <v>15.538500000000001</v>
      </c>
      <c r="E27" s="18"/>
      <c r="F27" s="18"/>
      <c r="G27" s="18"/>
      <c r="H27" s="18"/>
      <c r="I27" s="18"/>
      <c r="J27" s="18"/>
    </row>
    <row r="28" spans="1:10">
      <c r="A28" s="19">
        <v>988.9</v>
      </c>
      <c r="B28" s="23">
        <v>15.577</v>
      </c>
      <c r="E28" s="18"/>
      <c r="F28" s="18"/>
      <c r="G28" s="18"/>
      <c r="H28" s="18"/>
      <c r="I28" s="18"/>
      <c r="J28" s="18"/>
    </row>
    <row r="29" spans="1:10">
      <c r="A29" s="19">
        <v>1033.95</v>
      </c>
      <c r="B29" s="23">
        <v>15.9068</v>
      </c>
      <c r="E29" s="18"/>
      <c r="F29" s="18"/>
      <c r="G29" s="18"/>
      <c r="H29" s="18"/>
      <c r="I29" s="18"/>
      <c r="J29" s="18"/>
    </row>
    <row r="30" spans="1:10">
      <c r="A30" s="19">
        <v>1078.6500000000001</v>
      </c>
      <c r="B30" s="23">
        <v>16.026900000000001</v>
      </c>
      <c r="E30" s="18"/>
      <c r="F30" s="18"/>
      <c r="G30" s="18"/>
      <c r="H30" s="18"/>
      <c r="I30" s="18"/>
      <c r="J30" s="18"/>
    </row>
    <row r="31" spans="1:10">
      <c r="A31" s="19">
        <v>1123.0999999999999</v>
      </c>
      <c r="B31" s="23">
        <v>15.9062</v>
      </c>
    </row>
    <row r="32" spans="1:10">
      <c r="A32" s="19">
        <v>1164.9000000000001</v>
      </c>
      <c r="B32" s="23">
        <v>15.304399999999999</v>
      </c>
    </row>
    <row r="33" spans="1:2">
      <c r="A33" s="19">
        <v>1199.5999999999999</v>
      </c>
      <c r="B33" s="23">
        <v>15.263299999999999</v>
      </c>
    </row>
    <row r="34" spans="1:2">
      <c r="A34" s="19">
        <v>1230.25</v>
      </c>
      <c r="B34" s="23">
        <v>16.322900000000001</v>
      </c>
    </row>
    <row r="35" spans="1:2">
      <c r="A35" s="19">
        <v>1262.55</v>
      </c>
      <c r="B35" s="23">
        <v>16.158300000000001</v>
      </c>
    </row>
    <row r="36" spans="1:2">
      <c r="A36" s="19">
        <v>1302.3499999999999</v>
      </c>
      <c r="B36" s="23">
        <v>15.538</v>
      </c>
    </row>
    <row r="37" spans="1:2">
      <c r="A37" s="19">
        <v>1348.25</v>
      </c>
      <c r="B37" s="23">
        <v>15.2082</v>
      </c>
    </row>
    <row r="38" spans="1:2">
      <c r="A38" s="19">
        <v>1394.2</v>
      </c>
      <c r="B38" s="23">
        <v>15.4056</v>
      </c>
    </row>
    <row r="39" spans="1:2">
      <c r="A39" s="19">
        <v>1440.8</v>
      </c>
      <c r="B39" s="23">
        <v>14.5046</v>
      </c>
    </row>
    <row r="40" spans="1:2">
      <c r="A40" s="19">
        <v>1487.6</v>
      </c>
      <c r="B40" s="23">
        <v>15.6389</v>
      </c>
    </row>
  </sheetData>
  <mergeCells count="2">
    <mergeCell ref="A3:B3"/>
    <mergeCell ref="F3:K3"/>
  </mergeCells>
  <phoneticPr fontId="44" type="noConversion"/>
  <pageMargins left="0.75" right="0.75" top="1" bottom="1" header="0.5" footer="0.5"/>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L30"/>
  <sheetViews>
    <sheetView workbookViewId="0">
      <selection activeCell="A3" sqref="A3:B4"/>
    </sheetView>
  </sheetViews>
  <sheetFormatPr baseColWidth="10" defaultColWidth="9" defaultRowHeight="13"/>
  <cols>
    <col min="1" max="1" width="20.83203125" style="19" customWidth="1"/>
    <col min="2" max="2" width="13.6640625" style="20" customWidth="1"/>
    <col min="3" max="3" width="9" style="19"/>
    <col min="4" max="4" width="9" style="58"/>
    <col min="5" max="5" width="12.6640625" style="58"/>
    <col min="6" max="6" width="12.6640625" style="6"/>
    <col min="7" max="7" width="14.1640625" style="6" customWidth="1"/>
    <col min="8" max="8" width="11.1640625" style="6" customWidth="1"/>
    <col min="9" max="9" width="20.33203125" style="6" customWidth="1"/>
    <col min="10" max="10" width="11.1640625" style="6" customWidth="1"/>
    <col min="11" max="16384" width="9" style="4"/>
  </cols>
  <sheetData>
    <row r="1" spans="1:12">
      <c r="A1" s="37" t="s">
        <v>909</v>
      </c>
      <c r="C1" s="4"/>
      <c r="D1" s="4"/>
      <c r="E1" s="112"/>
      <c r="H1" s="23"/>
    </row>
    <row r="2" spans="1:12">
      <c r="A2" s="9"/>
      <c r="C2" s="4"/>
      <c r="D2" s="4"/>
      <c r="E2" s="112"/>
      <c r="H2" s="23"/>
    </row>
    <row r="3" spans="1:12">
      <c r="A3" s="239" t="s">
        <v>605</v>
      </c>
      <c r="B3" s="239"/>
      <c r="F3" s="238" t="s">
        <v>606</v>
      </c>
      <c r="G3" s="238"/>
      <c r="H3" s="238"/>
      <c r="I3" s="238"/>
      <c r="J3" s="238"/>
    </row>
    <row r="4" spans="1:12" ht="15">
      <c r="A4" s="11" t="s">
        <v>607</v>
      </c>
      <c r="B4" s="12" t="s">
        <v>608</v>
      </c>
      <c r="F4" s="34" t="s">
        <v>609</v>
      </c>
      <c r="G4" s="14" t="s">
        <v>611</v>
      </c>
      <c r="H4" s="14" t="s">
        <v>612</v>
      </c>
      <c r="I4" s="13" t="s">
        <v>629</v>
      </c>
      <c r="J4" s="17" t="s">
        <v>634</v>
      </c>
    </row>
    <row r="5" spans="1:12">
      <c r="A5" s="19">
        <v>-49.6400000000001</v>
      </c>
      <c r="B5" s="23">
        <v>8.55063</v>
      </c>
      <c r="F5" s="115">
        <v>5</v>
      </c>
      <c r="G5" s="116">
        <v>550</v>
      </c>
      <c r="H5" s="116">
        <v>35</v>
      </c>
      <c r="I5" s="68">
        <v>540</v>
      </c>
      <c r="J5" s="68">
        <v>14.5</v>
      </c>
    </row>
    <row r="6" spans="1:12">
      <c r="A6" s="19">
        <v>-41.180000000000099</v>
      </c>
      <c r="B6" s="23">
        <v>8.3379700000000003</v>
      </c>
      <c r="F6" s="68">
        <v>7.5</v>
      </c>
      <c r="G6" s="116">
        <v>1600</v>
      </c>
      <c r="H6" s="116">
        <v>30</v>
      </c>
      <c r="I6" s="68">
        <v>1480</v>
      </c>
      <c r="J6" s="117">
        <v>16</v>
      </c>
    </row>
    <row r="7" spans="1:12">
      <c r="A7" s="19">
        <v>-23.349999999999898</v>
      </c>
      <c r="B7" s="23">
        <v>8.1041899999999991</v>
      </c>
      <c r="E7" s="5"/>
      <c r="F7" s="68">
        <v>10.5</v>
      </c>
      <c r="G7" s="116">
        <v>2630</v>
      </c>
      <c r="H7" s="116">
        <v>35</v>
      </c>
      <c r="I7" s="68">
        <v>2760</v>
      </c>
      <c r="J7" s="117">
        <v>14</v>
      </c>
      <c r="K7" s="5"/>
      <c r="L7" s="5"/>
    </row>
    <row r="8" spans="1:12">
      <c r="A8" s="19">
        <v>-12.930000000000099</v>
      </c>
      <c r="B8" s="23">
        <v>8.0897799999999993</v>
      </c>
      <c r="E8" s="5"/>
      <c r="F8" s="79"/>
      <c r="G8" s="79"/>
      <c r="H8" s="79"/>
      <c r="I8" s="79"/>
      <c r="J8" s="79"/>
      <c r="K8" s="5"/>
      <c r="L8" s="5"/>
    </row>
    <row r="9" spans="1:12">
      <c r="A9" s="19">
        <v>-0.86999999999989097</v>
      </c>
      <c r="B9" s="23">
        <v>8.3770299999999995</v>
      </c>
      <c r="I9" s="79"/>
      <c r="K9" s="5"/>
      <c r="L9" s="5"/>
    </row>
    <row r="10" spans="1:12">
      <c r="A10" s="19">
        <v>29.8900000000001</v>
      </c>
      <c r="B10" s="23">
        <v>8.5996799999999993</v>
      </c>
      <c r="I10" s="79"/>
      <c r="K10" s="5"/>
      <c r="L10" s="5"/>
    </row>
    <row r="11" spans="1:12" ht="14" customHeight="1">
      <c r="A11" s="19">
        <v>49.380000000000102</v>
      </c>
      <c r="B11" s="23">
        <v>7.9597800000000003</v>
      </c>
      <c r="I11" s="79"/>
      <c r="K11" s="5"/>
      <c r="L11" s="5"/>
    </row>
    <row r="12" spans="1:12">
      <c r="A12" s="19">
        <v>72.089999999999904</v>
      </c>
      <c r="B12" s="23">
        <v>8.1968700000000005</v>
      </c>
      <c r="I12" s="79"/>
      <c r="K12" s="5"/>
      <c r="L12" s="5"/>
    </row>
    <row r="13" spans="1:12">
      <c r="A13" s="19">
        <v>128.35</v>
      </c>
      <c r="B13" s="23">
        <v>9.15503</v>
      </c>
      <c r="E13" s="5"/>
      <c r="F13" s="79"/>
      <c r="G13" s="79"/>
      <c r="H13" s="79"/>
      <c r="I13" s="79"/>
      <c r="J13" s="79"/>
      <c r="K13" s="5"/>
      <c r="L13" s="5"/>
    </row>
    <row r="14" spans="1:12">
      <c r="A14" s="19">
        <v>162.44</v>
      </c>
      <c r="B14" s="23">
        <v>8.2613099999999999</v>
      </c>
      <c r="E14" s="5"/>
      <c r="F14" s="79"/>
      <c r="G14" s="79"/>
      <c r="H14" s="79"/>
      <c r="I14" s="79"/>
      <c r="J14" s="79"/>
      <c r="K14" s="5"/>
      <c r="L14" s="5"/>
    </row>
    <row r="15" spans="1:12">
      <c r="A15" s="19">
        <v>200.81</v>
      </c>
      <c r="B15" s="23">
        <v>7.9453699999999996</v>
      </c>
      <c r="I15" s="79"/>
      <c r="K15" s="5"/>
      <c r="L15" s="5"/>
    </row>
    <row r="16" spans="1:12">
      <c r="A16" s="19">
        <v>291.07</v>
      </c>
      <c r="B16" s="23">
        <v>8.0633599999999994</v>
      </c>
      <c r="I16" s="79"/>
      <c r="K16" s="5"/>
      <c r="L16" s="5"/>
    </row>
    <row r="17" spans="1:2">
      <c r="A17" s="19">
        <v>343.24</v>
      </c>
      <c r="B17" s="23">
        <v>8.4159400000000009</v>
      </c>
    </row>
    <row r="18" spans="1:2">
      <c r="A18" s="19">
        <v>400.24</v>
      </c>
      <c r="B18" s="23">
        <v>6.2301599999999997</v>
      </c>
    </row>
    <row r="19" spans="1:2">
      <c r="A19" s="19">
        <v>528.9</v>
      </c>
      <c r="B19" s="23">
        <v>6.4079899999999999</v>
      </c>
    </row>
    <row r="20" spans="1:2">
      <c r="A20" s="19">
        <v>600.59</v>
      </c>
      <c r="B20" s="23">
        <v>7.45601</v>
      </c>
    </row>
    <row r="21" spans="1:2">
      <c r="A21" s="19">
        <v>677.14</v>
      </c>
      <c r="B21" s="23">
        <v>7.5832899999999999</v>
      </c>
    </row>
    <row r="22" spans="1:2">
      <c r="A22" s="19">
        <v>844.54</v>
      </c>
      <c r="B22" s="23">
        <v>6.7085100000000004</v>
      </c>
    </row>
    <row r="23" spans="1:2">
      <c r="A23" s="19">
        <v>935.14</v>
      </c>
      <c r="B23" s="23">
        <v>7.9196</v>
      </c>
    </row>
    <row r="24" spans="1:2">
      <c r="A24" s="19">
        <v>1030.1400000000001</v>
      </c>
      <c r="B24" s="23">
        <v>7.5217999999999998</v>
      </c>
    </row>
    <row r="25" spans="1:2">
      <c r="A25" s="19">
        <v>1232.5</v>
      </c>
      <c r="B25" s="23">
        <v>7.3413599999999999</v>
      </c>
    </row>
    <row r="26" spans="1:2">
      <c r="A26" s="19">
        <v>1339.38</v>
      </c>
      <c r="B26" s="23">
        <v>6.3793600000000001</v>
      </c>
    </row>
    <row r="27" spans="1:2">
      <c r="A27" s="19">
        <v>1449.67</v>
      </c>
      <c r="B27" s="23">
        <v>8.1022999999999996</v>
      </c>
    </row>
    <row r="28" spans="1:2">
      <c r="A28" s="19">
        <v>1679.16</v>
      </c>
      <c r="B28" s="23">
        <v>8.2498100000000001</v>
      </c>
    </row>
    <row r="29" spans="1:2">
      <c r="A29" s="19">
        <v>1797.62</v>
      </c>
      <c r="B29" s="23">
        <v>7.9356299999999997</v>
      </c>
    </row>
    <row r="30" spans="1:2">
      <c r="A30" s="19">
        <v>1918</v>
      </c>
      <c r="B30" s="23">
        <v>7.8159599999999996</v>
      </c>
    </row>
  </sheetData>
  <mergeCells count="2">
    <mergeCell ref="A3:B3"/>
    <mergeCell ref="F3:J3"/>
  </mergeCells>
  <phoneticPr fontId="44" type="noConversion"/>
  <pageMargins left="0.75" right="0.75" top="1" bottom="1" header="0.5" footer="0.5"/>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J30"/>
  <sheetViews>
    <sheetView workbookViewId="0">
      <selection activeCell="A3" sqref="A3:B4"/>
    </sheetView>
  </sheetViews>
  <sheetFormatPr baseColWidth="10" defaultColWidth="9" defaultRowHeight="13"/>
  <cols>
    <col min="1" max="1" width="20.6640625" style="58" customWidth="1"/>
    <col min="2" max="2" width="14.1640625" style="4"/>
    <col min="3" max="4" width="9" style="4"/>
    <col min="5" max="5" width="12.6640625" style="4"/>
    <col min="6" max="16384" width="9" style="4"/>
  </cols>
  <sheetData>
    <row r="1" spans="1:10">
      <c r="A1" s="24" t="s">
        <v>910</v>
      </c>
      <c r="B1" s="20"/>
      <c r="E1" s="22"/>
      <c r="F1" s="22"/>
      <c r="G1" s="22"/>
      <c r="H1" s="22"/>
      <c r="I1" s="22"/>
      <c r="J1" s="6"/>
    </row>
    <row r="2" spans="1:10">
      <c r="A2" s="25"/>
      <c r="B2" s="20"/>
      <c r="E2" s="22"/>
      <c r="F2" s="22"/>
      <c r="G2" s="22"/>
      <c r="H2" s="22"/>
      <c r="I2" s="22"/>
      <c r="J2" s="6"/>
    </row>
    <row r="3" spans="1:10">
      <c r="A3" s="239" t="s">
        <v>605</v>
      </c>
      <c r="B3" s="239"/>
    </row>
    <row r="4" spans="1:10">
      <c r="A4" s="11" t="s">
        <v>607</v>
      </c>
      <c r="B4" s="12" t="s">
        <v>608</v>
      </c>
    </row>
    <row r="5" spans="1:10">
      <c r="A5" s="113">
        <v>2900</v>
      </c>
      <c r="B5" s="114">
        <v>16.24519787785</v>
      </c>
    </row>
    <row r="6" spans="1:10">
      <c r="A6" s="113">
        <v>5100</v>
      </c>
      <c r="B6" s="114">
        <v>16.743997192138998</v>
      </c>
    </row>
    <row r="7" spans="1:10">
      <c r="A7" s="113">
        <v>5800</v>
      </c>
      <c r="B7" s="114">
        <v>16.808887892919</v>
      </c>
    </row>
    <row r="8" spans="1:10">
      <c r="A8" s="113">
        <v>6600</v>
      </c>
      <c r="B8" s="114">
        <v>16.969470771358001</v>
      </c>
    </row>
    <row r="9" spans="1:10">
      <c r="A9" s="113">
        <v>8900</v>
      </c>
      <c r="B9" s="114">
        <v>17.840399654163001</v>
      </c>
    </row>
    <row r="10" spans="1:10">
      <c r="A10" s="113">
        <v>9400</v>
      </c>
      <c r="B10" s="114">
        <v>17.745514821442999</v>
      </c>
    </row>
    <row r="11" spans="1:10">
      <c r="A11" s="113">
        <v>10400</v>
      </c>
      <c r="B11" s="114">
        <v>18.060086010247002</v>
      </c>
    </row>
    <row r="12" spans="1:10">
      <c r="A12" s="113">
        <v>11300</v>
      </c>
      <c r="B12" s="114">
        <v>17.914424380292001</v>
      </c>
    </row>
    <row r="13" spans="1:10">
      <c r="A13" s="113">
        <v>12200</v>
      </c>
      <c r="B13" s="114">
        <v>18.113964307785999</v>
      </c>
    </row>
    <row r="14" spans="1:10">
      <c r="A14" s="113">
        <v>13200</v>
      </c>
      <c r="B14" s="114">
        <v>17.898798097008999</v>
      </c>
    </row>
    <row r="15" spans="1:10">
      <c r="A15" s="113">
        <v>15100</v>
      </c>
      <c r="B15" s="114">
        <v>17.771571364484998</v>
      </c>
    </row>
    <row r="16" spans="1:10">
      <c r="A16" s="113">
        <v>16000</v>
      </c>
      <c r="B16" s="114">
        <v>17.348325895576</v>
      </c>
    </row>
    <row r="17" spans="1:2">
      <c r="A17" s="113">
        <v>16700</v>
      </c>
      <c r="B17" s="114">
        <v>17.092325695364</v>
      </c>
    </row>
    <row r="18" spans="1:2">
      <c r="A18" s="113">
        <v>18000</v>
      </c>
      <c r="B18" s="114">
        <v>16.343308784986</v>
      </c>
    </row>
    <row r="19" spans="1:2">
      <c r="A19" s="113">
        <v>19800</v>
      </c>
      <c r="B19" s="114">
        <v>15.522298441938</v>
      </c>
    </row>
    <row r="20" spans="1:2">
      <c r="A20" s="113">
        <v>20900</v>
      </c>
      <c r="B20" s="114">
        <v>15.401750557007</v>
      </c>
    </row>
    <row r="21" spans="1:2">
      <c r="A21" s="113">
        <v>22500</v>
      </c>
      <c r="B21" s="114">
        <v>14.964300915833</v>
      </c>
    </row>
    <row r="22" spans="1:2">
      <c r="A22" s="113">
        <v>24000</v>
      </c>
      <c r="B22" s="114">
        <v>15.173485997376</v>
      </c>
    </row>
    <row r="23" spans="1:2">
      <c r="A23" s="113">
        <v>25600</v>
      </c>
      <c r="B23" s="114">
        <v>15.006809957368</v>
      </c>
    </row>
    <row r="24" spans="1:2">
      <c r="A24" s="113">
        <v>27100</v>
      </c>
      <c r="B24" s="114">
        <v>14.683463028508999</v>
      </c>
    </row>
    <row r="25" spans="1:2">
      <c r="A25" s="113">
        <v>29100</v>
      </c>
      <c r="B25" s="114">
        <v>14.572980128219999</v>
      </c>
    </row>
    <row r="26" spans="1:2">
      <c r="A26" s="113">
        <v>32500</v>
      </c>
      <c r="B26" s="114">
        <v>15.472690581187999</v>
      </c>
    </row>
    <row r="27" spans="1:2">
      <c r="A27" s="113">
        <v>35900</v>
      </c>
      <c r="B27" s="114">
        <v>15.986286808088</v>
      </c>
    </row>
    <row r="28" spans="1:2">
      <c r="A28" s="113">
        <v>39300</v>
      </c>
      <c r="B28" s="114">
        <v>15.652684983827999</v>
      </c>
    </row>
    <row r="29" spans="1:2">
      <c r="A29" s="113">
        <v>42000</v>
      </c>
      <c r="B29" s="114">
        <v>15.872243113119</v>
      </c>
    </row>
    <row r="30" spans="1:2">
      <c r="A30" s="113">
        <v>44800</v>
      </c>
      <c r="B30" s="114">
        <v>16.830148652249999</v>
      </c>
    </row>
  </sheetData>
  <mergeCells count="1">
    <mergeCell ref="A3:B3"/>
  </mergeCells>
  <phoneticPr fontId="44" type="noConversion"/>
  <pageMargins left="0.75" right="0.75" top="1" bottom="1" header="0.5" footer="0.5"/>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L187"/>
  <sheetViews>
    <sheetView workbookViewId="0">
      <selection activeCell="A3" sqref="A3:B4"/>
    </sheetView>
  </sheetViews>
  <sheetFormatPr baseColWidth="10" defaultColWidth="9" defaultRowHeight="13"/>
  <cols>
    <col min="1" max="1" width="21.1640625" style="19" customWidth="1"/>
    <col min="2" max="2" width="13.6640625" style="20" customWidth="1"/>
    <col min="3" max="5" width="9" style="4"/>
    <col min="6" max="6" width="10.1640625" style="21" customWidth="1"/>
    <col min="7" max="7" width="16.1640625" style="21" customWidth="1"/>
    <col min="8" max="8" width="8.6640625" style="21" customWidth="1"/>
    <col min="9" max="9" width="14.1640625" style="21" customWidth="1"/>
    <col min="10" max="10" width="11.1640625" style="21" customWidth="1"/>
    <col min="11" max="11" width="20.33203125" style="21" customWidth="1"/>
    <col min="12" max="12" width="7.83203125" style="21" customWidth="1"/>
    <col min="13" max="16384" width="9" style="4"/>
  </cols>
  <sheetData>
    <row r="1" spans="1:12">
      <c r="A1" s="39" t="s">
        <v>911</v>
      </c>
      <c r="B1" s="12"/>
      <c r="C1" s="22"/>
      <c r="D1" s="22"/>
      <c r="E1" s="22"/>
    </row>
    <row r="2" spans="1:12">
      <c r="A2" s="40"/>
      <c r="B2" s="12"/>
      <c r="C2" s="22"/>
      <c r="D2" s="22"/>
      <c r="E2" s="22"/>
    </row>
    <row r="3" spans="1:12">
      <c r="A3" s="239" t="s">
        <v>605</v>
      </c>
      <c r="B3" s="239"/>
      <c r="F3" s="241" t="s">
        <v>606</v>
      </c>
      <c r="G3" s="241"/>
      <c r="H3" s="241"/>
      <c r="I3" s="241"/>
      <c r="J3" s="241"/>
      <c r="K3" s="241"/>
      <c r="L3" s="241"/>
    </row>
    <row r="4" spans="1:12" ht="15">
      <c r="A4" s="11" t="s">
        <v>607</v>
      </c>
      <c r="B4" s="12" t="s">
        <v>608</v>
      </c>
      <c r="F4" s="22" t="s">
        <v>609</v>
      </c>
      <c r="G4" s="22" t="s">
        <v>628</v>
      </c>
      <c r="H4" s="22" t="s">
        <v>650</v>
      </c>
      <c r="I4" s="14" t="s">
        <v>611</v>
      </c>
      <c r="J4" s="14" t="s">
        <v>612</v>
      </c>
      <c r="K4" s="22" t="s">
        <v>629</v>
      </c>
      <c r="L4" s="22" t="s">
        <v>634</v>
      </c>
    </row>
    <row r="5" spans="1:12">
      <c r="A5" s="19">
        <v>-16.2</v>
      </c>
      <c r="B5" s="20">
        <v>-2.4705187157587201</v>
      </c>
      <c r="F5" s="22">
        <v>30</v>
      </c>
      <c r="G5" s="22" t="s">
        <v>631</v>
      </c>
      <c r="H5" s="22">
        <v>-23</v>
      </c>
      <c r="I5" s="22">
        <v>7350</v>
      </c>
      <c r="J5" s="22">
        <v>30</v>
      </c>
      <c r="K5" s="212" t="s">
        <v>101</v>
      </c>
      <c r="L5" s="212" t="s">
        <v>101</v>
      </c>
    </row>
    <row r="6" spans="1:12">
      <c r="A6" s="19">
        <v>38.9</v>
      </c>
      <c r="B6" s="20">
        <v>-1.8397193687069799</v>
      </c>
      <c r="F6" s="22">
        <v>65</v>
      </c>
      <c r="G6" s="22" t="s">
        <v>631</v>
      </c>
      <c r="H6" s="212" t="s">
        <v>101</v>
      </c>
      <c r="I6" s="22" t="s">
        <v>801</v>
      </c>
      <c r="J6" s="22" t="s">
        <v>801</v>
      </c>
      <c r="K6" s="22" t="s">
        <v>801</v>
      </c>
      <c r="L6" s="22" t="s">
        <v>801</v>
      </c>
    </row>
    <row r="7" spans="1:12">
      <c r="A7" s="19">
        <v>94.8</v>
      </c>
      <c r="B7" s="20">
        <v>-1.93666272967093</v>
      </c>
      <c r="F7" s="22">
        <v>66</v>
      </c>
      <c r="G7" s="22" t="s">
        <v>631</v>
      </c>
      <c r="H7" s="22">
        <v>-23.5</v>
      </c>
      <c r="I7" s="29">
        <v>7860</v>
      </c>
      <c r="J7" s="29">
        <v>40</v>
      </c>
      <c r="K7" s="212" t="s">
        <v>101</v>
      </c>
      <c r="L7" s="212" t="s">
        <v>101</v>
      </c>
    </row>
    <row r="8" spans="1:12">
      <c r="A8" s="19">
        <v>209.3</v>
      </c>
      <c r="B8" s="20">
        <v>-1.8921648641770501</v>
      </c>
      <c r="F8" s="22">
        <v>115</v>
      </c>
      <c r="G8" s="22" t="s">
        <v>631</v>
      </c>
      <c r="H8" s="22">
        <v>-22</v>
      </c>
      <c r="I8" s="22">
        <v>5580</v>
      </c>
      <c r="J8" s="22">
        <v>30</v>
      </c>
      <c r="K8" s="212" t="s">
        <v>101</v>
      </c>
      <c r="L8" s="212" t="s">
        <v>101</v>
      </c>
    </row>
    <row r="9" spans="1:12">
      <c r="A9" s="19">
        <v>332.2</v>
      </c>
      <c r="B9" s="20">
        <v>-1.62500569434745</v>
      </c>
      <c r="F9" s="22">
        <v>161</v>
      </c>
      <c r="G9" s="22" t="s">
        <v>631</v>
      </c>
      <c r="H9" s="212" t="s">
        <v>101</v>
      </c>
      <c r="I9" s="22" t="s">
        <v>801</v>
      </c>
      <c r="J9" s="22" t="s">
        <v>801</v>
      </c>
      <c r="K9" s="22" t="s">
        <v>801</v>
      </c>
      <c r="L9" s="22" t="s">
        <v>801</v>
      </c>
    </row>
    <row r="10" spans="1:12">
      <c r="A10" s="19">
        <v>380.8</v>
      </c>
      <c r="B10" s="20">
        <v>-1.9731070795271299</v>
      </c>
      <c r="F10" s="22">
        <v>164</v>
      </c>
      <c r="G10" s="22" t="s">
        <v>631</v>
      </c>
      <c r="H10" s="22">
        <v>-23</v>
      </c>
      <c r="I10" s="22">
        <v>6420</v>
      </c>
      <c r="J10" s="22">
        <v>30</v>
      </c>
      <c r="K10" s="212" t="s">
        <v>101</v>
      </c>
      <c r="L10" s="212" t="s">
        <v>101</v>
      </c>
    </row>
    <row r="11" spans="1:12">
      <c r="A11" s="19">
        <v>566.79999999999995</v>
      </c>
      <c r="B11" s="20">
        <v>-0.66827615388338601</v>
      </c>
      <c r="F11" s="22">
        <v>215</v>
      </c>
      <c r="G11" s="22" t="s">
        <v>631</v>
      </c>
      <c r="H11" s="22">
        <v>-22.2</v>
      </c>
      <c r="I11" s="22">
        <v>6090</v>
      </c>
      <c r="J11" s="22">
        <v>30</v>
      </c>
      <c r="K11" s="212" t="s">
        <v>101</v>
      </c>
      <c r="L11" s="212" t="s">
        <v>101</v>
      </c>
    </row>
    <row r="12" spans="1:12">
      <c r="A12" s="19">
        <v>678.4</v>
      </c>
      <c r="B12" s="20">
        <v>1.1967546886624201</v>
      </c>
      <c r="F12" s="22">
        <v>264</v>
      </c>
      <c r="G12" s="22" t="s">
        <v>631</v>
      </c>
      <c r="H12" s="22">
        <v>-23.6</v>
      </c>
      <c r="I12" s="22">
        <v>5730</v>
      </c>
      <c r="J12" s="22">
        <v>30</v>
      </c>
      <c r="K12" s="212" t="s">
        <v>101</v>
      </c>
      <c r="L12" s="212" t="s">
        <v>101</v>
      </c>
    </row>
    <row r="13" spans="1:12">
      <c r="A13" s="19">
        <v>787.9</v>
      </c>
      <c r="B13" s="20">
        <v>-0.508345425545496</v>
      </c>
      <c r="F13" s="22">
        <v>266</v>
      </c>
      <c r="G13" s="22" t="s">
        <v>631</v>
      </c>
      <c r="H13" s="212" t="s">
        <v>101</v>
      </c>
      <c r="I13" s="22" t="s">
        <v>801</v>
      </c>
      <c r="J13" s="22" t="s">
        <v>801</v>
      </c>
      <c r="K13" s="22" t="s">
        <v>801</v>
      </c>
      <c r="L13" s="22" t="s">
        <v>801</v>
      </c>
    </row>
    <row r="14" spans="1:12">
      <c r="A14" s="19">
        <v>876.2</v>
      </c>
      <c r="B14" s="20">
        <v>-0.77296192384886497</v>
      </c>
      <c r="F14" s="22">
        <v>314</v>
      </c>
      <c r="G14" s="22" t="s">
        <v>631</v>
      </c>
      <c r="H14" s="22">
        <v>-22.6</v>
      </c>
      <c r="I14" s="22">
        <v>7630</v>
      </c>
      <c r="J14" s="22">
        <v>30</v>
      </c>
      <c r="K14" s="212" t="s">
        <v>101</v>
      </c>
      <c r="L14" s="212" t="s">
        <v>101</v>
      </c>
    </row>
    <row r="15" spans="1:12">
      <c r="A15" s="19">
        <v>1007</v>
      </c>
      <c r="B15" s="20">
        <v>-0.36802684775550298</v>
      </c>
      <c r="F15" s="22">
        <v>363</v>
      </c>
      <c r="G15" s="22" t="s">
        <v>631</v>
      </c>
      <c r="H15" s="212" t="s">
        <v>101</v>
      </c>
      <c r="I15" s="22">
        <v>5850</v>
      </c>
      <c r="J15" s="22">
        <v>40</v>
      </c>
      <c r="K15" s="22">
        <v>5392</v>
      </c>
      <c r="L15" s="22">
        <v>389</v>
      </c>
    </row>
    <row r="16" spans="1:12">
      <c r="A16" s="19">
        <v>1094.8</v>
      </c>
      <c r="B16" s="20">
        <v>-0.87192432308502199</v>
      </c>
      <c r="F16" s="22">
        <v>415</v>
      </c>
      <c r="G16" s="22" t="s">
        <v>631</v>
      </c>
      <c r="H16" s="22">
        <v>-23.4</v>
      </c>
      <c r="I16" s="22">
        <v>6500</v>
      </c>
      <c r="J16" s="22">
        <v>30</v>
      </c>
      <c r="K16" s="22">
        <v>5983</v>
      </c>
      <c r="L16" s="22">
        <v>355</v>
      </c>
    </row>
    <row r="17" spans="1:12">
      <c r="A17" s="19">
        <v>1206.3</v>
      </c>
      <c r="B17" s="20">
        <v>-1.4856534114077999</v>
      </c>
      <c r="F17" s="22">
        <v>463</v>
      </c>
      <c r="G17" s="22" t="s">
        <v>631</v>
      </c>
      <c r="H17" s="212" t="s">
        <v>101</v>
      </c>
      <c r="I17" s="22">
        <v>7340</v>
      </c>
      <c r="J17" s="22">
        <v>45</v>
      </c>
      <c r="K17" s="22">
        <v>6697</v>
      </c>
      <c r="L17" s="22">
        <v>340</v>
      </c>
    </row>
    <row r="18" spans="1:12">
      <c r="A18" s="19">
        <v>1330.9</v>
      </c>
      <c r="B18" s="20">
        <v>-1.33397805328453</v>
      </c>
      <c r="F18" s="22">
        <v>514</v>
      </c>
      <c r="G18" s="22" t="s">
        <v>631</v>
      </c>
      <c r="H18" s="22">
        <v>-24.3</v>
      </c>
      <c r="I18" s="22">
        <v>8410</v>
      </c>
      <c r="J18" s="22">
        <v>40</v>
      </c>
      <c r="K18" s="22">
        <v>7554</v>
      </c>
      <c r="L18" s="22">
        <v>280</v>
      </c>
    </row>
    <row r="19" spans="1:12">
      <c r="A19" s="19">
        <v>1429.7</v>
      </c>
      <c r="B19" s="20">
        <v>-1.42261614153169</v>
      </c>
      <c r="F19" s="22">
        <v>563</v>
      </c>
      <c r="G19" s="22" t="s">
        <v>631</v>
      </c>
      <c r="H19" s="212" t="s">
        <v>101</v>
      </c>
      <c r="I19" s="22">
        <v>8905</v>
      </c>
      <c r="J19" s="22">
        <v>50</v>
      </c>
      <c r="K19" s="22">
        <v>8264</v>
      </c>
      <c r="L19" s="22">
        <v>277</v>
      </c>
    </row>
    <row r="20" spans="1:12">
      <c r="A20" s="19">
        <v>1530.6</v>
      </c>
      <c r="B20" s="20">
        <v>-2.2372718579928401</v>
      </c>
      <c r="F20" s="22">
        <v>614</v>
      </c>
      <c r="G20" s="22" t="s">
        <v>631</v>
      </c>
      <c r="H20" s="22">
        <v>-23.2</v>
      </c>
      <c r="I20" s="22">
        <v>10320</v>
      </c>
      <c r="J20" s="22">
        <v>50</v>
      </c>
      <c r="K20" s="22">
        <v>9135</v>
      </c>
      <c r="L20" s="22">
        <v>208</v>
      </c>
    </row>
    <row r="21" spans="1:12">
      <c r="A21" s="19">
        <v>1634.4</v>
      </c>
      <c r="B21" s="20">
        <v>-1.42465051363957</v>
      </c>
      <c r="F21" s="22">
        <v>614</v>
      </c>
      <c r="G21" s="22" t="s">
        <v>912</v>
      </c>
      <c r="H21" s="22">
        <v>-23.1</v>
      </c>
      <c r="I21" s="22">
        <v>8110</v>
      </c>
      <c r="J21" s="22">
        <v>40</v>
      </c>
      <c r="K21" s="22">
        <v>9135</v>
      </c>
      <c r="L21" s="22">
        <v>208</v>
      </c>
    </row>
    <row r="22" spans="1:12">
      <c r="A22" s="19">
        <v>1734.7</v>
      </c>
      <c r="B22" s="20">
        <v>-1.2092207305617</v>
      </c>
      <c r="F22" s="22">
        <v>661</v>
      </c>
      <c r="G22" s="22" t="s">
        <v>631</v>
      </c>
      <c r="H22" s="212" t="s">
        <v>101</v>
      </c>
      <c r="I22" s="22">
        <v>10650</v>
      </c>
      <c r="J22" s="22">
        <v>60</v>
      </c>
      <c r="K22" s="22">
        <v>10233</v>
      </c>
      <c r="L22" s="22">
        <v>408</v>
      </c>
    </row>
    <row r="23" spans="1:12">
      <c r="A23" s="19">
        <v>1874.5</v>
      </c>
      <c r="B23" s="20">
        <v>1.1474340223216699</v>
      </c>
      <c r="F23" s="22">
        <v>714</v>
      </c>
      <c r="G23" s="22" t="s">
        <v>631</v>
      </c>
      <c r="H23" s="22">
        <v>-23.3</v>
      </c>
      <c r="I23" s="22">
        <v>12120</v>
      </c>
      <c r="J23" s="22">
        <v>50</v>
      </c>
      <c r="K23" s="22">
        <v>11638</v>
      </c>
      <c r="L23" s="22">
        <v>426</v>
      </c>
    </row>
    <row r="24" spans="1:12">
      <c r="A24" s="19">
        <v>1951.8</v>
      </c>
      <c r="B24" s="20">
        <v>1.41510725454451</v>
      </c>
      <c r="F24" s="22">
        <v>763</v>
      </c>
      <c r="G24" s="22" t="s">
        <v>912</v>
      </c>
      <c r="H24" s="212" t="s">
        <v>101</v>
      </c>
      <c r="I24" s="22">
        <v>10810</v>
      </c>
      <c r="J24" s="22">
        <v>35</v>
      </c>
      <c r="K24" s="22">
        <v>12684</v>
      </c>
      <c r="L24" s="22">
        <v>160</v>
      </c>
    </row>
    <row r="25" spans="1:12">
      <c r="A25" s="19">
        <v>2073</v>
      </c>
      <c r="B25" s="20">
        <v>2.1935587402935699</v>
      </c>
      <c r="F25" s="22">
        <v>764</v>
      </c>
      <c r="G25" s="22" t="s">
        <v>631</v>
      </c>
      <c r="H25" s="212" t="s">
        <v>101</v>
      </c>
      <c r="I25" s="22">
        <v>11390</v>
      </c>
      <c r="J25" s="22">
        <v>60</v>
      </c>
      <c r="K25" s="22">
        <v>12705</v>
      </c>
      <c r="L25" s="22">
        <v>139</v>
      </c>
    </row>
    <row r="26" spans="1:12">
      <c r="A26" s="19">
        <v>2171.8000000000002</v>
      </c>
      <c r="B26" s="20">
        <v>0.34526331522546</v>
      </c>
      <c r="F26" s="22">
        <v>818</v>
      </c>
      <c r="G26" s="22" t="s">
        <v>631</v>
      </c>
      <c r="H26" s="22">
        <v>-17.100000000000001</v>
      </c>
      <c r="I26" s="22">
        <v>14710</v>
      </c>
      <c r="J26" s="22">
        <v>60</v>
      </c>
      <c r="K26" s="22">
        <v>13781</v>
      </c>
      <c r="L26" s="22">
        <v>499</v>
      </c>
    </row>
    <row r="27" spans="1:12">
      <c r="A27" s="19">
        <v>2264.6</v>
      </c>
      <c r="B27" s="20">
        <v>-0.41688047755527702</v>
      </c>
      <c r="F27" s="22">
        <v>839</v>
      </c>
      <c r="G27" s="22" t="s">
        <v>631</v>
      </c>
      <c r="H27" s="212" t="s">
        <v>101</v>
      </c>
      <c r="I27" s="22" t="s">
        <v>801</v>
      </c>
      <c r="J27" s="22" t="s">
        <v>801</v>
      </c>
      <c r="K27" s="22" t="s">
        <v>801</v>
      </c>
      <c r="L27" s="22" t="s">
        <v>801</v>
      </c>
    </row>
    <row r="28" spans="1:12">
      <c r="A28" s="19">
        <v>2349.1999999999998</v>
      </c>
      <c r="B28" s="20">
        <v>-0.39941184761915699</v>
      </c>
      <c r="F28" s="22">
        <v>870</v>
      </c>
      <c r="G28" s="22" t="s">
        <v>631</v>
      </c>
      <c r="H28" s="22">
        <v>-20.9</v>
      </c>
      <c r="I28" s="22">
        <v>13570</v>
      </c>
      <c r="J28" s="22">
        <v>50</v>
      </c>
      <c r="K28" s="22">
        <v>14612</v>
      </c>
      <c r="L28" s="22">
        <v>635</v>
      </c>
    </row>
    <row r="29" spans="1:12">
      <c r="A29" s="19">
        <v>2434.4</v>
      </c>
      <c r="B29" s="20">
        <v>-0.89784681896160101</v>
      </c>
      <c r="F29" s="22">
        <v>914</v>
      </c>
      <c r="G29" s="22" t="s">
        <v>631</v>
      </c>
      <c r="H29" s="22">
        <v>-19.899999999999999</v>
      </c>
      <c r="I29" s="22">
        <v>13860</v>
      </c>
      <c r="J29" s="22">
        <v>50</v>
      </c>
      <c r="K29" s="22">
        <v>15397</v>
      </c>
      <c r="L29" s="22">
        <v>796</v>
      </c>
    </row>
    <row r="30" spans="1:12">
      <c r="A30" s="19">
        <v>2520.4</v>
      </c>
      <c r="B30" s="20">
        <v>-2.1035133813015201</v>
      </c>
      <c r="F30" s="22">
        <v>961</v>
      </c>
      <c r="G30" s="22" t="s">
        <v>631</v>
      </c>
      <c r="H30" s="212" t="s">
        <v>101</v>
      </c>
      <c r="I30" s="22">
        <v>19390</v>
      </c>
      <c r="J30" s="22">
        <v>110</v>
      </c>
      <c r="K30" s="22">
        <v>16490</v>
      </c>
      <c r="L30" s="22">
        <v>1068</v>
      </c>
    </row>
    <row r="31" spans="1:12">
      <c r="A31" s="19">
        <v>2605.3000000000002</v>
      </c>
      <c r="B31" s="20">
        <v>-3.0934763853931999</v>
      </c>
      <c r="F31" s="22">
        <v>977</v>
      </c>
      <c r="G31" s="22" t="s">
        <v>631</v>
      </c>
      <c r="H31" s="22">
        <v>-21.4</v>
      </c>
      <c r="I31" s="22">
        <v>20430</v>
      </c>
      <c r="J31" s="22">
        <v>90</v>
      </c>
      <c r="K31" s="22">
        <v>16849</v>
      </c>
      <c r="L31" s="22">
        <v>1121</v>
      </c>
    </row>
    <row r="32" spans="1:12">
      <c r="A32" s="19">
        <v>2770.2</v>
      </c>
      <c r="B32" s="20">
        <v>-0.116042113338669</v>
      </c>
    </row>
    <row r="33" spans="1:2">
      <c r="A33" s="19">
        <v>2851.7</v>
      </c>
      <c r="B33" s="20">
        <v>1.41884860842587</v>
      </c>
    </row>
    <row r="34" spans="1:2">
      <c r="A34" s="19">
        <v>2937.3</v>
      </c>
      <c r="B34" s="20">
        <v>-1.3624582565805301</v>
      </c>
    </row>
    <row r="35" spans="1:2">
      <c r="A35" s="19">
        <v>3018.7</v>
      </c>
      <c r="B35" s="20">
        <v>-1.9786757542145601</v>
      </c>
    </row>
    <row r="36" spans="1:2">
      <c r="A36" s="19">
        <v>3096.8</v>
      </c>
      <c r="B36" s="20">
        <v>-0.58214215314683904</v>
      </c>
    </row>
    <row r="37" spans="1:2">
      <c r="A37" s="19">
        <v>3165.7</v>
      </c>
      <c r="B37" s="20">
        <v>-7.80889060851475E-2</v>
      </c>
    </row>
    <row r="38" spans="1:2">
      <c r="A38" s="19">
        <v>3237.9</v>
      </c>
      <c r="B38" s="20">
        <v>-1.53761174145325</v>
      </c>
    </row>
    <row r="39" spans="1:2">
      <c r="A39" s="19">
        <v>3309.5</v>
      </c>
      <c r="B39" s="20">
        <v>-0.99080793190734295</v>
      </c>
    </row>
    <row r="40" spans="1:2">
      <c r="A40" s="19">
        <v>3381.3</v>
      </c>
      <c r="B40" s="20">
        <v>1.04739543163222</v>
      </c>
    </row>
    <row r="41" spans="1:2">
      <c r="A41" s="19">
        <v>3452.5</v>
      </c>
      <c r="B41" s="20">
        <v>-0.70257744483880902</v>
      </c>
    </row>
    <row r="42" spans="1:2">
      <c r="A42" s="19">
        <v>3523.9</v>
      </c>
      <c r="B42" s="20">
        <v>-0.240945980991285</v>
      </c>
    </row>
    <row r="43" spans="1:2">
      <c r="A43" s="19">
        <v>3597.5</v>
      </c>
      <c r="B43" s="20">
        <v>-5.2736673211829697E-2</v>
      </c>
    </row>
    <row r="44" spans="1:2">
      <c r="A44" s="19">
        <v>3671</v>
      </c>
      <c r="B44" s="20">
        <v>-1.4948803659133501</v>
      </c>
    </row>
    <row r="45" spans="1:2">
      <c r="A45" s="19">
        <v>3743.2</v>
      </c>
      <c r="B45" s="20">
        <v>-2.3033312202391598</v>
      </c>
    </row>
    <row r="46" spans="1:2">
      <c r="A46" s="19">
        <v>3814.9</v>
      </c>
      <c r="B46" s="20">
        <v>-2.1891730273808498</v>
      </c>
    </row>
    <row r="47" spans="1:2">
      <c r="A47" s="19">
        <v>3874.6</v>
      </c>
      <c r="B47" s="20">
        <v>-2.4355798740473502</v>
      </c>
    </row>
    <row r="48" spans="1:2">
      <c r="A48" s="19">
        <v>3933.8</v>
      </c>
      <c r="B48" s="20">
        <v>-2.45514175245515</v>
      </c>
    </row>
    <row r="49" spans="1:2">
      <c r="A49" s="19">
        <v>3992</v>
      </c>
      <c r="B49" s="20">
        <v>-1.2816302312625301</v>
      </c>
    </row>
    <row r="50" spans="1:2">
      <c r="A50" s="19">
        <v>4051.1</v>
      </c>
      <c r="B50" s="20">
        <v>-0.88438070892073395</v>
      </c>
    </row>
    <row r="51" spans="1:2">
      <c r="A51" s="19">
        <v>4110.8</v>
      </c>
      <c r="B51" s="20">
        <v>-2.9846864136030198</v>
      </c>
    </row>
    <row r="52" spans="1:2">
      <c r="A52" s="19">
        <v>4169.8</v>
      </c>
      <c r="B52" s="20">
        <v>-1.8714626578614899</v>
      </c>
    </row>
    <row r="53" spans="1:2">
      <c r="A53" s="19">
        <v>4231.3999999999996</v>
      </c>
      <c r="B53" s="20">
        <v>-4.1088965867287204</v>
      </c>
    </row>
    <row r="54" spans="1:2">
      <c r="A54" s="19">
        <v>4291.6000000000004</v>
      </c>
      <c r="B54" s="20">
        <v>-3.9079903877003601</v>
      </c>
    </row>
    <row r="55" spans="1:2">
      <c r="A55" s="19">
        <v>4351.5</v>
      </c>
      <c r="B55" s="20">
        <v>-2.8369580360322</v>
      </c>
    </row>
    <row r="56" spans="1:2">
      <c r="A56" s="19">
        <v>4461.7</v>
      </c>
      <c r="B56" s="20">
        <v>-2.27076104745468</v>
      </c>
    </row>
    <row r="57" spans="1:2">
      <c r="A57" s="19">
        <v>4515.6000000000004</v>
      </c>
      <c r="B57" s="20">
        <v>-2.7241292362666201</v>
      </c>
    </row>
    <row r="58" spans="1:2">
      <c r="A58" s="19">
        <v>4569.8</v>
      </c>
      <c r="B58" s="20">
        <v>-1.48784322911316</v>
      </c>
    </row>
    <row r="59" spans="1:2">
      <c r="A59" s="19">
        <v>4621.8</v>
      </c>
      <c r="B59" s="20">
        <v>-2.7841511663078</v>
      </c>
    </row>
    <row r="60" spans="1:2">
      <c r="A60" s="19">
        <v>4674.2</v>
      </c>
      <c r="B60" s="20">
        <v>-1.6957236459585201</v>
      </c>
    </row>
    <row r="61" spans="1:2">
      <c r="A61" s="19">
        <v>4729</v>
      </c>
      <c r="B61" s="20">
        <v>-2.9658933114828399</v>
      </c>
    </row>
    <row r="62" spans="1:2">
      <c r="A62" s="19">
        <v>4783.8</v>
      </c>
      <c r="B62" s="20">
        <v>-2.6829743739306502</v>
      </c>
    </row>
    <row r="63" spans="1:2">
      <c r="A63" s="19">
        <v>4837.5</v>
      </c>
      <c r="B63" s="20">
        <v>-3.1079115472324501</v>
      </c>
    </row>
    <row r="64" spans="1:2">
      <c r="A64" s="19">
        <v>4891.6000000000004</v>
      </c>
      <c r="B64" s="20">
        <v>-2.5387440874732401</v>
      </c>
    </row>
    <row r="65" spans="1:2">
      <c r="A65" s="19">
        <v>4943.3999999999996</v>
      </c>
      <c r="B65" s="20">
        <v>-1.52757662243341</v>
      </c>
    </row>
    <row r="66" spans="1:2">
      <c r="A66" s="19">
        <v>4991.1000000000004</v>
      </c>
      <c r="B66" s="20">
        <v>-2.0110489911490901</v>
      </c>
    </row>
    <row r="67" spans="1:2">
      <c r="A67" s="19">
        <v>5041.2</v>
      </c>
      <c r="B67" s="20">
        <v>-1.85150972807151</v>
      </c>
    </row>
    <row r="68" spans="1:2">
      <c r="A68" s="19">
        <v>5089.3999999999996</v>
      </c>
      <c r="B68" s="20">
        <v>-1.6631400916963499</v>
      </c>
    </row>
    <row r="69" spans="1:2">
      <c r="A69" s="19">
        <v>5137.8999999999996</v>
      </c>
      <c r="B69" s="20">
        <v>-1.7587141917281099</v>
      </c>
    </row>
    <row r="70" spans="1:2">
      <c r="A70" s="19">
        <v>5186.6000000000004</v>
      </c>
      <c r="B70" s="20">
        <v>6.4232278123777006E-2</v>
      </c>
    </row>
    <row r="71" spans="1:2">
      <c r="A71" s="19">
        <v>5235.5</v>
      </c>
      <c r="B71" s="20">
        <v>-1.4697149277608099</v>
      </c>
    </row>
    <row r="72" spans="1:2">
      <c r="A72" s="19">
        <v>5284.9</v>
      </c>
      <c r="B72" s="20">
        <v>-0.25024883444940998</v>
      </c>
    </row>
    <row r="73" spans="1:2">
      <c r="A73" s="19">
        <v>5333.2</v>
      </c>
      <c r="B73" s="20">
        <v>0.81330530645186405</v>
      </c>
    </row>
    <row r="74" spans="1:2">
      <c r="A74" s="19">
        <v>5381.9</v>
      </c>
      <c r="B74" s="20">
        <v>-0.86795716190023597</v>
      </c>
    </row>
    <row r="75" spans="1:2">
      <c r="A75" s="19">
        <v>5435.1</v>
      </c>
      <c r="B75" s="20">
        <v>-1.1233359561896801</v>
      </c>
    </row>
    <row r="76" spans="1:2">
      <c r="A76" s="19">
        <v>5482.2</v>
      </c>
      <c r="B76" s="20">
        <v>-3.3308213562356102</v>
      </c>
    </row>
    <row r="77" spans="1:2">
      <c r="A77" s="19">
        <v>5553</v>
      </c>
      <c r="B77" s="20">
        <v>-2.6000452146061499</v>
      </c>
    </row>
    <row r="78" spans="1:2">
      <c r="A78" s="19">
        <v>5611.8</v>
      </c>
      <c r="B78" s="20">
        <v>-3.2263157643243701</v>
      </c>
    </row>
    <row r="79" spans="1:2">
      <c r="A79" s="19">
        <v>5671.6</v>
      </c>
      <c r="B79" s="20">
        <v>-1.2898284905752699</v>
      </c>
    </row>
    <row r="80" spans="1:2">
      <c r="A80" s="19">
        <v>5730.7</v>
      </c>
      <c r="B80" s="20">
        <v>-1.37912367347897</v>
      </c>
    </row>
    <row r="81" spans="1:2">
      <c r="A81" s="19">
        <v>5789.3</v>
      </c>
      <c r="B81" s="20">
        <v>-1.79065070823146</v>
      </c>
    </row>
    <row r="82" spans="1:2">
      <c r="A82" s="19">
        <v>5848.4</v>
      </c>
      <c r="B82" s="20">
        <v>-2.0342516532685</v>
      </c>
    </row>
    <row r="83" spans="1:2">
      <c r="A83" s="19">
        <v>5906.1</v>
      </c>
      <c r="B83" s="20">
        <v>-1.08847926509266</v>
      </c>
    </row>
    <row r="84" spans="1:2">
      <c r="A84" s="19">
        <v>5964.1</v>
      </c>
      <c r="B84" s="20">
        <v>-1.5321601464799599</v>
      </c>
    </row>
    <row r="85" spans="1:2">
      <c r="A85" s="19">
        <v>6026.1</v>
      </c>
      <c r="B85" s="20">
        <v>-2.8630015100298798</v>
      </c>
    </row>
    <row r="86" spans="1:2">
      <c r="A86" s="19">
        <v>6097.7</v>
      </c>
      <c r="B86" s="20">
        <v>-1.3458168776839801</v>
      </c>
    </row>
    <row r="87" spans="1:2">
      <c r="A87" s="19">
        <v>6169.5</v>
      </c>
      <c r="B87" s="20">
        <v>-0.27452101412003399</v>
      </c>
    </row>
    <row r="88" spans="1:2">
      <c r="A88" s="19">
        <v>6243</v>
      </c>
      <c r="B88" s="20">
        <v>-7.9497644491816705E-2</v>
      </c>
    </row>
    <row r="89" spans="1:2">
      <c r="A89" s="19">
        <v>6317.2</v>
      </c>
      <c r="B89" s="20">
        <v>-2.5827674395200302</v>
      </c>
    </row>
    <row r="90" spans="1:2">
      <c r="A90" s="19">
        <v>6393</v>
      </c>
      <c r="B90" s="20">
        <v>-3.8789603856528099</v>
      </c>
    </row>
    <row r="91" spans="1:2">
      <c r="A91" s="19">
        <v>6464.5</v>
      </c>
      <c r="B91" s="20">
        <v>-2.5676500482279301</v>
      </c>
    </row>
    <row r="92" spans="1:2">
      <c r="A92" s="19">
        <v>6537.5</v>
      </c>
      <c r="B92" s="20">
        <v>-2.3988750540451198</v>
      </c>
    </row>
    <row r="93" spans="1:2">
      <c r="A93" s="19">
        <v>6610.1</v>
      </c>
      <c r="B93" s="20">
        <v>-2.96019671098749</v>
      </c>
    </row>
    <row r="94" spans="1:2">
      <c r="A94" s="19">
        <v>6683.3</v>
      </c>
      <c r="B94" s="20">
        <v>-2.6641169047043598</v>
      </c>
    </row>
    <row r="95" spans="1:2">
      <c r="A95" s="19">
        <v>6758.2</v>
      </c>
      <c r="B95" s="20">
        <v>-3.9216856587687201</v>
      </c>
    </row>
    <row r="96" spans="1:2">
      <c r="A96" s="19">
        <v>6842.9</v>
      </c>
      <c r="B96" s="20">
        <v>-3.1481422749630501</v>
      </c>
    </row>
    <row r="97" spans="1:2">
      <c r="A97" s="19">
        <v>6928.6</v>
      </c>
      <c r="B97" s="20">
        <v>-2.8631234751967898</v>
      </c>
    </row>
    <row r="98" spans="1:2">
      <c r="A98" s="19">
        <v>7016.6</v>
      </c>
      <c r="B98" s="20">
        <v>-2.3821464755516599</v>
      </c>
    </row>
    <row r="99" spans="1:2">
      <c r="A99" s="19">
        <v>7104.3</v>
      </c>
      <c r="B99" s="20">
        <v>-2.2673282724526098</v>
      </c>
    </row>
    <row r="100" spans="1:2">
      <c r="A100" s="19">
        <v>7187.6</v>
      </c>
      <c r="B100" s="20">
        <v>-1.01569970581682</v>
      </c>
    </row>
    <row r="101" spans="1:2">
      <c r="A101" s="19">
        <v>7270.6</v>
      </c>
      <c r="B101" s="20">
        <v>-0.46177241016772103</v>
      </c>
    </row>
    <row r="102" spans="1:2">
      <c r="A102" s="19">
        <v>7354.2</v>
      </c>
      <c r="B102" s="20">
        <v>-0.84342021266699096</v>
      </c>
    </row>
    <row r="103" spans="1:2">
      <c r="A103" s="19">
        <v>7438</v>
      </c>
      <c r="B103" s="20">
        <v>-0.83607832996052101</v>
      </c>
    </row>
    <row r="104" spans="1:2">
      <c r="A104" s="19">
        <v>7521.5</v>
      </c>
      <c r="B104" s="20">
        <v>-0.73364209915949696</v>
      </c>
    </row>
    <row r="105" spans="1:2">
      <c r="A105" s="19">
        <v>7672.3</v>
      </c>
      <c r="B105" s="20">
        <v>1.4063433761248501</v>
      </c>
    </row>
    <row r="106" spans="1:2">
      <c r="A106" s="19">
        <v>7743.2</v>
      </c>
      <c r="B106" s="20">
        <v>4.5599935358795802</v>
      </c>
    </row>
    <row r="107" spans="1:2">
      <c r="A107" s="19">
        <v>7813.1</v>
      </c>
      <c r="B107" s="20">
        <v>3.2091206902979801</v>
      </c>
    </row>
    <row r="108" spans="1:2">
      <c r="A108" s="19">
        <v>7856.2</v>
      </c>
      <c r="B108" s="20">
        <v>0.18488476677205601</v>
      </c>
    </row>
    <row r="109" spans="1:2">
      <c r="A109" s="19">
        <v>7927.1</v>
      </c>
      <c r="B109" s="20">
        <v>4.02981854417063</v>
      </c>
    </row>
    <row r="110" spans="1:2">
      <c r="A110" s="19">
        <v>7999.1</v>
      </c>
      <c r="B110" s="20">
        <v>3.7620682829086598</v>
      </c>
    </row>
    <row r="111" spans="1:2">
      <c r="A111" s="19">
        <v>8072.5</v>
      </c>
      <c r="B111" s="20">
        <v>2.2998068329474899</v>
      </c>
    </row>
    <row r="112" spans="1:2">
      <c r="A112" s="19">
        <v>8146.5</v>
      </c>
      <c r="B112" s="20">
        <v>2.6308765801627301</v>
      </c>
    </row>
    <row r="113" spans="1:2">
      <c r="A113" s="19">
        <v>8220.1</v>
      </c>
      <c r="B113" s="20">
        <v>1.6313455840242701</v>
      </c>
    </row>
    <row r="114" spans="1:2">
      <c r="A114" s="19">
        <v>8294</v>
      </c>
      <c r="B114" s="20">
        <v>4.4002073049522998</v>
      </c>
    </row>
    <row r="115" spans="1:2">
      <c r="A115" s="19">
        <v>8375.7000000000007</v>
      </c>
      <c r="B115" s="20">
        <v>4.4689956181136603</v>
      </c>
    </row>
    <row r="116" spans="1:2">
      <c r="A116" s="19">
        <v>8460.9</v>
      </c>
      <c r="B116" s="20">
        <v>4.2489912947977704</v>
      </c>
    </row>
    <row r="117" spans="1:2">
      <c r="A117" s="19">
        <v>8547.7999999999993</v>
      </c>
      <c r="B117" s="20">
        <v>3.8956472860927298</v>
      </c>
    </row>
    <row r="118" spans="1:2">
      <c r="A118" s="19">
        <v>8634.6</v>
      </c>
      <c r="B118" s="20">
        <v>1.39575584683498</v>
      </c>
    </row>
    <row r="119" spans="1:2">
      <c r="A119" s="19">
        <v>8808.7000000000007</v>
      </c>
      <c r="B119" s="20">
        <v>2.9455455019783998</v>
      </c>
    </row>
    <row r="120" spans="1:2">
      <c r="A120" s="19">
        <v>8896</v>
      </c>
      <c r="B120" s="20">
        <v>1.3028045480789301</v>
      </c>
    </row>
    <row r="121" spans="1:2">
      <c r="A121" s="19">
        <v>8980.1</v>
      </c>
      <c r="B121" s="20">
        <v>0.88574732323440397</v>
      </c>
    </row>
    <row r="122" spans="1:2">
      <c r="A122" s="19">
        <v>9065.7999999999993</v>
      </c>
      <c r="B122" s="20">
        <v>-4.5909142480447002E-2</v>
      </c>
    </row>
    <row r="123" spans="1:2">
      <c r="A123" s="19">
        <v>9152.4</v>
      </c>
      <c r="B123" s="20">
        <v>0.86015087232473497</v>
      </c>
    </row>
    <row r="124" spans="1:2">
      <c r="A124" s="19">
        <v>9263.2000000000007</v>
      </c>
      <c r="B124" s="20">
        <v>2.7034985073389799</v>
      </c>
    </row>
    <row r="125" spans="1:2">
      <c r="A125" s="19">
        <v>9378.4</v>
      </c>
      <c r="B125" s="20">
        <v>3.3508877930746901</v>
      </c>
    </row>
    <row r="126" spans="1:2">
      <c r="A126" s="19">
        <v>9495</v>
      </c>
      <c r="B126" s="20">
        <v>0.59229521435003096</v>
      </c>
    </row>
    <row r="127" spans="1:2">
      <c r="A127" s="19">
        <v>9614.5</v>
      </c>
      <c r="B127" s="20">
        <v>-0.77001430970686602</v>
      </c>
    </row>
    <row r="128" spans="1:2">
      <c r="A128" s="19">
        <v>9729.7999999999993</v>
      </c>
      <c r="B128" s="20">
        <v>0.74267675630068997</v>
      </c>
    </row>
    <row r="129" spans="1:2">
      <c r="A129" s="19">
        <v>9847.9</v>
      </c>
      <c r="B129" s="20">
        <v>-0.90186087793566605</v>
      </c>
    </row>
    <row r="130" spans="1:2">
      <c r="A130" s="19">
        <v>9968.1</v>
      </c>
      <c r="B130" s="20">
        <v>0.38646337677329201</v>
      </c>
    </row>
    <row r="131" spans="1:2">
      <c r="A131" s="19">
        <v>10088.9</v>
      </c>
      <c r="B131" s="20">
        <v>2.2565574608307699</v>
      </c>
    </row>
    <row r="132" spans="1:2">
      <c r="A132" s="19">
        <v>10334.200000000001</v>
      </c>
      <c r="B132" s="20">
        <v>-0.25161917909827503</v>
      </c>
    </row>
    <row r="133" spans="1:2">
      <c r="A133" s="19">
        <v>10469.5</v>
      </c>
      <c r="B133" s="20">
        <v>-2.6417287418169599</v>
      </c>
    </row>
    <row r="134" spans="1:2">
      <c r="A134" s="19">
        <v>10602.8</v>
      </c>
      <c r="B134" s="20">
        <v>1.74797002162979</v>
      </c>
    </row>
    <row r="135" spans="1:2">
      <c r="A135" s="19">
        <v>10737.2</v>
      </c>
      <c r="B135" s="20">
        <v>-0.418612625800797</v>
      </c>
    </row>
    <row r="136" spans="1:2">
      <c r="A136" s="19">
        <v>10871.2</v>
      </c>
      <c r="B136" s="20">
        <v>-1.33596149377548</v>
      </c>
    </row>
    <row r="137" spans="1:2">
      <c r="A137" s="19">
        <v>11001.3</v>
      </c>
      <c r="B137" s="20">
        <v>-1.2225280002097101</v>
      </c>
    </row>
    <row r="138" spans="1:2">
      <c r="A138" s="19">
        <v>11134</v>
      </c>
      <c r="B138" s="20">
        <v>-1.4121608219827999</v>
      </c>
    </row>
    <row r="139" spans="1:2">
      <c r="A139" s="19">
        <v>11261</v>
      </c>
      <c r="B139" s="20">
        <v>9.6853586557685195E-2</v>
      </c>
    </row>
    <row r="140" spans="1:2">
      <c r="A140" s="19">
        <v>11393.7</v>
      </c>
      <c r="B140" s="20">
        <v>0.84154684844096905</v>
      </c>
    </row>
    <row r="141" spans="1:2">
      <c r="A141" s="19">
        <v>11529.9</v>
      </c>
      <c r="B141" s="20">
        <v>-0.11992685833529799</v>
      </c>
    </row>
    <row r="142" spans="1:2">
      <c r="A142" s="19">
        <v>11665</v>
      </c>
      <c r="B142" s="20">
        <v>6.24124787366898E-2</v>
      </c>
    </row>
    <row r="143" spans="1:2">
      <c r="A143" s="19">
        <v>11775.8</v>
      </c>
      <c r="B143" s="20">
        <v>-0.88940924682520395</v>
      </c>
    </row>
    <row r="144" spans="1:2">
      <c r="A144" s="19">
        <v>11881.2</v>
      </c>
      <c r="B144" s="20">
        <v>0.48532567955801098</v>
      </c>
    </row>
    <row r="145" spans="1:2">
      <c r="A145" s="19">
        <v>11983.9</v>
      </c>
      <c r="B145" s="20">
        <v>0.39209663968901498</v>
      </c>
    </row>
    <row r="146" spans="1:2">
      <c r="A146" s="19">
        <v>12088.8</v>
      </c>
      <c r="B146" s="20">
        <v>0.95280815327319401</v>
      </c>
    </row>
    <row r="147" spans="1:2">
      <c r="A147" s="19">
        <v>12196.5</v>
      </c>
      <c r="B147" s="20">
        <v>1.17645957632956</v>
      </c>
    </row>
    <row r="148" spans="1:2">
      <c r="A148" s="19">
        <v>12303.2</v>
      </c>
      <c r="B148" s="20">
        <v>2.4667007816030302</v>
      </c>
    </row>
    <row r="149" spans="1:2">
      <c r="A149" s="19">
        <v>12409.2</v>
      </c>
      <c r="B149" s="20">
        <v>2.1723123213557498</v>
      </c>
    </row>
    <row r="150" spans="1:2">
      <c r="A150" s="19">
        <v>12513.8</v>
      </c>
      <c r="B150" s="20">
        <v>3.2575860349044099</v>
      </c>
    </row>
    <row r="151" spans="1:2">
      <c r="A151" s="19">
        <v>12620.7</v>
      </c>
      <c r="B151" s="20">
        <v>2.0876303223785402</v>
      </c>
    </row>
    <row r="152" spans="1:2">
      <c r="A152" s="19">
        <v>12725.5</v>
      </c>
      <c r="B152" s="20">
        <v>3.8109177363520099</v>
      </c>
    </row>
    <row r="153" spans="1:2">
      <c r="A153" s="19">
        <v>12814</v>
      </c>
      <c r="B153" s="20">
        <v>2.94233998916414</v>
      </c>
    </row>
    <row r="154" spans="1:2">
      <c r="A154" s="19">
        <v>12913.1</v>
      </c>
      <c r="B154" s="20">
        <v>4.4918398093758496</v>
      </c>
    </row>
    <row r="155" spans="1:2">
      <c r="A155" s="19">
        <v>13014.9</v>
      </c>
      <c r="B155" s="20">
        <v>2.8323815163344599</v>
      </c>
    </row>
    <row r="156" spans="1:2">
      <c r="A156" s="19">
        <v>13116.8</v>
      </c>
      <c r="B156" s="20">
        <v>2.9534294919342901</v>
      </c>
    </row>
    <row r="157" spans="1:2">
      <c r="A157" s="19">
        <v>13316.1</v>
      </c>
      <c r="B157" s="20">
        <v>4.2850082125732598</v>
      </c>
    </row>
    <row r="158" spans="1:2">
      <c r="A158" s="19">
        <v>13415.8</v>
      </c>
      <c r="B158" s="20">
        <v>3.5592125580781202</v>
      </c>
    </row>
    <row r="159" spans="1:2">
      <c r="A159" s="19">
        <v>13516.5</v>
      </c>
      <c r="B159" s="20">
        <v>3.08592295761808</v>
      </c>
    </row>
    <row r="160" spans="1:2">
      <c r="A160" s="19">
        <v>13618.3</v>
      </c>
      <c r="B160" s="20">
        <v>3.2101754316724902</v>
      </c>
    </row>
    <row r="161" spans="1:2">
      <c r="A161" s="19">
        <v>13720.5</v>
      </c>
      <c r="B161" s="20">
        <v>3.6070237546742501</v>
      </c>
    </row>
    <row r="162" spans="1:2">
      <c r="A162" s="19">
        <v>13821</v>
      </c>
      <c r="B162" s="20">
        <v>0.56752577289109096</v>
      </c>
    </row>
    <row r="163" spans="1:2">
      <c r="A163" s="19">
        <v>13903.8</v>
      </c>
      <c r="B163" s="20">
        <v>0.51464586027637904</v>
      </c>
    </row>
    <row r="164" spans="1:2">
      <c r="A164" s="19">
        <v>13983.1</v>
      </c>
      <c r="B164" s="20">
        <v>-0.16756338750088001</v>
      </c>
    </row>
    <row r="165" spans="1:2">
      <c r="A165" s="19">
        <v>14063.1</v>
      </c>
      <c r="B165" s="20">
        <v>-1.44199691473675</v>
      </c>
    </row>
    <row r="166" spans="1:2">
      <c r="A166" s="19">
        <v>14142.2</v>
      </c>
      <c r="B166" s="20">
        <v>-2.24440567437984</v>
      </c>
    </row>
    <row r="167" spans="1:2">
      <c r="A167" s="19">
        <v>14221.7</v>
      </c>
      <c r="B167" s="20">
        <v>-4.6197042273815603</v>
      </c>
    </row>
    <row r="168" spans="1:2">
      <c r="A168" s="19">
        <v>14301.2</v>
      </c>
      <c r="B168" s="20">
        <v>-2.2930714853849499</v>
      </c>
    </row>
    <row r="169" spans="1:2">
      <c r="A169" s="19">
        <v>14378.1</v>
      </c>
      <c r="B169" s="20">
        <v>-1.6031464382315701</v>
      </c>
    </row>
    <row r="170" spans="1:2">
      <c r="A170" s="19">
        <v>14456.2</v>
      </c>
      <c r="B170" s="20">
        <v>-2.4430043772955998</v>
      </c>
    </row>
    <row r="171" spans="1:2">
      <c r="A171" s="19">
        <v>14534.9</v>
      </c>
      <c r="B171" s="20">
        <v>-3.57384313010165</v>
      </c>
    </row>
    <row r="172" spans="1:2">
      <c r="A172" s="19">
        <v>14612.1</v>
      </c>
      <c r="B172" s="20">
        <v>-4.6671997677991701</v>
      </c>
    </row>
    <row r="173" spans="1:2">
      <c r="A173" s="19">
        <v>14692.6</v>
      </c>
      <c r="B173" s="20">
        <v>-1.58737174222049</v>
      </c>
    </row>
    <row r="174" spans="1:2">
      <c r="A174" s="19">
        <v>14780.6</v>
      </c>
      <c r="B174" s="20">
        <v>-1.1792390231633301</v>
      </c>
    </row>
    <row r="175" spans="1:2">
      <c r="A175" s="19">
        <v>14873.2</v>
      </c>
      <c r="B175" s="20">
        <v>-1.987281429009</v>
      </c>
    </row>
    <row r="176" spans="1:2">
      <c r="A176" s="19">
        <v>14963.2</v>
      </c>
      <c r="B176" s="20">
        <v>0.118936892348874</v>
      </c>
    </row>
    <row r="177" spans="1:2">
      <c r="A177" s="19">
        <v>15052.1</v>
      </c>
      <c r="B177" s="20">
        <v>-0.51104044538129501</v>
      </c>
    </row>
    <row r="178" spans="1:2">
      <c r="A178" s="19">
        <v>15142.6</v>
      </c>
      <c r="B178" s="20">
        <v>2.1303651758306201</v>
      </c>
    </row>
    <row r="179" spans="1:2">
      <c r="A179" s="19">
        <v>15232.4</v>
      </c>
      <c r="B179" s="20">
        <v>-1.87929981970575</v>
      </c>
    </row>
    <row r="180" spans="1:2">
      <c r="A180" s="19">
        <v>15306.3</v>
      </c>
      <c r="B180" s="20">
        <v>-2.39671077055243</v>
      </c>
    </row>
    <row r="181" spans="1:2">
      <c r="A181" s="19">
        <v>15415.3</v>
      </c>
      <c r="B181" s="20">
        <v>-1.7172165396227499</v>
      </c>
    </row>
    <row r="182" spans="1:2">
      <c r="A182" s="19">
        <v>15517.9</v>
      </c>
      <c r="B182" s="20">
        <v>-0.81191247641589004</v>
      </c>
    </row>
    <row r="183" spans="1:2">
      <c r="A183" s="19">
        <v>15633.6</v>
      </c>
      <c r="B183" s="20">
        <v>3.0591133817351501</v>
      </c>
    </row>
    <row r="184" spans="1:2">
      <c r="A184" s="19">
        <v>15754.6</v>
      </c>
      <c r="B184" s="20">
        <v>5.8546515122521097</v>
      </c>
    </row>
    <row r="185" spans="1:2">
      <c r="A185" s="19">
        <v>15873.4</v>
      </c>
      <c r="B185" s="20">
        <v>2.56126183022978</v>
      </c>
    </row>
    <row r="186" spans="1:2">
      <c r="A186" s="19">
        <v>15986.4</v>
      </c>
      <c r="B186" s="20">
        <v>2.70921278577827</v>
      </c>
    </row>
    <row r="187" spans="1:2">
      <c r="A187" s="19">
        <v>16108</v>
      </c>
      <c r="B187" s="20">
        <v>4.4907617592673601</v>
      </c>
    </row>
  </sheetData>
  <mergeCells count="2">
    <mergeCell ref="A3:B3"/>
    <mergeCell ref="F3:L3"/>
  </mergeCells>
  <phoneticPr fontId="44" type="noConversion"/>
  <pageMargins left="0.75" right="0.75" top="1" bottom="1" header="0.5" footer="0.5"/>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104"/>
  <sheetViews>
    <sheetView workbookViewId="0">
      <selection activeCell="A4" sqref="A4:B4"/>
    </sheetView>
  </sheetViews>
  <sheetFormatPr baseColWidth="10" defaultColWidth="9" defaultRowHeight="13"/>
  <cols>
    <col min="1" max="1" width="21.1640625" style="36" customWidth="1"/>
    <col min="2" max="2" width="13.6640625" style="27" customWidth="1"/>
    <col min="3" max="5" width="9" style="4"/>
    <col min="6" max="6" width="10.6640625" style="4" customWidth="1"/>
    <col min="7" max="7" width="18.83203125" style="4" customWidth="1"/>
    <col min="8" max="8" width="14.1640625" style="4" customWidth="1"/>
    <col min="9" max="9" width="11.1640625" style="4" customWidth="1"/>
    <col min="10" max="10" width="20.33203125" style="4" customWidth="1"/>
    <col min="11" max="11" width="7.83203125" style="6" customWidth="1"/>
    <col min="12" max="14" width="9" style="6"/>
    <col min="15" max="16384" width="9" style="4"/>
  </cols>
  <sheetData>
    <row r="1" spans="1:14" s="159" customFormat="1">
      <c r="A1" s="39" t="s">
        <v>640</v>
      </c>
      <c r="B1" s="160"/>
      <c r="C1" s="118"/>
      <c r="D1" s="118"/>
      <c r="E1" s="118"/>
      <c r="F1" s="10"/>
      <c r="K1" s="10"/>
      <c r="L1" s="10"/>
      <c r="M1" s="10"/>
      <c r="N1" s="10"/>
    </row>
    <row r="2" spans="1:14">
      <c r="A2" s="40"/>
      <c r="B2" s="12"/>
      <c r="C2" s="22"/>
      <c r="D2" s="22"/>
      <c r="E2" s="22"/>
      <c r="F2" s="6"/>
    </row>
    <row r="3" spans="1:14">
      <c r="A3" s="233" t="s">
        <v>605</v>
      </c>
      <c r="B3" s="233"/>
      <c r="F3" s="229" t="s">
        <v>606</v>
      </c>
      <c r="G3" s="229"/>
      <c r="H3" s="229"/>
      <c r="I3" s="229"/>
      <c r="J3" s="229"/>
      <c r="K3" s="229"/>
    </row>
    <row r="4" spans="1:14" ht="15">
      <c r="A4" s="11" t="s">
        <v>607</v>
      </c>
      <c r="B4" s="12" t="s">
        <v>608</v>
      </c>
      <c r="F4" s="13" t="s">
        <v>617</v>
      </c>
      <c r="G4" s="13" t="s">
        <v>610</v>
      </c>
      <c r="H4" s="14" t="s">
        <v>611</v>
      </c>
      <c r="I4" s="14" t="s">
        <v>612</v>
      </c>
      <c r="J4" s="6" t="s">
        <v>619</v>
      </c>
      <c r="K4" s="22" t="s">
        <v>634</v>
      </c>
    </row>
    <row r="5" spans="1:14">
      <c r="A5" s="36">
        <v>739.49004000000002</v>
      </c>
      <c r="B5" s="34">
        <v>18.995752</v>
      </c>
      <c r="F5" s="13">
        <v>1</v>
      </c>
      <c r="G5" s="13" t="s">
        <v>641</v>
      </c>
      <c r="H5" s="13">
        <v>570</v>
      </c>
      <c r="I5" s="13">
        <v>50</v>
      </c>
      <c r="J5" s="6">
        <f>(520+648)/2</f>
        <v>584</v>
      </c>
      <c r="K5" s="6">
        <f>ABS(520-648)/2</f>
        <v>64</v>
      </c>
    </row>
    <row r="6" spans="1:14">
      <c r="A6" s="36">
        <v>855.63963000000001</v>
      </c>
      <c r="B6" s="34">
        <v>19.32516</v>
      </c>
      <c r="F6" s="13">
        <v>35</v>
      </c>
      <c r="G6" s="13" t="s">
        <v>642</v>
      </c>
      <c r="H6" s="13">
        <v>3570</v>
      </c>
      <c r="I6" s="13">
        <v>60</v>
      </c>
      <c r="J6" s="6">
        <f>(3693+3989)/2</f>
        <v>3841</v>
      </c>
      <c r="K6" s="6">
        <f>ABS(3693-3989)/2</f>
        <v>148</v>
      </c>
    </row>
    <row r="7" spans="1:14">
      <c r="A7" s="36">
        <v>962.11008000000004</v>
      </c>
      <c r="B7" s="34">
        <v>19.691168999999999</v>
      </c>
      <c r="F7" s="13">
        <v>41</v>
      </c>
      <c r="G7" s="13" t="s">
        <v>642</v>
      </c>
      <c r="H7" s="13">
        <v>3830</v>
      </c>
      <c r="I7" s="13">
        <v>70</v>
      </c>
      <c r="J7" s="6">
        <f>(4418+4074)/2</f>
        <v>4246</v>
      </c>
      <c r="K7" s="6">
        <f>ABS(4418-4074)/2</f>
        <v>172</v>
      </c>
    </row>
    <row r="8" spans="1:14">
      <c r="A8" s="36">
        <v>1029.864</v>
      </c>
      <c r="B8" s="34">
        <v>20.020575999999998</v>
      </c>
      <c r="F8" s="13">
        <v>47</v>
      </c>
      <c r="G8" s="13" t="s">
        <v>642</v>
      </c>
      <c r="H8" s="13">
        <v>5270</v>
      </c>
      <c r="I8" s="13">
        <v>50</v>
      </c>
      <c r="J8" s="6">
        <f>(6122+5925)/2</f>
        <v>6023.5</v>
      </c>
      <c r="K8" s="6">
        <f>ABS(6122-5925)/2</f>
        <v>98.5</v>
      </c>
    </row>
    <row r="9" spans="1:14">
      <c r="A9" s="36">
        <v>1146.0136</v>
      </c>
      <c r="B9" s="34">
        <v>20.368285</v>
      </c>
      <c r="F9" s="13">
        <v>77</v>
      </c>
      <c r="G9" s="13" t="s">
        <v>642</v>
      </c>
      <c r="H9" s="13">
        <v>7040</v>
      </c>
      <c r="I9" s="13">
        <v>80</v>
      </c>
      <c r="J9" s="6">
        <f>(7685+7973)/2</f>
        <v>7829</v>
      </c>
      <c r="K9" s="6">
        <f>ABS(7685-7973)/2</f>
        <v>144</v>
      </c>
    </row>
    <row r="10" spans="1:14">
      <c r="A10" s="36">
        <v>1378.3127999999999</v>
      </c>
      <c r="B10" s="34">
        <v>20.569589000000001</v>
      </c>
      <c r="F10" s="13">
        <v>149</v>
      </c>
      <c r="G10" s="13" t="s">
        <v>642</v>
      </c>
      <c r="H10" s="13">
        <v>9760</v>
      </c>
      <c r="I10" s="13">
        <v>130</v>
      </c>
      <c r="J10" s="6">
        <f>(10693+11439)/2</f>
        <v>11066</v>
      </c>
      <c r="K10" s="6">
        <f>ABS(10693-11439)/2</f>
        <v>373</v>
      </c>
    </row>
    <row r="11" spans="1:14">
      <c r="A11" s="36">
        <v>1504.1415</v>
      </c>
      <c r="B11" s="34">
        <v>20.752593999999998</v>
      </c>
      <c r="F11" s="13">
        <v>149</v>
      </c>
      <c r="G11" s="13" t="s">
        <v>643</v>
      </c>
      <c r="H11" s="13">
        <v>10800</v>
      </c>
      <c r="I11" s="13">
        <v>100</v>
      </c>
      <c r="J11" s="6">
        <f>(12625+13127)/2</f>
        <v>12876</v>
      </c>
      <c r="K11" s="6">
        <f>ABS(12625-13127)/2</f>
        <v>251</v>
      </c>
    </row>
    <row r="12" spans="1:14">
      <c r="A12" s="36">
        <v>1610.6119000000001</v>
      </c>
      <c r="B12" s="34">
        <v>21.100301999999999</v>
      </c>
      <c r="F12" s="13">
        <v>179</v>
      </c>
      <c r="G12" s="13" t="s">
        <v>642</v>
      </c>
      <c r="H12" s="13">
        <v>10500</v>
      </c>
      <c r="I12" s="13">
        <v>140</v>
      </c>
      <c r="J12" s="6">
        <f>(11934+12908)/2</f>
        <v>12421</v>
      </c>
      <c r="K12" s="6">
        <f>ABS(11934-12908)/2</f>
        <v>487</v>
      </c>
    </row>
    <row r="13" spans="1:14">
      <c r="A13" s="36">
        <v>1668.6867</v>
      </c>
      <c r="B13" s="34">
        <v>21.411408999999999</v>
      </c>
      <c r="F13" s="13">
        <v>179</v>
      </c>
      <c r="G13" s="13" t="s">
        <v>643</v>
      </c>
      <c r="H13" s="13">
        <v>12030</v>
      </c>
      <c r="I13" s="13">
        <v>110</v>
      </c>
      <c r="J13" s="6">
        <f>(13799+14337)/2</f>
        <v>14068</v>
      </c>
      <c r="K13" s="6">
        <f>ABS(13799-14337)/2</f>
        <v>269</v>
      </c>
    </row>
    <row r="14" spans="1:14">
      <c r="A14" s="36">
        <v>1726.7615000000001</v>
      </c>
      <c r="B14" s="34">
        <v>21.649315000000001</v>
      </c>
    </row>
    <row r="15" spans="1:14">
      <c r="A15" s="36">
        <v>1900.9858999999999</v>
      </c>
      <c r="B15" s="34">
        <v>21.374808999999999</v>
      </c>
    </row>
    <row r="16" spans="1:14">
      <c r="A16" s="36">
        <v>2026.8145999999999</v>
      </c>
      <c r="B16" s="34">
        <v>21.814018999999998</v>
      </c>
    </row>
    <row r="17" spans="1:12">
      <c r="A17" s="36">
        <v>2191.3598999999999</v>
      </c>
      <c r="B17" s="34">
        <v>21.228404999999999</v>
      </c>
    </row>
    <row r="18" spans="1:12">
      <c r="A18" s="36">
        <v>2326.8676999999998</v>
      </c>
      <c r="B18" s="34">
        <v>20.514688</v>
      </c>
    </row>
    <row r="19" spans="1:12">
      <c r="A19" s="36">
        <v>2481.7339000000002</v>
      </c>
      <c r="B19" s="34">
        <v>20.697692</v>
      </c>
    </row>
    <row r="20" spans="1:12">
      <c r="A20" s="36">
        <v>2675.3164999999999</v>
      </c>
      <c r="B20" s="34">
        <v>20.368285</v>
      </c>
    </row>
    <row r="21" spans="1:12">
      <c r="A21" s="36">
        <v>2791.4661000000001</v>
      </c>
      <c r="B21" s="34">
        <v>20.166979999999999</v>
      </c>
    </row>
    <row r="22" spans="1:12">
      <c r="A22" s="36">
        <v>2907.6156999999998</v>
      </c>
      <c r="B22" s="34">
        <v>19.929074</v>
      </c>
    </row>
    <row r="23" spans="1:12">
      <c r="A23" s="36">
        <v>2985.0486999999998</v>
      </c>
      <c r="B23" s="34">
        <v>20.093778</v>
      </c>
    </row>
    <row r="24" spans="1:12">
      <c r="A24" s="36">
        <v>3159.2730999999999</v>
      </c>
      <c r="B24" s="34">
        <v>19.800971000000001</v>
      </c>
    </row>
    <row r="25" spans="1:12">
      <c r="A25" s="36">
        <v>3391.5722999999998</v>
      </c>
      <c r="B25" s="34">
        <v>19.654568000000001</v>
      </c>
    </row>
    <row r="26" spans="1:12">
      <c r="A26" s="36">
        <v>3527.0801000000001</v>
      </c>
      <c r="B26" s="34">
        <v>19.782671000000001</v>
      </c>
    </row>
    <row r="27" spans="1:12">
      <c r="A27" s="36">
        <v>3710.9837000000002</v>
      </c>
      <c r="B27" s="34">
        <v>19.709468999999999</v>
      </c>
    </row>
    <row r="28" spans="1:12">
      <c r="A28" s="36">
        <v>3943.2828</v>
      </c>
      <c r="B28" s="34">
        <v>20.002275999999998</v>
      </c>
    </row>
    <row r="29" spans="1:12">
      <c r="A29" s="36">
        <v>4088.4697999999999</v>
      </c>
      <c r="B29" s="34">
        <v>19.76437</v>
      </c>
      <c r="J29" s="38"/>
      <c r="L29" s="13"/>
    </row>
    <row r="30" spans="1:12">
      <c r="A30" s="36">
        <v>4223.9777000000004</v>
      </c>
      <c r="B30" s="34">
        <v>19.947375000000001</v>
      </c>
      <c r="J30" s="38"/>
      <c r="K30" s="13"/>
      <c r="L30" s="13"/>
    </row>
    <row r="31" spans="1:12">
      <c r="A31" s="36">
        <v>4503.1354000000001</v>
      </c>
      <c r="B31" s="34">
        <v>19.648690999999999</v>
      </c>
      <c r="J31" s="38"/>
      <c r="K31" s="13"/>
      <c r="L31" s="13"/>
    </row>
    <row r="32" spans="1:12">
      <c r="A32" s="36">
        <v>4691.9721</v>
      </c>
      <c r="B32" s="34">
        <v>19.460777</v>
      </c>
      <c r="J32" s="38"/>
      <c r="K32" s="13"/>
      <c r="L32" s="13"/>
    </row>
    <row r="33" spans="1:12">
      <c r="A33" s="36">
        <v>4865.9007000000001</v>
      </c>
      <c r="B33" s="34">
        <v>19.291654999999999</v>
      </c>
      <c r="J33" s="38"/>
      <c r="K33" s="13"/>
      <c r="L33" s="13"/>
    </row>
    <row r="34" spans="1:12">
      <c r="A34" s="36">
        <v>5323.0843000000004</v>
      </c>
      <c r="B34" s="34">
        <v>19.207094000000001</v>
      </c>
      <c r="J34" s="38"/>
      <c r="K34" s="13"/>
      <c r="L34" s="13"/>
    </row>
    <row r="35" spans="1:12">
      <c r="A35" s="36">
        <v>5566.5842000000002</v>
      </c>
      <c r="B35" s="34">
        <v>19.037972</v>
      </c>
      <c r="J35" s="38"/>
      <c r="K35" s="13"/>
      <c r="L35" s="13"/>
    </row>
    <row r="36" spans="1:12">
      <c r="A36" s="36">
        <v>5750.4515000000001</v>
      </c>
      <c r="B36" s="34">
        <v>18.897037000000001</v>
      </c>
      <c r="J36" s="38"/>
      <c r="K36" s="13"/>
      <c r="L36" s="13"/>
    </row>
    <row r="37" spans="1:12">
      <c r="A37" s="36">
        <v>5988.9821000000002</v>
      </c>
      <c r="B37" s="34">
        <v>18.690332000000001</v>
      </c>
      <c r="J37" s="38"/>
      <c r="K37" s="13"/>
      <c r="L37" s="13"/>
    </row>
    <row r="38" spans="1:12">
      <c r="A38" s="36">
        <v>6197.6962999999996</v>
      </c>
      <c r="B38" s="34">
        <v>19.037972</v>
      </c>
      <c r="J38" s="38"/>
      <c r="K38" s="13"/>
      <c r="L38" s="13"/>
    </row>
    <row r="39" spans="1:12">
      <c r="A39" s="36">
        <v>6316.9615999999996</v>
      </c>
      <c r="B39" s="34">
        <v>18.878246000000001</v>
      </c>
    </row>
    <row r="40" spans="1:12">
      <c r="A40" s="36">
        <v>6421.3186999999998</v>
      </c>
      <c r="B40" s="34">
        <v>18.784289000000001</v>
      </c>
    </row>
    <row r="41" spans="1:12">
      <c r="A41" s="36">
        <v>6590.2779</v>
      </c>
      <c r="B41" s="34">
        <v>18.483626999999998</v>
      </c>
    </row>
    <row r="42" spans="1:12">
      <c r="A42" s="36">
        <v>6734.3900999999996</v>
      </c>
      <c r="B42" s="34">
        <v>18.370878999999999</v>
      </c>
    </row>
    <row r="43" spans="1:12">
      <c r="A43" s="36">
        <v>6977.89</v>
      </c>
      <c r="B43" s="34">
        <v>18.925224</v>
      </c>
    </row>
    <row r="44" spans="1:12">
      <c r="A44" s="36">
        <v>7156.7879999999996</v>
      </c>
      <c r="B44" s="34">
        <v>19.507755</v>
      </c>
    </row>
    <row r="45" spans="1:12">
      <c r="A45" s="36">
        <v>7385.3797000000004</v>
      </c>
      <c r="B45" s="34">
        <v>19.357424999999999</v>
      </c>
    </row>
    <row r="46" spans="1:12">
      <c r="A46" s="36">
        <v>7603.2511999999997</v>
      </c>
      <c r="B46" s="34">
        <v>19.631018999999998</v>
      </c>
    </row>
    <row r="47" spans="1:12">
      <c r="A47" s="36">
        <v>7754.8010999999997</v>
      </c>
      <c r="B47" s="34">
        <v>19.813359999999999</v>
      </c>
    </row>
    <row r="48" spans="1:12">
      <c r="A48" s="36">
        <v>7809.9102000000003</v>
      </c>
      <c r="B48" s="34">
        <v>20.685995999999999</v>
      </c>
    </row>
    <row r="49" spans="1:2">
      <c r="A49" s="36">
        <v>7871.9078</v>
      </c>
      <c r="B49" s="34">
        <v>21.584679999999999</v>
      </c>
    </row>
    <row r="50" spans="1:2">
      <c r="A50" s="36">
        <v>7920.1283000000003</v>
      </c>
      <c r="B50" s="34">
        <v>22.600583</v>
      </c>
    </row>
    <row r="51" spans="1:2">
      <c r="A51" s="36">
        <v>7927.0168999999996</v>
      </c>
      <c r="B51" s="34">
        <v>23.733706999999999</v>
      </c>
    </row>
    <row r="52" spans="1:2">
      <c r="A52" s="36">
        <v>7961.4601000000002</v>
      </c>
      <c r="B52" s="34">
        <v>24.371903</v>
      </c>
    </row>
    <row r="53" spans="1:2">
      <c r="A53" s="36">
        <v>8016.5690999999997</v>
      </c>
      <c r="B53" s="34">
        <v>25.088245000000001</v>
      </c>
    </row>
    <row r="54" spans="1:2">
      <c r="A54" s="36">
        <v>8092.3440000000001</v>
      </c>
      <c r="B54" s="34">
        <v>24.632390999999998</v>
      </c>
    </row>
    <row r="55" spans="1:2">
      <c r="A55" s="36">
        <v>8126.7871999999998</v>
      </c>
      <c r="B55" s="34">
        <v>23.994195000000001</v>
      </c>
    </row>
    <row r="56" spans="1:2">
      <c r="A56" s="36">
        <v>8181.8962000000001</v>
      </c>
      <c r="B56" s="34">
        <v>23.095510999999998</v>
      </c>
    </row>
    <row r="57" spans="1:2">
      <c r="A57" s="36">
        <v>8223.2279999999992</v>
      </c>
      <c r="B57" s="34">
        <v>22.561509999999998</v>
      </c>
    </row>
    <row r="58" spans="1:2">
      <c r="A58" s="36">
        <v>8257.6712000000007</v>
      </c>
      <c r="B58" s="34">
        <v>21.662825999999999</v>
      </c>
    </row>
    <row r="59" spans="1:2">
      <c r="A59" s="36">
        <v>8299.0030000000006</v>
      </c>
      <c r="B59" s="34">
        <v>21.050678999999999</v>
      </c>
    </row>
    <row r="60" spans="1:2">
      <c r="A60" s="36">
        <v>8388.5552000000007</v>
      </c>
      <c r="B60" s="34">
        <v>21.467459999999999</v>
      </c>
    </row>
    <row r="61" spans="1:2">
      <c r="A61" s="36">
        <v>8450.5529000000006</v>
      </c>
      <c r="B61" s="34">
        <v>22.144729000000002</v>
      </c>
    </row>
    <row r="62" spans="1:2">
      <c r="A62" s="36">
        <v>8471.2188000000006</v>
      </c>
      <c r="B62" s="34">
        <v>22.926193999999999</v>
      </c>
    </row>
    <row r="63" spans="1:2">
      <c r="A63" s="36">
        <v>8519.4392000000007</v>
      </c>
      <c r="B63" s="34">
        <v>23.681609000000002</v>
      </c>
    </row>
    <row r="64" spans="1:2">
      <c r="A64" s="36">
        <v>8650.3232000000007</v>
      </c>
      <c r="B64" s="34">
        <v>24.150487999999999</v>
      </c>
    </row>
    <row r="65" spans="1:2">
      <c r="A65" s="36">
        <v>8745.1162999999997</v>
      </c>
      <c r="B65" s="34">
        <v>23.816756999999999</v>
      </c>
    </row>
    <row r="66" spans="1:2">
      <c r="A66" s="36">
        <v>8828.1679000000004</v>
      </c>
      <c r="B66" s="34">
        <v>24.024031999999998</v>
      </c>
    </row>
    <row r="67" spans="1:2">
      <c r="A67" s="36">
        <v>8917.8636000000006</v>
      </c>
      <c r="B67" s="34">
        <v>23.854444000000001</v>
      </c>
    </row>
    <row r="68" spans="1:2">
      <c r="A68" s="36">
        <v>8967.5907000000007</v>
      </c>
      <c r="B68" s="34">
        <v>24.258493000000001</v>
      </c>
    </row>
    <row r="69" spans="1:2">
      <c r="A69" s="36">
        <v>9058.4284000000007</v>
      </c>
      <c r="B69" s="34">
        <v>24.516114000000002</v>
      </c>
    </row>
    <row r="70" spans="1:2">
      <c r="A70" s="36">
        <v>9343.9182000000001</v>
      </c>
      <c r="B70" s="34">
        <v>24.074477000000002</v>
      </c>
    </row>
    <row r="71" spans="1:2">
      <c r="A71" s="36">
        <v>9389.3371000000006</v>
      </c>
      <c r="B71" s="34">
        <v>23.694178999999998</v>
      </c>
    </row>
    <row r="72" spans="1:2">
      <c r="A72" s="36">
        <v>9473.6862999999994</v>
      </c>
      <c r="B72" s="34">
        <v>23.228006000000001</v>
      </c>
    </row>
    <row r="73" spans="1:2">
      <c r="A73" s="36">
        <v>9538.5704000000005</v>
      </c>
      <c r="B73" s="34">
        <v>22.909046</v>
      </c>
    </row>
    <row r="74" spans="1:2">
      <c r="A74" s="36">
        <v>9635.8965000000007</v>
      </c>
      <c r="B74" s="34">
        <v>23.387485999999999</v>
      </c>
    </row>
    <row r="75" spans="1:2">
      <c r="A75" s="36">
        <v>9707.2688999999991</v>
      </c>
      <c r="B75" s="34">
        <v>23.927264999999998</v>
      </c>
    </row>
    <row r="76" spans="1:2">
      <c r="A76" s="36">
        <v>9759.1761999999999</v>
      </c>
      <c r="B76" s="34">
        <v>24.614256000000001</v>
      </c>
    </row>
    <row r="77" spans="1:2">
      <c r="A77" s="36">
        <v>9811.0833999999995</v>
      </c>
      <c r="B77" s="34">
        <v>25.338049999999999</v>
      </c>
    </row>
    <row r="78" spans="1:2">
      <c r="A78" s="36">
        <v>9908.4094999999998</v>
      </c>
      <c r="B78" s="34">
        <v>24.920947999999999</v>
      </c>
    </row>
    <row r="79" spans="1:2">
      <c r="A79" s="36">
        <v>9979.7819999999992</v>
      </c>
      <c r="B79" s="34">
        <v>25.006822</v>
      </c>
    </row>
    <row r="80" spans="1:2">
      <c r="A80" s="36">
        <v>10057.643</v>
      </c>
      <c r="B80" s="34">
        <v>24.577452999999998</v>
      </c>
    </row>
    <row r="81" spans="1:2">
      <c r="A81" s="36">
        <v>10103.062</v>
      </c>
      <c r="B81" s="34">
        <v>23.988603000000001</v>
      </c>
    </row>
    <row r="82" spans="1:2">
      <c r="A82" s="36">
        <v>10141.992</v>
      </c>
      <c r="B82" s="34">
        <v>23.178934999999999</v>
      </c>
    </row>
    <row r="83" spans="1:2">
      <c r="A83" s="36">
        <v>10258.782999999999</v>
      </c>
      <c r="B83" s="34">
        <v>22.111646</v>
      </c>
    </row>
    <row r="84" spans="1:2">
      <c r="A84" s="36">
        <v>10375.575000000001</v>
      </c>
      <c r="B84" s="34">
        <v>22.479676999999999</v>
      </c>
    </row>
    <row r="85" spans="1:2">
      <c r="A85" s="36">
        <v>10395.040000000001</v>
      </c>
      <c r="B85" s="34">
        <v>22.884511</v>
      </c>
    </row>
    <row r="86" spans="1:2">
      <c r="A86" s="36">
        <v>10433.969999999999</v>
      </c>
      <c r="B86" s="34">
        <v>23.375219000000001</v>
      </c>
    </row>
    <row r="87" spans="1:2">
      <c r="A87" s="36">
        <v>10498.853999999999</v>
      </c>
      <c r="B87" s="34">
        <v>22.565550999999999</v>
      </c>
    </row>
    <row r="88" spans="1:2">
      <c r="A88" s="36">
        <v>10635.111000000001</v>
      </c>
      <c r="B88" s="34">
        <v>22.271125999999999</v>
      </c>
    </row>
    <row r="89" spans="1:2">
      <c r="A89" s="36">
        <v>10680.53</v>
      </c>
      <c r="B89" s="34">
        <v>21.424655000000001</v>
      </c>
    </row>
    <row r="90" spans="1:2">
      <c r="A90" s="36">
        <v>10784.343999999999</v>
      </c>
      <c r="B90" s="34">
        <v>20.81127</v>
      </c>
    </row>
    <row r="91" spans="1:2">
      <c r="A91" s="36">
        <v>10830.594999999999</v>
      </c>
      <c r="B91" s="34">
        <v>19.54316</v>
      </c>
    </row>
    <row r="92" spans="1:2">
      <c r="A92" s="36">
        <v>10894.647000000001</v>
      </c>
      <c r="B92" s="34">
        <v>18.173715999999999</v>
      </c>
    </row>
    <row r="93" spans="1:2">
      <c r="A93" s="36">
        <v>11082.436</v>
      </c>
      <c r="B93" s="34">
        <v>17.801781999999999</v>
      </c>
    </row>
    <row r="94" spans="1:2">
      <c r="A94" s="36">
        <v>11132.804</v>
      </c>
      <c r="B94" s="34">
        <v>18.277940000000001</v>
      </c>
    </row>
    <row r="95" spans="1:2">
      <c r="A95" s="36">
        <v>11226.344999999999</v>
      </c>
      <c r="B95" s="34">
        <v>18.794912</v>
      </c>
    </row>
    <row r="96" spans="1:2">
      <c r="A96" s="36">
        <v>11327.081</v>
      </c>
      <c r="B96" s="34">
        <v>18.291544999999999</v>
      </c>
    </row>
    <row r="97" spans="1:2">
      <c r="A97" s="36">
        <v>11435.013000000001</v>
      </c>
      <c r="B97" s="34">
        <v>18.019454</v>
      </c>
    </row>
    <row r="98" spans="1:2">
      <c r="A98" s="36">
        <v>11528.554</v>
      </c>
      <c r="B98" s="34">
        <v>18.373172</v>
      </c>
    </row>
    <row r="99" spans="1:2">
      <c r="A99" s="36">
        <v>11622.094999999999</v>
      </c>
      <c r="B99" s="34">
        <v>18.645261999999999</v>
      </c>
    </row>
    <row r="100" spans="1:2">
      <c r="A100" s="36">
        <v>11744.418</v>
      </c>
      <c r="B100" s="34">
        <v>18.468404</v>
      </c>
    </row>
    <row r="101" spans="1:2">
      <c r="A101" s="36">
        <v>11866.74</v>
      </c>
      <c r="B101" s="34">
        <v>18.917352999999999</v>
      </c>
    </row>
    <row r="102" spans="1:2">
      <c r="A102" s="36">
        <v>12017.844999999999</v>
      </c>
      <c r="B102" s="34">
        <v>18.318753999999998</v>
      </c>
    </row>
    <row r="103" spans="1:2">
      <c r="A103" s="36">
        <v>12125.777</v>
      </c>
      <c r="B103" s="34">
        <v>17.556901</v>
      </c>
    </row>
    <row r="104" spans="1:2">
      <c r="A104" s="36">
        <v>12240.904</v>
      </c>
      <c r="B104" s="34">
        <v>18.318753999999998</v>
      </c>
    </row>
  </sheetData>
  <mergeCells count="2">
    <mergeCell ref="A3:B3"/>
    <mergeCell ref="F3:K3"/>
  </mergeCells>
  <phoneticPr fontId="44" type="noConversion"/>
  <pageMargins left="0.75" right="0.75" top="1" bottom="1" header="0.5" footer="0.5"/>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W92"/>
  <sheetViews>
    <sheetView workbookViewId="0">
      <selection activeCell="A3" sqref="A3:C3"/>
    </sheetView>
  </sheetViews>
  <sheetFormatPr baseColWidth="10" defaultColWidth="9" defaultRowHeight="13"/>
  <cols>
    <col min="1" max="1" width="21.1640625" style="19" customWidth="1"/>
    <col min="2" max="2" width="21" style="20" customWidth="1"/>
    <col min="3" max="3" width="19.6640625" style="20" customWidth="1"/>
    <col min="4" max="5" width="9" style="4"/>
    <col min="6" max="6" width="10.6640625" style="4" customWidth="1"/>
    <col min="7" max="7" width="13.6640625" style="4" customWidth="1"/>
    <col min="8" max="8" width="14.1640625" style="4" customWidth="1"/>
    <col min="9" max="9" width="11.1640625" style="4" customWidth="1"/>
    <col min="10" max="10" width="20.33203125" style="4" customWidth="1"/>
    <col min="11" max="11" width="7.83203125" style="4" customWidth="1"/>
    <col min="12" max="14" width="9" style="4"/>
    <col min="15" max="15" width="16.83203125" style="4" customWidth="1"/>
    <col min="16" max="16" width="9" style="4"/>
    <col min="17" max="17" width="12.1640625" style="4" customWidth="1"/>
    <col min="18" max="18" width="9.5" style="4" customWidth="1"/>
    <col min="19" max="20" width="9" style="4"/>
    <col min="21" max="21" width="9.83203125" style="4" customWidth="1"/>
    <col min="22" max="16384" width="9" style="4"/>
  </cols>
  <sheetData>
    <row r="1" spans="1:22">
      <c r="A1" s="37" t="s">
        <v>913</v>
      </c>
      <c r="C1" s="4"/>
      <c r="F1" s="6"/>
      <c r="G1" s="6"/>
      <c r="H1" s="6"/>
      <c r="I1" s="6"/>
      <c r="J1" s="6"/>
      <c r="K1" s="6"/>
      <c r="L1" s="6"/>
      <c r="M1" s="6"/>
    </row>
    <row r="2" spans="1:22">
      <c r="A2" s="37"/>
      <c r="C2" s="4"/>
      <c r="F2" s="6"/>
      <c r="G2" s="6"/>
      <c r="H2" s="6"/>
      <c r="I2" s="6"/>
      <c r="J2" s="6"/>
      <c r="K2" s="6"/>
      <c r="L2" s="6"/>
      <c r="M2" s="6"/>
    </row>
    <row r="3" spans="1:22">
      <c r="A3" s="239" t="s">
        <v>605</v>
      </c>
      <c r="B3" s="239"/>
      <c r="C3" s="239"/>
      <c r="F3" s="238" t="s">
        <v>606</v>
      </c>
      <c r="G3" s="238"/>
      <c r="H3" s="238"/>
      <c r="I3" s="238"/>
      <c r="J3" s="238"/>
      <c r="K3" s="238"/>
    </row>
    <row r="4" spans="1:22" ht="15">
      <c r="A4" s="11" t="s">
        <v>607</v>
      </c>
      <c r="B4" s="12" t="s">
        <v>743</v>
      </c>
      <c r="C4" s="12" t="s">
        <v>775</v>
      </c>
      <c r="F4" s="13" t="s">
        <v>914</v>
      </c>
      <c r="G4" s="6" t="s">
        <v>610</v>
      </c>
      <c r="H4" s="14" t="s">
        <v>611</v>
      </c>
      <c r="I4" s="14" t="s">
        <v>612</v>
      </c>
      <c r="J4" s="6" t="s">
        <v>619</v>
      </c>
      <c r="K4" s="22" t="s">
        <v>634</v>
      </c>
    </row>
    <row r="5" spans="1:22">
      <c r="A5" s="19">
        <v>-53</v>
      </c>
      <c r="B5" s="23">
        <v>19.542857139999999</v>
      </c>
      <c r="C5" s="23">
        <v>0.58417207500000001</v>
      </c>
      <c r="F5" s="13">
        <v>0</v>
      </c>
      <c r="G5" s="13"/>
      <c r="H5" s="13"/>
      <c r="I5" s="13"/>
      <c r="J5" s="34">
        <v>-53</v>
      </c>
      <c r="K5" s="13"/>
    </row>
    <row r="6" spans="1:22">
      <c r="A6" s="19">
        <v>-41</v>
      </c>
      <c r="B6" s="23">
        <v>19.52857143</v>
      </c>
      <c r="C6" s="23">
        <v>0.54845779400000005</v>
      </c>
      <c r="F6" s="13">
        <v>80</v>
      </c>
      <c r="G6" s="13"/>
      <c r="H6" s="13"/>
      <c r="I6" s="13"/>
      <c r="J6" s="34">
        <v>187</v>
      </c>
      <c r="K6" s="13"/>
    </row>
    <row r="7" spans="1:22">
      <c r="A7" s="19">
        <v>-29</v>
      </c>
      <c r="B7" s="23">
        <v>19.457142860000001</v>
      </c>
      <c r="C7" s="23">
        <v>-8.6850620000000003E-3</v>
      </c>
      <c r="F7" s="13">
        <v>100</v>
      </c>
      <c r="G7" s="13" t="s">
        <v>915</v>
      </c>
      <c r="H7" s="13">
        <v>800</v>
      </c>
      <c r="I7" s="13">
        <v>30</v>
      </c>
      <c r="J7" s="34">
        <v>714.4</v>
      </c>
      <c r="K7" s="13">
        <v>46.4</v>
      </c>
    </row>
    <row r="8" spans="1:22">
      <c r="A8" s="19">
        <v>-17</v>
      </c>
      <c r="B8" s="23">
        <v>19.34285714</v>
      </c>
      <c r="C8" s="23">
        <v>0.127029218</v>
      </c>
      <c r="F8" s="13">
        <v>200</v>
      </c>
      <c r="G8" s="13" t="s">
        <v>915</v>
      </c>
      <c r="H8" s="13">
        <v>2590</v>
      </c>
      <c r="I8" s="13">
        <v>40</v>
      </c>
      <c r="J8" s="34">
        <v>2660.6</v>
      </c>
      <c r="K8" s="13">
        <v>113.8</v>
      </c>
    </row>
    <row r="9" spans="1:22">
      <c r="A9" s="19">
        <v>-5</v>
      </c>
      <c r="B9" s="23">
        <v>19.414285710000001</v>
      </c>
      <c r="C9" s="23">
        <v>0.548457788</v>
      </c>
      <c r="F9" s="13">
        <v>260</v>
      </c>
      <c r="G9" s="13" t="s">
        <v>915</v>
      </c>
      <c r="H9" s="13">
        <v>3480</v>
      </c>
      <c r="I9" s="13">
        <v>40</v>
      </c>
      <c r="J9" s="34">
        <v>3739.4</v>
      </c>
      <c r="K9" s="13">
        <v>102.2</v>
      </c>
    </row>
    <row r="10" spans="1:22">
      <c r="A10" s="19">
        <v>19</v>
      </c>
      <c r="B10" s="23">
        <v>18.985714290000001</v>
      </c>
      <c r="C10" s="23">
        <v>-0.38011363199999998</v>
      </c>
      <c r="F10" s="13">
        <v>340</v>
      </c>
      <c r="G10" s="13" t="s">
        <v>915</v>
      </c>
      <c r="H10" s="13">
        <v>4670</v>
      </c>
      <c r="I10" s="13">
        <v>40</v>
      </c>
      <c r="J10" s="34">
        <v>5442.6</v>
      </c>
      <c r="K10" s="13">
        <v>133.4</v>
      </c>
    </row>
    <row r="11" spans="1:22">
      <c r="A11" s="19">
        <v>43</v>
      </c>
      <c r="B11" s="23">
        <v>19.34285714</v>
      </c>
      <c r="C11" s="23">
        <v>0.205600646</v>
      </c>
      <c r="F11" s="13">
        <v>510</v>
      </c>
      <c r="G11" s="13" t="s">
        <v>915</v>
      </c>
      <c r="H11" s="13">
        <v>7110</v>
      </c>
      <c r="I11" s="13">
        <v>50</v>
      </c>
      <c r="J11" s="34">
        <v>7905.2</v>
      </c>
      <c r="K11" s="13">
        <v>112.8</v>
      </c>
    </row>
    <row r="12" spans="1:22">
      <c r="A12" s="19">
        <v>67</v>
      </c>
      <c r="B12" s="23">
        <v>19.085714289999999</v>
      </c>
      <c r="C12" s="23">
        <v>-0.280113632</v>
      </c>
      <c r="F12" s="13">
        <v>590</v>
      </c>
      <c r="G12" s="13" t="s">
        <v>915</v>
      </c>
      <c r="H12" s="13">
        <v>8210</v>
      </c>
      <c r="I12" s="13">
        <v>60</v>
      </c>
      <c r="J12" s="34">
        <v>9207.2000000000007</v>
      </c>
      <c r="K12" s="13">
        <v>194.4</v>
      </c>
    </row>
    <row r="13" spans="1:22">
      <c r="A13" s="19">
        <v>79</v>
      </c>
      <c r="B13" s="23">
        <v>19.47142857</v>
      </c>
      <c r="C13" s="23">
        <v>0.68417207599999996</v>
      </c>
      <c r="F13" s="13">
        <v>712</v>
      </c>
      <c r="G13" s="13"/>
      <c r="H13" s="13"/>
      <c r="I13" s="13"/>
      <c r="J13" s="34">
        <v>11600</v>
      </c>
      <c r="K13" s="13"/>
    </row>
    <row r="14" spans="1:22">
      <c r="A14" s="19">
        <v>91</v>
      </c>
      <c r="B14" s="23">
        <v>19.242857140000002</v>
      </c>
      <c r="C14" s="23">
        <v>0.134172075</v>
      </c>
      <c r="F14" s="13">
        <v>772</v>
      </c>
      <c r="G14" s="13" t="s">
        <v>679</v>
      </c>
      <c r="H14" s="13">
        <v>12910</v>
      </c>
      <c r="I14" s="13">
        <v>80</v>
      </c>
      <c r="J14" s="34">
        <v>15242</v>
      </c>
      <c r="K14" s="13">
        <v>765.6</v>
      </c>
    </row>
    <row r="15" spans="1:22">
      <c r="A15" s="19">
        <v>115</v>
      </c>
      <c r="B15" s="23">
        <v>19.714285709999999</v>
      </c>
      <c r="C15" s="23">
        <v>1.012743502</v>
      </c>
    </row>
    <row r="16" spans="1:22">
      <c r="A16" s="19">
        <v>139</v>
      </c>
      <c r="B16" s="23">
        <v>19.64285714</v>
      </c>
      <c r="C16" s="23">
        <v>0.52702921800000002</v>
      </c>
      <c r="P16" s="18"/>
      <c r="Q16" s="18"/>
      <c r="R16" s="18"/>
      <c r="S16" s="18"/>
      <c r="T16" s="18"/>
      <c r="U16" s="18"/>
      <c r="V16" s="18"/>
    </row>
    <row r="17" spans="1:23">
      <c r="A17" s="19">
        <v>163</v>
      </c>
      <c r="B17" s="23">
        <v>19.128571430000001</v>
      </c>
      <c r="C17" s="23">
        <v>-3.0113635E-2</v>
      </c>
      <c r="V17" s="18"/>
    </row>
    <row r="18" spans="1:23">
      <c r="A18" s="19">
        <v>175</v>
      </c>
      <c r="B18" s="23">
        <v>19.414285710000001</v>
      </c>
      <c r="C18" s="23">
        <v>0.50560064500000002</v>
      </c>
      <c r="V18" s="18"/>
    </row>
    <row r="19" spans="1:23">
      <c r="A19" s="19">
        <v>187</v>
      </c>
      <c r="B19" s="23">
        <v>19.34285714</v>
      </c>
      <c r="C19" s="23">
        <v>0.24131493200000001</v>
      </c>
      <c r="V19" s="18"/>
    </row>
    <row r="20" spans="1:23">
      <c r="A20" s="19">
        <v>397.96</v>
      </c>
      <c r="B20" s="23">
        <v>18.914285710000001</v>
      </c>
      <c r="C20" s="23">
        <v>-0.84439935499999996</v>
      </c>
      <c r="V20" s="18"/>
    </row>
    <row r="21" spans="1:23">
      <c r="A21" s="19">
        <v>608.91999999999996</v>
      </c>
      <c r="B21" s="23">
        <v>18.64285714</v>
      </c>
      <c r="C21" s="23">
        <v>-1.087256496</v>
      </c>
      <c r="V21" s="18"/>
    </row>
    <row r="22" spans="1:23">
      <c r="A22" s="19">
        <v>792.24800000000005</v>
      </c>
      <c r="B22" s="23">
        <v>18.65714286</v>
      </c>
      <c r="C22" s="23">
        <v>-0.76582791900000002</v>
      </c>
      <c r="V22" s="18"/>
    </row>
    <row r="23" spans="1:23">
      <c r="A23" s="19">
        <v>947.94399999999996</v>
      </c>
      <c r="B23" s="23">
        <v>18.771428570000001</v>
      </c>
      <c r="C23" s="23">
        <v>-0.60868506600000005</v>
      </c>
      <c r="V23" s="18"/>
    </row>
    <row r="24" spans="1:23">
      <c r="A24" s="19">
        <v>1103.6400000000001</v>
      </c>
      <c r="B24" s="23">
        <v>18.65714286</v>
      </c>
      <c r="C24" s="23">
        <v>-0.79439934800000001</v>
      </c>
      <c r="V24" s="18"/>
    </row>
    <row r="25" spans="1:23">
      <c r="A25" s="19">
        <v>1259.336</v>
      </c>
      <c r="B25" s="23">
        <v>18.65714286</v>
      </c>
      <c r="C25" s="23">
        <v>-0.79439934800000001</v>
      </c>
      <c r="V25" s="18"/>
    </row>
    <row r="26" spans="1:23">
      <c r="A26" s="19">
        <v>1415.0319999999999</v>
      </c>
      <c r="B26" s="23">
        <v>19.571428569999998</v>
      </c>
      <c r="C26" s="23">
        <v>9.8457791000000003E-2</v>
      </c>
      <c r="O26" s="18"/>
      <c r="W26" s="18"/>
    </row>
    <row r="27" spans="1:23">
      <c r="A27" s="19">
        <v>1570.7280000000001</v>
      </c>
      <c r="B27" s="23">
        <v>18.8</v>
      </c>
      <c r="C27" s="23">
        <v>-0.73011363600000001</v>
      </c>
      <c r="O27" s="18"/>
      <c r="W27" s="18"/>
    </row>
    <row r="28" spans="1:23">
      <c r="A28" s="19">
        <v>1726.424</v>
      </c>
      <c r="B28" s="23">
        <v>19.17142857</v>
      </c>
      <c r="C28" s="23">
        <v>0.127029219</v>
      </c>
      <c r="O28" s="18"/>
      <c r="P28" s="18"/>
      <c r="Q28" s="18"/>
      <c r="R28" s="18"/>
      <c r="S28" s="18"/>
      <c r="T28" s="18"/>
      <c r="U28" s="18"/>
      <c r="V28" s="18"/>
      <c r="W28" s="18"/>
    </row>
    <row r="29" spans="1:23">
      <c r="A29" s="19">
        <v>1882.12</v>
      </c>
      <c r="B29" s="23">
        <v>19.371428569999999</v>
      </c>
      <c r="C29" s="23">
        <v>0.141314934</v>
      </c>
      <c r="O29" s="18"/>
      <c r="P29" s="18"/>
      <c r="Q29" s="18"/>
      <c r="R29" s="18"/>
      <c r="S29" s="18"/>
      <c r="T29" s="18"/>
      <c r="U29" s="18"/>
      <c r="V29" s="18"/>
      <c r="W29" s="18"/>
    </row>
    <row r="30" spans="1:23">
      <c r="A30" s="19">
        <v>2037.816</v>
      </c>
      <c r="B30" s="23">
        <v>19.899999999999999</v>
      </c>
      <c r="C30" s="23">
        <v>1.162743506</v>
      </c>
      <c r="O30" s="18"/>
      <c r="P30" s="18"/>
      <c r="Q30" s="18"/>
      <c r="R30" s="18"/>
      <c r="S30" s="18"/>
      <c r="T30" s="18"/>
      <c r="U30" s="18"/>
      <c r="V30" s="18"/>
      <c r="W30" s="18"/>
    </row>
    <row r="31" spans="1:23">
      <c r="A31" s="19">
        <v>2193.5120000000002</v>
      </c>
      <c r="B31" s="23">
        <v>19.3</v>
      </c>
      <c r="C31" s="23">
        <v>4.1314934999999997E-2</v>
      </c>
      <c r="O31" s="18"/>
      <c r="P31" s="18"/>
      <c r="Q31" s="18"/>
      <c r="R31" s="18"/>
      <c r="S31" s="18"/>
      <c r="T31" s="18"/>
      <c r="U31" s="18"/>
      <c r="V31" s="18"/>
      <c r="W31" s="18"/>
    </row>
    <row r="32" spans="1:23">
      <c r="A32" s="19">
        <v>2349.2080000000001</v>
      </c>
      <c r="B32" s="23">
        <v>19.585714289999999</v>
      </c>
      <c r="C32" s="23">
        <v>-5.1542204000000001E-2</v>
      </c>
      <c r="O32" s="18"/>
      <c r="P32" s="18"/>
      <c r="Q32" s="18"/>
      <c r="R32" s="18"/>
      <c r="S32" s="18"/>
      <c r="T32" s="18"/>
      <c r="U32" s="18"/>
      <c r="V32" s="18"/>
      <c r="W32" s="18"/>
    </row>
    <row r="33" spans="1:23">
      <c r="A33" s="19">
        <v>2504.904</v>
      </c>
      <c r="B33" s="23">
        <v>19.7</v>
      </c>
      <c r="C33" s="23">
        <v>0.11274350599999999</v>
      </c>
      <c r="O33" s="18"/>
      <c r="P33" s="18"/>
      <c r="Q33" s="18"/>
      <c r="R33" s="18"/>
      <c r="S33" s="18"/>
      <c r="T33" s="18"/>
      <c r="U33" s="18"/>
      <c r="V33" s="18"/>
      <c r="W33" s="18"/>
    </row>
    <row r="34" spans="1:23">
      <c r="A34" s="19">
        <v>2660.6</v>
      </c>
      <c r="B34" s="23">
        <v>19.442857140000001</v>
      </c>
      <c r="C34" s="23">
        <v>0.42702921799999999</v>
      </c>
    </row>
    <row r="35" spans="1:23">
      <c r="A35" s="19">
        <v>2804.44</v>
      </c>
      <c r="B35" s="23">
        <v>19.64285714</v>
      </c>
      <c r="C35" s="23">
        <v>4.1314931999999999E-2</v>
      </c>
    </row>
    <row r="36" spans="1:23">
      <c r="A36" s="19">
        <v>3092.12</v>
      </c>
      <c r="B36" s="23">
        <v>19.785714290000001</v>
      </c>
      <c r="C36" s="23">
        <v>1.012743511</v>
      </c>
    </row>
    <row r="37" spans="1:23">
      <c r="A37" s="19">
        <v>3379.8</v>
      </c>
      <c r="B37" s="23">
        <v>19.585714289999999</v>
      </c>
      <c r="C37" s="23">
        <v>0.60560065399999996</v>
      </c>
    </row>
    <row r="38" spans="1:23">
      <c r="A38" s="19">
        <v>3523.64</v>
      </c>
      <c r="B38" s="23">
        <v>19.957142860000001</v>
      </c>
      <c r="C38" s="23">
        <v>0.98417208099999998</v>
      </c>
    </row>
    <row r="39" spans="1:23">
      <c r="A39" s="19">
        <v>3667.48</v>
      </c>
      <c r="B39" s="23">
        <v>19.485714290000001</v>
      </c>
      <c r="C39" s="23">
        <v>0.31988636799999998</v>
      </c>
    </row>
    <row r="40" spans="1:23">
      <c r="A40" s="19">
        <v>3824.56</v>
      </c>
      <c r="B40" s="23">
        <v>20.18571429</v>
      </c>
      <c r="C40" s="23">
        <v>0.962743511</v>
      </c>
    </row>
    <row r="41" spans="1:23">
      <c r="A41" s="19">
        <v>3994.88</v>
      </c>
      <c r="B41" s="23">
        <v>20.014285709999999</v>
      </c>
      <c r="C41" s="23">
        <v>1.355600645</v>
      </c>
    </row>
    <row r="42" spans="1:23">
      <c r="A42" s="19">
        <v>4165.2</v>
      </c>
      <c r="B42" s="23">
        <v>19.8</v>
      </c>
      <c r="C42" s="23">
        <v>0.798457792</v>
      </c>
    </row>
    <row r="43" spans="1:23">
      <c r="A43" s="19">
        <v>4335.5200000000004</v>
      </c>
      <c r="B43" s="23">
        <v>19.957142860000001</v>
      </c>
      <c r="C43" s="23">
        <v>1.0770292239999999</v>
      </c>
    </row>
    <row r="44" spans="1:23">
      <c r="A44" s="19">
        <v>4505.84</v>
      </c>
      <c r="B44" s="23">
        <v>20.285714290000001</v>
      </c>
      <c r="C44" s="23">
        <v>1.1413149389999999</v>
      </c>
    </row>
    <row r="45" spans="1:23">
      <c r="A45" s="19">
        <v>4591</v>
      </c>
      <c r="B45" s="23">
        <v>20.257142859999998</v>
      </c>
      <c r="C45" s="23">
        <v>1.5198863659999999</v>
      </c>
    </row>
    <row r="46" spans="1:23">
      <c r="A46" s="19">
        <v>4676.16</v>
      </c>
      <c r="B46" s="23">
        <v>20.042857139999999</v>
      </c>
      <c r="C46" s="23">
        <v>1.027029218</v>
      </c>
    </row>
    <row r="47" spans="1:23">
      <c r="A47" s="19">
        <v>4761.32</v>
      </c>
      <c r="B47" s="23">
        <v>20.514285709999999</v>
      </c>
      <c r="C47" s="23">
        <v>1.9341720739999999</v>
      </c>
    </row>
    <row r="48" spans="1:23">
      <c r="A48" s="19">
        <v>4846.4799999999996</v>
      </c>
      <c r="B48" s="23">
        <v>19.82857143</v>
      </c>
      <c r="C48" s="23">
        <v>0.84131493599999996</v>
      </c>
    </row>
    <row r="49" spans="1:3">
      <c r="A49" s="19">
        <v>5016.8</v>
      </c>
      <c r="B49" s="23">
        <v>19.600000000000001</v>
      </c>
      <c r="C49" s="23">
        <v>0.812743506</v>
      </c>
    </row>
    <row r="50" spans="1:3">
      <c r="A50" s="19">
        <v>5187.12</v>
      </c>
      <c r="B50" s="23">
        <v>20.057142859999999</v>
      </c>
      <c r="C50" s="23">
        <v>1.0627435089999999</v>
      </c>
    </row>
    <row r="51" spans="1:3">
      <c r="A51" s="19">
        <v>5272.28</v>
      </c>
      <c r="B51" s="23">
        <v>19.628571430000001</v>
      </c>
      <c r="C51" s="23">
        <v>0.891314936</v>
      </c>
    </row>
    <row r="52" spans="1:3">
      <c r="A52" s="19">
        <v>5357.44</v>
      </c>
      <c r="B52" s="23">
        <v>19.84285714</v>
      </c>
      <c r="C52" s="23">
        <v>0.92702921800000004</v>
      </c>
    </row>
    <row r="53" spans="1:3">
      <c r="A53" s="19">
        <v>5616.4719999999998</v>
      </c>
      <c r="B53" s="23">
        <v>19.942857140000001</v>
      </c>
      <c r="C53" s="23">
        <v>0.46274350400000003</v>
      </c>
    </row>
    <row r="54" spans="1:3">
      <c r="A54" s="19">
        <v>5848.2479999999996</v>
      </c>
      <c r="B54" s="23">
        <v>19.84285714</v>
      </c>
      <c r="C54" s="23">
        <v>0.92702921800000004</v>
      </c>
    </row>
    <row r="55" spans="1:3">
      <c r="A55" s="19">
        <v>6080.0240000000003</v>
      </c>
      <c r="B55" s="23">
        <v>19.84285714</v>
      </c>
      <c r="C55" s="23">
        <v>0.92702921800000004</v>
      </c>
    </row>
    <row r="56" spans="1:3">
      <c r="A56" s="19">
        <v>6195.9120000000003</v>
      </c>
      <c r="B56" s="23">
        <v>19.414285710000001</v>
      </c>
      <c r="C56" s="23">
        <v>0.298457788</v>
      </c>
    </row>
    <row r="57" spans="1:3">
      <c r="A57" s="19">
        <v>6253.8559999999998</v>
      </c>
      <c r="B57" s="23">
        <v>19.7</v>
      </c>
      <c r="C57" s="23">
        <v>0.548457792</v>
      </c>
    </row>
    <row r="58" spans="1:3">
      <c r="A58" s="19">
        <v>6311.8</v>
      </c>
      <c r="B58" s="23">
        <v>19.899999999999999</v>
      </c>
      <c r="C58" s="23">
        <v>1.162743506</v>
      </c>
    </row>
    <row r="59" spans="1:3">
      <c r="A59" s="19">
        <v>6427.6880000000001</v>
      </c>
      <c r="B59" s="23">
        <v>19.7</v>
      </c>
      <c r="C59" s="23">
        <v>0.548457792</v>
      </c>
    </row>
    <row r="60" spans="1:3">
      <c r="A60" s="19">
        <v>6543.576</v>
      </c>
      <c r="B60" s="23">
        <v>19.442857140000001</v>
      </c>
      <c r="C60" s="23">
        <v>0.42702921799999999</v>
      </c>
    </row>
    <row r="61" spans="1:3">
      <c r="A61" s="19">
        <v>6775.3519999999999</v>
      </c>
      <c r="B61" s="23">
        <v>19.885714289999999</v>
      </c>
      <c r="C61" s="23">
        <v>1.4056006539999999</v>
      </c>
    </row>
    <row r="62" spans="1:3">
      <c r="A62" s="19">
        <v>7007.1279999999997</v>
      </c>
      <c r="B62" s="23">
        <v>20.014285709999999</v>
      </c>
      <c r="C62" s="23">
        <v>1.4127435020000001</v>
      </c>
    </row>
    <row r="63" spans="1:3">
      <c r="A63" s="19">
        <v>7123.0159999999996</v>
      </c>
      <c r="B63" s="23">
        <v>19.84285714</v>
      </c>
      <c r="C63" s="23">
        <v>0.92702921800000004</v>
      </c>
    </row>
    <row r="64" spans="1:3">
      <c r="A64" s="19">
        <v>7180.96</v>
      </c>
      <c r="B64" s="23">
        <v>19.785714290000001</v>
      </c>
      <c r="C64" s="23">
        <v>1.084172082</v>
      </c>
    </row>
    <row r="65" spans="1:3">
      <c r="A65" s="19">
        <v>7238.9040000000005</v>
      </c>
      <c r="B65" s="23">
        <v>19.68571429</v>
      </c>
      <c r="C65" s="23">
        <v>1.084172082</v>
      </c>
    </row>
    <row r="66" spans="1:3">
      <c r="A66" s="19">
        <v>7296.848</v>
      </c>
      <c r="B66" s="23">
        <v>19.928571430000002</v>
      </c>
      <c r="C66" s="23">
        <v>0.70560065100000002</v>
      </c>
    </row>
    <row r="67" spans="1:3">
      <c r="A67" s="19">
        <v>7354.7920000000004</v>
      </c>
      <c r="B67" s="23">
        <v>19.7</v>
      </c>
      <c r="C67" s="23">
        <v>0.548457792</v>
      </c>
    </row>
    <row r="68" spans="1:3">
      <c r="A68" s="19">
        <v>7470.68</v>
      </c>
      <c r="B68" s="23">
        <v>19.442857140000001</v>
      </c>
      <c r="C68" s="23">
        <v>0.42702921799999999</v>
      </c>
    </row>
    <row r="69" spans="1:3">
      <c r="A69" s="19">
        <v>7702.4560000000001</v>
      </c>
      <c r="B69" s="23">
        <v>19.728571429999999</v>
      </c>
      <c r="C69" s="23">
        <v>0.65560065099999998</v>
      </c>
    </row>
    <row r="70" spans="1:3">
      <c r="A70" s="19">
        <v>7937.75</v>
      </c>
      <c r="B70" s="23">
        <v>19.928571430000002</v>
      </c>
      <c r="C70" s="23">
        <v>0.42702922199999999</v>
      </c>
    </row>
    <row r="71" spans="1:3">
      <c r="A71" s="19">
        <v>8198.15</v>
      </c>
      <c r="B71" s="23">
        <v>19.714285709999999</v>
      </c>
      <c r="C71" s="23">
        <v>-0.208685069</v>
      </c>
    </row>
    <row r="72" spans="1:3">
      <c r="A72" s="19">
        <v>8328.35</v>
      </c>
      <c r="B72" s="23">
        <v>19.81428571</v>
      </c>
      <c r="C72" s="23">
        <v>-4.4399354000000002E-2</v>
      </c>
    </row>
    <row r="73" spans="1:3">
      <c r="A73" s="19">
        <v>8458.5499999999993</v>
      </c>
      <c r="B73" s="23">
        <v>19.928571430000002</v>
      </c>
      <c r="C73" s="23">
        <v>0.11988636499999999</v>
      </c>
    </row>
    <row r="74" spans="1:3">
      <c r="A74" s="19">
        <v>8718.9500000000007</v>
      </c>
      <c r="B74" s="23">
        <v>20.15714286</v>
      </c>
      <c r="C74" s="23">
        <v>0.79845779500000003</v>
      </c>
    </row>
    <row r="75" spans="1:3">
      <c r="A75" s="19">
        <v>8979.35</v>
      </c>
      <c r="B75" s="23">
        <v>20.35714286</v>
      </c>
      <c r="C75" s="23">
        <v>3.4172081E-2</v>
      </c>
    </row>
    <row r="76" spans="1:3">
      <c r="A76" s="19">
        <v>9246.3960000000006</v>
      </c>
      <c r="B76" s="23">
        <v>20.385714289999999</v>
      </c>
      <c r="C76" s="23">
        <v>-3.7256488999999997E-2</v>
      </c>
    </row>
    <row r="77" spans="1:3">
      <c r="A77" s="19">
        <v>9560.2039999999997</v>
      </c>
      <c r="B77" s="23">
        <v>20.35714286</v>
      </c>
      <c r="C77" s="23">
        <v>-8.0113634000000003E-2</v>
      </c>
    </row>
    <row r="78" spans="1:3">
      <c r="A78" s="19">
        <v>9874.0120000000006</v>
      </c>
      <c r="B78" s="23">
        <v>20.31428571</v>
      </c>
      <c r="C78" s="23">
        <v>-0.122970784</v>
      </c>
    </row>
    <row r="79" spans="1:3">
      <c r="A79" s="19">
        <v>10030.915999999999</v>
      </c>
      <c r="B79" s="23">
        <v>20.057142859999999</v>
      </c>
      <c r="C79" s="23">
        <v>-0.51582791900000002</v>
      </c>
    </row>
    <row r="80" spans="1:3">
      <c r="A80" s="19">
        <v>10187.82</v>
      </c>
      <c r="B80" s="23">
        <v>19.728571429999999</v>
      </c>
      <c r="C80" s="23">
        <v>-0.80154220399999998</v>
      </c>
    </row>
    <row r="81" spans="1:3">
      <c r="A81" s="19">
        <v>10344.724</v>
      </c>
      <c r="B81" s="23">
        <v>20.32857143</v>
      </c>
      <c r="C81" s="23">
        <v>-0.115827919</v>
      </c>
    </row>
    <row r="82" spans="1:3">
      <c r="A82" s="19">
        <v>10501.628000000001</v>
      </c>
      <c r="B82" s="23">
        <v>20.31428571</v>
      </c>
      <c r="C82" s="23">
        <v>-0.122970784</v>
      </c>
    </row>
    <row r="83" spans="1:3">
      <c r="A83" s="19">
        <v>10815.436</v>
      </c>
      <c r="B83" s="23">
        <v>20.285714290000001</v>
      </c>
      <c r="C83" s="23">
        <v>-0.187256489</v>
      </c>
    </row>
    <row r="84" spans="1:3">
      <c r="A84" s="19">
        <v>10972.34</v>
      </c>
      <c r="B84" s="23">
        <v>20.285714290000001</v>
      </c>
      <c r="C84" s="23">
        <v>-0.187256489</v>
      </c>
    </row>
    <row r="85" spans="1:3">
      <c r="A85" s="19">
        <v>11129.244000000001</v>
      </c>
      <c r="B85" s="23">
        <v>20.271428570000001</v>
      </c>
      <c r="C85" s="23">
        <v>-0.201542209</v>
      </c>
    </row>
    <row r="86" spans="1:3">
      <c r="A86" s="19">
        <v>11286.147999999999</v>
      </c>
      <c r="B86" s="23">
        <v>20.285714290000001</v>
      </c>
      <c r="C86" s="23">
        <v>-0.187256489</v>
      </c>
    </row>
    <row r="87" spans="1:3">
      <c r="A87" s="19">
        <v>11443.052</v>
      </c>
      <c r="B87" s="23">
        <v>19.871428569999999</v>
      </c>
      <c r="C87" s="23">
        <v>-0.80868506399999995</v>
      </c>
    </row>
    <row r="88" spans="1:3">
      <c r="A88" s="19">
        <v>11599.956</v>
      </c>
      <c r="B88" s="23">
        <v>19.042857139999999</v>
      </c>
      <c r="C88" s="23">
        <v>-2.3729707840000001</v>
      </c>
    </row>
    <row r="89" spans="1:3">
      <c r="A89" s="19">
        <v>12086</v>
      </c>
      <c r="B89" s="23">
        <v>17.8</v>
      </c>
      <c r="C89" s="23">
        <v>-5.0015422090000001</v>
      </c>
    </row>
    <row r="90" spans="1:3">
      <c r="A90" s="19">
        <v>13057.2</v>
      </c>
      <c r="B90" s="23">
        <v>16.928571430000002</v>
      </c>
      <c r="C90" s="23">
        <v>-7.9658279189999996</v>
      </c>
    </row>
    <row r="91" spans="1:3">
      <c r="A91" s="19">
        <v>14028.4</v>
      </c>
      <c r="B91" s="23">
        <v>17.614285710000001</v>
      </c>
      <c r="C91" s="23">
        <v>-6.0158279239999999</v>
      </c>
    </row>
    <row r="92" spans="1:3">
      <c r="A92" s="19">
        <v>14999.6</v>
      </c>
      <c r="B92" s="23">
        <v>17.542857139999999</v>
      </c>
      <c r="C92" s="23" t="s">
        <v>801</v>
      </c>
    </row>
  </sheetData>
  <mergeCells count="2">
    <mergeCell ref="A3:C3"/>
    <mergeCell ref="F3:K3"/>
  </mergeCells>
  <phoneticPr fontId="44" type="noConversion"/>
  <pageMargins left="0.7" right="0.7" top="0.75" bottom="0.75" header="0.3" footer="0.3"/>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M103"/>
  <sheetViews>
    <sheetView workbookViewId="0">
      <selection activeCell="A3" sqref="A3:B4"/>
    </sheetView>
  </sheetViews>
  <sheetFormatPr baseColWidth="10" defaultColWidth="9" defaultRowHeight="13"/>
  <cols>
    <col min="1" max="1" width="20.83203125" style="58" customWidth="1"/>
    <col min="2" max="2" width="13.6640625" style="112" customWidth="1"/>
    <col min="3" max="4" width="9" style="4"/>
    <col min="5" max="5" width="9.6640625" style="4" customWidth="1"/>
    <col min="6" max="6" width="10.6640625" style="4" customWidth="1"/>
    <col min="7" max="7" width="17.33203125" style="4" customWidth="1"/>
    <col min="8" max="8" width="8" style="4" customWidth="1"/>
    <col min="9" max="9" width="14.1640625" style="4" customWidth="1"/>
    <col min="10" max="10" width="11.1640625" style="4" customWidth="1"/>
    <col min="11" max="11" width="20.33203125" style="4" customWidth="1"/>
    <col min="12" max="16384" width="9" style="4"/>
  </cols>
  <sheetData>
    <row r="1" spans="1:11">
      <c r="A1" s="37" t="s">
        <v>916</v>
      </c>
      <c r="B1" s="20"/>
      <c r="D1" s="6"/>
      <c r="E1" s="6"/>
      <c r="F1" s="6"/>
      <c r="G1" s="6"/>
      <c r="H1" s="6"/>
      <c r="I1" s="6"/>
      <c r="J1" s="6"/>
    </row>
    <row r="2" spans="1:11">
      <c r="A2" s="9"/>
      <c r="B2" s="20"/>
      <c r="D2" s="6"/>
      <c r="E2" s="6"/>
      <c r="F2" s="6"/>
      <c r="G2" s="6"/>
      <c r="H2" s="6"/>
      <c r="I2" s="6"/>
      <c r="J2" s="6"/>
    </row>
    <row r="3" spans="1:11">
      <c r="A3" s="239" t="s">
        <v>605</v>
      </c>
      <c r="B3" s="239"/>
      <c r="F3" s="229" t="s">
        <v>606</v>
      </c>
      <c r="G3" s="229"/>
      <c r="H3" s="229"/>
      <c r="I3" s="229"/>
      <c r="J3" s="229"/>
      <c r="K3" s="229"/>
    </row>
    <row r="4" spans="1:11" ht="15">
      <c r="A4" s="11" t="s">
        <v>607</v>
      </c>
      <c r="B4" s="12" t="s">
        <v>608</v>
      </c>
      <c r="F4" s="13" t="s">
        <v>617</v>
      </c>
      <c r="G4" s="6" t="s">
        <v>610</v>
      </c>
      <c r="H4" s="13" t="s">
        <v>798</v>
      </c>
      <c r="I4" s="14" t="s">
        <v>611</v>
      </c>
      <c r="J4" s="14" t="s">
        <v>612</v>
      </c>
      <c r="K4" s="6" t="s">
        <v>619</v>
      </c>
    </row>
    <row r="5" spans="1:11">
      <c r="A5" s="19">
        <v>-90</v>
      </c>
      <c r="B5" s="23">
        <v>14.228</v>
      </c>
      <c r="F5" s="13">
        <v>55</v>
      </c>
      <c r="G5" s="13" t="s">
        <v>652</v>
      </c>
      <c r="H5" s="13">
        <v>-30.5</v>
      </c>
      <c r="I5" s="13">
        <v>2800</v>
      </c>
      <c r="J5" s="13">
        <v>90</v>
      </c>
      <c r="K5" s="13">
        <v>1500</v>
      </c>
    </row>
    <row r="6" spans="1:11">
      <c r="A6" s="19">
        <v>219.3</v>
      </c>
      <c r="B6" s="23">
        <v>14.525</v>
      </c>
      <c r="F6" s="13">
        <v>175</v>
      </c>
      <c r="G6" s="13" t="s">
        <v>652</v>
      </c>
      <c r="H6" s="13">
        <v>-34.1</v>
      </c>
      <c r="I6" s="13">
        <v>4880</v>
      </c>
      <c r="J6" s="13">
        <v>100</v>
      </c>
      <c r="K6" s="13">
        <v>4050</v>
      </c>
    </row>
    <row r="7" spans="1:11">
      <c r="A7" s="19">
        <v>528</v>
      </c>
      <c r="B7" s="23">
        <v>14.128</v>
      </c>
      <c r="F7" s="13">
        <v>265</v>
      </c>
      <c r="G7" s="13" t="s">
        <v>652</v>
      </c>
      <c r="H7" s="13">
        <v>-30.1</v>
      </c>
      <c r="I7" s="13">
        <v>7360</v>
      </c>
      <c r="J7" s="13">
        <v>100</v>
      </c>
      <c r="K7" s="13">
        <v>7100</v>
      </c>
    </row>
    <row r="8" spans="1:11">
      <c r="A8" s="19">
        <v>835.7</v>
      </c>
      <c r="B8" s="23">
        <v>14.672000000000001</v>
      </c>
      <c r="F8" s="13">
        <v>360</v>
      </c>
      <c r="G8" s="13" t="s">
        <v>652</v>
      </c>
      <c r="H8" s="13">
        <v>-28.3</v>
      </c>
      <c r="I8" s="13">
        <v>10160</v>
      </c>
      <c r="J8" s="13">
        <v>110</v>
      </c>
      <c r="K8" s="13">
        <v>10000</v>
      </c>
    </row>
    <row r="9" spans="1:11">
      <c r="A9" s="19">
        <v>1141.5</v>
      </c>
      <c r="B9" s="23">
        <v>14.746</v>
      </c>
      <c r="F9" s="13">
        <v>375.5</v>
      </c>
      <c r="G9" s="13" t="s">
        <v>917</v>
      </c>
      <c r="H9" s="13">
        <v>-27.3</v>
      </c>
      <c r="I9" s="13">
        <v>8985</v>
      </c>
      <c r="J9" s="13">
        <v>85</v>
      </c>
      <c r="K9" s="13">
        <v>10000</v>
      </c>
    </row>
    <row r="10" spans="1:11">
      <c r="A10" s="19">
        <v>1445</v>
      </c>
      <c r="B10" s="23">
        <v>15.204000000000001</v>
      </c>
      <c r="F10" s="13">
        <v>412.5</v>
      </c>
      <c r="G10" s="13" t="s">
        <v>917</v>
      </c>
      <c r="H10" s="13">
        <v>-27.9</v>
      </c>
      <c r="I10" s="13">
        <v>9730</v>
      </c>
      <c r="J10" s="13">
        <v>75</v>
      </c>
      <c r="K10" s="13">
        <v>11150</v>
      </c>
    </row>
    <row r="11" spans="1:11">
      <c r="A11" s="19">
        <v>1745.3</v>
      </c>
      <c r="B11" s="23">
        <v>14.411</v>
      </c>
      <c r="F11" s="13">
        <v>482.5</v>
      </c>
      <c r="G11" s="13" t="s">
        <v>917</v>
      </c>
      <c r="H11" s="13">
        <v>-28.6</v>
      </c>
      <c r="I11" s="13">
        <v>10610</v>
      </c>
      <c r="J11" s="13">
        <v>85</v>
      </c>
      <c r="K11" s="13">
        <v>12800</v>
      </c>
    </row>
    <row r="12" spans="1:11">
      <c r="A12" s="19">
        <v>2041.9</v>
      </c>
      <c r="B12" s="23">
        <v>14.289</v>
      </c>
      <c r="F12" s="13">
        <v>489.5</v>
      </c>
      <c r="G12" s="13" t="s">
        <v>652</v>
      </c>
      <c r="H12" s="13">
        <v>-29.3</v>
      </c>
      <c r="I12" s="13">
        <v>11770</v>
      </c>
      <c r="J12" s="13">
        <v>120</v>
      </c>
      <c r="K12" s="13">
        <v>12800</v>
      </c>
    </row>
    <row r="13" spans="1:11">
      <c r="A13" s="19">
        <v>2334.1</v>
      </c>
      <c r="B13" s="23">
        <v>14.859</v>
      </c>
    </row>
    <row r="14" spans="1:11">
      <c r="A14" s="19">
        <v>2621.1999999999998</v>
      </c>
      <c r="B14" s="23">
        <v>14.246</v>
      </c>
    </row>
    <row r="15" spans="1:11">
      <c r="A15" s="19">
        <v>2902.6</v>
      </c>
      <c r="B15" s="23">
        <v>14.997999999999999</v>
      </c>
    </row>
    <row r="16" spans="1:11">
      <c r="A16" s="19">
        <v>3177.6</v>
      </c>
      <c r="B16" s="23">
        <v>15.023</v>
      </c>
    </row>
    <row r="17" spans="1:2">
      <c r="A17" s="19">
        <v>3445.6</v>
      </c>
      <c r="B17" s="23">
        <v>15.196</v>
      </c>
    </row>
    <row r="18" spans="1:2">
      <c r="A18" s="19">
        <v>3705.9</v>
      </c>
      <c r="B18" s="23">
        <v>15.938000000000001</v>
      </c>
    </row>
    <row r="19" spans="1:2">
      <c r="A19" s="19">
        <v>3957.8</v>
      </c>
      <c r="B19" s="23">
        <v>14.986000000000001</v>
      </c>
    </row>
    <row r="20" spans="1:2">
      <c r="A20" s="19">
        <v>4200.7</v>
      </c>
      <c r="B20" s="23">
        <v>14.571999999999999</v>
      </c>
    </row>
    <row r="21" spans="1:2">
      <c r="A21" s="19">
        <v>4433.8999999999996</v>
      </c>
      <c r="B21" s="23">
        <v>15.128</v>
      </c>
    </row>
    <row r="22" spans="1:2">
      <c r="A22" s="19">
        <v>4656.8999999999996</v>
      </c>
      <c r="B22" s="23">
        <v>15.019</v>
      </c>
    </row>
    <row r="23" spans="1:2">
      <c r="A23" s="19">
        <v>4870</v>
      </c>
      <c r="B23" s="23">
        <v>15.185</v>
      </c>
    </row>
    <row r="24" spans="1:2">
      <c r="A24" s="19">
        <v>5073.2</v>
      </c>
      <c r="B24" s="23">
        <v>15.185</v>
      </c>
    </row>
    <row r="25" spans="1:2">
      <c r="A25" s="19">
        <v>5266.9</v>
      </c>
      <c r="B25" s="23">
        <v>15.212</v>
      </c>
    </row>
    <row r="26" spans="1:2">
      <c r="A26" s="19">
        <v>5451.2</v>
      </c>
      <c r="B26" s="23">
        <v>14.794</v>
      </c>
    </row>
    <row r="27" spans="1:2">
      <c r="A27" s="19">
        <v>5872.5</v>
      </c>
      <c r="B27" s="23">
        <v>14.877000000000001</v>
      </c>
    </row>
    <row r="28" spans="1:2">
      <c r="A28" s="19">
        <v>6025.8</v>
      </c>
      <c r="B28" s="23">
        <v>15.901999999999999</v>
      </c>
    </row>
    <row r="29" spans="1:2">
      <c r="A29" s="19">
        <v>6170.6</v>
      </c>
      <c r="B29" s="23">
        <v>15.105</v>
      </c>
    </row>
    <row r="30" spans="1:2">
      <c r="A30" s="19">
        <v>6436.1</v>
      </c>
      <c r="B30" s="23">
        <v>15.234</v>
      </c>
    </row>
    <row r="31" spans="1:2">
      <c r="A31" s="19">
        <v>6557.2</v>
      </c>
      <c r="B31" s="23">
        <v>15.39</v>
      </c>
    </row>
    <row r="32" spans="1:2">
      <c r="A32" s="19">
        <v>6670.7</v>
      </c>
      <c r="B32" s="23">
        <v>15.457000000000001</v>
      </c>
    </row>
    <row r="33" spans="1:13">
      <c r="A33" s="19">
        <v>6776.9</v>
      </c>
      <c r="B33" s="23">
        <v>15.179</v>
      </c>
    </row>
    <row r="34" spans="1:13">
      <c r="A34" s="19">
        <v>6876.1</v>
      </c>
      <c r="B34" s="23">
        <v>15.662000000000001</v>
      </c>
    </row>
    <row r="35" spans="1:13">
      <c r="A35" s="19">
        <v>6968.3</v>
      </c>
      <c r="B35" s="23">
        <v>14.973000000000001</v>
      </c>
      <c r="D35" s="18"/>
      <c r="L35" s="18"/>
      <c r="M35" s="18"/>
    </row>
    <row r="36" spans="1:13">
      <c r="A36" s="19">
        <v>7054.1</v>
      </c>
      <c r="B36" s="23">
        <v>15.33</v>
      </c>
      <c r="D36" s="18"/>
      <c r="L36" s="18"/>
      <c r="M36" s="18"/>
    </row>
    <row r="37" spans="1:13">
      <c r="A37" s="19">
        <v>7133.8</v>
      </c>
      <c r="B37" s="23">
        <v>15.041</v>
      </c>
      <c r="D37" s="18"/>
      <c r="L37" s="18"/>
      <c r="M37" s="18"/>
    </row>
    <row r="38" spans="1:13">
      <c r="A38" s="19">
        <v>7208.1</v>
      </c>
      <c r="B38" s="23">
        <v>15.154999999999999</v>
      </c>
      <c r="D38" s="18"/>
      <c r="L38" s="18"/>
      <c r="M38" s="18"/>
    </row>
    <row r="39" spans="1:13">
      <c r="A39" s="19">
        <v>7277.4</v>
      </c>
      <c r="B39" s="23">
        <v>15.442</v>
      </c>
      <c r="D39" s="18"/>
      <c r="L39" s="18"/>
      <c r="M39" s="18"/>
    </row>
    <row r="40" spans="1:13">
      <c r="A40" s="19">
        <v>7342.4</v>
      </c>
      <c r="B40" s="23">
        <v>14.635</v>
      </c>
      <c r="D40" s="18"/>
      <c r="K40" s="18"/>
      <c r="L40" s="18"/>
    </row>
    <row r="41" spans="1:13">
      <c r="A41" s="19">
        <v>7403.6</v>
      </c>
      <c r="B41" s="23">
        <v>14.782</v>
      </c>
      <c r="D41" s="18"/>
      <c r="K41" s="18"/>
      <c r="L41" s="18"/>
    </row>
    <row r="42" spans="1:13">
      <c r="A42" s="19">
        <v>7461.4</v>
      </c>
      <c r="B42" s="23">
        <v>14.742000000000001</v>
      </c>
      <c r="D42" s="18"/>
      <c r="K42" s="18"/>
      <c r="L42" s="18"/>
    </row>
    <row r="43" spans="1:13">
      <c r="A43" s="19">
        <v>7516.6</v>
      </c>
      <c r="B43" s="23">
        <v>14.907</v>
      </c>
      <c r="D43" s="18"/>
      <c r="K43" s="18"/>
      <c r="L43" s="18"/>
    </row>
    <row r="44" spans="1:13">
      <c r="A44" s="19">
        <v>7569.6</v>
      </c>
      <c r="B44" s="23">
        <v>15.792999999999999</v>
      </c>
      <c r="D44" s="18"/>
      <c r="K44" s="18"/>
      <c r="L44" s="18"/>
    </row>
    <row r="45" spans="1:13">
      <c r="A45" s="19">
        <v>7696.1</v>
      </c>
      <c r="B45" s="23">
        <v>14.505000000000001</v>
      </c>
      <c r="D45" s="18"/>
      <c r="E45" s="18"/>
      <c r="F45" s="18"/>
      <c r="G45" s="18"/>
      <c r="H45" s="18"/>
      <c r="I45" s="18"/>
      <c r="J45" s="18"/>
      <c r="K45" s="18"/>
      <c r="L45" s="18"/>
    </row>
    <row r="46" spans="1:13">
      <c r="A46" s="19">
        <v>7758.2</v>
      </c>
      <c r="B46" s="23">
        <v>15.125</v>
      </c>
      <c r="D46" s="18"/>
      <c r="E46" s="18"/>
      <c r="F46" s="18"/>
      <c r="G46" s="18"/>
      <c r="H46" s="18"/>
      <c r="I46" s="18"/>
      <c r="J46" s="18"/>
      <c r="K46" s="18"/>
      <c r="L46" s="18"/>
    </row>
    <row r="47" spans="1:13">
      <c r="A47" s="19">
        <v>7795.7</v>
      </c>
      <c r="B47" s="23">
        <v>15.143000000000001</v>
      </c>
    </row>
    <row r="48" spans="1:13">
      <c r="A48" s="19">
        <v>7925.4</v>
      </c>
      <c r="B48" s="23">
        <v>14.728</v>
      </c>
    </row>
    <row r="49" spans="1:2">
      <c r="A49" s="19">
        <v>7952.8</v>
      </c>
      <c r="B49" s="23">
        <v>15.773</v>
      </c>
    </row>
    <row r="50" spans="1:2">
      <c r="A50" s="19">
        <v>8009.3</v>
      </c>
      <c r="B50" s="23">
        <v>15.116</v>
      </c>
    </row>
    <row r="51" spans="1:2">
      <c r="A51" s="19">
        <v>8069</v>
      </c>
      <c r="B51" s="23">
        <v>14.507</v>
      </c>
    </row>
    <row r="52" spans="1:2">
      <c r="A52" s="19">
        <v>8132.1</v>
      </c>
      <c r="B52" s="23">
        <v>14.707000000000001</v>
      </c>
    </row>
    <row r="53" spans="1:2">
      <c r="A53" s="19">
        <v>8199.5</v>
      </c>
      <c r="B53" s="23">
        <v>14.855</v>
      </c>
    </row>
    <row r="54" spans="1:2">
      <c r="A54" s="19">
        <v>8271.2000000000007</v>
      </c>
      <c r="B54" s="23">
        <v>14.72</v>
      </c>
    </row>
    <row r="55" spans="1:2">
      <c r="A55" s="19">
        <v>8347.2000000000007</v>
      </c>
      <c r="B55" s="23">
        <v>15.11</v>
      </c>
    </row>
    <row r="56" spans="1:2">
      <c r="A56" s="19">
        <v>8427.1</v>
      </c>
      <c r="B56" s="23">
        <v>15.023999999999999</v>
      </c>
    </row>
    <row r="57" spans="1:2">
      <c r="A57" s="19">
        <v>8510.6</v>
      </c>
      <c r="B57" s="23">
        <v>15.192</v>
      </c>
    </row>
    <row r="58" spans="1:2">
      <c r="A58" s="19">
        <v>8597.2999999999993</v>
      </c>
      <c r="B58" s="23">
        <v>15.29</v>
      </c>
    </row>
    <row r="59" spans="1:2">
      <c r="A59" s="19">
        <v>8687</v>
      </c>
      <c r="B59" s="23">
        <v>14.432</v>
      </c>
    </row>
    <row r="60" spans="1:2">
      <c r="A60" s="19">
        <v>8779.2000000000007</v>
      </c>
      <c r="B60" s="23">
        <v>14.638</v>
      </c>
    </row>
    <row r="61" spans="1:2">
      <c r="A61" s="19">
        <v>8873.7000000000007</v>
      </c>
      <c r="B61" s="23">
        <v>15.061999999999999</v>
      </c>
    </row>
    <row r="62" spans="1:2">
      <c r="A62" s="19">
        <v>8970.1</v>
      </c>
      <c r="B62" s="23">
        <v>14.673999999999999</v>
      </c>
    </row>
    <row r="63" spans="1:2">
      <c r="A63" s="19">
        <v>9068</v>
      </c>
      <c r="B63" s="23">
        <v>14.694000000000001</v>
      </c>
    </row>
    <row r="64" spans="1:2">
      <c r="A64" s="19">
        <v>9167.2999999999993</v>
      </c>
      <c r="B64" s="23">
        <v>15.12</v>
      </c>
    </row>
    <row r="65" spans="1:2">
      <c r="A65" s="19">
        <v>9267.5</v>
      </c>
      <c r="B65" s="23">
        <v>14.430999999999999</v>
      </c>
    </row>
    <row r="66" spans="1:2">
      <c r="A66" s="19">
        <v>9368.2999999999993</v>
      </c>
      <c r="B66" s="23">
        <v>14.541</v>
      </c>
    </row>
    <row r="67" spans="1:2">
      <c r="A67" s="19">
        <v>9469.2999999999993</v>
      </c>
      <c r="B67" s="23">
        <v>14.321</v>
      </c>
    </row>
    <row r="68" spans="1:2">
      <c r="A68" s="19">
        <v>9620.7000000000007</v>
      </c>
      <c r="B68" s="23">
        <v>14.010999999999999</v>
      </c>
    </row>
    <row r="69" spans="1:2">
      <c r="A69" s="19">
        <v>9721.1</v>
      </c>
      <c r="B69" s="23">
        <v>14.231999999999999</v>
      </c>
    </row>
    <row r="70" spans="1:2">
      <c r="A70" s="19">
        <v>9820.7000000000007</v>
      </c>
      <c r="B70" s="23">
        <v>14.545999999999999</v>
      </c>
    </row>
    <row r="71" spans="1:2">
      <c r="A71" s="19">
        <v>9919.6</v>
      </c>
      <c r="B71" s="23">
        <v>14.523</v>
      </c>
    </row>
    <row r="72" spans="1:2">
      <c r="A72" s="19">
        <v>10017.4</v>
      </c>
      <c r="B72" s="23">
        <v>13.946</v>
      </c>
    </row>
    <row r="73" spans="1:2">
      <c r="A73" s="19">
        <v>10114.200000000001</v>
      </c>
      <c r="B73" s="23">
        <v>14.148</v>
      </c>
    </row>
    <row r="74" spans="1:2">
      <c r="A74" s="19">
        <v>10209.700000000001</v>
      </c>
      <c r="B74" s="23">
        <v>13.71</v>
      </c>
    </row>
    <row r="75" spans="1:2">
      <c r="A75" s="19">
        <v>10303.700000000001</v>
      </c>
      <c r="B75" s="23">
        <v>13.926</v>
      </c>
    </row>
    <row r="76" spans="1:2">
      <c r="A76" s="19">
        <v>10396.200000000001</v>
      </c>
      <c r="B76" s="23">
        <v>13.59</v>
      </c>
    </row>
    <row r="77" spans="1:2">
      <c r="A77" s="19">
        <v>10487</v>
      </c>
      <c r="B77" s="23">
        <v>13.733000000000001</v>
      </c>
    </row>
    <row r="78" spans="1:2">
      <c r="A78" s="19">
        <v>10554</v>
      </c>
      <c r="B78" s="23">
        <v>13.305</v>
      </c>
    </row>
    <row r="79" spans="1:2">
      <c r="A79" s="19">
        <v>10663.7</v>
      </c>
      <c r="B79" s="23">
        <v>12.098000000000001</v>
      </c>
    </row>
    <row r="80" spans="1:2">
      <c r="A80" s="19">
        <v>10750</v>
      </c>
      <c r="B80" s="23">
        <v>12.345000000000001</v>
      </c>
    </row>
    <row r="81" spans="1:2">
      <c r="A81" s="19">
        <v>10835.1</v>
      </c>
      <c r="B81" s="23">
        <v>13.273999999999999</v>
      </c>
    </row>
    <row r="82" spans="1:2">
      <c r="A82" s="19">
        <v>10919.3</v>
      </c>
      <c r="B82" s="23">
        <v>11.991</v>
      </c>
    </row>
    <row r="83" spans="1:2">
      <c r="A83" s="19">
        <v>11064.9</v>
      </c>
      <c r="B83" s="23">
        <v>11.994</v>
      </c>
    </row>
    <row r="84" spans="1:2">
      <c r="A84" s="19">
        <v>11209.2</v>
      </c>
      <c r="B84" s="23">
        <v>12.103</v>
      </c>
    </row>
    <row r="85" spans="1:2">
      <c r="A85" s="19">
        <v>11291.4</v>
      </c>
      <c r="B85" s="23">
        <v>12.669</v>
      </c>
    </row>
    <row r="86" spans="1:2">
      <c r="A86" s="19">
        <v>11373.7</v>
      </c>
      <c r="B86" s="23">
        <v>12.797000000000001</v>
      </c>
    </row>
    <row r="87" spans="1:2">
      <c r="A87" s="19">
        <v>11456.2</v>
      </c>
      <c r="B87" s="23">
        <v>12.170999999999999</v>
      </c>
    </row>
    <row r="88" spans="1:2">
      <c r="A88" s="19">
        <v>11539.2</v>
      </c>
      <c r="B88" s="23">
        <v>13.061999999999999</v>
      </c>
    </row>
    <row r="89" spans="1:2">
      <c r="A89" s="19">
        <v>11622.8</v>
      </c>
      <c r="B89" s="23">
        <v>14.311</v>
      </c>
    </row>
    <row r="90" spans="1:2">
      <c r="A90" s="19">
        <v>11707.2</v>
      </c>
      <c r="B90" s="23">
        <v>13.523999999999999</v>
      </c>
    </row>
    <row r="91" spans="1:2">
      <c r="A91" s="19">
        <v>11792.6</v>
      </c>
      <c r="B91" s="23">
        <v>13.089</v>
      </c>
    </row>
    <row r="92" spans="1:2">
      <c r="A92" s="19">
        <v>11879.2</v>
      </c>
      <c r="B92" s="23">
        <v>12.821</v>
      </c>
    </row>
    <row r="93" spans="1:2">
      <c r="A93" s="19">
        <v>11966.9</v>
      </c>
      <c r="B93" s="23">
        <v>14.500999999999999</v>
      </c>
    </row>
    <row r="94" spans="1:2">
      <c r="A94" s="19">
        <v>12055.7</v>
      </c>
      <c r="B94" s="23">
        <v>14.167999999999999</v>
      </c>
    </row>
    <row r="95" spans="1:2">
      <c r="A95" s="19">
        <v>12145.4</v>
      </c>
      <c r="B95" s="23">
        <v>13.349</v>
      </c>
    </row>
    <row r="96" spans="1:2">
      <c r="A96" s="19">
        <v>12235.9</v>
      </c>
      <c r="B96" s="23">
        <v>12.717000000000001</v>
      </c>
    </row>
    <row r="97" spans="1:2">
      <c r="A97" s="19">
        <v>12327.1</v>
      </c>
      <c r="B97" s="23">
        <v>14.406000000000001</v>
      </c>
    </row>
    <row r="98" spans="1:2">
      <c r="A98" s="19">
        <v>12418.9</v>
      </c>
      <c r="B98" s="23">
        <v>13.627000000000001</v>
      </c>
    </row>
    <row r="99" spans="1:2">
      <c r="A99" s="19">
        <v>12511.1</v>
      </c>
      <c r="B99" s="23">
        <v>11.551</v>
      </c>
    </row>
    <row r="100" spans="1:2">
      <c r="A100" s="19">
        <v>12603.8</v>
      </c>
      <c r="B100" s="23">
        <v>12.379</v>
      </c>
    </row>
    <row r="101" spans="1:2">
      <c r="A101" s="19">
        <v>12696.6</v>
      </c>
      <c r="B101" s="23">
        <v>13.526999999999999</v>
      </c>
    </row>
    <row r="102" spans="1:2">
      <c r="A102" s="19">
        <v>12789.7</v>
      </c>
      <c r="B102" s="23">
        <v>14.077999999999999</v>
      </c>
    </row>
    <row r="103" spans="1:2">
      <c r="A103" s="19">
        <v>12836</v>
      </c>
      <c r="B103" s="23">
        <v>13.819000000000001</v>
      </c>
    </row>
  </sheetData>
  <mergeCells count="2">
    <mergeCell ref="A3:B3"/>
    <mergeCell ref="F3:K3"/>
  </mergeCells>
  <phoneticPr fontId="44" type="noConversion"/>
  <pageMargins left="0.7" right="0.7" top="0.75" bottom="0.75" header="0.3" footer="0.3"/>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J36"/>
  <sheetViews>
    <sheetView workbookViewId="0">
      <selection activeCell="A3" sqref="A3:B4"/>
    </sheetView>
  </sheetViews>
  <sheetFormatPr baseColWidth="10" defaultColWidth="9" defaultRowHeight="13"/>
  <cols>
    <col min="1" max="1" width="21.1640625" style="19" customWidth="1"/>
    <col min="2" max="2" width="13.6640625" style="20" customWidth="1"/>
    <col min="3" max="5" width="9" style="4"/>
    <col min="6" max="6" width="10.6640625" style="6" customWidth="1"/>
    <col min="7" max="7" width="14.1640625" style="6" customWidth="1"/>
    <col min="8" max="8" width="11.1640625" style="6" customWidth="1"/>
    <col min="9" max="9" width="16" style="4" customWidth="1"/>
    <col min="10" max="10" width="19.33203125" style="4" customWidth="1"/>
    <col min="11" max="16384" width="9" style="4"/>
  </cols>
  <sheetData>
    <row r="1" spans="1:10">
      <c r="A1" s="37" t="s">
        <v>918</v>
      </c>
      <c r="D1" s="6"/>
      <c r="E1" s="6"/>
      <c r="I1" s="6"/>
      <c r="J1" s="6"/>
    </row>
    <row r="2" spans="1:10">
      <c r="A2" s="9"/>
      <c r="D2" s="6"/>
      <c r="E2" s="6"/>
      <c r="I2" s="6"/>
      <c r="J2" s="6"/>
    </row>
    <row r="3" spans="1:10">
      <c r="A3" s="239" t="s">
        <v>605</v>
      </c>
      <c r="B3" s="239"/>
      <c r="F3" s="229" t="s">
        <v>606</v>
      </c>
      <c r="G3" s="229"/>
      <c r="H3" s="229"/>
    </row>
    <row r="4" spans="1:10" ht="15">
      <c r="A4" s="11" t="s">
        <v>607</v>
      </c>
      <c r="B4" s="12" t="s">
        <v>608</v>
      </c>
      <c r="F4" s="13" t="s">
        <v>914</v>
      </c>
      <c r="G4" s="14" t="s">
        <v>611</v>
      </c>
      <c r="H4" s="14" t="s">
        <v>612</v>
      </c>
    </row>
    <row r="5" spans="1:10">
      <c r="A5" s="19">
        <v>914.46199999999999</v>
      </c>
      <c r="B5" s="23">
        <v>7.4383900000000001</v>
      </c>
      <c r="F5" s="6">
        <v>0</v>
      </c>
      <c r="G5" s="6">
        <v>-33</v>
      </c>
      <c r="H5" s="6">
        <v>0</v>
      </c>
    </row>
    <row r="6" spans="1:10">
      <c r="A6" s="19">
        <v>1543.38</v>
      </c>
      <c r="B6" s="23">
        <v>7.7427700000000002</v>
      </c>
      <c r="F6" s="6">
        <v>95</v>
      </c>
      <c r="G6" s="6">
        <v>2470</v>
      </c>
      <c r="H6" s="6">
        <v>60</v>
      </c>
    </row>
    <row r="7" spans="1:10">
      <c r="A7" s="19">
        <v>2172.31</v>
      </c>
      <c r="B7" s="23">
        <v>7.6266100000000003</v>
      </c>
      <c r="F7" s="6">
        <v>295</v>
      </c>
      <c r="G7" s="6">
        <v>5560</v>
      </c>
      <c r="H7" s="6">
        <v>90</v>
      </c>
    </row>
    <row r="8" spans="1:10">
      <c r="A8" s="19">
        <v>2737.23</v>
      </c>
      <c r="B8" s="23">
        <v>7.6486099999999997</v>
      </c>
      <c r="F8" s="6">
        <v>492.5</v>
      </c>
      <c r="G8" s="6">
        <v>9320</v>
      </c>
      <c r="H8" s="6">
        <v>130</v>
      </c>
    </row>
    <row r="9" spans="1:10">
      <c r="A9" s="19">
        <v>3110.13</v>
      </c>
      <c r="B9" s="23">
        <v>8.0025399999999998</v>
      </c>
      <c r="F9" s="6">
        <v>552.5</v>
      </c>
      <c r="G9" s="6">
        <v>10950</v>
      </c>
      <c r="H9" s="6">
        <v>200</v>
      </c>
    </row>
    <row r="10" spans="1:10">
      <c r="A10" s="19">
        <v>3483.02</v>
      </c>
      <c r="B10" s="23">
        <v>8.0211000000000006</v>
      </c>
    </row>
    <row r="11" spans="1:10">
      <c r="A11" s="19">
        <v>3855.93</v>
      </c>
      <c r="B11" s="23">
        <v>8.7223500000000005</v>
      </c>
    </row>
    <row r="12" spans="1:10">
      <c r="A12" s="19">
        <v>4228.83</v>
      </c>
      <c r="B12" s="23">
        <v>9.1369799999999994</v>
      </c>
    </row>
    <row r="13" spans="1:10">
      <c r="A13" s="19">
        <v>4415.2700000000004</v>
      </c>
      <c r="B13" s="23">
        <v>8.5468600000000006</v>
      </c>
    </row>
    <row r="14" spans="1:10">
      <c r="A14" s="19">
        <v>4788.17</v>
      </c>
      <c r="B14" s="23">
        <v>8.6166400000000003</v>
      </c>
    </row>
    <row r="15" spans="1:10">
      <c r="A15" s="19">
        <v>5161.08</v>
      </c>
      <c r="B15" s="23">
        <v>9.7914200000000005</v>
      </c>
    </row>
    <row r="16" spans="1:10">
      <c r="A16" s="19">
        <v>5533.98</v>
      </c>
      <c r="B16" s="23">
        <v>7.8851000000000004</v>
      </c>
    </row>
    <row r="17" spans="1:2">
      <c r="A17" s="19">
        <v>5906.88</v>
      </c>
      <c r="B17" s="23">
        <v>8.59314</v>
      </c>
    </row>
    <row r="18" spans="1:2">
      <c r="A18" s="19">
        <v>6279.77</v>
      </c>
      <c r="B18" s="23">
        <v>8.8168500000000005</v>
      </c>
    </row>
    <row r="19" spans="1:2">
      <c r="A19" s="19">
        <v>6688.11</v>
      </c>
      <c r="B19" s="23">
        <v>8.7567199999999996</v>
      </c>
    </row>
    <row r="20" spans="1:2">
      <c r="A20" s="19">
        <v>7108.27</v>
      </c>
      <c r="B20" s="23">
        <v>9.4370700000000003</v>
      </c>
    </row>
    <row r="21" spans="1:2">
      <c r="A21" s="19">
        <v>7528.42</v>
      </c>
      <c r="B21" s="23">
        <v>9.3471299999999999</v>
      </c>
    </row>
    <row r="22" spans="1:2">
      <c r="A22" s="19">
        <v>7948.57</v>
      </c>
      <c r="B22" s="23">
        <v>9.0690600000000003</v>
      </c>
    </row>
    <row r="23" spans="1:2">
      <c r="A23" s="19">
        <v>8368.7199999999993</v>
      </c>
      <c r="B23" s="23">
        <v>10.878299999999999</v>
      </c>
    </row>
    <row r="24" spans="1:2">
      <c r="A24" s="19">
        <v>8788.8700000000008</v>
      </c>
      <c r="B24" s="23">
        <v>11.3316</v>
      </c>
    </row>
    <row r="25" spans="1:2">
      <c r="A25" s="19">
        <v>9209.0300000000007</v>
      </c>
      <c r="B25" s="23">
        <v>10.924300000000001</v>
      </c>
    </row>
    <row r="26" spans="1:2">
      <c r="A26" s="19">
        <v>9629.18</v>
      </c>
      <c r="B26" s="23">
        <v>11.5176</v>
      </c>
    </row>
    <row r="27" spans="1:2">
      <c r="A27" s="19">
        <v>10049.299999999999</v>
      </c>
      <c r="B27" s="23">
        <v>9.4468700000000005</v>
      </c>
    </row>
    <row r="28" spans="1:2">
      <c r="A28" s="19">
        <v>10469.5</v>
      </c>
      <c r="B28" s="23">
        <v>10.8673</v>
      </c>
    </row>
    <row r="29" spans="1:2">
      <c r="A29" s="19">
        <v>11238.9</v>
      </c>
      <c r="B29" s="23">
        <v>9.3749599999999997</v>
      </c>
    </row>
    <row r="30" spans="1:2">
      <c r="A30" s="19">
        <v>12058.3</v>
      </c>
      <c r="B30" s="23">
        <v>8.6896900000000006</v>
      </c>
    </row>
    <row r="31" spans="1:2">
      <c r="A31" s="19">
        <v>12877.6</v>
      </c>
      <c r="B31" s="23">
        <v>8.7244600000000005</v>
      </c>
    </row>
    <row r="32" spans="1:2">
      <c r="A32" s="19">
        <v>13696.9</v>
      </c>
      <c r="B32" s="23">
        <v>8.7308800000000009</v>
      </c>
    </row>
    <row r="33" spans="1:2">
      <c r="A33" s="19">
        <v>14516.3</v>
      </c>
      <c r="B33" s="23">
        <v>8.6631300000000007</v>
      </c>
    </row>
    <row r="34" spans="1:2">
      <c r="A34" s="19">
        <v>15335.6</v>
      </c>
      <c r="B34" s="23">
        <v>7.8182999999999998</v>
      </c>
    </row>
    <row r="35" spans="1:2">
      <c r="A35" s="19">
        <v>16154.9</v>
      </c>
      <c r="B35" s="23">
        <v>7.5240600000000004</v>
      </c>
    </row>
    <row r="36" spans="1:2">
      <c r="A36" s="19">
        <v>16974.3</v>
      </c>
      <c r="B36" s="23">
        <v>7.3125400000000003</v>
      </c>
    </row>
  </sheetData>
  <mergeCells count="2">
    <mergeCell ref="A3:B3"/>
    <mergeCell ref="F3:H3"/>
  </mergeCells>
  <phoneticPr fontId="44" type="noConversion"/>
  <pageMargins left="0.7" right="0.7" top="0.75" bottom="0.75" header="0.3" footer="0.3"/>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T99"/>
  <sheetViews>
    <sheetView workbookViewId="0">
      <selection activeCell="B5" sqref="B5:B64"/>
    </sheetView>
  </sheetViews>
  <sheetFormatPr baseColWidth="10" defaultColWidth="9" defaultRowHeight="13"/>
  <cols>
    <col min="1" max="1" width="21.1640625" style="19" customWidth="1"/>
    <col min="2" max="2" width="13.6640625" style="6" customWidth="1"/>
    <col min="3" max="5" width="9" style="4"/>
    <col min="6" max="6" width="10.6640625" style="6" customWidth="1"/>
    <col min="7" max="7" width="24.83203125" style="6" customWidth="1"/>
    <col min="8" max="8" width="14.1640625" style="6" customWidth="1"/>
    <col min="9" max="9" width="11.1640625" style="6" customWidth="1"/>
    <col min="10" max="10" width="20.33203125" style="6" customWidth="1"/>
    <col min="11" max="11" width="7.83203125" style="6" customWidth="1"/>
    <col min="12" max="16384" width="9" style="4"/>
  </cols>
  <sheetData>
    <row r="1" spans="1:11">
      <c r="A1" s="37" t="s">
        <v>919</v>
      </c>
      <c r="B1" s="20"/>
      <c r="D1" s="6"/>
      <c r="E1" s="6"/>
      <c r="K1" s="4"/>
    </row>
    <row r="2" spans="1:11">
      <c r="A2" s="9"/>
      <c r="B2" s="20"/>
      <c r="D2" s="6"/>
      <c r="E2" s="6"/>
      <c r="K2" s="4"/>
    </row>
    <row r="3" spans="1:11">
      <c r="A3" s="239" t="s">
        <v>605</v>
      </c>
      <c r="B3" s="239"/>
      <c r="F3" s="229" t="s">
        <v>606</v>
      </c>
      <c r="G3" s="229"/>
      <c r="H3" s="229"/>
      <c r="I3" s="229"/>
      <c r="J3" s="229"/>
      <c r="K3" s="229"/>
    </row>
    <row r="4" spans="1:11" ht="15">
      <c r="A4" s="11" t="s">
        <v>607</v>
      </c>
      <c r="B4" s="12" t="s">
        <v>608</v>
      </c>
      <c r="F4" s="29" t="s">
        <v>617</v>
      </c>
      <c r="G4" s="6" t="s">
        <v>610</v>
      </c>
      <c r="H4" s="14" t="s">
        <v>611</v>
      </c>
      <c r="I4" s="14" t="s">
        <v>612</v>
      </c>
      <c r="J4" s="6" t="s">
        <v>619</v>
      </c>
      <c r="K4" s="22" t="s">
        <v>634</v>
      </c>
    </row>
    <row r="5" spans="1:11">
      <c r="A5" s="19">
        <v>68.888999999999996</v>
      </c>
      <c r="B5" s="111">
        <v>8.15</v>
      </c>
      <c r="F5" s="29">
        <v>9</v>
      </c>
      <c r="G5" s="29" t="s">
        <v>920</v>
      </c>
      <c r="H5" s="29">
        <v>690</v>
      </c>
      <c r="I5" s="29">
        <v>30</v>
      </c>
      <c r="J5" s="29">
        <v>620</v>
      </c>
      <c r="K5" s="6">
        <v>55</v>
      </c>
    </row>
    <row r="6" spans="1:11">
      <c r="A6" s="19">
        <v>344.44400000000002</v>
      </c>
      <c r="B6" s="111">
        <v>9.1679999999999993</v>
      </c>
      <c r="F6" s="29">
        <v>11</v>
      </c>
      <c r="G6" s="29" t="s">
        <v>920</v>
      </c>
      <c r="H6" s="29">
        <v>710</v>
      </c>
      <c r="I6" s="29">
        <v>30</v>
      </c>
      <c r="J6" s="29">
        <v>630</v>
      </c>
      <c r="K6" s="6">
        <v>60</v>
      </c>
    </row>
    <row r="7" spans="1:11">
      <c r="A7" s="19">
        <v>620</v>
      </c>
      <c r="B7" s="111">
        <v>8.4049999999999994</v>
      </c>
      <c r="F7" s="29">
        <v>18</v>
      </c>
      <c r="G7" s="29" t="s">
        <v>641</v>
      </c>
      <c r="H7" s="29">
        <v>3730</v>
      </c>
      <c r="I7" s="29">
        <v>40</v>
      </c>
      <c r="J7" s="213" t="s">
        <v>101</v>
      </c>
      <c r="K7" s="213" t="s">
        <v>101</v>
      </c>
    </row>
    <row r="8" spans="1:11">
      <c r="A8" s="19">
        <v>834.44399999999996</v>
      </c>
      <c r="B8" s="111">
        <v>9.2059999999999995</v>
      </c>
      <c r="F8" s="29">
        <v>28</v>
      </c>
      <c r="G8" s="29" t="s">
        <v>641</v>
      </c>
      <c r="H8" s="29">
        <v>4090</v>
      </c>
      <c r="I8" s="29">
        <v>50</v>
      </c>
      <c r="J8" s="213" t="s">
        <v>101</v>
      </c>
      <c r="K8" s="213" t="s">
        <v>101</v>
      </c>
    </row>
    <row r="9" spans="1:11">
      <c r="A9" s="19">
        <v>963.11099999999999</v>
      </c>
      <c r="B9" s="111">
        <v>8.3879999999999999</v>
      </c>
      <c r="F9" s="29">
        <v>35</v>
      </c>
      <c r="G9" s="29" t="s">
        <v>641</v>
      </c>
      <c r="H9" s="29">
        <v>5250</v>
      </c>
      <c r="I9" s="29">
        <v>40</v>
      </c>
      <c r="J9" s="213" t="s">
        <v>101</v>
      </c>
      <c r="K9" s="213" t="s">
        <v>101</v>
      </c>
    </row>
    <row r="10" spans="1:11">
      <c r="A10" s="19">
        <v>1134.6669999999999</v>
      </c>
      <c r="B10" s="111">
        <v>7.9969999999999999</v>
      </c>
      <c r="F10" s="29">
        <v>41</v>
      </c>
      <c r="G10" s="29" t="s">
        <v>641</v>
      </c>
      <c r="H10" s="29">
        <v>5750</v>
      </c>
      <c r="I10" s="29">
        <v>40</v>
      </c>
      <c r="J10" s="213" t="s">
        <v>101</v>
      </c>
      <c r="K10" s="213" t="s">
        <v>101</v>
      </c>
    </row>
    <row r="11" spans="1:11">
      <c r="A11" s="19">
        <v>1349.1110000000001</v>
      </c>
      <c r="B11" s="111">
        <v>8.7240000000000002</v>
      </c>
      <c r="F11" s="29">
        <v>41</v>
      </c>
      <c r="G11" s="29" t="s">
        <v>641</v>
      </c>
      <c r="H11" s="29">
        <v>2990</v>
      </c>
      <c r="I11" s="29">
        <v>40</v>
      </c>
      <c r="J11" s="213" t="s">
        <v>101</v>
      </c>
      <c r="K11" s="213" t="s">
        <v>101</v>
      </c>
    </row>
    <row r="12" spans="1:11">
      <c r="A12" s="19">
        <v>1520.6669999999999</v>
      </c>
      <c r="B12" s="111">
        <v>8.4770000000000003</v>
      </c>
      <c r="F12" s="29">
        <v>99</v>
      </c>
      <c r="G12" s="29" t="s">
        <v>920</v>
      </c>
      <c r="H12" s="29">
        <v>2460</v>
      </c>
      <c r="I12" s="29">
        <v>40</v>
      </c>
      <c r="J12" s="29">
        <v>2550</v>
      </c>
      <c r="K12" s="6">
        <v>200</v>
      </c>
    </row>
    <row r="13" spans="1:11">
      <c r="A13" s="19">
        <v>1649.3330000000001</v>
      </c>
      <c r="B13" s="111">
        <v>8.4629999999999992</v>
      </c>
      <c r="F13" s="29">
        <v>101</v>
      </c>
      <c r="G13" s="29" t="s">
        <v>920</v>
      </c>
      <c r="H13" s="29">
        <v>3112</v>
      </c>
      <c r="I13" s="29">
        <v>40</v>
      </c>
      <c r="J13" s="29">
        <v>3330</v>
      </c>
      <c r="K13" s="6">
        <v>114</v>
      </c>
    </row>
    <row r="14" spans="1:11">
      <c r="A14" s="19">
        <v>1863.778</v>
      </c>
      <c r="B14" s="111">
        <v>8.7509999999999994</v>
      </c>
      <c r="F14" s="29">
        <v>201</v>
      </c>
      <c r="G14" s="29" t="s">
        <v>920</v>
      </c>
      <c r="H14" s="29">
        <v>5135</v>
      </c>
      <c r="I14" s="29">
        <v>60</v>
      </c>
      <c r="J14" s="29">
        <v>5870</v>
      </c>
      <c r="K14" s="6">
        <v>125</v>
      </c>
    </row>
    <row r="15" spans="1:11">
      <c r="A15" s="19">
        <v>1992.444</v>
      </c>
      <c r="B15" s="111">
        <v>8.6989999999999998</v>
      </c>
      <c r="F15" s="29">
        <v>201</v>
      </c>
      <c r="G15" s="29" t="s">
        <v>920</v>
      </c>
      <c r="H15" s="29">
        <v>3660</v>
      </c>
      <c r="I15" s="29">
        <v>60</v>
      </c>
      <c r="J15" s="29">
        <v>3970</v>
      </c>
      <c r="K15" s="6">
        <v>185</v>
      </c>
    </row>
    <row r="16" spans="1:11">
      <c r="A16" s="19">
        <v>2292.6669999999999</v>
      </c>
      <c r="B16" s="111">
        <v>8.5419999999999998</v>
      </c>
      <c r="F16" s="29">
        <v>299</v>
      </c>
      <c r="G16" s="29" t="s">
        <v>920</v>
      </c>
      <c r="H16" s="29">
        <v>6730</v>
      </c>
      <c r="I16" s="29">
        <v>70</v>
      </c>
      <c r="J16" s="29">
        <v>7580</v>
      </c>
      <c r="K16" s="6">
        <v>105</v>
      </c>
    </row>
    <row r="17" spans="1:11">
      <c r="A17" s="19">
        <v>2464.2220000000002</v>
      </c>
      <c r="B17" s="111">
        <v>8.8949999999999996</v>
      </c>
      <c r="F17" s="29">
        <v>301</v>
      </c>
      <c r="G17" s="29" t="s">
        <v>921</v>
      </c>
      <c r="H17" s="29">
        <v>7160</v>
      </c>
      <c r="I17" s="29">
        <v>230</v>
      </c>
      <c r="J17" s="29">
        <v>7990</v>
      </c>
      <c r="K17" s="6">
        <v>410</v>
      </c>
    </row>
    <row r="18" spans="1:11">
      <c r="A18" s="19">
        <v>2940.5880000000002</v>
      </c>
      <c r="B18" s="111">
        <v>9.1639999999999997</v>
      </c>
      <c r="F18" s="29">
        <v>399</v>
      </c>
      <c r="G18" s="29" t="s">
        <v>920</v>
      </c>
      <c r="H18" s="29">
        <v>8550</v>
      </c>
      <c r="I18" s="29">
        <v>100</v>
      </c>
      <c r="J18" s="29">
        <v>9520</v>
      </c>
      <c r="K18" s="6">
        <v>190</v>
      </c>
    </row>
    <row r="19" spans="1:11">
      <c r="A19" s="19">
        <v>3266.078</v>
      </c>
      <c r="B19" s="111">
        <v>8.6080000000000005</v>
      </c>
      <c r="F19" s="29">
        <v>399</v>
      </c>
      <c r="G19" s="29" t="s">
        <v>920</v>
      </c>
      <c r="H19" s="29">
        <v>8760</v>
      </c>
      <c r="I19" s="29">
        <v>70</v>
      </c>
      <c r="J19" s="29">
        <v>9850</v>
      </c>
      <c r="K19" s="6">
        <v>300</v>
      </c>
    </row>
    <row r="20" spans="1:11">
      <c r="A20" s="19">
        <v>3461.373</v>
      </c>
      <c r="B20" s="111">
        <v>8.6780000000000008</v>
      </c>
      <c r="F20" s="29">
        <v>501</v>
      </c>
      <c r="G20" s="29" t="s">
        <v>920</v>
      </c>
      <c r="H20" s="29">
        <v>9230</v>
      </c>
      <c r="I20" s="29">
        <v>90</v>
      </c>
      <c r="J20" s="29">
        <v>10450</v>
      </c>
      <c r="K20" s="6">
        <v>230</v>
      </c>
    </row>
    <row r="21" spans="1:11">
      <c r="A21" s="19">
        <v>3721.7649999999999</v>
      </c>
      <c r="B21" s="111">
        <v>9.9730000000000008</v>
      </c>
      <c r="F21" s="29">
        <v>501</v>
      </c>
      <c r="G21" s="29" t="s">
        <v>920</v>
      </c>
      <c r="H21" s="29">
        <v>9820</v>
      </c>
      <c r="I21" s="29">
        <v>150</v>
      </c>
      <c r="J21" s="29">
        <v>11240</v>
      </c>
      <c r="K21" s="29">
        <v>100</v>
      </c>
    </row>
    <row r="22" spans="1:11">
      <c r="A22" s="19">
        <v>4112.3530000000001</v>
      </c>
      <c r="B22" s="111">
        <v>9.093</v>
      </c>
      <c r="F22" s="29">
        <v>597</v>
      </c>
      <c r="G22" s="29" t="s">
        <v>920</v>
      </c>
      <c r="H22" s="29">
        <v>10780</v>
      </c>
      <c r="I22" s="29">
        <v>140</v>
      </c>
      <c r="J22" s="29">
        <v>12750</v>
      </c>
      <c r="K22" s="29">
        <v>390</v>
      </c>
    </row>
    <row r="23" spans="1:11">
      <c r="A23" s="19">
        <v>4242.549</v>
      </c>
      <c r="B23" s="111">
        <v>8.0239999999999991</v>
      </c>
      <c r="F23" s="29">
        <v>633</v>
      </c>
      <c r="G23" s="29" t="s">
        <v>920</v>
      </c>
      <c r="H23" s="29">
        <v>12430</v>
      </c>
      <c r="I23" s="29">
        <v>70</v>
      </c>
      <c r="J23" s="29">
        <v>9820</v>
      </c>
      <c r="K23" s="29">
        <v>150</v>
      </c>
    </row>
    <row r="24" spans="1:11">
      <c r="A24" s="19">
        <v>4633.1369999999997</v>
      </c>
      <c r="B24" s="111">
        <v>8.4760000000000009</v>
      </c>
      <c r="F24" s="29">
        <v>653</v>
      </c>
      <c r="G24" s="29" t="s">
        <v>920</v>
      </c>
      <c r="H24" s="29">
        <v>11230</v>
      </c>
      <c r="I24" s="29">
        <v>150</v>
      </c>
      <c r="J24" s="29">
        <v>13340</v>
      </c>
      <c r="K24" s="29">
        <v>450</v>
      </c>
    </row>
    <row r="25" spans="1:11">
      <c r="A25" s="19">
        <v>4893.5290000000005</v>
      </c>
      <c r="B25" s="111">
        <v>8.8770000000000007</v>
      </c>
      <c r="F25" s="29">
        <v>671</v>
      </c>
      <c r="G25" s="29" t="s">
        <v>920</v>
      </c>
      <c r="H25" s="29">
        <v>14210</v>
      </c>
      <c r="I25" s="29">
        <v>90</v>
      </c>
      <c r="J25" s="29">
        <v>17060</v>
      </c>
      <c r="K25" s="29">
        <v>510</v>
      </c>
    </row>
    <row r="26" spans="1:11">
      <c r="A26" s="19">
        <v>5088.8239999999996</v>
      </c>
      <c r="B26" s="111">
        <v>9.7650000000000006</v>
      </c>
      <c r="F26" s="29">
        <v>718</v>
      </c>
      <c r="G26" s="29" t="s">
        <v>922</v>
      </c>
      <c r="H26" s="29">
        <v>9600</v>
      </c>
      <c r="I26" s="29">
        <v>60</v>
      </c>
      <c r="J26" s="29">
        <v>10940</v>
      </c>
      <c r="K26" s="29">
        <v>235</v>
      </c>
    </row>
    <row r="27" spans="1:11">
      <c r="A27" s="19">
        <v>5414.3140000000003</v>
      </c>
      <c r="B27" s="111">
        <v>9.2010000000000005</v>
      </c>
      <c r="F27" s="29">
        <v>735</v>
      </c>
      <c r="G27" s="29" t="s">
        <v>920</v>
      </c>
      <c r="H27" s="29">
        <v>10940</v>
      </c>
      <c r="I27" s="29">
        <v>90</v>
      </c>
      <c r="J27" s="29">
        <v>12910</v>
      </c>
      <c r="K27" s="29">
        <v>255</v>
      </c>
    </row>
    <row r="28" spans="1:11">
      <c r="A28" s="19">
        <v>5674.7060000000001</v>
      </c>
      <c r="B28" s="111">
        <v>8.4659999999999993</v>
      </c>
      <c r="F28" s="29">
        <v>759</v>
      </c>
      <c r="G28" s="29" t="s">
        <v>920</v>
      </c>
      <c r="H28" s="29">
        <v>20260</v>
      </c>
      <c r="I28" s="29">
        <v>280</v>
      </c>
      <c r="J28" s="213" t="s">
        <v>101</v>
      </c>
      <c r="K28" s="213" t="s">
        <v>101</v>
      </c>
    </row>
    <row r="29" spans="1:11">
      <c r="A29" s="19">
        <v>5974.6940000000004</v>
      </c>
      <c r="B29" s="111">
        <v>9.5790000000000006</v>
      </c>
      <c r="F29" s="29">
        <v>794</v>
      </c>
      <c r="G29" s="29" t="s">
        <v>920</v>
      </c>
      <c r="H29" s="29">
        <v>11850</v>
      </c>
      <c r="I29" s="29">
        <v>80</v>
      </c>
      <c r="J29" s="29">
        <v>14370</v>
      </c>
      <c r="K29" s="29">
        <v>865</v>
      </c>
    </row>
    <row r="30" spans="1:11">
      <c r="A30" s="19">
        <v>6184.0820000000003</v>
      </c>
      <c r="B30" s="111">
        <v>10.154</v>
      </c>
      <c r="F30" s="29">
        <v>795</v>
      </c>
      <c r="G30" s="29" t="s">
        <v>641</v>
      </c>
      <c r="H30" s="29">
        <v>32310</v>
      </c>
      <c r="I30" s="29">
        <v>500</v>
      </c>
      <c r="J30" s="213" t="s">
        <v>101</v>
      </c>
      <c r="K30" s="213" t="s">
        <v>101</v>
      </c>
    </row>
    <row r="31" spans="1:11">
      <c r="A31" s="19">
        <v>6323.6729999999998</v>
      </c>
      <c r="B31" s="111">
        <v>10.449</v>
      </c>
      <c r="F31" s="29">
        <v>844</v>
      </c>
      <c r="G31" s="29" t="s">
        <v>920</v>
      </c>
      <c r="H31" s="29">
        <v>12370</v>
      </c>
      <c r="I31" s="29">
        <v>570</v>
      </c>
      <c r="J31" s="29">
        <v>14810</v>
      </c>
      <c r="K31" s="29">
        <v>690</v>
      </c>
    </row>
    <row r="32" spans="1:11">
      <c r="A32" s="19">
        <v>6498.1629999999996</v>
      </c>
      <c r="B32" s="111">
        <v>9.5690000000000008</v>
      </c>
      <c r="F32" s="29">
        <v>911</v>
      </c>
      <c r="G32" s="29" t="s">
        <v>641</v>
      </c>
      <c r="H32" s="29">
        <v>36060</v>
      </c>
      <c r="I32" s="29">
        <v>800</v>
      </c>
      <c r="J32" s="29">
        <v>11370</v>
      </c>
      <c r="K32" s="29">
        <v>180</v>
      </c>
    </row>
    <row r="33" spans="1:11">
      <c r="A33" s="19">
        <v>6672.6530000000002</v>
      </c>
      <c r="B33" s="111">
        <v>8.8670000000000009</v>
      </c>
      <c r="F33" s="29">
        <v>921</v>
      </c>
      <c r="G33" s="29" t="s">
        <v>921</v>
      </c>
      <c r="H33" s="29">
        <v>9725</v>
      </c>
      <c r="I33" s="29">
        <v>50</v>
      </c>
      <c r="J33" s="29">
        <v>11060</v>
      </c>
      <c r="K33" s="110">
        <v>170</v>
      </c>
    </row>
    <row r="34" spans="1:11">
      <c r="A34" s="19">
        <v>6812.2449999999999</v>
      </c>
      <c r="B34" s="111">
        <v>9.49</v>
      </c>
      <c r="F34" s="29">
        <v>994</v>
      </c>
      <c r="G34" s="29" t="s">
        <v>920</v>
      </c>
      <c r="H34" s="29">
        <v>9880</v>
      </c>
      <c r="I34" s="29">
        <v>50</v>
      </c>
      <c r="J34" s="213" t="s">
        <v>101</v>
      </c>
      <c r="K34" s="213" t="s">
        <v>101</v>
      </c>
    </row>
    <row r="35" spans="1:11">
      <c r="A35" s="19">
        <v>6951.8370000000004</v>
      </c>
      <c r="B35" s="111">
        <v>9.5210000000000008</v>
      </c>
      <c r="F35" s="29">
        <v>995</v>
      </c>
      <c r="G35" s="29" t="s">
        <v>641</v>
      </c>
      <c r="H35" s="29">
        <v>27260</v>
      </c>
      <c r="I35" s="29">
        <v>270</v>
      </c>
      <c r="J35" s="29">
        <v>10830</v>
      </c>
      <c r="K35" s="29">
        <v>265</v>
      </c>
    </row>
    <row r="36" spans="1:11">
      <c r="A36" s="19">
        <v>7231.0209999999997</v>
      </c>
      <c r="B36" s="111">
        <v>9.516</v>
      </c>
      <c r="F36" s="29">
        <v>1035</v>
      </c>
      <c r="G36" s="29" t="s">
        <v>923</v>
      </c>
      <c r="H36" s="29">
        <v>9490</v>
      </c>
      <c r="I36" s="29">
        <v>60</v>
      </c>
      <c r="J36" s="213" t="s">
        <v>101</v>
      </c>
      <c r="K36" s="213" t="s">
        <v>101</v>
      </c>
    </row>
    <row r="37" spans="1:11">
      <c r="A37" s="19">
        <v>7370.6120000000001</v>
      </c>
      <c r="B37" s="111">
        <v>9.6839999999999993</v>
      </c>
      <c r="F37" s="29">
        <v>1147</v>
      </c>
      <c r="G37" s="29" t="s">
        <v>641</v>
      </c>
      <c r="H37" s="29">
        <v>38690</v>
      </c>
      <c r="I37" s="29">
        <v>270</v>
      </c>
      <c r="J37" s="213" t="s">
        <v>101</v>
      </c>
      <c r="K37" s="213" t="s">
        <v>101</v>
      </c>
    </row>
    <row r="38" spans="1:11">
      <c r="A38" s="19">
        <v>7510.2039999999997</v>
      </c>
      <c r="B38" s="111">
        <v>10.368</v>
      </c>
      <c r="F38" s="29">
        <v>1151</v>
      </c>
      <c r="G38" s="29" t="s">
        <v>641</v>
      </c>
      <c r="H38" s="29">
        <v>38920</v>
      </c>
      <c r="I38" s="29">
        <v>630</v>
      </c>
      <c r="J38" s="213" t="s">
        <v>101</v>
      </c>
      <c r="K38" s="213" t="s">
        <v>101</v>
      </c>
    </row>
    <row r="39" spans="1:11">
      <c r="A39" s="19">
        <v>7696.4</v>
      </c>
      <c r="B39" s="111">
        <v>9.8000000000000007</v>
      </c>
      <c r="F39" s="29">
        <v>1155</v>
      </c>
      <c r="G39" s="29" t="s">
        <v>641</v>
      </c>
      <c r="H39" s="29">
        <v>34190</v>
      </c>
      <c r="I39" s="29">
        <v>570</v>
      </c>
      <c r="J39" s="213" t="s">
        <v>101</v>
      </c>
      <c r="K39" s="213" t="s">
        <v>101</v>
      </c>
    </row>
    <row r="40" spans="1:11">
      <c r="A40" s="19">
        <v>7890.4</v>
      </c>
      <c r="B40" s="111">
        <v>10.601000000000001</v>
      </c>
      <c r="K40" s="110"/>
    </row>
    <row r="41" spans="1:11">
      <c r="A41" s="19">
        <v>8123.2</v>
      </c>
      <c r="B41" s="111">
        <v>9.5069999999999997</v>
      </c>
      <c r="K41" s="29"/>
    </row>
    <row r="42" spans="1:11">
      <c r="A42" s="19">
        <v>8433.6</v>
      </c>
      <c r="B42" s="111">
        <v>10.041</v>
      </c>
      <c r="K42" s="29"/>
    </row>
    <row r="43" spans="1:11">
      <c r="A43" s="19">
        <v>8588.7999999999993</v>
      </c>
      <c r="B43" s="111">
        <v>10.794</v>
      </c>
      <c r="K43" s="29"/>
    </row>
    <row r="44" spans="1:11">
      <c r="A44" s="19">
        <v>8821.6</v>
      </c>
      <c r="B44" s="111">
        <v>10.654</v>
      </c>
      <c r="K44" s="29"/>
    </row>
    <row r="45" spans="1:11">
      <c r="A45" s="19">
        <v>8976.7999999999993</v>
      </c>
      <c r="B45" s="111">
        <v>11.276</v>
      </c>
      <c r="K45" s="29"/>
    </row>
    <row r="46" spans="1:11">
      <c r="A46" s="19">
        <v>9132</v>
      </c>
      <c r="B46" s="111">
        <v>10.565</v>
      </c>
      <c r="K46" s="29"/>
    </row>
    <row r="47" spans="1:11">
      <c r="A47" s="19">
        <v>9364.7999999999993</v>
      </c>
      <c r="B47" s="111">
        <v>10.904</v>
      </c>
      <c r="K47" s="29"/>
    </row>
    <row r="48" spans="1:11">
      <c r="A48" s="19">
        <v>9592.9410000000007</v>
      </c>
      <c r="B48" s="111">
        <v>11.163</v>
      </c>
      <c r="K48" s="110"/>
    </row>
    <row r="49" spans="1:20">
      <c r="A49" s="19">
        <v>9665.8829999999998</v>
      </c>
      <c r="B49" s="111">
        <v>11.419</v>
      </c>
      <c r="K49" s="110"/>
    </row>
    <row r="50" spans="1:20">
      <c r="A50" s="19">
        <v>9811.7649999999994</v>
      </c>
      <c r="B50" s="111">
        <v>11.427</v>
      </c>
      <c r="K50" s="110"/>
    </row>
    <row r="51" spans="1:20">
      <c r="A51" s="19">
        <v>9957.6470000000008</v>
      </c>
      <c r="B51" s="111">
        <v>11.63</v>
      </c>
      <c r="K51" s="110"/>
    </row>
    <row r="52" spans="1:20">
      <c r="A52" s="19">
        <v>10030.588</v>
      </c>
      <c r="B52" s="111">
        <v>11.272</v>
      </c>
      <c r="K52" s="29"/>
    </row>
    <row r="53" spans="1:20">
      <c r="A53" s="19">
        <v>10103.529</v>
      </c>
      <c r="B53" s="111">
        <v>11.151</v>
      </c>
      <c r="K53" s="29"/>
    </row>
    <row r="54" spans="1:20">
      <c r="A54" s="19">
        <v>10212.941000000001</v>
      </c>
      <c r="B54" s="111">
        <v>11.893000000000001</v>
      </c>
      <c r="K54" s="29"/>
    </row>
    <row r="55" spans="1:20">
      <c r="A55" s="19">
        <v>10340.588</v>
      </c>
      <c r="B55" s="111">
        <v>9.6910000000000007</v>
      </c>
      <c r="K55" s="29"/>
    </row>
    <row r="56" spans="1:20">
      <c r="A56" s="19">
        <v>10477.097</v>
      </c>
      <c r="B56" s="111">
        <v>11.602</v>
      </c>
      <c r="K56" s="29"/>
    </row>
    <row r="57" spans="1:20">
      <c r="A57" s="19">
        <v>10549.353999999999</v>
      </c>
      <c r="B57" s="111">
        <v>11.669</v>
      </c>
    </row>
    <row r="58" spans="1:20">
      <c r="A58" s="19">
        <v>10603.549000000001</v>
      </c>
      <c r="B58" s="111">
        <v>11.638</v>
      </c>
    </row>
    <row r="59" spans="1:20">
      <c r="A59" s="19">
        <v>10671.29</v>
      </c>
      <c r="B59" s="111">
        <v>12.461</v>
      </c>
    </row>
    <row r="60" spans="1:20">
      <c r="A60" s="19">
        <v>10725.483</v>
      </c>
      <c r="B60" s="111">
        <v>11.909000000000001</v>
      </c>
    </row>
    <row r="61" spans="1:20">
      <c r="A61" s="19">
        <v>10775.161</v>
      </c>
      <c r="B61" s="111">
        <v>10.387</v>
      </c>
      <c r="R61" s="18"/>
      <c r="S61" s="18"/>
      <c r="T61" s="18"/>
    </row>
    <row r="62" spans="1:20">
      <c r="A62" s="19">
        <v>10815.807000000001</v>
      </c>
      <c r="B62" s="111">
        <v>9.2119999999999997</v>
      </c>
      <c r="R62" s="18"/>
      <c r="S62" s="18"/>
      <c r="T62" s="18"/>
    </row>
    <row r="63" spans="1:20">
      <c r="A63" s="19">
        <v>10856.450999999999</v>
      </c>
      <c r="B63" s="111">
        <v>11.265000000000001</v>
      </c>
      <c r="R63" s="18"/>
      <c r="S63" s="18"/>
      <c r="T63" s="18"/>
    </row>
    <row r="64" spans="1:20">
      <c r="A64" s="19">
        <v>10888.064</v>
      </c>
      <c r="B64" s="111">
        <v>10.02</v>
      </c>
      <c r="R64" s="18"/>
      <c r="S64" s="18"/>
      <c r="T64" s="18"/>
    </row>
    <row r="65" spans="18:20">
      <c r="R65" s="18"/>
      <c r="S65" s="18"/>
      <c r="T65" s="18"/>
    </row>
    <row r="66" spans="18:20">
      <c r="R66" s="18"/>
      <c r="S66" s="18"/>
      <c r="T66" s="18"/>
    </row>
    <row r="67" spans="18:20">
      <c r="R67" s="18"/>
      <c r="S67" s="18"/>
      <c r="T67" s="18"/>
    </row>
    <row r="68" spans="18:20">
      <c r="R68" s="18"/>
      <c r="S68" s="18"/>
      <c r="T68" s="18"/>
    </row>
    <row r="69" spans="18:20">
      <c r="R69" s="18"/>
      <c r="S69" s="18"/>
      <c r="T69" s="18"/>
    </row>
    <row r="70" spans="18:20">
      <c r="R70" s="18"/>
      <c r="S70" s="18"/>
      <c r="T70" s="18"/>
    </row>
    <row r="71" spans="18:20">
      <c r="R71" s="18"/>
      <c r="S71" s="18"/>
      <c r="T71" s="18"/>
    </row>
    <row r="72" spans="18:20">
      <c r="R72" s="18"/>
      <c r="S72" s="18"/>
      <c r="T72" s="18"/>
    </row>
    <row r="73" spans="18:20">
      <c r="R73" s="18"/>
      <c r="S73" s="18"/>
      <c r="T73" s="18"/>
    </row>
    <row r="74" spans="18:20">
      <c r="R74" s="18"/>
      <c r="S74" s="82"/>
      <c r="T74" s="18"/>
    </row>
    <row r="75" spans="18:20">
      <c r="R75" s="18"/>
      <c r="S75" s="18"/>
      <c r="T75" s="18"/>
    </row>
    <row r="76" spans="18:20">
      <c r="R76" s="18"/>
      <c r="S76" s="18"/>
      <c r="T76" s="18"/>
    </row>
    <row r="77" spans="18:20">
      <c r="R77" s="18"/>
      <c r="S77" s="18"/>
      <c r="T77" s="18"/>
    </row>
    <row r="78" spans="18:20">
      <c r="R78" s="18"/>
      <c r="S78" s="18"/>
      <c r="T78" s="18"/>
    </row>
    <row r="79" spans="18:20">
      <c r="R79" s="18"/>
      <c r="S79" s="18"/>
      <c r="T79" s="18"/>
    </row>
    <row r="80" spans="18:20">
      <c r="R80" s="18"/>
      <c r="S80" s="82"/>
      <c r="T80" s="18"/>
    </row>
    <row r="81" spans="18:20">
      <c r="R81" s="18"/>
      <c r="S81" s="18"/>
      <c r="T81" s="18"/>
    </row>
    <row r="82" spans="18:20">
      <c r="R82" s="18"/>
      <c r="S82" s="18"/>
      <c r="T82" s="18"/>
    </row>
    <row r="83" spans="18:20">
      <c r="R83" s="18"/>
      <c r="S83" s="18"/>
      <c r="T83" s="18"/>
    </row>
    <row r="84" spans="18:20">
      <c r="R84" s="18"/>
      <c r="S84" s="18"/>
      <c r="T84" s="18"/>
    </row>
    <row r="85" spans="18:20">
      <c r="R85" s="18"/>
      <c r="S85" s="18"/>
      <c r="T85" s="18"/>
    </row>
    <row r="86" spans="18:20">
      <c r="R86" s="18"/>
      <c r="S86" s="18"/>
      <c r="T86" s="18"/>
    </row>
    <row r="87" spans="18:20">
      <c r="R87" s="18"/>
      <c r="S87" s="18"/>
      <c r="T87" s="18"/>
    </row>
    <row r="88" spans="18:20">
      <c r="R88" s="18"/>
      <c r="S88" s="82"/>
      <c r="T88" s="18"/>
    </row>
    <row r="89" spans="18:20">
      <c r="R89" s="18"/>
      <c r="S89" s="82"/>
      <c r="T89" s="18"/>
    </row>
    <row r="90" spans="18:20">
      <c r="R90" s="18"/>
      <c r="S90" s="82"/>
      <c r="T90" s="18"/>
    </row>
    <row r="91" spans="18:20">
      <c r="R91" s="18"/>
      <c r="S91" s="82"/>
      <c r="T91" s="18"/>
    </row>
    <row r="92" spans="18:20">
      <c r="R92" s="18"/>
      <c r="S92" s="18"/>
      <c r="T92" s="18"/>
    </row>
    <row r="93" spans="18:20">
      <c r="R93" s="18"/>
      <c r="S93" s="18"/>
      <c r="T93" s="18"/>
    </row>
    <row r="94" spans="18:20">
      <c r="R94" s="18"/>
      <c r="S94" s="18"/>
      <c r="T94" s="18"/>
    </row>
    <row r="95" spans="18:20">
      <c r="R95" s="18"/>
      <c r="S95" s="18"/>
      <c r="T95" s="18"/>
    </row>
    <row r="96" spans="18:20">
      <c r="R96" s="18"/>
      <c r="S96" s="18"/>
      <c r="T96" s="18"/>
    </row>
    <row r="97" spans="18:20">
      <c r="R97" s="18"/>
      <c r="S97" s="18"/>
      <c r="T97" s="18"/>
    </row>
    <row r="98" spans="18:20">
      <c r="R98" s="18"/>
      <c r="S98" s="18"/>
      <c r="T98" s="18"/>
    </row>
    <row r="99" spans="18:20">
      <c r="R99" s="18"/>
      <c r="S99" s="18"/>
      <c r="T99" s="18"/>
    </row>
  </sheetData>
  <mergeCells count="2">
    <mergeCell ref="A3:B3"/>
    <mergeCell ref="F3:K3"/>
  </mergeCells>
  <phoneticPr fontId="44" type="noConversion"/>
  <pageMargins left="0.7" right="0.7" top="0.75" bottom="0.75" header="0.3" footer="0.3"/>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O64"/>
  <sheetViews>
    <sheetView workbookViewId="0">
      <selection activeCell="A3" sqref="A3:B4"/>
    </sheetView>
  </sheetViews>
  <sheetFormatPr baseColWidth="10" defaultColWidth="9" defaultRowHeight="13"/>
  <cols>
    <col min="1" max="1" width="29.1640625" style="19" customWidth="1"/>
    <col min="2" max="2" width="13.6640625" style="23" customWidth="1"/>
    <col min="3" max="4" width="8.6640625" style="23" customWidth="1"/>
    <col min="5" max="5" width="9" style="4"/>
    <col min="6" max="6" width="9.5" style="6" customWidth="1"/>
    <col min="7" max="7" width="22" style="6" customWidth="1"/>
    <col min="8" max="8" width="12.83203125" style="6" customWidth="1"/>
    <col min="9" max="9" width="10" style="6" customWidth="1"/>
    <col min="10" max="10" width="18.33203125" style="6" customWidth="1"/>
    <col min="11" max="11" width="7.1640625" style="6" customWidth="1"/>
    <col min="12" max="14" width="9" style="4"/>
    <col min="15" max="15" width="9" style="109"/>
    <col min="16" max="16384" width="9" style="4"/>
  </cols>
  <sheetData>
    <row r="1" spans="1:15">
      <c r="A1" s="37" t="s">
        <v>924</v>
      </c>
      <c r="B1" s="20"/>
      <c r="C1" s="4"/>
      <c r="D1" s="6"/>
      <c r="E1" s="6"/>
      <c r="K1" s="4"/>
      <c r="O1" s="4"/>
    </row>
    <row r="2" spans="1:15">
      <c r="A2" s="9"/>
      <c r="B2" s="20"/>
      <c r="C2" s="4"/>
      <c r="D2" s="6"/>
      <c r="E2" s="6"/>
      <c r="K2" s="4"/>
      <c r="O2" s="4"/>
    </row>
    <row r="3" spans="1:15">
      <c r="A3" s="239" t="s">
        <v>605</v>
      </c>
      <c r="B3" s="239"/>
      <c r="F3" s="229" t="s">
        <v>606</v>
      </c>
      <c r="G3" s="229"/>
      <c r="H3" s="229"/>
      <c r="I3" s="229"/>
      <c r="J3" s="229"/>
      <c r="K3" s="229"/>
    </row>
    <row r="4" spans="1:15" ht="15">
      <c r="A4" s="11" t="s">
        <v>607</v>
      </c>
      <c r="B4" s="12" t="s">
        <v>608</v>
      </c>
      <c r="C4" s="17"/>
      <c r="D4" s="17"/>
      <c r="F4" s="29" t="s">
        <v>617</v>
      </c>
      <c r="G4" s="6" t="s">
        <v>610</v>
      </c>
      <c r="H4" s="14" t="s">
        <v>611</v>
      </c>
      <c r="I4" s="14" t="s">
        <v>612</v>
      </c>
      <c r="J4" s="6" t="s">
        <v>619</v>
      </c>
      <c r="K4" s="22" t="s">
        <v>634</v>
      </c>
    </row>
    <row r="5" spans="1:15">
      <c r="A5" s="19">
        <v>68.888999999999996</v>
      </c>
      <c r="B5" s="23">
        <v>9</v>
      </c>
      <c r="F5" s="29">
        <v>9</v>
      </c>
      <c r="G5" s="29" t="s">
        <v>920</v>
      </c>
      <c r="H5" s="29">
        <v>690</v>
      </c>
      <c r="I5" s="29">
        <v>30</v>
      </c>
      <c r="J5" s="29">
        <v>620</v>
      </c>
      <c r="K5" s="6">
        <v>55</v>
      </c>
    </row>
    <row r="6" spans="1:15">
      <c r="A6" s="19">
        <v>344.44400000000002</v>
      </c>
      <c r="B6" s="23">
        <v>9.1999999999999993</v>
      </c>
      <c r="F6" s="29">
        <v>11</v>
      </c>
      <c r="G6" s="29" t="s">
        <v>920</v>
      </c>
      <c r="H6" s="29">
        <v>710</v>
      </c>
      <c r="I6" s="29">
        <v>30</v>
      </c>
      <c r="J6" s="29">
        <v>630</v>
      </c>
      <c r="K6" s="6">
        <v>60</v>
      </c>
    </row>
    <row r="7" spans="1:15">
      <c r="A7" s="19">
        <v>620</v>
      </c>
      <c r="B7" s="23">
        <v>10.6</v>
      </c>
      <c r="F7" s="29">
        <v>18</v>
      </c>
      <c r="G7" s="29" t="s">
        <v>641</v>
      </c>
      <c r="H7" s="29">
        <v>3730</v>
      </c>
      <c r="I7" s="29">
        <v>40</v>
      </c>
      <c r="J7" s="213" t="s">
        <v>101</v>
      </c>
      <c r="K7" s="213" t="s">
        <v>101</v>
      </c>
    </row>
    <row r="8" spans="1:15">
      <c r="A8" s="19">
        <v>834.44399999999996</v>
      </c>
      <c r="B8" s="23">
        <v>10.6</v>
      </c>
      <c r="F8" s="29">
        <v>28</v>
      </c>
      <c r="G8" s="29" t="s">
        <v>641</v>
      </c>
      <c r="H8" s="29">
        <v>4090</v>
      </c>
      <c r="I8" s="29">
        <v>50</v>
      </c>
      <c r="J8" s="213" t="s">
        <v>101</v>
      </c>
      <c r="K8" s="213" t="s">
        <v>101</v>
      </c>
    </row>
    <row r="9" spans="1:15">
      <c r="A9" s="19">
        <v>963.11099999999999</v>
      </c>
      <c r="B9" s="23">
        <v>9.1999999999999993</v>
      </c>
      <c r="F9" s="29">
        <v>35</v>
      </c>
      <c r="G9" s="29" t="s">
        <v>641</v>
      </c>
      <c r="H9" s="29">
        <v>5250</v>
      </c>
      <c r="I9" s="29">
        <v>40</v>
      </c>
      <c r="J9" s="213" t="s">
        <v>101</v>
      </c>
      <c r="K9" s="213" t="s">
        <v>101</v>
      </c>
    </row>
    <row r="10" spans="1:15">
      <c r="A10" s="19">
        <v>1134.6669999999999</v>
      </c>
      <c r="B10" s="23">
        <v>10.8</v>
      </c>
      <c r="F10" s="29">
        <v>41</v>
      </c>
      <c r="G10" s="29" t="s">
        <v>641</v>
      </c>
      <c r="H10" s="29">
        <v>5750</v>
      </c>
      <c r="I10" s="29">
        <v>40</v>
      </c>
      <c r="J10" s="213" t="s">
        <v>101</v>
      </c>
      <c r="K10" s="213" t="s">
        <v>101</v>
      </c>
    </row>
    <row r="11" spans="1:15">
      <c r="A11" s="19">
        <v>1349.1110000000001</v>
      </c>
      <c r="B11" s="23">
        <v>12.1</v>
      </c>
      <c r="F11" s="29">
        <v>41</v>
      </c>
      <c r="G11" s="29" t="s">
        <v>641</v>
      </c>
      <c r="H11" s="29">
        <v>2990</v>
      </c>
      <c r="I11" s="29">
        <v>40</v>
      </c>
      <c r="J11" s="213" t="s">
        <v>101</v>
      </c>
      <c r="K11" s="213" t="s">
        <v>101</v>
      </c>
    </row>
    <row r="12" spans="1:15">
      <c r="A12" s="19">
        <v>1520.6669999999999</v>
      </c>
      <c r="B12" s="23">
        <v>11.4</v>
      </c>
      <c r="F12" s="29">
        <v>99</v>
      </c>
      <c r="G12" s="29" t="s">
        <v>920</v>
      </c>
      <c r="H12" s="29">
        <v>2460</v>
      </c>
      <c r="I12" s="29">
        <v>40</v>
      </c>
      <c r="J12" s="29">
        <v>2550</v>
      </c>
      <c r="K12" s="6">
        <v>200</v>
      </c>
    </row>
    <row r="13" spans="1:15">
      <c r="A13" s="19">
        <v>1649.3330000000001</v>
      </c>
      <c r="B13" s="23">
        <v>9.5</v>
      </c>
      <c r="F13" s="29">
        <v>101</v>
      </c>
      <c r="G13" s="29" t="s">
        <v>920</v>
      </c>
      <c r="H13" s="29">
        <v>3112</v>
      </c>
      <c r="I13" s="29">
        <v>40</v>
      </c>
      <c r="J13" s="29">
        <v>3330</v>
      </c>
      <c r="K13" s="6">
        <v>114</v>
      </c>
    </row>
    <row r="14" spans="1:15">
      <c r="A14" s="19">
        <v>1863.778</v>
      </c>
      <c r="B14" s="23">
        <v>10</v>
      </c>
      <c r="F14" s="29">
        <v>201</v>
      </c>
      <c r="G14" s="29" t="s">
        <v>920</v>
      </c>
      <c r="H14" s="29">
        <v>5135</v>
      </c>
      <c r="I14" s="29">
        <v>60</v>
      </c>
      <c r="J14" s="29">
        <v>5870</v>
      </c>
      <c r="K14" s="6">
        <v>125</v>
      </c>
    </row>
    <row r="15" spans="1:15">
      <c r="A15" s="19">
        <v>1992.444</v>
      </c>
      <c r="B15" s="23">
        <v>10.1</v>
      </c>
      <c r="F15" s="29">
        <v>201</v>
      </c>
      <c r="G15" s="29" t="s">
        <v>920</v>
      </c>
      <c r="H15" s="29">
        <v>3660</v>
      </c>
      <c r="I15" s="29">
        <v>60</v>
      </c>
      <c r="J15" s="29">
        <v>3970</v>
      </c>
      <c r="K15" s="6">
        <v>185</v>
      </c>
    </row>
    <row r="16" spans="1:15">
      <c r="A16" s="19">
        <v>2292.6669999999999</v>
      </c>
      <c r="B16" s="23">
        <v>10.6</v>
      </c>
      <c r="F16" s="29">
        <v>299</v>
      </c>
      <c r="G16" s="29" t="s">
        <v>920</v>
      </c>
      <c r="H16" s="29">
        <v>6730</v>
      </c>
      <c r="I16" s="29">
        <v>70</v>
      </c>
      <c r="J16" s="29">
        <v>7580</v>
      </c>
      <c r="K16" s="6">
        <v>105</v>
      </c>
    </row>
    <row r="17" spans="1:11">
      <c r="A17" s="19">
        <v>2464.2220000000002</v>
      </c>
      <c r="B17" s="23">
        <v>11.3</v>
      </c>
      <c r="F17" s="29">
        <v>301</v>
      </c>
      <c r="G17" s="29" t="s">
        <v>921</v>
      </c>
      <c r="H17" s="29">
        <v>7160</v>
      </c>
      <c r="I17" s="29">
        <v>230</v>
      </c>
      <c r="J17" s="29">
        <v>7990</v>
      </c>
      <c r="K17" s="6">
        <v>410</v>
      </c>
    </row>
    <row r="18" spans="1:11">
      <c r="A18" s="19">
        <v>2940.5880000000002</v>
      </c>
      <c r="B18" s="23">
        <v>10.3</v>
      </c>
      <c r="F18" s="29">
        <v>399</v>
      </c>
      <c r="G18" s="29" t="s">
        <v>920</v>
      </c>
      <c r="H18" s="29">
        <v>8550</v>
      </c>
      <c r="I18" s="29">
        <v>100</v>
      </c>
      <c r="J18" s="29">
        <v>9520</v>
      </c>
      <c r="K18" s="6">
        <v>190</v>
      </c>
    </row>
    <row r="19" spans="1:11">
      <c r="A19" s="19">
        <v>3266.078</v>
      </c>
      <c r="B19" s="23">
        <v>9.6</v>
      </c>
      <c r="F19" s="29">
        <v>399</v>
      </c>
      <c r="G19" s="29" t="s">
        <v>920</v>
      </c>
      <c r="H19" s="29">
        <v>8760</v>
      </c>
      <c r="I19" s="29">
        <v>70</v>
      </c>
      <c r="J19" s="29">
        <v>9850</v>
      </c>
      <c r="K19" s="6">
        <v>300</v>
      </c>
    </row>
    <row r="20" spans="1:11">
      <c r="A20" s="19">
        <v>3461.373</v>
      </c>
      <c r="B20" s="23">
        <v>10.5</v>
      </c>
      <c r="F20" s="29">
        <v>501</v>
      </c>
      <c r="G20" s="29" t="s">
        <v>920</v>
      </c>
      <c r="H20" s="29">
        <v>9230</v>
      </c>
      <c r="I20" s="29">
        <v>90</v>
      </c>
      <c r="J20" s="29">
        <v>10450</v>
      </c>
      <c r="K20" s="6">
        <v>230</v>
      </c>
    </row>
    <row r="21" spans="1:11">
      <c r="A21" s="19">
        <v>3721.7649999999999</v>
      </c>
      <c r="B21" s="23">
        <v>9.5</v>
      </c>
      <c r="F21" s="29">
        <v>501</v>
      </c>
      <c r="G21" s="29" t="s">
        <v>920</v>
      </c>
      <c r="H21" s="29">
        <v>9820</v>
      </c>
      <c r="I21" s="29">
        <v>150</v>
      </c>
      <c r="J21" s="29">
        <v>11240</v>
      </c>
      <c r="K21" s="29">
        <v>100</v>
      </c>
    </row>
    <row r="22" spans="1:11">
      <c r="A22" s="19">
        <v>4112.3530000000001</v>
      </c>
      <c r="B22" s="23">
        <v>10.1</v>
      </c>
      <c r="F22" s="29">
        <v>597</v>
      </c>
      <c r="G22" s="29" t="s">
        <v>920</v>
      </c>
      <c r="H22" s="29">
        <v>10780</v>
      </c>
      <c r="I22" s="29">
        <v>140</v>
      </c>
      <c r="J22" s="29">
        <v>12750</v>
      </c>
      <c r="K22" s="29">
        <v>390</v>
      </c>
    </row>
    <row r="23" spans="1:11">
      <c r="A23" s="19">
        <v>4242.549</v>
      </c>
      <c r="B23" s="23">
        <v>10.4</v>
      </c>
      <c r="F23" s="29">
        <v>633</v>
      </c>
      <c r="G23" s="29" t="s">
        <v>920</v>
      </c>
      <c r="H23" s="29">
        <v>12430</v>
      </c>
      <c r="I23" s="29">
        <v>70</v>
      </c>
      <c r="J23" s="29">
        <v>9820</v>
      </c>
      <c r="K23" s="29">
        <v>150</v>
      </c>
    </row>
    <row r="24" spans="1:11">
      <c r="A24" s="19">
        <v>4633.1369999999997</v>
      </c>
      <c r="B24" s="23">
        <v>10.8</v>
      </c>
      <c r="F24" s="29">
        <v>653</v>
      </c>
      <c r="G24" s="29" t="s">
        <v>920</v>
      </c>
      <c r="H24" s="29">
        <v>11230</v>
      </c>
      <c r="I24" s="29">
        <v>150</v>
      </c>
      <c r="J24" s="29">
        <v>13340</v>
      </c>
      <c r="K24" s="29">
        <v>450</v>
      </c>
    </row>
    <row r="25" spans="1:11">
      <c r="A25" s="19">
        <v>4893.5290000000005</v>
      </c>
      <c r="B25" s="23">
        <v>9.4</v>
      </c>
      <c r="F25" s="29">
        <v>671</v>
      </c>
      <c r="G25" s="29" t="s">
        <v>920</v>
      </c>
      <c r="H25" s="29">
        <v>14210</v>
      </c>
      <c r="I25" s="29">
        <v>90</v>
      </c>
      <c r="J25" s="29">
        <v>17060</v>
      </c>
      <c r="K25" s="29">
        <v>510</v>
      </c>
    </row>
    <row r="26" spans="1:11">
      <c r="A26" s="19">
        <v>5088.8239999999996</v>
      </c>
      <c r="B26" s="23">
        <v>11.7</v>
      </c>
      <c r="F26" s="29">
        <v>718</v>
      </c>
      <c r="G26" s="29" t="s">
        <v>922</v>
      </c>
      <c r="H26" s="29">
        <v>9600</v>
      </c>
      <c r="I26" s="29">
        <v>60</v>
      </c>
      <c r="J26" s="29">
        <v>10940</v>
      </c>
      <c r="K26" s="29">
        <v>235</v>
      </c>
    </row>
    <row r="27" spans="1:11">
      <c r="A27" s="19">
        <v>5414.3140000000003</v>
      </c>
      <c r="B27" s="23">
        <v>12.2</v>
      </c>
      <c r="F27" s="29">
        <v>735</v>
      </c>
      <c r="G27" s="29" t="s">
        <v>920</v>
      </c>
      <c r="H27" s="29">
        <v>10940</v>
      </c>
      <c r="I27" s="29">
        <v>90</v>
      </c>
      <c r="J27" s="29">
        <v>12910</v>
      </c>
      <c r="K27" s="29">
        <v>255</v>
      </c>
    </row>
    <row r="28" spans="1:11">
      <c r="A28" s="19">
        <v>5674.7060000000001</v>
      </c>
      <c r="B28" s="23">
        <v>11.9</v>
      </c>
      <c r="F28" s="29">
        <v>759</v>
      </c>
      <c r="G28" s="29" t="s">
        <v>920</v>
      </c>
      <c r="H28" s="29">
        <v>20260</v>
      </c>
      <c r="I28" s="29">
        <v>280</v>
      </c>
      <c r="J28" s="213" t="s">
        <v>101</v>
      </c>
      <c r="K28" s="213" t="s">
        <v>101</v>
      </c>
    </row>
    <row r="29" spans="1:11">
      <c r="A29" s="19">
        <v>5974.6940000000004</v>
      </c>
      <c r="B29" s="23">
        <v>10.5</v>
      </c>
      <c r="F29" s="29">
        <v>794</v>
      </c>
      <c r="G29" s="29" t="s">
        <v>920</v>
      </c>
      <c r="H29" s="29">
        <v>11850</v>
      </c>
      <c r="I29" s="29">
        <v>80</v>
      </c>
      <c r="J29" s="29">
        <v>14370</v>
      </c>
      <c r="K29" s="29">
        <v>865</v>
      </c>
    </row>
    <row r="30" spans="1:11">
      <c r="A30" s="19">
        <v>6184.0820000000003</v>
      </c>
      <c r="B30" s="23">
        <v>11.4</v>
      </c>
      <c r="F30" s="29">
        <v>795</v>
      </c>
      <c r="G30" s="29" t="s">
        <v>641</v>
      </c>
      <c r="H30" s="29">
        <v>32310</v>
      </c>
      <c r="I30" s="29">
        <v>500</v>
      </c>
      <c r="J30" s="213" t="s">
        <v>101</v>
      </c>
      <c r="K30" s="213" t="s">
        <v>101</v>
      </c>
    </row>
    <row r="31" spans="1:11">
      <c r="A31" s="19">
        <v>6323.6729999999998</v>
      </c>
      <c r="B31" s="23">
        <v>11.1</v>
      </c>
      <c r="F31" s="29">
        <v>844</v>
      </c>
      <c r="G31" s="29" t="s">
        <v>920</v>
      </c>
      <c r="H31" s="29">
        <v>12370</v>
      </c>
      <c r="I31" s="29">
        <v>570</v>
      </c>
      <c r="J31" s="29">
        <v>14810</v>
      </c>
      <c r="K31" s="29">
        <v>690</v>
      </c>
    </row>
    <row r="32" spans="1:11">
      <c r="A32" s="19">
        <v>6498.1629999999996</v>
      </c>
      <c r="B32" s="23">
        <v>11.2</v>
      </c>
      <c r="F32" s="29">
        <v>911</v>
      </c>
      <c r="G32" s="29" t="s">
        <v>641</v>
      </c>
      <c r="H32" s="29">
        <v>36060</v>
      </c>
      <c r="I32" s="29">
        <v>800</v>
      </c>
      <c r="J32" s="29">
        <v>11370</v>
      </c>
      <c r="K32" s="29">
        <v>180</v>
      </c>
    </row>
    <row r="33" spans="1:11">
      <c r="A33" s="19">
        <v>6672.6530000000002</v>
      </c>
      <c r="B33" s="23">
        <v>11.9</v>
      </c>
      <c r="F33" s="29">
        <v>921</v>
      </c>
      <c r="G33" s="29" t="s">
        <v>921</v>
      </c>
      <c r="H33" s="29">
        <v>9725</v>
      </c>
      <c r="I33" s="29">
        <v>50</v>
      </c>
      <c r="J33" s="29">
        <v>11060</v>
      </c>
      <c r="K33" s="110">
        <v>170</v>
      </c>
    </row>
    <row r="34" spans="1:11">
      <c r="A34" s="19">
        <v>6812.2449999999999</v>
      </c>
      <c r="B34" s="23">
        <v>11.6</v>
      </c>
      <c r="F34" s="29">
        <v>994</v>
      </c>
      <c r="G34" s="29" t="s">
        <v>920</v>
      </c>
      <c r="H34" s="29">
        <v>9880</v>
      </c>
      <c r="I34" s="29">
        <v>50</v>
      </c>
      <c r="J34" s="213" t="s">
        <v>101</v>
      </c>
      <c r="K34" s="213" t="s">
        <v>101</v>
      </c>
    </row>
    <row r="35" spans="1:11">
      <c r="A35" s="19">
        <v>6951.8370000000004</v>
      </c>
      <c r="B35" s="23">
        <v>12.1</v>
      </c>
      <c r="F35" s="29">
        <v>995</v>
      </c>
      <c r="G35" s="29" t="s">
        <v>641</v>
      </c>
      <c r="H35" s="29">
        <v>27260</v>
      </c>
      <c r="I35" s="29">
        <v>270</v>
      </c>
      <c r="J35" s="29">
        <v>10830</v>
      </c>
      <c r="K35" s="29">
        <v>265</v>
      </c>
    </row>
    <row r="36" spans="1:11">
      <c r="A36" s="19">
        <v>7231.0209999999997</v>
      </c>
      <c r="B36" s="23">
        <v>12.4</v>
      </c>
      <c r="F36" s="29">
        <v>1035</v>
      </c>
      <c r="G36" s="29" t="s">
        <v>923</v>
      </c>
      <c r="H36" s="29">
        <v>9490</v>
      </c>
      <c r="I36" s="29">
        <v>60</v>
      </c>
      <c r="J36" s="213" t="s">
        <v>101</v>
      </c>
      <c r="K36" s="213" t="s">
        <v>101</v>
      </c>
    </row>
    <row r="37" spans="1:11">
      <c r="A37" s="19">
        <v>7370.6120000000001</v>
      </c>
      <c r="B37" s="23">
        <v>10.9</v>
      </c>
      <c r="F37" s="29">
        <v>1147</v>
      </c>
      <c r="G37" s="29" t="s">
        <v>641</v>
      </c>
      <c r="H37" s="29">
        <v>38690</v>
      </c>
      <c r="I37" s="29">
        <v>270</v>
      </c>
      <c r="J37" s="213" t="s">
        <v>101</v>
      </c>
      <c r="K37" s="213" t="s">
        <v>101</v>
      </c>
    </row>
    <row r="38" spans="1:11">
      <c r="A38" s="19">
        <v>7510.2039999999997</v>
      </c>
      <c r="B38" s="23">
        <v>12.5</v>
      </c>
      <c r="F38" s="29">
        <v>1151</v>
      </c>
      <c r="G38" s="29" t="s">
        <v>641</v>
      </c>
      <c r="H38" s="29">
        <v>38920</v>
      </c>
      <c r="I38" s="29">
        <v>630</v>
      </c>
      <c r="J38" s="213" t="s">
        <v>101</v>
      </c>
      <c r="K38" s="213" t="s">
        <v>101</v>
      </c>
    </row>
    <row r="39" spans="1:11">
      <c r="A39" s="19">
        <v>7696.4</v>
      </c>
      <c r="B39" s="23">
        <v>12</v>
      </c>
      <c r="F39" s="29">
        <v>1155</v>
      </c>
      <c r="G39" s="29" t="s">
        <v>641</v>
      </c>
      <c r="H39" s="29">
        <v>34190</v>
      </c>
      <c r="I39" s="29">
        <v>570</v>
      </c>
      <c r="J39" s="213" t="s">
        <v>101</v>
      </c>
      <c r="K39" s="213" t="s">
        <v>101</v>
      </c>
    </row>
    <row r="40" spans="1:11">
      <c r="A40" s="19">
        <v>7890.4</v>
      </c>
      <c r="B40" s="23">
        <v>12.2</v>
      </c>
      <c r="K40" s="110"/>
    </row>
    <row r="41" spans="1:11">
      <c r="A41" s="19">
        <v>8123.2</v>
      </c>
      <c r="B41" s="23">
        <v>11.8</v>
      </c>
      <c r="K41" s="29"/>
    </row>
    <row r="42" spans="1:11">
      <c r="A42" s="19">
        <v>8433.6</v>
      </c>
      <c r="B42" s="23">
        <v>12.4</v>
      </c>
      <c r="K42" s="29"/>
    </row>
    <row r="43" spans="1:11">
      <c r="A43" s="19">
        <v>8588.7999999999993</v>
      </c>
      <c r="B43" s="23">
        <v>12.2</v>
      </c>
      <c r="K43" s="29"/>
    </row>
    <row r="44" spans="1:11">
      <c r="A44" s="19">
        <v>8821.6</v>
      </c>
      <c r="B44" s="23">
        <v>12.4</v>
      </c>
      <c r="K44" s="29"/>
    </row>
    <row r="45" spans="1:11">
      <c r="A45" s="19">
        <v>8976.7999999999993</v>
      </c>
      <c r="B45" s="23">
        <v>12.5</v>
      </c>
      <c r="K45" s="29"/>
    </row>
    <row r="46" spans="1:11">
      <c r="A46" s="19">
        <v>9132</v>
      </c>
      <c r="B46" s="23">
        <v>12.1</v>
      </c>
      <c r="K46" s="29"/>
    </row>
    <row r="47" spans="1:11">
      <c r="A47" s="19">
        <v>9364.7999999999993</v>
      </c>
      <c r="B47" s="23">
        <v>12.3</v>
      </c>
      <c r="K47" s="29"/>
    </row>
    <row r="48" spans="1:11">
      <c r="A48" s="19">
        <v>9592.9410000000007</v>
      </c>
      <c r="B48" s="23">
        <v>12.6</v>
      </c>
      <c r="K48" s="110"/>
    </row>
    <row r="49" spans="1:11">
      <c r="A49" s="19">
        <v>9665.8829999999998</v>
      </c>
      <c r="B49" s="23">
        <v>12.3</v>
      </c>
      <c r="K49" s="110"/>
    </row>
    <row r="50" spans="1:11">
      <c r="A50" s="19">
        <v>9811.7649999999994</v>
      </c>
      <c r="B50" s="23">
        <v>12.4</v>
      </c>
      <c r="K50" s="110"/>
    </row>
    <row r="51" spans="1:11">
      <c r="A51" s="19">
        <v>9957.6470000000008</v>
      </c>
      <c r="B51" s="23">
        <v>12.5</v>
      </c>
      <c r="K51" s="110"/>
    </row>
    <row r="52" spans="1:11">
      <c r="A52" s="19">
        <v>10030.588</v>
      </c>
      <c r="B52" s="23">
        <v>12.2</v>
      </c>
      <c r="K52" s="29"/>
    </row>
    <row r="53" spans="1:11">
      <c r="A53" s="19">
        <v>10103.529</v>
      </c>
      <c r="B53" s="23">
        <v>12.3</v>
      </c>
      <c r="K53" s="29"/>
    </row>
    <row r="54" spans="1:11">
      <c r="A54" s="19">
        <v>10212.941000000001</v>
      </c>
      <c r="B54" s="23">
        <v>12.7</v>
      </c>
      <c r="K54" s="29"/>
    </row>
    <row r="55" spans="1:11">
      <c r="A55" s="19">
        <v>10340.588</v>
      </c>
      <c r="B55" s="23">
        <v>12.7</v>
      </c>
      <c r="K55" s="29"/>
    </row>
    <row r="56" spans="1:11">
      <c r="A56" s="19">
        <v>10477.097</v>
      </c>
      <c r="B56" s="23">
        <v>10.3</v>
      </c>
      <c r="K56" s="29"/>
    </row>
    <row r="57" spans="1:11">
      <c r="A57" s="19">
        <v>10549.353999999999</v>
      </c>
      <c r="B57" s="23">
        <v>10.199999999999999</v>
      </c>
    </row>
    <row r="58" spans="1:11">
      <c r="A58" s="19">
        <v>10603.549000000001</v>
      </c>
      <c r="B58" s="23">
        <v>12.4</v>
      </c>
    </row>
    <row r="59" spans="1:11">
      <c r="A59" s="19">
        <v>10671.29</v>
      </c>
      <c r="B59" s="23">
        <v>12</v>
      </c>
    </row>
    <row r="60" spans="1:11">
      <c r="A60" s="19">
        <v>10725.483</v>
      </c>
      <c r="B60" s="23">
        <v>12.4</v>
      </c>
    </row>
    <row r="61" spans="1:11">
      <c r="A61" s="19">
        <v>10775.161</v>
      </c>
      <c r="B61" s="23">
        <v>12.6</v>
      </c>
    </row>
    <row r="62" spans="1:11">
      <c r="A62" s="19">
        <v>10815.807000000001</v>
      </c>
      <c r="B62" s="23">
        <v>12.5</v>
      </c>
    </row>
    <row r="63" spans="1:11">
      <c r="A63" s="19">
        <v>10856.450999999999</v>
      </c>
      <c r="B63" s="23">
        <v>12.2</v>
      </c>
    </row>
    <row r="64" spans="1:11">
      <c r="A64" s="19">
        <v>10888.064</v>
      </c>
      <c r="B64" s="23">
        <v>11.8</v>
      </c>
    </row>
  </sheetData>
  <sortState xmlns:xlrd2="http://schemas.microsoft.com/office/spreadsheetml/2017/richdata2" ref="F3:J62">
    <sortCondition ref="F3"/>
  </sortState>
  <mergeCells count="2">
    <mergeCell ref="A3:B3"/>
    <mergeCell ref="F3:K3"/>
  </mergeCells>
  <phoneticPr fontId="44" type="noConversion"/>
  <pageMargins left="0.7" right="0.7" top="0.75" bottom="0.75" header="0.3" footer="0.3"/>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J64"/>
  <sheetViews>
    <sheetView workbookViewId="0">
      <selection activeCell="A3" sqref="A3:B4"/>
    </sheetView>
  </sheetViews>
  <sheetFormatPr baseColWidth="10" defaultColWidth="9" defaultRowHeight="13"/>
  <cols>
    <col min="1" max="1" width="20.33203125" style="36" customWidth="1"/>
    <col min="2" max="2" width="13.6640625" style="27" customWidth="1"/>
    <col min="3" max="3" width="10.33203125" style="58"/>
    <col min="4" max="4" width="11.6640625" style="4"/>
    <col min="5" max="16384" width="9" style="4"/>
  </cols>
  <sheetData>
    <row r="1" spans="1:10">
      <c r="A1" s="24" t="s">
        <v>925</v>
      </c>
      <c r="B1" s="20"/>
      <c r="C1" s="4"/>
      <c r="E1" s="22"/>
      <c r="F1" s="22"/>
      <c r="G1" s="22"/>
      <c r="H1" s="22"/>
      <c r="I1" s="22"/>
      <c r="J1" s="6"/>
    </row>
    <row r="2" spans="1:10">
      <c r="A2" s="25"/>
      <c r="B2" s="20"/>
      <c r="C2" s="4"/>
      <c r="E2" s="22"/>
      <c r="F2" s="22"/>
      <c r="G2" s="22"/>
      <c r="H2" s="22"/>
      <c r="I2" s="22"/>
      <c r="J2" s="6"/>
    </row>
    <row r="3" spans="1:10" s="62" customFormat="1">
      <c r="A3" s="239" t="s">
        <v>605</v>
      </c>
      <c r="B3" s="239"/>
      <c r="C3" s="106"/>
    </row>
    <row r="4" spans="1:10" s="62" customFormat="1">
      <c r="A4" s="11" t="s">
        <v>607</v>
      </c>
      <c r="B4" s="12" t="s">
        <v>608</v>
      </c>
      <c r="C4" s="106"/>
    </row>
    <row r="5" spans="1:10">
      <c r="A5" s="107">
        <v>413.76098961145999</v>
      </c>
      <c r="B5" s="108">
        <v>18.543258426965998</v>
      </c>
    </row>
    <row r="6" spans="1:10">
      <c r="A6" s="107">
        <v>1259.6167597429001</v>
      </c>
      <c r="B6" s="108">
        <v>18.262622950819999</v>
      </c>
    </row>
    <row r="7" spans="1:10">
      <c r="A7" s="107">
        <v>2160.4739026001998</v>
      </c>
      <c r="B7" s="108">
        <v>18.297144739732001</v>
      </c>
    </row>
    <row r="8" spans="1:10">
      <c r="A8" s="107">
        <v>3153</v>
      </c>
      <c r="B8" s="108">
        <v>18.576678466872</v>
      </c>
    </row>
    <row r="9" spans="1:10">
      <c r="A9" s="107">
        <v>4231.4168964783003</v>
      </c>
      <c r="B9" s="108">
        <v>19.412736820844</v>
      </c>
    </row>
    <row r="10" spans="1:10">
      <c r="A10" s="107">
        <v>5673.0000000002001</v>
      </c>
      <c r="B10" s="108">
        <v>19.518429098576998</v>
      </c>
    </row>
    <row r="11" spans="1:10">
      <c r="A11" s="107">
        <v>8685.9999999939992</v>
      </c>
      <c r="B11" s="108">
        <v>19.577258451875</v>
      </c>
    </row>
    <row r="12" spans="1:10">
      <c r="A12" s="107">
        <v>9683.9856320821</v>
      </c>
      <c r="B12" s="108">
        <v>19.308748227214998</v>
      </c>
    </row>
    <row r="13" spans="1:10">
      <c r="A13" s="107">
        <v>10438.676752326999</v>
      </c>
      <c r="B13" s="108">
        <v>19.331045720207999</v>
      </c>
    </row>
    <row r="14" spans="1:10">
      <c r="A14" s="107">
        <v>11023.029496409001</v>
      </c>
      <c r="B14" s="108">
        <v>19.12657678842</v>
      </c>
    </row>
    <row r="15" spans="1:10">
      <c r="A15" s="107">
        <v>11510</v>
      </c>
      <c r="B15" s="108">
        <v>19.559811360895999</v>
      </c>
    </row>
    <row r="16" spans="1:10">
      <c r="A16" s="107">
        <v>11967.896597637</v>
      </c>
      <c r="B16" s="108">
        <v>19.647050446708999</v>
      </c>
    </row>
    <row r="17" spans="1:2">
      <c r="A17" s="107">
        <v>12413.208728105001</v>
      </c>
      <c r="B17" s="108">
        <v>19.765110278921998</v>
      </c>
    </row>
    <row r="18" spans="1:2">
      <c r="A18" s="107">
        <v>12841.164183456</v>
      </c>
      <c r="B18" s="108">
        <v>19.473810011144</v>
      </c>
    </row>
    <row r="19" spans="1:2">
      <c r="A19" s="107">
        <v>13246.990755743</v>
      </c>
      <c r="B19" s="108">
        <v>19.267312738045</v>
      </c>
    </row>
    <row r="20" spans="1:2">
      <c r="A20" s="107">
        <v>13625.916237017</v>
      </c>
      <c r="B20" s="108">
        <v>19.072973700140999</v>
      </c>
    </row>
    <row r="21" spans="1:2">
      <c r="A21" s="107">
        <v>13973.168419329</v>
      </c>
      <c r="B21" s="108">
        <v>18.736167733658</v>
      </c>
    </row>
    <row r="22" spans="1:2">
      <c r="A22" s="107">
        <v>14283.975094731</v>
      </c>
      <c r="B22" s="108">
        <v>18.881886096380001</v>
      </c>
    </row>
    <row r="23" spans="1:2">
      <c r="A23" s="107">
        <v>14553.564055276</v>
      </c>
      <c r="B23" s="108">
        <v>18.743003974236</v>
      </c>
    </row>
    <row r="24" spans="1:2">
      <c r="A24" s="107">
        <v>14777.163093015</v>
      </c>
      <c r="B24" s="108">
        <v>18.588276311502</v>
      </c>
    </row>
    <row r="25" spans="1:2">
      <c r="A25" s="107">
        <v>14950</v>
      </c>
      <c r="B25" s="108">
        <v>18.728646785554002</v>
      </c>
    </row>
    <row r="26" spans="1:2">
      <c r="A26" s="107">
        <v>15079.237686544</v>
      </c>
      <c r="B26" s="108">
        <v>18.002925840092999</v>
      </c>
    </row>
    <row r="27" spans="1:2">
      <c r="A27" s="107">
        <v>15180.572602798</v>
      </c>
      <c r="B27" s="108">
        <v>17.505427648712999</v>
      </c>
    </row>
    <row r="28" spans="1:2">
      <c r="A28" s="107">
        <v>15262.032850565</v>
      </c>
      <c r="B28" s="108">
        <v>17.796726907570999</v>
      </c>
    </row>
    <row r="29" spans="1:2">
      <c r="A29" s="107">
        <v>15331.64653165</v>
      </c>
      <c r="B29" s="108">
        <v>18.167767640605</v>
      </c>
    </row>
    <row r="30" spans="1:2">
      <c r="A30" s="107">
        <v>15397.441747856999</v>
      </c>
      <c r="B30" s="108">
        <v>17.747673746214002</v>
      </c>
    </row>
    <row r="31" spans="1:2">
      <c r="A31" s="107">
        <v>15467.446600990999</v>
      </c>
      <c r="B31" s="108">
        <v>17.522994132257001</v>
      </c>
    </row>
    <row r="32" spans="1:2">
      <c r="A32" s="107">
        <v>15549.689192857</v>
      </c>
      <c r="B32" s="108">
        <v>17.529545095025998</v>
      </c>
    </row>
    <row r="33" spans="1:2">
      <c r="A33" s="107">
        <v>15652.197625258001</v>
      </c>
      <c r="B33" s="108">
        <v>16.915680711093</v>
      </c>
    </row>
    <row r="34" spans="1:2">
      <c r="A34" s="107">
        <v>15783</v>
      </c>
      <c r="B34" s="108">
        <v>17.324355386817</v>
      </c>
    </row>
    <row r="35" spans="1:2">
      <c r="A35" s="107">
        <v>16002.972810552999</v>
      </c>
      <c r="B35" s="108">
        <v>17.264659353387</v>
      </c>
    </row>
    <row r="36" spans="1:2">
      <c r="A36" s="107">
        <v>16338.679153973</v>
      </c>
      <c r="B36" s="108">
        <v>16.861805708393</v>
      </c>
    </row>
    <row r="37" spans="1:2">
      <c r="A37" s="107">
        <v>16746.677037445999</v>
      </c>
      <c r="B37" s="108">
        <v>16.739207242599001</v>
      </c>
    </row>
    <row r="38" spans="1:2">
      <c r="A38" s="107">
        <v>17183.524468152002</v>
      </c>
      <c r="B38" s="108">
        <v>16.986254262167002</v>
      </c>
    </row>
    <row r="39" spans="1:2">
      <c r="A39" s="107">
        <v>17605.779453275001</v>
      </c>
      <c r="B39" s="108">
        <v>15.60107722723</v>
      </c>
    </row>
    <row r="40" spans="1:2">
      <c r="A40" s="107">
        <v>17970</v>
      </c>
      <c r="B40" s="108">
        <v>17.074240248176</v>
      </c>
    </row>
    <row r="41" spans="1:2">
      <c r="A41" s="107">
        <v>18269.441476333999</v>
      </c>
      <c r="B41" s="108">
        <v>16.318474416840999</v>
      </c>
    </row>
    <row r="42" spans="1:2">
      <c r="A42" s="107">
        <v>18538.760284374999</v>
      </c>
      <c r="B42" s="108">
        <v>15.356062227257</v>
      </c>
    </row>
    <row r="43" spans="1:2">
      <c r="A43" s="107">
        <v>18796.615982444</v>
      </c>
      <c r="B43" s="108">
        <v>15.447168243388001</v>
      </c>
    </row>
    <row r="44" spans="1:2">
      <c r="A44" s="107">
        <v>19061.668128859001</v>
      </c>
      <c r="B44" s="108">
        <v>15.622575282689001</v>
      </c>
    </row>
    <row r="45" spans="1:2">
      <c r="A45" s="107">
        <v>19352.576281938</v>
      </c>
      <c r="B45" s="108">
        <v>15.552371327298999</v>
      </c>
    </row>
    <row r="46" spans="1:2">
      <c r="A46" s="107">
        <v>19688</v>
      </c>
      <c r="B46" s="108">
        <v>16.201081091923001</v>
      </c>
    </row>
    <row r="47" spans="1:2">
      <c r="A47" s="107">
        <v>20062.756844103002</v>
      </c>
      <c r="B47" s="108">
        <v>15.790728257995999</v>
      </c>
    </row>
    <row r="48" spans="1:2">
      <c r="A48" s="107">
        <v>20461.308577579999</v>
      </c>
      <c r="B48" s="108">
        <v>15.658395722374999</v>
      </c>
    </row>
    <row r="49" spans="1:2">
      <c r="A49" s="107">
        <v>20886.781062163998</v>
      </c>
      <c r="B49" s="108">
        <v>15.539505687648999</v>
      </c>
    </row>
    <row r="50" spans="1:2">
      <c r="A50" s="107">
        <v>21342.300159589999</v>
      </c>
      <c r="B50" s="108">
        <v>14.950650199611999</v>
      </c>
    </row>
    <row r="51" spans="1:2">
      <c r="A51" s="107">
        <v>21830.991731589998</v>
      </c>
      <c r="B51" s="108">
        <v>15.813497179694</v>
      </c>
    </row>
    <row r="52" spans="1:2">
      <c r="A52" s="107">
        <v>22355.981639897</v>
      </c>
      <c r="B52" s="108">
        <v>15.818184611797999</v>
      </c>
    </row>
    <row r="53" spans="1:2">
      <c r="A53" s="107">
        <v>22920.395746245998</v>
      </c>
      <c r="B53" s="108">
        <v>15.452890015264</v>
      </c>
    </row>
    <row r="54" spans="1:2">
      <c r="A54" s="107">
        <v>23527.359912369</v>
      </c>
      <c r="B54" s="108">
        <v>15.835342757044</v>
      </c>
    </row>
    <row r="55" spans="1:2">
      <c r="A55" s="107">
        <v>24180</v>
      </c>
      <c r="B55" s="108">
        <v>16.042491913342001</v>
      </c>
    </row>
    <row r="56" spans="1:2">
      <c r="A56" s="107">
        <v>24960.982401652</v>
      </c>
      <c r="B56" s="108">
        <v>15.390791773088001</v>
      </c>
    </row>
    <row r="57" spans="1:2">
      <c r="A57" s="107">
        <v>25921.043202204</v>
      </c>
      <c r="B57" s="108">
        <v>16.503590868176001</v>
      </c>
    </row>
    <row r="58" spans="1:2">
      <c r="A58" s="107">
        <v>27015.412801929</v>
      </c>
      <c r="B58" s="108">
        <v>16.467576617528</v>
      </c>
    </row>
    <row r="59" spans="1:2">
      <c r="A59" s="107">
        <v>28199.321601102001</v>
      </c>
      <c r="B59" s="108">
        <v>16.675610308267</v>
      </c>
    </row>
    <row r="60" spans="1:2">
      <c r="A60" s="107">
        <v>29428</v>
      </c>
      <c r="B60" s="108">
        <v>16.338171174083001</v>
      </c>
    </row>
    <row r="61" spans="1:2">
      <c r="A61" s="107">
        <v>30477.599999999999</v>
      </c>
      <c r="B61" s="108">
        <v>16.677823513637001</v>
      </c>
    </row>
    <row r="62" spans="1:2">
      <c r="A62" s="107">
        <v>31527.200000000001</v>
      </c>
      <c r="B62" s="108">
        <v>16.383617176642002</v>
      </c>
    </row>
    <row r="63" spans="1:2">
      <c r="A63" s="107">
        <v>32576.799999999999</v>
      </c>
      <c r="B63" s="108">
        <v>16.495202104882999</v>
      </c>
    </row>
    <row r="64" spans="1:2">
      <c r="A64" s="107">
        <v>33626.400000000001</v>
      </c>
      <c r="B64" s="108">
        <v>15.988513775401</v>
      </c>
    </row>
  </sheetData>
  <mergeCells count="1">
    <mergeCell ref="A3:B3"/>
  </mergeCells>
  <phoneticPr fontId="44" type="noConversion"/>
  <pageMargins left="0.75" right="0.75" top="1" bottom="1" header="0.5" footer="0.5"/>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J410"/>
  <sheetViews>
    <sheetView workbookViewId="0">
      <selection activeCell="F7" sqref="F7"/>
    </sheetView>
  </sheetViews>
  <sheetFormatPr baseColWidth="10" defaultColWidth="9" defaultRowHeight="13"/>
  <cols>
    <col min="1" max="1" width="21.1640625" style="6" customWidth="1"/>
    <col min="2" max="2" width="21" style="20" customWidth="1"/>
    <col min="3" max="3" width="19.6640625" style="20" customWidth="1"/>
    <col min="4" max="7" width="9" style="4"/>
    <col min="8" max="8" width="16.1640625" style="4" customWidth="1"/>
    <col min="9" max="16384" width="9" style="4"/>
  </cols>
  <sheetData>
    <row r="1" spans="1:10">
      <c r="A1" s="37" t="s">
        <v>926</v>
      </c>
      <c r="C1" s="4"/>
      <c r="D1" s="6"/>
      <c r="E1" s="6"/>
      <c r="F1" s="6"/>
      <c r="G1" s="6"/>
      <c r="H1" s="6"/>
      <c r="I1" s="6"/>
      <c r="J1" s="6"/>
    </row>
    <row r="2" spans="1:10">
      <c r="A2" s="9"/>
      <c r="C2" s="4"/>
      <c r="D2" s="6"/>
      <c r="E2" s="6"/>
      <c r="F2" s="6"/>
      <c r="G2" s="6"/>
      <c r="H2" s="6"/>
      <c r="I2" s="6"/>
      <c r="J2" s="6"/>
    </row>
    <row r="3" spans="1:10" ht="15" customHeight="1">
      <c r="A3" s="239" t="s">
        <v>605</v>
      </c>
      <c r="B3" s="239"/>
      <c r="C3" s="239"/>
    </row>
    <row r="4" spans="1:10">
      <c r="A4" s="11" t="s">
        <v>607</v>
      </c>
      <c r="B4" s="12" t="s">
        <v>743</v>
      </c>
      <c r="C4" s="12" t="s">
        <v>775</v>
      </c>
      <c r="H4" s="10" t="s">
        <v>606</v>
      </c>
    </row>
    <row r="5" spans="1:10">
      <c r="A5" s="6">
        <v>163</v>
      </c>
      <c r="B5" s="20">
        <v>17.976281990683699</v>
      </c>
      <c r="C5" s="20">
        <v>0.15525361333697599</v>
      </c>
      <c r="H5" s="6" t="s">
        <v>927</v>
      </c>
    </row>
    <row r="6" spans="1:10">
      <c r="A6" s="6">
        <v>170</v>
      </c>
      <c r="B6" s="20">
        <v>17.8835066464266</v>
      </c>
      <c r="C6" s="20">
        <v>9.7876610682596704E-2</v>
      </c>
    </row>
    <row r="7" spans="1:10">
      <c r="A7" s="6">
        <v>183</v>
      </c>
      <c r="B7" s="20">
        <v>17.835483710372099</v>
      </c>
      <c r="C7" s="20">
        <v>4.2863439094981103E-2</v>
      </c>
    </row>
    <row r="8" spans="1:10">
      <c r="A8" s="6">
        <v>197</v>
      </c>
      <c r="B8" s="20">
        <v>17.904521141764</v>
      </c>
      <c r="C8" s="20">
        <v>-0.24920277729898799</v>
      </c>
    </row>
    <row r="9" spans="1:10">
      <c r="A9" s="6">
        <v>210</v>
      </c>
      <c r="B9" s="20">
        <v>17.950594761158801</v>
      </c>
      <c r="C9" s="20">
        <v>5.1539326322537E-2</v>
      </c>
    </row>
    <row r="10" spans="1:10">
      <c r="A10" s="6">
        <v>230</v>
      </c>
      <c r="B10" s="20">
        <v>18.0526673565683</v>
      </c>
      <c r="C10" s="20">
        <v>0.30807954399329701</v>
      </c>
    </row>
    <row r="11" spans="1:10">
      <c r="A11" s="6">
        <v>243</v>
      </c>
      <c r="B11" s="20">
        <v>17.550030215677499</v>
      </c>
      <c r="C11" s="20">
        <v>-0.32767645954637398</v>
      </c>
    </row>
    <row r="12" spans="1:10">
      <c r="A12" s="6">
        <v>263</v>
      </c>
      <c r="B12" s="20">
        <v>17.7528546763401</v>
      </c>
      <c r="C12" s="20">
        <v>0.273535020887402</v>
      </c>
    </row>
    <row r="13" spans="1:10">
      <c r="A13" s="6">
        <v>277</v>
      </c>
      <c r="B13" s="20">
        <v>17.755531256542</v>
      </c>
      <c r="C13" s="20">
        <v>-0.23633703958087299</v>
      </c>
    </row>
    <row r="14" spans="1:10">
      <c r="A14" s="6">
        <v>297</v>
      </c>
      <c r="B14" s="20">
        <v>18.0227989558967</v>
      </c>
      <c r="C14" s="20">
        <v>0.20886966096290699</v>
      </c>
    </row>
    <row r="15" spans="1:10">
      <c r="A15" s="6">
        <v>317</v>
      </c>
      <c r="B15" s="20">
        <v>17.8324367326498</v>
      </c>
      <c r="C15" s="20">
        <v>0.11910867593513701</v>
      </c>
    </row>
    <row r="16" spans="1:10">
      <c r="A16" s="6">
        <v>330</v>
      </c>
      <c r="B16" s="20">
        <v>17.835483710372099</v>
      </c>
      <c r="C16" s="20">
        <v>4.2863439094981103E-2</v>
      </c>
    </row>
    <row r="17" spans="1:3">
      <c r="A17" s="6">
        <v>343</v>
      </c>
      <c r="B17" s="20">
        <v>17.990642977766498</v>
      </c>
      <c r="C17" s="20">
        <v>0.15864912151793101</v>
      </c>
    </row>
    <row r="18" spans="1:3">
      <c r="A18" s="6">
        <v>363</v>
      </c>
      <c r="B18" s="20">
        <v>18.023710101505099</v>
      </c>
      <c r="C18" s="20">
        <v>0.27216543824206602</v>
      </c>
    </row>
    <row r="19" spans="1:3">
      <c r="A19" s="6">
        <v>383</v>
      </c>
      <c r="B19" s="20">
        <v>17.8814708047504</v>
      </c>
      <c r="C19" s="20">
        <v>-2.07913965649184E-2</v>
      </c>
    </row>
    <row r="20" spans="1:3">
      <c r="A20" s="6">
        <v>397</v>
      </c>
      <c r="B20" s="20">
        <v>18.0644098453465</v>
      </c>
      <c r="C20" s="20">
        <v>0.55392468809905204</v>
      </c>
    </row>
    <row r="21" spans="1:3">
      <c r="A21" s="6">
        <v>410</v>
      </c>
      <c r="B21" s="20">
        <v>18.149380402624299</v>
      </c>
      <c r="C21" s="20">
        <v>0.119562932724551</v>
      </c>
    </row>
    <row r="22" spans="1:3">
      <c r="A22" s="6">
        <v>430</v>
      </c>
      <c r="B22" s="20">
        <v>17.798486046232401</v>
      </c>
      <c r="C22" s="20">
        <v>-2.1555381314307599E-2</v>
      </c>
    </row>
    <row r="23" spans="1:3">
      <c r="A23" s="6">
        <v>450</v>
      </c>
      <c r="B23" s="20">
        <v>18.091297023676599</v>
      </c>
      <c r="C23" s="20">
        <v>0.158113002169051</v>
      </c>
    </row>
    <row r="24" spans="1:3">
      <c r="A24" s="6">
        <v>463</v>
      </c>
      <c r="B24" s="20">
        <v>18.138546715402999</v>
      </c>
      <c r="C24" s="20">
        <v>0.33391662944883099</v>
      </c>
    </row>
    <row r="25" spans="1:3">
      <c r="A25" s="6">
        <v>477</v>
      </c>
      <c r="B25" s="20">
        <v>17.831323818363298</v>
      </c>
      <c r="C25" s="20">
        <v>6.1026938731935897E-2</v>
      </c>
    </row>
    <row r="26" spans="1:3">
      <c r="A26" s="6">
        <v>497</v>
      </c>
      <c r="B26" s="20">
        <v>18.368983455640201</v>
      </c>
      <c r="C26" s="20">
        <v>0.37779638438765201</v>
      </c>
    </row>
    <row r="27" spans="1:3">
      <c r="A27" s="6">
        <v>517</v>
      </c>
      <c r="B27" s="20">
        <v>17.913095225778999</v>
      </c>
      <c r="C27" s="20">
        <v>4.1328578374356301E-2</v>
      </c>
    </row>
    <row r="28" spans="1:3">
      <c r="A28" s="6">
        <v>530</v>
      </c>
      <c r="B28" s="20">
        <v>18.279257285892399</v>
      </c>
      <c r="C28" s="20">
        <v>0.419507199045701</v>
      </c>
    </row>
    <row r="29" spans="1:3">
      <c r="A29" s="6">
        <v>543</v>
      </c>
      <c r="B29" s="20">
        <v>17.831323818363298</v>
      </c>
      <c r="C29" s="20">
        <v>6.1026938731935897E-2</v>
      </c>
    </row>
    <row r="30" spans="1:3">
      <c r="A30" s="6">
        <v>563</v>
      </c>
      <c r="B30" s="20">
        <v>18.052112779742899</v>
      </c>
      <c r="C30" s="20">
        <v>0.190760412775386</v>
      </c>
    </row>
    <row r="31" spans="1:3">
      <c r="A31" s="6">
        <v>583</v>
      </c>
      <c r="B31" s="20">
        <v>18.0043512281039</v>
      </c>
      <c r="C31" s="20">
        <v>-8.8855675585133298E-2</v>
      </c>
    </row>
    <row r="32" spans="1:3">
      <c r="A32" s="6">
        <v>597</v>
      </c>
      <c r="B32" s="20">
        <v>18.150937793660599</v>
      </c>
      <c r="C32" s="20">
        <v>0.18769276314734601</v>
      </c>
    </row>
    <row r="33" spans="1:3">
      <c r="A33" s="6">
        <v>603</v>
      </c>
      <c r="B33" s="20">
        <v>17.8463687231108</v>
      </c>
      <c r="C33" s="20">
        <v>-2.61988766998934E-2</v>
      </c>
    </row>
    <row r="34" spans="1:3">
      <c r="A34" s="6">
        <v>623</v>
      </c>
      <c r="B34" s="20">
        <v>18.112703923908999</v>
      </c>
      <c r="C34" s="20">
        <v>0.114025985257766</v>
      </c>
    </row>
    <row r="35" spans="1:3">
      <c r="A35" s="6">
        <v>643</v>
      </c>
      <c r="B35" s="20">
        <v>18.064394709861801</v>
      </c>
      <c r="C35" s="20">
        <v>0.202930571038032</v>
      </c>
    </row>
    <row r="36" spans="1:3">
      <c r="A36" s="6">
        <v>657</v>
      </c>
      <c r="B36" s="20">
        <v>18.157322652920701</v>
      </c>
      <c r="C36" s="20">
        <v>0.27271489066438698</v>
      </c>
    </row>
    <row r="37" spans="1:3">
      <c r="A37" s="6">
        <v>670</v>
      </c>
      <c r="B37" s="20">
        <v>17.940832180244001</v>
      </c>
      <c r="C37" s="20">
        <v>0.23275856431886699</v>
      </c>
    </row>
    <row r="38" spans="1:3">
      <c r="A38" s="6">
        <v>690</v>
      </c>
      <c r="B38" s="20">
        <v>18.053692413868401</v>
      </c>
      <c r="C38" s="20">
        <v>0.27559903026902199</v>
      </c>
    </row>
    <row r="39" spans="1:3">
      <c r="A39" s="6">
        <v>710</v>
      </c>
      <c r="B39" s="20">
        <v>17.918405069564599</v>
      </c>
      <c r="C39" s="20">
        <v>3.2069237935906401E-2</v>
      </c>
    </row>
    <row r="40" spans="1:3">
      <c r="A40" s="6">
        <v>723</v>
      </c>
      <c r="B40" s="20">
        <v>18.134898288206699</v>
      </c>
      <c r="C40" s="20">
        <v>0.19473626956962101</v>
      </c>
    </row>
    <row r="41" spans="1:3">
      <c r="A41" s="6">
        <v>737</v>
      </c>
      <c r="B41" s="20">
        <v>17.9917374887502</v>
      </c>
      <c r="C41" s="20">
        <v>2.9393194695911701E-2</v>
      </c>
    </row>
    <row r="42" spans="1:3">
      <c r="A42" s="6">
        <v>757</v>
      </c>
      <c r="B42" s="20">
        <v>18.146496652716699</v>
      </c>
      <c r="C42" s="20">
        <v>0.26554228540991598</v>
      </c>
    </row>
    <row r="43" spans="1:3">
      <c r="A43" s="6">
        <v>777</v>
      </c>
      <c r="B43" s="20">
        <v>17.839665959271802</v>
      </c>
      <c r="C43" s="20">
        <v>4.4750912529427499E-2</v>
      </c>
    </row>
    <row r="44" spans="1:3">
      <c r="A44" s="6">
        <v>790</v>
      </c>
      <c r="B44" s="20">
        <v>18.0328564256905</v>
      </c>
      <c r="C44" s="20">
        <v>-5.0141715831123E-2</v>
      </c>
    </row>
    <row r="45" spans="1:3">
      <c r="A45" s="6">
        <v>803</v>
      </c>
      <c r="B45" s="20">
        <v>17.983515647712</v>
      </c>
      <c r="C45" s="20">
        <v>0.19393019784608201</v>
      </c>
    </row>
    <row r="46" spans="1:3">
      <c r="A46" s="6">
        <v>823</v>
      </c>
      <c r="B46" s="20">
        <v>17.737597606351599</v>
      </c>
      <c r="C46" s="20">
        <v>-0.25622905949015901</v>
      </c>
    </row>
    <row r="47" spans="1:3">
      <c r="A47" s="6">
        <v>843</v>
      </c>
      <c r="B47" s="20">
        <v>17.880722136010402</v>
      </c>
      <c r="C47" s="20">
        <v>-1.75210688107824E-2</v>
      </c>
    </row>
    <row r="48" spans="1:3">
      <c r="A48" s="6">
        <v>857</v>
      </c>
      <c r="B48" s="20">
        <v>18.0328564256905</v>
      </c>
      <c r="C48" s="20">
        <v>-5.0141715831123E-2</v>
      </c>
    </row>
    <row r="49" spans="1:3">
      <c r="A49" s="6">
        <v>870</v>
      </c>
      <c r="B49" s="20">
        <v>18.0831029251</v>
      </c>
      <c r="C49" s="20">
        <v>0.19046661120769201</v>
      </c>
    </row>
    <row r="50" spans="1:3">
      <c r="A50" s="6">
        <v>890</v>
      </c>
      <c r="B50" s="20">
        <v>18.021488192017799</v>
      </c>
      <c r="C50" s="20">
        <v>7.8820928966251105E-2</v>
      </c>
    </row>
    <row r="51" spans="1:3">
      <c r="A51" s="6">
        <v>910</v>
      </c>
      <c r="B51" s="20">
        <v>18.289010189982399</v>
      </c>
      <c r="C51" s="20">
        <v>1.2209194913392001</v>
      </c>
    </row>
    <row r="52" spans="1:3">
      <c r="A52" s="6">
        <v>923</v>
      </c>
      <c r="B52" s="20">
        <v>17.8207013892136</v>
      </c>
      <c r="C52" s="20">
        <v>5.1010706797776501E-2</v>
      </c>
    </row>
    <row r="53" spans="1:3">
      <c r="A53" s="6">
        <v>937</v>
      </c>
      <c r="B53" s="20">
        <v>17.686707281651302</v>
      </c>
      <c r="C53" s="20">
        <v>-0.17996091764462799</v>
      </c>
    </row>
    <row r="54" spans="1:3">
      <c r="A54" s="6">
        <v>957</v>
      </c>
      <c r="B54" s="20">
        <v>18.276227258991401</v>
      </c>
      <c r="C54" s="20">
        <v>0.48819761880178197</v>
      </c>
    </row>
    <row r="55" spans="1:3">
      <c r="A55" s="6">
        <v>964</v>
      </c>
      <c r="B55" s="20">
        <v>18.121123985273801</v>
      </c>
      <c r="C55" s="20">
        <v>8.1069839430567198E-2</v>
      </c>
    </row>
    <row r="56" spans="1:3">
      <c r="A56" s="6">
        <v>978</v>
      </c>
      <c r="B56" s="20">
        <v>18.296422541758101</v>
      </c>
      <c r="C56" s="20">
        <v>0.506727595081092</v>
      </c>
    </row>
    <row r="57" spans="1:3">
      <c r="A57" s="6">
        <v>992</v>
      </c>
      <c r="B57" s="20">
        <v>18.227696862050799</v>
      </c>
      <c r="C57" s="20">
        <v>0.280305782594516</v>
      </c>
    </row>
    <row r="58" spans="1:3">
      <c r="A58" s="6">
        <v>1005</v>
      </c>
      <c r="B58" s="20">
        <v>18.041516135191301</v>
      </c>
      <c r="C58" s="20">
        <v>0.11238366418851201</v>
      </c>
    </row>
    <row r="59" spans="1:3">
      <c r="A59" s="6">
        <v>1019</v>
      </c>
      <c r="B59" s="20">
        <v>18.023819621886702</v>
      </c>
      <c r="C59" s="20">
        <v>0.137383776554063</v>
      </c>
    </row>
    <row r="60" spans="1:3">
      <c r="A60" s="6">
        <v>1033</v>
      </c>
      <c r="B60" s="20">
        <v>18.140384059090401</v>
      </c>
      <c r="C60" s="20">
        <v>0.13532428905173699</v>
      </c>
    </row>
    <row r="61" spans="1:3">
      <c r="A61" s="6">
        <v>1046</v>
      </c>
      <c r="B61" s="20">
        <v>18.024152025992901</v>
      </c>
      <c r="C61" s="20">
        <v>5.9184347469972302E-2</v>
      </c>
    </row>
    <row r="62" spans="1:3">
      <c r="A62" s="6">
        <v>1060</v>
      </c>
      <c r="B62" s="20">
        <v>17.988621738450501</v>
      </c>
      <c r="C62" s="20">
        <v>-1.28881237202378E-2</v>
      </c>
    </row>
    <row r="63" spans="1:3">
      <c r="A63" s="6">
        <v>1074</v>
      </c>
      <c r="B63" s="20">
        <v>18.024152025992901</v>
      </c>
      <c r="C63" s="20">
        <v>5.9184347469972302E-2</v>
      </c>
    </row>
    <row r="64" spans="1:3">
      <c r="A64" s="6">
        <v>1088</v>
      </c>
      <c r="B64" s="20">
        <v>18.181727982596001</v>
      </c>
      <c r="C64" s="20">
        <v>0.142898930497982</v>
      </c>
    </row>
    <row r="65" spans="1:3">
      <c r="A65" s="6">
        <v>1101</v>
      </c>
      <c r="B65" s="20">
        <v>17.8011132613649</v>
      </c>
      <c r="C65" s="20">
        <v>-0.103411120061078</v>
      </c>
    </row>
    <row r="66" spans="1:3">
      <c r="A66" s="6">
        <v>1115</v>
      </c>
      <c r="B66" s="20">
        <v>18.138546715402999</v>
      </c>
      <c r="C66" s="20">
        <v>0.33391662944883099</v>
      </c>
    </row>
    <row r="67" spans="1:3">
      <c r="A67" s="6">
        <v>1129</v>
      </c>
      <c r="B67" s="20">
        <v>17.909739566920798</v>
      </c>
      <c r="C67" s="20">
        <v>0.14321084562661099</v>
      </c>
    </row>
    <row r="68" spans="1:3">
      <c r="A68" s="6">
        <v>1142</v>
      </c>
      <c r="B68" s="20">
        <v>18.0328564256905</v>
      </c>
      <c r="C68" s="20">
        <v>-5.0141715831123E-2</v>
      </c>
    </row>
    <row r="69" spans="1:3">
      <c r="A69" s="6">
        <v>1156</v>
      </c>
      <c r="B69" s="20">
        <v>17.927112269939698</v>
      </c>
      <c r="C69" s="20">
        <v>-0.15912966711585899</v>
      </c>
    </row>
    <row r="70" spans="1:3">
      <c r="A70" s="6">
        <v>1170</v>
      </c>
      <c r="B70" s="20">
        <v>18.250623112275701</v>
      </c>
      <c r="C70" s="20">
        <v>0.32099776691332199</v>
      </c>
    </row>
    <row r="71" spans="1:3">
      <c r="A71" s="6">
        <v>1183</v>
      </c>
      <c r="B71" s="20">
        <v>18.151208676739699</v>
      </c>
      <c r="C71" s="20">
        <v>3.7935779886311402E-2</v>
      </c>
    </row>
    <row r="72" spans="1:3">
      <c r="A72" s="6">
        <v>1197</v>
      </c>
      <c r="B72" s="20">
        <v>18.325554333159001</v>
      </c>
      <c r="C72" s="20">
        <v>0.53972322043027698</v>
      </c>
    </row>
    <row r="73" spans="1:3">
      <c r="A73" s="6">
        <v>1228</v>
      </c>
      <c r="B73" s="20">
        <v>18.197726450068501</v>
      </c>
      <c r="C73" s="20">
        <v>0.28258758699117198</v>
      </c>
    </row>
    <row r="74" spans="1:3">
      <c r="A74" s="6">
        <v>1277</v>
      </c>
      <c r="B74" s="20">
        <v>18.306712645173</v>
      </c>
      <c r="C74" s="20">
        <v>0.59784078012495701</v>
      </c>
    </row>
    <row r="75" spans="1:3">
      <c r="A75" s="6">
        <v>1326</v>
      </c>
      <c r="B75" s="20">
        <v>18.064174696717501</v>
      </c>
      <c r="C75" s="20">
        <v>2.24733563913673E-2</v>
      </c>
    </row>
    <row r="76" spans="1:3">
      <c r="A76" s="6">
        <v>1374</v>
      </c>
      <c r="B76" s="20">
        <v>17.9950000711782</v>
      </c>
      <c r="C76" s="20">
        <v>2.8267594589706801E-2</v>
      </c>
    </row>
    <row r="77" spans="1:3">
      <c r="A77" s="6">
        <v>1423</v>
      </c>
      <c r="B77" s="20">
        <v>18.066984202990302</v>
      </c>
      <c r="C77" s="20">
        <v>6.48987328926975E-2</v>
      </c>
    </row>
    <row r="78" spans="1:3">
      <c r="A78" s="6">
        <v>1471</v>
      </c>
      <c r="B78" s="20">
        <v>18.099193911948699</v>
      </c>
      <c r="C78" s="20">
        <v>-4.2008597551063599E-2</v>
      </c>
    </row>
    <row r="79" spans="1:3">
      <c r="A79" s="6">
        <v>1520</v>
      </c>
      <c r="B79" s="20">
        <v>18.239971200779799</v>
      </c>
      <c r="C79" s="20">
        <v>0.248430482864406</v>
      </c>
    </row>
    <row r="80" spans="1:3">
      <c r="A80" s="6">
        <v>1569</v>
      </c>
      <c r="B80" s="20">
        <v>18.174756124359899</v>
      </c>
      <c r="C80" s="20">
        <v>9.6424165873371104E-2</v>
      </c>
    </row>
    <row r="81" spans="1:3">
      <c r="A81" s="6">
        <v>1617</v>
      </c>
      <c r="B81" s="20">
        <v>18.064174696717501</v>
      </c>
      <c r="C81" s="20">
        <v>2.24733563913673E-2</v>
      </c>
    </row>
    <row r="82" spans="1:3">
      <c r="A82" s="6">
        <v>1666</v>
      </c>
      <c r="B82" s="20">
        <v>17.873668309328899</v>
      </c>
      <c r="C82" s="20">
        <v>5.7496626538126101E-2</v>
      </c>
    </row>
    <row r="83" spans="1:3">
      <c r="A83" s="6">
        <v>1715</v>
      </c>
      <c r="B83" s="20">
        <v>18.046056870647501</v>
      </c>
      <c r="C83" s="20">
        <v>0.13933248459848699</v>
      </c>
    </row>
    <row r="84" spans="1:3">
      <c r="A84" s="6">
        <v>1763</v>
      </c>
      <c r="B84" s="20">
        <v>18.174756124359899</v>
      </c>
      <c r="C84" s="20">
        <v>9.6424165873371104E-2</v>
      </c>
    </row>
    <row r="85" spans="1:3">
      <c r="A85" s="6">
        <v>1812</v>
      </c>
      <c r="B85" s="20">
        <v>18.376519774634399</v>
      </c>
      <c r="C85" s="20">
        <v>0.28410791846218098</v>
      </c>
    </row>
    <row r="86" spans="1:3">
      <c r="A86" s="6">
        <v>1860</v>
      </c>
      <c r="B86" s="20">
        <v>17.862315042799398</v>
      </c>
      <c r="C86" s="20">
        <v>1.3170554634836001E-2</v>
      </c>
    </row>
    <row r="87" spans="1:3">
      <c r="A87" s="6">
        <v>1909</v>
      </c>
      <c r="B87" s="20">
        <v>17.972782063989101</v>
      </c>
      <c r="C87" s="20">
        <v>0.21115074405148199</v>
      </c>
    </row>
    <row r="88" spans="1:3">
      <c r="A88" s="6">
        <v>1925</v>
      </c>
      <c r="B88" s="20">
        <v>17.824385442467602</v>
      </c>
      <c r="C88" s="20">
        <v>-7.3230366023037494E-2</v>
      </c>
    </row>
    <row r="89" spans="1:3">
      <c r="A89" s="6">
        <v>1941</v>
      </c>
      <c r="B89" s="20">
        <v>17.9661434845803</v>
      </c>
      <c r="C89" s="20">
        <v>2.3866618245971801E-2</v>
      </c>
    </row>
    <row r="90" spans="1:3">
      <c r="A90" s="6">
        <v>1958</v>
      </c>
      <c r="B90" s="20">
        <v>18.0000349439517</v>
      </c>
      <c r="C90" s="20">
        <v>2.8427921976941901E-2</v>
      </c>
    </row>
    <row r="91" spans="1:3">
      <c r="A91" s="6">
        <v>1974</v>
      </c>
      <c r="B91" s="20">
        <v>18.4312842482816</v>
      </c>
      <c r="C91" s="20">
        <v>0.42464088672598099</v>
      </c>
    </row>
    <row r="92" spans="1:3">
      <c r="A92" s="6">
        <v>1990</v>
      </c>
      <c r="B92" s="20">
        <v>17.993208320168499</v>
      </c>
      <c r="C92" s="20">
        <v>0.109260902983066</v>
      </c>
    </row>
    <row r="93" spans="1:3">
      <c r="A93" s="6">
        <v>2006</v>
      </c>
      <c r="B93" s="20">
        <v>18.211483920185199</v>
      </c>
      <c r="C93" s="20">
        <v>0.22606818630424599</v>
      </c>
    </row>
    <row r="94" spans="1:3">
      <c r="A94" s="6">
        <v>2022</v>
      </c>
      <c r="B94" s="20">
        <v>18.0963704756665</v>
      </c>
      <c r="C94" s="20">
        <v>6.9086847705251905E-2</v>
      </c>
    </row>
    <row r="95" spans="1:3">
      <c r="A95" s="6">
        <v>2039</v>
      </c>
      <c r="B95" s="20">
        <v>18.248527263232599</v>
      </c>
      <c r="C95" s="20">
        <v>0.33658617064267099</v>
      </c>
    </row>
    <row r="96" spans="1:3">
      <c r="A96" s="6">
        <v>2055</v>
      </c>
      <c r="B96" s="20">
        <v>18.037131846896902</v>
      </c>
      <c r="C96" s="20">
        <v>0.15844502462836799</v>
      </c>
    </row>
    <row r="97" spans="1:3">
      <c r="A97" s="6">
        <v>2071</v>
      </c>
      <c r="B97" s="20">
        <v>18.109888285128601</v>
      </c>
      <c r="C97" s="20">
        <v>0.42137014748616702</v>
      </c>
    </row>
    <row r="98" spans="1:3">
      <c r="A98" s="6">
        <v>2085</v>
      </c>
      <c r="B98" s="20">
        <v>17.9661434845803</v>
      </c>
      <c r="C98" s="20">
        <v>2.3866618245971801E-2</v>
      </c>
    </row>
    <row r="99" spans="1:3">
      <c r="A99" s="6">
        <v>2096</v>
      </c>
      <c r="B99" s="20">
        <v>17.9161433806084</v>
      </c>
      <c r="C99" s="20">
        <v>0.102702599401577</v>
      </c>
    </row>
    <row r="100" spans="1:3">
      <c r="A100" s="6">
        <v>2107</v>
      </c>
      <c r="B100" s="20">
        <v>17.662952978452399</v>
      </c>
      <c r="C100" s="20">
        <v>-0.20543501754968899</v>
      </c>
    </row>
    <row r="101" spans="1:3">
      <c r="A101" s="6">
        <v>2118</v>
      </c>
      <c r="B101" s="20">
        <v>17.919936387500599</v>
      </c>
      <c r="C101" s="20">
        <v>5.1843733603130999E-2</v>
      </c>
    </row>
    <row r="102" spans="1:3">
      <c r="A102" s="6">
        <v>2129</v>
      </c>
      <c r="B102" s="20">
        <v>17.9318372364726</v>
      </c>
      <c r="C102" s="20">
        <v>-0.28256280195554401</v>
      </c>
    </row>
    <row r="103" spans="1:3">
      <c r="A103" s="6">
        <v>2152</v>
      </c>
      <c r="B103" s="20">
        <v>17.884298896996299</v>
      </c>
      <c r="C103" s="20">
        <v>0.29926995645508597</v>
      </c>
    </row>
    <row r="104" spans="1:3">
      <c r="A104" s="6">
        <v>2185</v>
      </c>
      <c r="B104" s="20">
        <v>17.859064482826099</v>
      </c>
      <c r="C104" s="20">
        <v>-0.203969910195784</v>
      </c>
    </row>
    <row r="105" spans="1:3">
      <c r="A105" s="6">
        <v>2219</v>
      </c>
      <c r="B105" s="20">
        <v>17.7517493444374</v>
      </c>
      <c r="C105" s="20">
        <v>-0.152808777974033</v>
      </c>
    </row>
    <row r="106" spans="1:3">
      <c r="A106" s="6">
        <v>2253</v>
      </c>
      <c r="B106" s="20">
        <v>18.360883434206901</v>
      </c>
      <c r="C106" s="20">
        <v>0.28839961835209699</v>
      </c>
    </row>
    <row r="107" spans="1:3">
      <c r="A107" s="6">
        <v>2286</v>
      </c>
      <c r="B107" s="20">
        <v>17.962994237675598</v>
      </c>
      <c r="C107" s="20">
        <v>0.24232499297417601</v>
      </c>
    </row>
    <row r="108" spans="1:3">
      <c r="A108" s="6">
        <v>2320</v>
      </c>
      <c r="B108" s="20">
        <v>17.967451898764701</v>
      </c>
      <c r="C108" s="20">
        <v>0.17921340619020201</v>
      </c>
    </row>
    <row r="109" spans="1:3">
      <c r="A109" s="6">
        <v>2353</v>
      </c>
      <c r="B109" s="20">
        <v>17.712328073828299</v>
      </c>
      <c r="C109" s="20">
        <v>-0.20107396743049899</v>
      </c>
    </row>
    <row r="110" spans="1:3">
      <c r="A110" s="6">
        <v>2387</v>
      </c>
      <c r="B110" s="20">
        <v>18.0554947734996</v>
      </c>
      <c r="C110" s="20">
        <v>-0.14918173928925799</v>
      </c>
    </row>
    <row r="111" spans="1:3">
      <c r="A111" s="6">
        <v>2421</v>
      </c>
      <c r="B111" s="20">
        <v>18.022504229518301</v>
      </c>
      <c r="C111" s="20">
        <v>0.161402967905487</v>
      </c>
    </row>
    <row r="112" spans="1:3">
      <c r="A112" s="6">
        <v>2454</v>
      </c>
      <c r="B112" s="20">
        <v>17.738453674721701</v>
      </c>
      <c r="C112" s="20">
        <v>2.7115037068172001E-2</v>
      </c>
    </row>
    <row r="113" spans="1:3">
      <c r="A113" s="6">
        <v>2488</v>
      </c>
      <c r="B113" s="20">
        <v>17.712190855348901</v>
      </c>
      <c r="C113" s="20">
        <v>0.21361042804834199</v>
      </c>
    </row>
    <row r="114" spans="1:3">
      <c r="A114" s="6">
        <v>2521</v>
      </c>
      <c r="B114" s="20">
        <v>17.933243547209099</v>
      </c>
      <c r="C114" s="20">
        <v>1.9687256358309501E-3</v>
      </c>
    </row>
    <row r="115" spans="1:3">
      <c r="A115" s="6">
        <v>2555</v>
      </c>
      <c r="B115" s="20">
        <v>18.093635451354501</v>
      </c>
      <c r="C115" s="20">
        <v>0.50067378164576704</v>
      </c>
    </row>
    <row r="116" spans="1:3">
      <c r="A116" s="6">
        <v>2588</v>
      </c>
      <c r="B116" s="20">
        <v>17.9318372364726</v>
      </c>
      <c r="C116" s="20">
        <v>-0.28256280195554401</v>
      </c>
    </row>
    <row r="117" spans="1:3">
      <c r="A117" s="6">
        <v>2622</v>
      </c>
      <c r="B117" s="20">
        <v>18.051489249081701</v>
      </c>
      <c r="C117" s="20">
        <v>0.44264786005486201</v>
      </c>
    </row>
    <row r="118" spans="1:3">
      <c r="A118" s="6">
        <v>2656</v>
      </c>
      <c r="B118" s="20">
        <v>18.4069193012648</v>
      </c>
      <c r="C118" s="20">
        <v>0.43787395164684201</v>
      </c>
    </row>
    <row r="119" spans="1:3">
      <c r="A119" s="6">
        <v>2689</v>
      </c>
      <c r="B119" s="20">
        <v>17.960354119709699</v>
      </c>
      <c r="C119" s="20">
        <v>9.8712652313616103E-2</v>
      </c>
    </row>
    <row r="120" spans="1:3">
      <c r="A120" s="6">
        <v>2723</v>
      </c>
      <c r="B120" s="20">
        <v>17.8752226074179</v>
      </c>
      <c r="C120" s="20">
        <v>-0.23264661855587301</v>
      </c>
    </row>
    <row r="121" spans="1:3">
      <c r="A121" s="6">
        <v>2756</v>
      </c>
      <c r="B121" s="20">
        <v>17.8752226074179</v>
      </c>
      <c r="C121" s="20">
        <v>-0.23264661855587301</v>
      </c>
    </row>
    <row r="122" spans="1:3">
      <c r="A122" s="6">
        <v>2790</v>
      </c>
      <c r="B122" s="20">
        <v>18.254116442571402</v>
      </c>
      <c r="C122" s="20">
        <v>0.25914032302517798</v>
      </c>
    </row>
    <row r="123" spans="1:3">
      <c r="A123" s="6">
        <v>2830</v>
      </c>
      <c r="B123" s="20">
        <v>18.093421480663999</v>
      </c>
      <c r="C123" s="20">
        <v>7.0386651702976005E-2</v>
      </c>
    </row>
    <row r="124" spans="1:3">
      <c r="A124" s="6">
        <v>2860</v>
      </c>
      <c r="B124" s="20">
        <v>18.0553574719926</v>
      </c>
      <c r="C124" s="20">
        <v>7.4444911669036995E-2</v>
      </c>
    </row>
    <row r="125" spans="1:3">
      <c r="A125" s="6">
        <v>2890</v>
      </c>
      <c r="B125" s="20">
        <v>18.0828091980073</v>
      </c>
      <c r="C125" s="20">
        <v>0.123759953768927</v>
      </c>
    </row>
    <row r="126" spans="1:3">
      <c r="A126" s="6">
        <v>2910</v>
      </c>
      <c r="B126" s="20">
        <v>17.933243547209099</v>
      </c>
      <c r="C126" s="20">
        <v>1.9687256358309501E-3</v>
      </c>
    </row>
    <row r="127" spans="1:3">
      <c r="A127" s="6">
        <v>2930</v>
      </c>
      <c r="B127" s="20">
        <v>17.843940963062799</v>
      </c>
      <c r="C127" s="20">
        <v>0.174367338743596</v>
      </c>
    </row>
    <row r="128" spans="1:3">
      <c r="A128" s="6">
        <v>2955</v>
      </c>
      <c r="B128" s="20">
        <v>17.8739131879159</v>
      </c>
      <c r="C128" s="20">
        <v>-0.31188846747149301</v>
      </c>
    </row>
    <row r="129" spans="1:3">
      <c r="A129" s="6">
        <v>2970</v>
      </c>
      <c r="B129" s="20">
        <v>18.044691919096799</v>
      </c>
      <c r="C129" s="20">
        <v>0.45777815424903601</v>
      </c>
    </row>
    <row r="130" spans="1:3">
      <c r="A130" s="6">
        <v>2990</v>
      </c>
      <c r="B130" s="20">
        <v>17.933243547209099</v>
      </c>
      <c r="C130" s="20">
        <v>1.9687256358309501E-3</v>
      </c>
    </row>
    <row r="131" spans="1:3">
      <c r="A131" s="6">
        <v>3010</v>
      </c>
      <c r="B131" s="20">
        <v>17.9594630304783</v>
      </c>
      <c r="C131" s="20">
        <v>-7.8340581882968094E-2</v>
      </c>
    </row>
    <row r="132" spans="1:3">
      <c r="A132" s="6">
        <v>3030</v>
      </c>
      <c r="B132" s="20">
        <v>17.672255944686501</v>
      </c>
      <c r="C132" s="20">
        <v>-0.12882390937940799</v>
      </c>
    </row>
    <row r="133" spans="1:3">
      <c r="A133" s="6">
        <v>3050</v>
      </c>
      <c r="B133" s="20">
        <v>17.998394514723099</v>
      </c>
      <c r="C133" s="20">
        <v>0.138566477715066</v>
      </c>
    </row>
    <row r="134" spans="1:3">
      <c r="A134" s="6">
        <v>3070</v>
      </c>
      <c r="B134" s="20">
        <v>17.969097738279601</v>
      </c>
      <c r="C134" s="20">
        <v>0.108167788274977</v>
      </c>
    </row>
    <row r="135" spans="1:3">
      <c r="A135" s="6">
        <v>3090</v>
      </c>
      <c r="B135" s="20">
        <v>17.831307105125099</v>
      </c>
      <c r="C135" s="20">
        <v>-0.236344530075874</v>
      </c>
    </row>
    <row r="136" spans="1:3">
      <c r="A136" s="6">
        <v>3110</v>
      </c>
      <c r="B136" s="20">
        <v>18.198935956001101</v>
      </c>
      <c r="C136" s="20">
        <v>0.232679148370457</v>
      </c>
    </row>
    <row r="137" spans="1:3">
      <c r="A137" s="6">
        <v>3130</v>
      </c>
      <c r="B137" s="20">
        <v>17.993427419773798</v>
      </c>
      <c r="C137" s="20">
        <v>8.0864001744190894E-2</v>
      </c>
    </row>
    <row r="138" spans="1:3">
      <c r="A138" s="6">
        <v>3140</v>
      </c>
      <c r="B138" s="20">
        <v>17.865174193278701</v>
      </c>
      <c r="C138" s="20">
        <v>-0.13382209225425801</v>
      </c>
    </row>
    <row r="139" spans="1:3">
      <c r="A139" s="6">
        <v>3160</v>
      </c>
      <c r="B139" s="20">
        <v>17.6978134575103</v>
      </c>
      <c r="C139" s="20">
        <v>-7.6384044924498407E-2</v>
      </c>
    </row>
    <row r="140" spans="1:3">
      <c r="A140" s="6">
        <v>3170</v>
      </c>
      <c r="B140" s="20">
        <v>17.846893798520199</v>
      </c>
      <c r="C140" s="20">
        <v>0.257948390266031</v>
      </c>
    </row>
    <row r="141" spans="1:3">
      <c r="A141" s="6">
        <v>3180</v>
      </c>
      <c r="B141" s="20">
        <v>18.214540966342501</v>
      </c>
      <c r="C141" s="20">
        <v>-0.214937828501508</v>
      </c>
    </row>
    <row r="142" spans="1:3">
      <c r="A142" s="6">
        <v>3200</v>
      </c>
      <c r="B142" s="20">
        <v>17.998394514723099</v>
      </c>
      <c r="C142" s="20">
        <v>0.138566477715066</v>
      </c>
    </row>
    <row r="143" spans="1:3">
      <c r="A143" s="6">
        <v>3210</v>
      </c>
      <c r="B143" s="20">
        <v>17.872216125302302</v>
      </c>
      <c r="C143" s="20">
        <v>-0.17631776191165199</v>
      </c>
    </row>
    <row r="144" spans="1:3">
      <c r="A144" s="6">
        <v>3230</v>
      </c>
      <c r="B144" s="20">
        <v>17.886034126555199</v>
      </c>
      <c r="C144" s="20">
        <v>0.204901003082476</v>
      </c>
    </row>
    <row r="145" spans="1:3">
      <c r="A145" s="6">
        <v>3250</v>
      </c>
      <c r="B145" s="20">
        <v>18.0828091980073</v>
      </c>
      <c r="C145" s="20">
        <v>0.123759953768927</v>
      </c>
    </row>
    <row r="146" spans="1:3">
      <c r="A146" s="6">
        <v>3270</v>
      </c>
      <c r="B146" s="20">
        <v>17.969097738279601</v>
      </c>
      <c r="C146" s="20">
        <v>0.108167788274977</v>
      </c>
    </row>
    <row r="147" spans="1:3">
      <c r="A147" s="6">
        <v>3290</v>
      </c>
      <c r="B147" s="20">
        <v>17.831307105125099</v>
      </c>
      <c r="C147" s="20">
        <v>-0.236344530075874</v>
      </c>
    </row>
    <row r="148" spans="1:3">
      <c r="A148" s="6">
        <v>3310</v>
      </c>
      <c r="B148" s="20">
        <v>17.936173813721101</v>
      </c>
      <c r="C148" s="20">
        <v>-0.32161830638757799</v>
      </c>
    </row>
    <row r="149" spans="1:3">
      <c r="A149" s="6">
        <v>3330</v>
      </c>
      <c r="B149" s="20">
        <v>17.846210487406299</v>
      </c>
      <c r="C149" s="20">
        <v>0.186913103265306</v>
      </c>
    </row>
    <row r="150" spans="1:3">
      <c r="A150" s="6">
        <v>3350</v>
      </c>
      <c r="B150" s="20">
        <v>18.1260916014263</v>
      </c>
      <c r="C150" s="20">
        <v>0.45044083948712199</v>
      </c>
    </row>
    <row r="151" spans="1:3">
      <c r="A151" s="6">
        <v>3365</v>
      </c>
      <c r="B151" s="20">
        <v>17.993283588322399</v>
      </c>
      <c r="C151" s="20">
        <v>1.0401265408118301</v>
      </c>
    </row>
    <row r="152" spans="1:3">
      <c r="A152" s="6">
        <v>3390</v>
      </c>
      <c r="B152" s="20">
        <v>18.0116352195069</v>
      </c>
      <c r="C152" s="20">
        <v>0.22211755453749699</v>
      </c>
    </row>
    <row r="153" spans="1:3">
      <c r="A153" s="6">
        <v>3400</v>
      </c>
      <c r="B153" s="20">
        <v>18.033220183093501</v>
      </c>
      <c r="C153" s="20">
        <v>-1.5099292263727601E-2</v>
      </c>
    </row>
    <row r="154" spans="1:3">
      <c r="A154" s="6">
        <v>3420</v>
      </c>
      <c r="B154" s="20">
        <v>18.106828443871201</v>
      </c>
      <c r="C154" s="20">
        <v>0.109402615207857</v>
      </c>
    </row>
    <row r="155" spans="1:3">
      <c r="A155" s="6">
        <v>3440</v>
      </c>
      <c r="B155" s="20">
        <v>18.014731317786399</v>
      </c>
      <c r="C155" s="20">
        <v>0.203906779746131</v>
      </c>
    </row>
    <row r="156" spans="1:3">
      <c r="A156" s="6">
        <v>3450</v>
      </c>
      <c r="B156" s="20">
        <v>18.010313094256301</v>
      </c>
      <c r="C156" s="20">
        <v>-1.5671711385567999E-2</v>
      </c>
    </row>
    <row r="157" spans="1:3">
      <c r="A157" s="6">
        <v>3460</v>
      </c>
      <c r="B157" s="20">
        <v>18.023502488225699</v>
      </c>
      <c r="C157" s="20">
        <v>-0.28811839371075898</v>
      </c>
    </row>
    <row r="158" spans="1:3">
      <c r="A158" s="6">
        <v>3470</v>
      </c>
      <c r="B158" s="20">
        <v>18.051414096768699</v>
      </c>
      <c r="C158" s="20">
        <v>0.131876635315341</v>
      </c>
    </row>
    <row r="159" spans="1:3">
      <c r="A159" s="6">
        <v>3485</v>
      </c>
      <c r="B159" s="20">
        <v>18.039500815511101</v>
      </c>
      <c r="C159" s="20">
        <v>3.0475944372162101E-2</v>
      </c>
    </row>
    <row r="160" spans="1:3">
      <c r="A160" s="6">
        <v>3500</v>
      </c>
      <c r="B160" s="20">
        <v>17.900103178256</v>
      </c>
      <c r="C160" s="20">
        <v>-0.12010007793654801</v>
      </c>
    </row>
    <row r="161" spans="1:3">
      <c r="A161" s="6">
        <v>3520</v>
      </c>
      <c r="B161" s="20">
        <v>18.203476065684601</v>
      </c>
      <c r="C161" s="20">
        <v>0.233626839507072</v>
      </c>
    </row>
    <row r="162" spans="1:3">
      <c r="A162" s="6">
        <v>3530</v>
      </c>
      <c r="B162" s="20">
        <v>18.092609750848801</v>
      </c>
      <c r="C162" s="20">
        <v>0.12116135018659201</v>
      </c>
    </row>
    <row r="163" spans="1:3">
      <c r="A163" s="6">
        <v>3540</v>
      </c>
      <c r="B163" s="20">
        <v>17.917698770998701</v>
      </c>
      <c r="C163" s="20">
        <v>-0.22030374300967301</v>
      </c>
    </row>
    <row r="164" spans="1:3">
      <c r="A164" s="6">
        <v>3560</v>
      </c>
      <c r="B164" s="20">
        <v>18.1709080135718</v>
      </c>
      <c r="C164" s="20">
        <v>-3.3915366315480102E-3</v>
      </c>
    </row>
    <row r="165" spans="1:3">
      <c r="A165" s="6">
        <v>3580</v>
      </c>
      <c r="B165" s="20">
        <v>18.1408262042556</v>
      </c>
      <c r="C165" s="20">
        <v>-0.198568331895943</v>
      </c>
    </row>
    <row r="166" spans="1:3">
      <c r="A166" s="6">
        <v>3600</v>
      </c>
      <c r="B166" s="20">
        <v>17.6287136307552</v>
      </c>
      <c r="C166" s="20">
        <v>-0.45028814095750802</v>
      </c>
    </row>
    <row r="167" spans="1:3">
      <c r="A167" s="6">
        <v>3610</v>
      </c>
      <c r="B167" s="20">
        <v>18.2658786988939</v>
      </c>
      <c r="C167" s="20">
        <v>1.8566117122871699E-2</v>
      </c>
    </row>
    <row r="168" spans="1:3">
      <c r="A168" s="6">
        <v>3630</v>
      </c>
      <c r="B168" s="20">
        <v>18.074782414032001</v>
      </c>
      <c r="C168" s="20">
        <v>-3.8714677991378101E-2</v>
      </c>
    </row>
    <row r="169" spans="1:3">
      <c r="A169" s="6">
        <v>3640</v>
      </c>
      <c r="B169" s="20">
        <v>18.131895712702899</v>
      </c>
      <c r="C169" s="20">
        <v>-0.14038643208134899</v>
      </c>
    </row>
    <row r="170" spans="1:3">
      <c r="A170" s="6">
        <v>3660</v>
      </c>
      <c r="B170" s="20">
        <v>18.152344052141299</v>
      </c>
      <c r="C170" s="20">
        <v>-9.4529722879083997E-2</v>
      </c>
    </row>
    <row r="171" spans="1:3">
      <c r="A171" s="6">
        <v>3680</v>
      </c>
      <c r="B171" s="20">
        <v>18.3168216274617</v>
      </c>
      <c r="C171" s="20">
        <v>0.64108213247077195</v>
      </c>
    </row>
    <row r="172" spans="1:3">
      <c r="A172" s="6">
        <v>3700</v>
      </c>
      <c r="B172" s="20">
        <v>18.1658031329297</v>
      </c>
      <c r="C172" s="20">
        <v>0.12507554802014201</v>
      </c>
    </row>
    <row r="173" spans="1:3">
      <c r="A173" s="6">
        <v>3720</v>
      </c>
      <c r="B173" s="20">
        <v>18.136160572201</v>
      </c>
      <c r="C173" s="20">
        <v>6.5064334145986599E-2</v>
      </c>
    </row>
    <row r="174" spans="1:3">
      <c r="A174" s="6">
        <v>3740</v>
      </c>
      <c r="B174" s="20">
        <v>18.144153420632001</v>
      </c>
      <c r="C174" s="20">
        <v>0.52937425511093195</v>
      </c>
    </row>
    <row r="175" spans="1:3">
      <c r="A175" s="6">
        <v>3770</v>
      </c>
      <c r="B175" s="20">
        <v>18.185993217176701</v>
      </c>
      <c r="C175" s="20">
        <v>0.41084318798073199</v>
      </c>
    </row>
    <row r="176" spans="1:3">
      <c r="A176" s="6">
        <v>3790</v>
      </c>
      <c r="B176" s="20">
        <v>18.008397456409899</v>
      </c>
      <c r="C176" s="20">
        <v>0.20715930291194101</v>
      </c>
    </row>
    <row r="177" spans="1:3">
      <c r="A177" s="6">
        <v>3815</v>
      </c>
      <c r="B177" s="20">
        <v>18.1411386931671</v>
      </c>
      <c r="C177" s="20">
        <v>0.345103101294717</v>
      </c>
    </row>
    <row r="178" spans="1:3">
      <c r="A178" s="6">
        <v>3830</v>
      </c>
      <c r="B178" s="20">
        <v>18.134253180216799</v>
      </c>
      <c r="C178" s="20">
        <v>0.17221125263075099</v>
      </c>
    </row>
    <row r="179" spans="1:3">
      <c r="A179" s="6">
        <v>3850</v>
      </c>
      <c r="B179" s="20">
        <v>18.188923544785201</v>
      </c>
      <c r="C179" s="20">
        <v>0.18103315386878199</v>
      </c>
    </row>
    <row r="180" spans="1:3">
      <c r="A180" s="6">
        <v>3870</v>
      </c>
      <c r="B180" s="20">
        <v>17.9833430885684</v>
      </c>
      <c r="C180" s="20">
        <v>5.7249218326856803E-2</v>
      </c>
    </row>
    <row r="181" spans="1:3">
      <c r="A181" s="6">
        <v>3880</v>
      </c>
      <c r="B181" s="20">
        <v>18.115393395889601</v>
      </c>
      <c r="C181" s="20">
        <v>0.126638096641117</v>
      </c>
    </row>
    <row r="182" spans="1:3">
      <c r="A182" s="6">
        <v>3910</v>
      </c>
      <c r="B182" s="20">
        <v>18.071696172263501</v>
      </c>
      <c r="C182" s="20">
        <v>0.55354855381803003</v>
      </c>
    </row>
    <row r="183" spans="1:3">
      <c r="A183" s="6">
        <v>3940</v>
      </c>
      <c r="B183" s="20">
        <v>17.8909112471312</v>
      </c>
      <c r="C183" s="20">
        <v>0.27418486960792199</v>
      </c>
    </row>
    <row r="184" spans="1:3">
      <c r="A184" s="6">
        <v>3960</v>
      </c>
      <c r="B184" s="20">
        <v>17.915193717620198</v>
      </c>
      <c r="C184" s="20">
        <v>-1.1969755915034099E-2</v>
      </c>
    </row>
    <row r="185" spans="1:3">
      <c r="A185" s="6">
        <v>3990</v>
      </c>
      <c r="B185" s="20">
        <v>18.196794941386599</v>
      </c>
      <c r="C185" s="20">
        <v>0.32129317476536101</v>
      </c>
    </row>
    <row r="186" spans="1:3">
      <c r="A186" s="6">
        <v>4010</v>
      </c>
      <c r="B186" s="20">
        <v>18.105605093613299</v>
      </c>
      <c r="C186" s="20">
        <v>0.571991924618937</v>
      </c>
    </row>
    <row r="187" spans="1:3">
      <c r="A187" s="6">
        <v>4035</v>
      </c>
      <c r="B187" s="20">
        <v>18.1081389854122</v>
      </c>
      <c r="C187" s="20">
        <v>3.1693161316106798E-2</v>
      </c>
    </row>
    <row r="188" spans="1:3">
      <c r="A188" s="6">
        <v>4060</v>
      </c>
      <c r="B188" s="20">
        <v>18.051563228374601</v>
      </c>
      <c r="C188" s="20">
        <v>0.23648223101275201</v>
      </c>
    </row>
    <row r="189" spans="1:3">
      <c r="A189" s="6">
        <v>4080</v>
      </c>
      <c r="B189" s="20">
        <v>18.184028408239499</v>
      </c>
      <c r="C189" s="20">
        <v>0.46255284061125101</v>
      </c>
    </row>
    <row r="190" spans="1:3">
      <c r="A190" s="6">
        <v>4105</v>
      </c>
      <c r="B190" s="20">
        <v>18.105605093613299</v>
      </c>
      <c r="C190" s="20">
        <v>0.571991924618937</v>
      </c>
    </row>
    <row r="191" spans="1:3">
      <c r="A191" s="6">
        <v>4130</v>
      </c>
      <c r="B191" s="20">
        <v>18.1559783794903</v>
      </c>
      <c r="C191" s="20">
        <v>0.41892943005108702</v>
      </c>
    </row>
    <row r="192" spans="1:3">
      <c r="A192" s="6">
        <v>4150</v>
      </c>
      <c r="B192" s="20">
        <v>18.027899275286</v>
      </c>
      <c r="C192" s="20">
        <v>9.13802797641666E-2</v>
      </c>
    </row>
    <row r="193" spans="1:3">
      <c r="A193" s="6">
        <v>4180</v>
      </c>
      <c r="B193" s="20">
        <v>18.051563228374601</v>
      </c>
      <c r="C193" s="20">
        <v>0.23648223101275201</v>
      </c>
    </row>
    <row r="194" spans="1:3">
      <c r="A194" s="6">
        <v>4200</v>
      </c>
      <c r="B194" s="20">
        <v>18.068869256447901</v>
      </c>
      <c r="C194" s="20">
        <v>0.74227533896125897</v>
      </c>
    </row>
    <row r="195" spans="1:3">
      <c r="A195" s="6">
        <v>4220</v>
      </c>
      <c r="B195" s="20">
        <v>18.098442817194702</v>
      </c>
      <c r="C195" s="20">
        <v>0.17386032623839801</v>
      </c>
    </row>
    <row r="196" spans="1:3">
      <c r="A196" s="6">
        <v>4240</v>
      </c>
      <c r="B196" s="20">
        <v>18.105605093613299</v>
      </c>
      <c r="C196" s="20">
        <v>0.571991924618937</v>
      </c>
    </row>
    <row r="197" spans="1:3">
      <c r="A197" s="6">
        <v>4260</v>
      </c>
      <c r="B197" s="20">
        <v>18.136160572201</v>
      </c>
      <c r="C197" s="20">
        <v>6.5064334145986599E-2</v>
      </c>
    </row>
    <row r="198" spans="1:3">
      <c r="A198" s="6">
        <v>4280</v>
      </c>
      <c r="B198" s="20">
        <v>17.7995609078807</v>
      </c>
      <c r="C198" s="20">
        <v>-9.8864694451468296E-2</v>
      </c>
    </row>
    <row r="199" spans="1:3">
      <c r="A199" s="6">
        <v>4300</v>
      </c>
      <c r="B199" s="20">
        <v>17.874502898279498</v>
      </c>
      <c r="C199" s="20">
        <v>0.255886951070111</v>
      </c>
    </row>
    <row r="200" spans="1:3">
      <c r="A200" s="6">
        <v>4320</v>
      </c>
      <c r="B200" s="20">
        <v>18.051563228374601</v>
      </c>
      <c r="C200" s="20">
        <v>0.23648223101275201</v>
      </c>
    </row>
    <row r="201" spans="1:3">
      <c r="A201" s="6">
        <v>4340</v>
      </c>
      <c r="B201" s="20">
        <v>18.182748073351</v>
      </c>
      <c r="C201" s="20">
        <v>0.28943943671575201</v>
      </c>
    </row>
    <row r="202" spans="1:3">
      <c r="A202" s="6">
        <v>4370</v>
      </c>
      <c r="B202" s="20">
        <v>18.051563228374601</v>
      </c>
      <c r="C202" s="20">
        <v>0.23648223101275201</v>
      </c>
    </row>
    <row r="203" spans="1:3">
      <c r="A203" s="6">
        <v>4400</v>
      </c>
      <c r="B203" s="20">
        <v>18.248677039129198</v>
      </c>
      <c r="C203" s="20">
        <v>0.228035821774626</v>
      </c>
    </row>
    <row r="204" spans="1:3">
      <c r="A204" s="6">
        <v>4420</v>
      </c>
      <c r="B204" s="20">
        <v>18.327236227395499</v>
      </c>
      <c r="C204" s="20">
        <v>0.40133589280152598</v>
      </c>
    </row>
    <row r="205" spans="1:3">
      <c r="A205" s="6">
        <v>4440</v>
      </c>
      <c r="B205" s="20">
        <v>18.072371693584198</v>
      </c>
      <c r="C205" s="20">
        <v>3.0964678334660999E-2</v>
      </c>
    </row>
    <row r="206" spans="1:3">
      <c r="A206" s="6">
        <v>4450</v>
      </c>
      <c r="B206" s="20">
        <v>18.042816856609601</v>
      </c>
      <c r="C206" s="20">
        <v>-7.7339985648412699E-2</v>
      </c>
    </row>
    <row r="207" spans="1:3">
      <c r="A207" s="6">
        <v>4470</v>
      </c>
      <c r="B207" s="20">
        <v>18.209294290666499</v>
      </c>
      <c r="C207" s="20">
        <v>6.6740173594281194E-2</v>
      </c>
    </row>
    <row r="208" spans="1:3">
      <c r="A208" s="6">
        <v>4490</v>
      </c>
      <c r="B208" s="20">
        <v>18.142773385412099</v>
      </c>
      <c r="C208" s="20">
        <v>0.175180266776051</v>
      </c>
    </row>
    <row r="209" spans="1:3">
      <c r="A209" s="6">
        <v>4500</v>
      </c>
      <c r="B209" s="20">
        <v>18.1658031329297</v>
      </c>
      <c r="C209" s="20">
        <v>0.12507554802014201</v>
      </c>
    </row>
    <row r="210" spans="1:3">
      <c r="A210" s="6">
        <v>4520</v>
      </c>
      <c r="B210" s="20">
        <v>18.170188557677999</v>
      </c>
      <c r="C210" s="20">
        <v>0.29878255319432101</v>
      </c>
    </row>
    <row r="211" spans="1:3">
      <c r="A211" s="6">
        <v>4540</v>
      </c>
      <c r="B211" s="20">
        <v>18.155675408935998</v>
      </c>
      <c r="C211" s="20">
        <v>0.33651306026884098</v>
      </c>
    </row>
    <row r="212" spans="1:3">
      <c r="A212" s="6">
        <v>4560</v>
      </c>
      <c r="B212" s="20">
        <v>18.0900459150192</v>
      </c>
      <c r="C212" s="20">
        <v>0.46971915815328702</v>
      </c>
    </row>
    <row r="213" spans="1:3">
      <c r="A213" s="6">
        <v>4580</v>
      </c>
      <c r="B213" s="20">
        <v>18.1658031329297</v>
      </c>
      <c r="C213" s="20">
        <v>0.12507554802014201</v>
      </c>
    </row>
    <row r="214" spans="1:3">
      <c r="A214" s="6">
        <v>4600</v>
      </c>
      <c r="B214" s="20">
        <v>18.0998200935299</v>
      </c>
      <c r="C214" s="20">
        <v>0.19045501079146199</v>
      </c>
    </row>
    <row r="215" spans="1:3">
      <c r="A215" s="6">
        <v>4610</v>
      </c>
      <c r="B215" s="20">
        <v>18.199327085777501</v>
      </c>
      <c r="C215" s="20">
        <v>0.34630801274580703</v>
      </c>
    </row>
    <row r="216" spans="1:3">
      <c r="A216" s="6">
        <v>4630</v>
      </c>
      <c r="B216" s="20">
        <v>17.979902677088301</v>
      </c>
      <c r="C216" s="20">
        <v>4.69396491540622E-2</v>
      </c>
    </row>
    <row r="217" spans="1:3">
      <c r="A217" s="6">
        <v>4650</v>
      </c>
      <c r="B217" s="20">
        <v>18.1209182870431</v>
      </c>
      <c r="C217" s="20">
        <v>-0.13054112664120299</v>
      </c>
    </row>
    <row r="218" spans="1:3">
      <c r="A218" s="6">
        <v>4670</v>
      </c>
      <c r="B218" s="20">
        <v>18.1542310239996</v>
      </c>
      <c r="C218" s="20">
        <v>0.36209197719410202</v>
      </c>
    </row>
    <row r="219" spans="1:3">
      <c r="A219" s="6">
        <v>4690</v>
      </c>
      <c r="B219" s="20">
        <v>18.1530400026361</v>
      </c>
      <c r="C219" s="20">
        <v>0.18916571525973699</v>
      </c>
    </row>
    <row r="220" spans="1:3">
      <c r="A220" s="6">
        <v>4710</v>
      </c>
      <c r="B220" s="20">
        <v>18.0981222775692</v>
      </c>
      <c r="C220" s="20">
        <v>-0.18008231237913799</v>
      </c>
    </row>
    <row r="221" spans="1:3">
      <c r="A221" s="6">
        <v>4730</v>
      </c>
      <c r="B221" s="20">
        <v>18.2885399028055</v>
      </c>
      <c r="C221" s="20">
        <v>0.67492242776031297</v>
      </c>
    </row>
    <row r="222" spans="1:3">
      <c r="A222" s="6">
        <v>4750</v>
      </c>
      <c r="B222" s="20">
        <v>18.042816856609601</v>
      </c>
      <c r="C222" s="20">
        <v>-7.7339985648412699E-2</v>
      </c>
    </row>
    <row r="223" spans="1:3">
      <c r="A223" s="6">
        <v>4770</v>
      </c>
      <c r="B223" s="20">
        <v>18.285443168913002</v>
      </c>
      <c r="C223" s="20">
        <v>0.200696451944473</v>
      </c>
    </row>
    <row r="224" spans="1:3">
      <c r="A224" s="6">
        <v>4790</v>
      </c>
      <c r="B224" s="20">
        <v>18.097179176814599</v>
      </c>
      <c r="C224" s="20">
        <v>0.28037856623590601</v>
      </c>
    </row>
    <row r="225" spans="1:3">
      <c r="A225" s="6">
        <v>4810</v>
      </c>
      <c r="B225" s="20">
        <v>18.559447829944599</v>
      </c>
      <c r="C225" s="20">
        <v>-0.27281636686854899</v>
      </c>
    </row>
    <row r="226" spans="1:3">
      <c r="A226" s="6">
        <v>4820</v>
      </c>
      <c r="B226" s="20">
        <v>18.051414096768699</v>
      </c>
      <c r="C226" s="20">
        <v>0.131876635315341</v>
      </c>
    </row>
    <row r="227" spans="1:3">
      <c r="A227" s="6">
        <v>4830</v>
      </c>
      <c r="B227" s="20">
        <v>18.159125243781101</v>
      </c>
      <c r="C227" s="20">
        <v>0.44006004098107698</v>
      </c>
    </row>
    <row r="228" spans="1:3">
      <c r="A228" s="6">
        <v>4850</v>
      </c>
      <c r="B228" s="20">
        <v>18.1466056255619</v>
      </c>
      <c r="C228" s="20">
        <v>0.300500628921337</v>
      </c>
    </row>
    <row r="229" spans="1:3">
      <c r="A229" s="6">
        <v>4860</v>
      </c>
      <c r="B229" s="20">
        <v>18.3306638103967</v>
      </c>
      <c r="C229" s="20">
        <v>0.162873904520207</v>
      </c>
    </row>
    <row r="230" spans="1:3">
      <c r="A230" s="6">
        <v>4880</v>
      </c>
      <c r="B230" s="20">
        <v>18.191554846989401</v>
      </c>
      <c r="C230" s="20">
        <v>8.2223548619117404E-2</v>
      </c>
    </row>
    <row r="231" spans="1:3">
      <c r="A231" s="6">
        <v>4900</v>
      </c>
      <c r="B231" s="20">
        <v>18.0745480935649</v>
      </c>
      <c r="C231" s="20">
        <v>0.43223804636709701</v>
      </c>
    </row>
    <row r="232" spans="1:3">
      <c r="A232" s="6">
        <v>4930</v>
      </c>
      <c r="B232" s="20">
        <v>17.907902378206401</v>
      </c>
      <c r="C232" s="20">
        <v>-0.26378870428314299</v>
      </c>
    </row>
    <row r="233" spans="1:3">
      <c r="A233" s="6">
        <v>4950</v>
      </c>
      <c r="B233" s="20">
        <v>18.0867150641409</v>
      </c>
      <c r="C233" s="20">
        <v>0.44744215888494199</v>
      </c>
    </row>
    <row r="234" spans="1:3">
      <c r="A234" s="6">
        <v>4970</v>
      </c>
      <c r="B234" s="20">
        <v>18.140821106170002</v>
      </c>
      <c r="C234" s="20">
        <v>0.25007047248846698</v>
      </c>
    </row>
    <row r="235" spans="1:3">
      <c r="A235" s="6">
        <v>5000</v>
      </c>
      <c r="B235" s="20">
        <v>18.219916504894201</v>
      </c>
      <c r="C235" s="20">
        <v>0.25001734573158702</v>
      </c>
    </row>
    <row r="236" spans="1:3">
      <c r="A236" s="6">
        <v>5030</v>
      </c>
      <c r="B236" s="20">
        <v>18.221389774094099</v>
      </c>
      <c r="C236" s="20">
        <v>-7.8171040439748707E-2</v>
      </c>
    </row>
    <row r="237" spans="1:3">
      <c r="A237" s="6">
        <v>5050</v>
      </c>
      <c r="B237" s="20">
        <v>18.819324324990198</v>
      </c>
      <c r="C237" s="20">
        <v>-0.76908261212625395</v>
      </c>
    </row>
    <row r="238" spans="1:3">
      <c r="A238" s="6">
        <v>5080</v>
      </c>
      <c r="B238" s="20">
        <v>18.885516926561301</v>
      </c>
      <c r="C238" s="20">
        <v>-0.52037955369681799</v>
      </c>
    </row>
    <row r="239" spans="1:3">
      <c r="A239" s="6">
        <v>5100</v>
      </c>
      <c r="B239" s="20">
        <v>18.1658031329297</v>
      </c>
      <c r="C239" s="20">
        <v>0.12507554802014201</v>
      </c>
    </row>
    <row r="240" spans="1:3">
      <c r="A240" s="6">
        <v>5120</v>
      </c>
      <c r="B240" s="20">
        <v>18.025481717058501</v>
      </c>
      <c r="C240" s="20">
        <v>0.47065607122958197</v>
      </c>
    </row>
    <row r="241" spans="1:3">
      <c r="A241" s="6">
        <v>5145</v>
      </c>
      <c r="B241" s="20">
        <v>18.9641037755881</v>
      </c>
      <c r="C241" s="20">
        <v>0.176173105047467</v>
      </c>
    </row>
    <row r="242" spans="1:3">
      <c r="A242" s="6">
        <v>5170</v>
      </c>
      <c r="B242" s="20">
        <v>18.187689420377499</v>
      </c>
      <c r="C242" s="20">
        <v>-0.21274671181815899</v>
      </c>
    </row>
    <row r="243" spans="1:3">
      <c r="A243" s="6">
        <v>5200</v>
      </c>
      <c r="B243" s="20">
        <v>18.202554384408501</v>
      </c>
      <c r="C243" s="20">
        <v>0.65638612021238196</v>
      </c>
    </row>
    <row r="244" spans="1:3">
      <c r="A244" s="6">
        <v>5230</v>
      </c>
      <c r="B244" s="20">
        <v>18.732877465593901</v>
      </c>
      <c r="C244" s="20">
        <v>0.168657551063987</v>
      </c>
    </row>
    <row r="245" spans="1:3">
      <c r="A245" s="6">
        <v>5260</v>
      </c>
      <c r="B245" s="20">
        <v>18.8105798238322</v>
      </c>
      <c r="C245" s="20">
        <v>0.380731972409802</v>
      </c>
    </row>
    <row r="246" spans="1:3">
      <c r="A246" s="6">
        <v>5290</v>
      </c>
      <c r="B246" s="20">
        <v>18.184028408239499</v>
      </c>
      <c r="C246" s="20">
        <v>0.46255284061125101</v>
      </c>
    </row>
    <row r="247" spans="1:3">
      <c r="A247" s="6">
        <v>5320</v>
      </c>
      <c r="B247" s="20">
        <v>18.184028408239499</v>
      </c>
      <c r="C247" s="20">
        <v>0.46255284061125101</v>
      </c>
    </row>
    <row r="248" spans="1:3">
      <c r="A248" s="6">
        <v>5350</v>
      </c>
      <c r="B248" s="20">
        <v>18.193768659849201</v>
      </c>
      <c r="C248" s="20">
        <v>0.52777944023287204</v>
      </c>
    </row>
    <row r="249" spans="1:3">
      <c r="A249" s="6">
        <v>5380</v>
      </c>
      <c r="B249" s="20">
        <v>18.137784326969399</v>
      </c>
      <c r="C249" s="20">
        <v>0.51823628319818105</v>
      </c>
    </row>
    <row r="250" spans="1:3">
      <c r="A250" s="6">
        <v>5410</v>
      </c>
      <c r="B250" s="20">
        <v>18.931930841288601</v>
      </c>
      <c r="C250" s="20">
        <v>-7.3473924349802794E-2</v>
      </c>
    </row>
    <row r="251" spans="1:3">
      <c r="A251" s="6">
        <v>5440</v>
      </c>
      <c r="B251" s="20">
        <v>18.569823631771801</v>
      </c>
      <c r="C251" s="20">
        <v>0.16155333295972699</v>
      </c>
    </row>
    <row r="252" spans="1:3">
      <c r="A252" s="6">
        <v>5470</v>
      </c>
      <c r="B252" s="20">
        <v>18.5367480220484</v>
      </c>
      <c r="C252" s="20">
        <v>-0.28049102427073302</v>
      </c>
    </row>
    <row r="253" spans="1:3">
      <c r="A253" s="6">
        <v>5500</v>
      </c>
      <c r="B253" s="20">
        <v>18.569823631771801</v>
      </c>
      <c r="C253" s="20">
        <v>0.16155333295972699</v>
      </c>
    </row>
    <row r="254" spans="1:3">
      <c r="A254" s="6">
        <v>5530</v>
      </c>
      <c r="B254" s="20">
        <v>18.640525879243999</v>
      </c>
      <c r="C254" s="20">
        <v>0.27520104471408102</v>
      </c>
    </row>
    <row r="255" spans="1:3">
      <c r="A255" s="6">
        <v>5550</v>
      </c>
      <c r="B255" s="20">
        <v>18.6715259772545</v>
      </c>
      <c r="C255" s="20">
        <v>-0.13265320687510801</v>
      </c>
    </row>
    <row r="256" spans="1:3">
      <c r="A256" s="6">
        <v>5570</v>
      </c>
      <c r="B256" s="20">
        <v>18.340068563288199</v>
      </c>
      <c r="C256" s="20">
        <v>-0.88386054326880403</v>
      </c>
    </row>
    <row r="257" spans="1:3">
      <c r="A257" s="6">
        <v>5590</v>
      </c>
      <c r="B257" s="20">
        <v>18.588801136938201</v>
      </c>
      <c r="C257" s="20">
        <v>-8.8404536005692605E-2</v>
      </c>
    </row>
    <row r="258" spans="1:3">
      <c r="A258" s="6">
        <v>5600</v>
      </c>
      <c r="B258" s="20">
        <v>17.964325381825802</v>
      </c>
      <c r="C258" s="20">
        <v>-0.26120312499721698</v>
      </c>
    </row>
    <row r="259" spans="1:3">
      <c r="A259" s="6">
        <v>5620</v>
      </c>
      <c r="B259" s="20">
        <v>18.675370049308199</v>
      </c>
      <c r="C259" s="20">
        <v>-0.13296973865242401</v>
      </c>
    </row>
    <row r="260" spans="1:3">
      <c r="A260" s="6">
        <v>5630</v>
      </c>
      <c r="B260" s="20">
        <v>18.2244974229109</v>
      </c>
      <c r="C260" s="20">
        <v>0.298929355344072</v>
      </c>
    </row>
    <row r="261" spans="1:3">
      <c r="A261" s="6">
        <v>5650</v>
      </c>
      <c r="B261" s="20">
        <v>18.675089557533202</v>
      </c>
      <c r="C261" s="20">
        <v>-0.29858815832256203</v>
      </c>
    </row>
    <row r="262" spans="1:3">
      <c r="A262" s="6">
        <v>5670</v>
      </c>
      <c r="B262" s="20">
        <v>18.509300464193799</v>
      </c>
      <c r="C262" s="20">
        <v>-0.73690246447932894</v>
      </c>
    </row>
    <row r="263" spans="1:3">
      <c r="A263" s="6">
        <v>5690</v>
      </c>
      <c r="B263" s="20">
        <v>18.847236169311302</v>
      </c>
      <c r="C263" s="20">
        <v>-0.48060222299046301</v>
      </c>
    </row>
    <row r="264" spans="1:3">
      <c r="A264" s="6">
        <v>5710</v>
      </c>
      <c r="B264" s="20">
        <v>18.866134151360502</v>
      </c>
      <c r="C264" s="20">
        <v>-1.16514067404426</v>
      </c>
    </row>
    <row r="265" spans="1:3">
      <c r="A265" s="6">
        <v>5720</v>
      </c>
      <c r="B265" s="20">
        <v>18.781099555215</v>
      </c>
      <c r="C265" s="20">
        <v>-0.216377712769458</v>
      </c>
    </row>
    <row r="266" spans="1:3">
      <c r="A266" s="6">
        <v>5740</v>
      </c>
      <c r="B266" s="20">
        <v>18.782966171689601</v>
      </c>
      <c r="C266" s="20">
        <v>-3.3145695163532697E-2</v>
      </c>
    </row>
    <row r="267" spans="1:3">
      <c r="A267" s="6">
        <v>5755</v>
      </c>
      <c r="B267" s="20">
        <v>18.699882993094999</v>
      </c>
      <c r="C267" s="20">
        <v>-0.34851825088066901</v>
      </c>
    </row>
    <row r="268" spans="1:3">
      <c r="A268" s="6">
        <v>5770</v>
      </c>
      <c r="B268" s="20">
        <v>18.8170796366968</v>
      </c>
      <c r="C268" s="20">
        <v>-0.55853119338508805</v>
      </c>
    </row>
    <row r="269" spans="1:3">
      <c r="A269" s="6">
        <v>5790</v>
      </c>
      <c r="B269" s="20">
        <v>18.675370049308199</v>
      </c>
      <c r="C269" s="20">
        <v>-0.13296973865242401</v>
      </c>
    </row>
    <row r="270" spans="1:3">
      <c r="A270" s="6">
        <v>5805</v>
      </c>
      <c r="B270" s="20">
        <v>18.7055288401383</v>
      </c>
      <c r="C270" s="20">
        <v>-0.51930778751432305</v>
      </c>
    </row>
    <row r="271" spans="1:3">
      <c r="A271" s="6">
        <v>5820</v>
      </c>
      <c r="B271" s="20">
        <v>18.781099555215</v>
      </c>
      <c r="C271" s="20">
        <v>-0.216377712769458</v>
      </c>
    </row>
    <row r="272" spans="1:3">
      <c r="A272" s="6">
        <v>5840</v>
      </c>
      <c r="B272" s="20">
        <v>18.796264857884498</v>
      </c>
      <c r="C272" s="20">
        <v>-0.44653797392446898</v>
      </c>
    </row>
    <row r="273" spans="1:3">
      <c r="A273" s="6">
        <v>5850</v>
      </c>
      <c r="B273" s="20">
        <v>18.484107590159901</v>
      </c>
      <c r="C273" s="20">
        <v>-0.42854038047934301</v>
      </c>
    </row>
    <row r="274" spans="1:3">
      <c r="A274" s="6">
        <v>5860</v>
      </c>
      <c r="B274" s="20">
        <v>18.700406211517102</v>
      </c>
      <c r="C274" s="20">
        <v>-0.17887228941901701</v>
      </c>
    </row>
    <row r="275" spans="1:3">
      <c r="A275" s="6">
        <v>5880</v>
      </c>
      <c r="B275" s="20">
        <v>18.782966171689601</v>
      </c>
      <c r="C275" s="20">
        <v>-3.3145695163532697E-2</v>
      </c>
    </row>
    <row r="276" spans="1:3">
      <c r="A276" s="6">
        <v>5900</v>
      </c>
      <c r="B276" s="20">
        <v>17.089487421458902</v>
      </c>
      <c r="C276" s="20">
        <v>-1.3138895603043399</v>
      </c>
    </row>
    <row r="277" spans="1:3">
      <c r="A277" s="6">
        <v>5910</v>
      </c>
      <c r="B277" s="20">
        <v>18.4070174051461</v>
      </c>
      <c r="C277" s="20">
        <v>0.112295687565406</v>
      </c>
    </row>
    <row r="278" spans="1:3">
      <c r="A278" s="6">
        <v>5920</v>
      </c>
      <c r="B278" s="20">
        <v>18.8623751265553</v>
      </c>
      <c r="C278" s="20">
        <v>-0.16245224747051301</v>
      </c>
    </row>
    <row r="279" spans="1:3">
      <c r="A279" s="6">
        <v>5940</v>
      </c>
      <c r="B279" s="20">
        <v>18.7157265719568</v>
      </c>
      <c r="C279" s="20">
        <v>7.4901999276131906E-2</v>
      </c>
    </row>
    <row r="280" spans="1:3">
      <c r="A280" s="6">
        <v>5950</v>
      </c>
      <c r="B280" s="20">
        <v>18.894924338932299</v>
      </c>
      <c r="C280" s="20">
        <v>7.3069212870506203E-2</v>
      </c>
    </row>
    <row r="281" spans="1:3">
      <c r="A281" s="6">
        <v>5960</v>
      </c>
      <c r="B281" s="20">
        <v>18.6464095435649</v>
      </c>
      <c r="C281" s="20">
        <v>0.52527863457813695</v>
      </c>
    </row>
    <row r="282" spans="1:3">
      <c r="A282" s="6">
        <v>5970</v>
      </c>
      <c r="B282" s="20">
        <v>18.863486307090302</v>
      </c>
      <c r="C282" s="20">
        <v>-7.6747962442082401E-2</v>
      </c>
    </row>
    <row r="283" spans="1:3">
      <c r="A283" s="6">
        <v>5990</v>
      </c>
      <c r="B283" s="20">
        <v>18.7216132813919</v>
      </c>
      <c r="C283" s="20">
        <v>2.40375040072065E-2</v>
      </c>
    </row>
    <row r="284" spans="1:3">
      <c r="A284" s="6">
        <v>6000</v>
      </c>
      <c r="B284" s="20">
        <v>18.8250921030093</v>
      </c>
      <c r="C284" s="20">
        <v>-1.49766623934582E-2</v>
      </c>
    </row>
    <row r="285" spans="1:3">
      <c r="A285" s="6">
        <v>6010</v>
      </c>
      <c r="B285" s="20">
        <v>18.548230679090899</v>
      </c>
      <c r="C285" s="20">
        <v>-0.44887461463787398</v>
      </c>
    </row>
    <row r="286" spans="1:3">
      <c r="A286" s="6">
        <v>6020</v>
      </c>
      <c r="B286" s="20">
        <v>18.725732716328199</v>
      </c>
      <c r="C286" s="20">
        <v>0.16965091087373099</v>
      </c>
    </row>
    <row r="287" spans="1:3">
      <c r="A287" s="6">
        <v>6030</v>
      </c>
      <c r="B287" s="20">
        <v>18.933063040115801</v>
      </c>
      <c r="C287" s="20">
        <v>-0.86011842806348304</v>
      </c>
    </row>
    <row r="288" spans="1:3">
      <c r="A288" s="6">
        <v>6040</v>
      </c>
      <c r="B288" s="20">
        <v>18.903543287408102</v>
      </c>
      <c r="C288" s="20">
        <v>-0.31071292510958698</v>
      </c>
    </row>
    <row r="289" spans="1:3">
      <c r="A289" s="6">
        <v>6055</v>
      </c>
      <c r="B289" s="20">
        <v>18.569823631771801</v>
      </c>
      <c r="C289" s="20">
        <v>0.16155333295972699</v>
      </c>
    </row>
    <row r="290" spans="1:3">
      <c r="A290" s="6">
        <v>6070</v>
      </c>
      <c r="B290" s="20">
        <v>18.881940672664999</v>
      </c>
      <c r="C290" s="20">
        <v>4.0330557217726402E-2</v>
      </c>
    </row>
    <row r="291" spans="1:3">
      <c r="A291" s="6">
        <v>6080</v>
      </c>
      <c r="B291" s="20">
        <v>18.569823631771801</v>
      </c>
      <c r="C291" s="20">
        <v>0.16155333295972699</v>
      </c>
    </row>
    <row r="292" spans="1:3">
      <c r="A292" s="6">
        <v>6090</v>
      </c>
      <c r="B292" s="20">
        <v>18.322846708096598</v>
      </c>
      <c r="C292" s="20">
        <v>3.2967273039345997E-2</v>
      </c>
    </row>
    <row r="293" spans="1:3">
      <c r="A293" s="6">
        <v>6100</v>
      </c>
      <c r="B293" s="20">
        <v>19.020189201590298</v>
      </c>
      <c r="C293" s="20">
        <v>-0.402716615497134</v>
      </c>
    </row>
    <row r="294" spans="1:3">
      <c r="A294" s="6">
        <v>6170</v>
      </c>
      <c r="B294" s="20">
        <v>18.8250921030093</v>
      </c>
      <c r="C294" s="20">
        <v>-1.49766623934582E-2</v>
      </c>
    </row>
    <row r="295" spans="1:3">
      <c r="A295" s="6">
        <v>6180</v>
      </c>
      <c r="B295" s="20">
        <v>18.945796655902399</v>
      </c>
      <c r="C295" s="20">
        <v>0.25301492069958598</v>
      </c>
    </row>
    <row r="296" spans="1:3">
      <c r="A296" s="6">
        <v>6195</v>
      </c>
      <c r="B296" s="20">
        <v>18.7552146423401</v>
      </c>
      <c r="C296" s="20">
        <v>-0.32004574173093803</v>
      </c>
    </row>
    <row r="297" spans="1:3">
      <c r="A297" s="6">
        <v>6210</v>
      </c>
      <c r="B297" s="20">
        <v>18.781099555215</v>
      </c>
      <c r="C297" s="20">
        <v>-0.216377712769458</v>
      </c>
    </row>
    <row r="298" spans="1:3">
      <c r="A298" s="6">
        <v>6220</v>
      </c>
      <c r="B298" s="20">
        <v>18.847872942117998</v>
      </c>
      <c r="C298" s="20">
        <v>-0.247591176742989</v>
      </c>
    </row>
    <row r="299" spans="1:3">
      <c r="A299" s="6">
        <v>6230</v>
      </c>
      <c r="B299" s="20">
        <v>18.675089557533202</v>
      </c>
      <c r="C299" s="20">
        <v>-0.29858815832256203</v>
      </c>
    </row>
    <row r="300" spans="1:3">
      <c r="A300" s="6">
        <v>6240</v>
      </c>
      <c r="B300" s="20">
        <v>18.8105798238322</v>
      </c>
      <c r="C300" s="20">
        <v>0.380731972409802</v>
      </c>
    </row>
    <row r="301" spans="1:3">
      <c r="A301" s="6">
        <v>6250</v>
      </c>
      <c r="B301" s="20">
        <v>18.4326419223381</v>
      </c>
      <c r="C301" s="20">
        <v>0.49585722292853701</v>
      </c>
    </row>
    <row r="302" spans="1:3">
      <c r="A302" s="6">
        <v>6260</v>
      </c>
      <c r="B302" s="20">
        <v>18.562919365613901</v>
      </c>
      <c r="C302" s="20">
        <v>-3.3278868531802799E-2</v>
      </c>
    </row>
    <row r="303" spans="1:3">
      <c r="A303" s="6">
        <v>6270</v>
      </c>
      <c r="B303" s="20">
        <v>18.367184419042601</v>
      </c>
      <c r="C303" s="20">
        <v>-0.41611615184177803</v>
      </c>
    </row>
    <row r="304" spans="1:3">
      <c r="A304" s="6">
        <v>6290</v>
      </c>
      <c r="B304" s="20">
        <v>18.8121113359066</v>
      </c>
      <c r="C304" s="20">
        <v>-4.9927779908308198E-2</v>
      </c>
    </row>
    <row r="305" spans="1:3">
      <c r="A305" s="6">
        <v>6310</v>
      </c>
      <c r="B305" s="20">
        <v>18.5913581135699</v>
      </c>
      <c r="C305" s="20">
        <v>-1.49660618741283E-2</v>
      </c>
    </row>
    <row r="306" spans="1:3">
      <c r="A306" s="6">
        <v>6320</v>
      </c>
      <c r="B306" s="20">
        <v>18.312527656062301</v>
      </c>
      <c r="C306" s="20">
        <v>-8.6634382166118004E-2</v>
      </c>
    </row>
    <row r="307" spans="1:3">
      <c r="A307" s="6">
        <v>6340</v>
      </c>
      <c r="B307" s="20">
        <v>18.7430192325935</v>
      </c>
      <c r="C307" s="20">
        <v>1.44381730377107</v>
      </c>
    </row>
    <row r="308" spans="1:3">
      <c r="A308" s="6">
        <v>6350</v>
      </c>
      <c r="B308" s="20">
        <v>18.591787786613899</v>
      </c>
      <c r="C308" s="20">
        <v>0.47693614544135599</v>
      </c>
    </row>
    <row r="309" spans="1:3">
      <c r="A309" s="6">
        <v>6360</v>
      </c>
      <c r="B309" s="20">
        <v>18.560743572974602</v>
      </c>
      <c r="C309" s="20">
        <v>0.232114567334712</v>
      </c>
    </row>
    <row r="310" spans="1:3">
      <c r="A310" s="6">
        <v>6385</v>
      </c>
      <c r="B310" s="20">
        <v>18.4608588828631</v>
      </c>
      <c r="C310" s="20">
        <v>-0.78087369013762797</v>
      </c>
    </row>
    <row r="311" spans="1:3">
      <c r="A311" s="6">
        <v>6430</v>
      </c>
      <c r="B311" s="20">
        <v>18.7157265719568</v>
      </c>
      <c r="C311" s="20">
        <v>7.4901999276131906E-2</v>
      </c>
    </row>
    <row r="312" spans="1:3">
      <c r="A312" s="6">
        <v>6470</v>
      </c>
      <c r="B312" s="20">
        <v>18.606287507669499</v>
      </c>
      <c r="C312" s="20">
        <v>0.35192698716284598</v>
      </c>
    </row>
    <row r="313" spans="1:3">
      <c r="A313" s="6">
        <v>6500</v>
      </c>
      <c r="B313" s="20">
        <v>18.548941070220099</v>
      </c>
      <c r="C313" s="20">
        <v>0.59095043312989604</v>
      </c>
    </row>
    <row r="314" spans="1:3">
      <c r="A314" s="6">
        <v>6535</v>
      </c>
      <c r="B314" s="20">
        <v>18.606287507669499</v>
      </c>
      <c r="C314" s="20">
        <v>0.35192698716284598</v>
      </c>
    </row>
    <row r="315" spans="1:3">
      <c r="A315" s="6">
        <v>6580</v>
      </c>
      <c r="B315" s="20">
        <v>18.562855587723799</v>
      </c>
      <c r="C315" s="20">
        <v>-0.23242845222068401</v>
      </c>
    </row>
    <row r="316" spans="1:3">
      <c r="A316" s="6">
        <v>6630</v>
      </c>
      <c r="B316" s="20">
        <v>18.350743883205698</v>
      </c>
      <c r="C316" s="20">
        <v>-1.1772036564467101</v>
      </c>
    </row>
    <row r="317" spans="1:3">
      <c r="A317" s="6">
        <v>6660</v>
      </c>
      <c r="B317" s="20">
        <v>18.612322069388899</v>
      </c>
      <c r="C317" s="20">
        <v>0.38520069618775099</v>
      </c>
    </row>
    <row r="318" spans="1:3">
      <c r="A318" s="6">
        <v>6690</v>
      </c>
      <c r="B318" s="20">
        <v>18.569823631771801</v>
      </c>
      <c r="C318" s="20">
        <v>0.16155333295972699</v>
      </c>
    </row>
    <row r="319" spans="1:3">
      <c r="A319" s="6">
        <v>6750</v>
      </c>
      <c r="B319" s="20">
        <v>18.7492809074242</v>
      </c>
      <c r="C319" s="20">
        <v>-9.6734120349477995E-2</v>
      </c>
    </row>
    <row r="320" spans="1:3">
      <c r="A320" s="6">
        <v>6790</v>
      </c>
      <c r="B320" s="20">
        <v>18.602218410500502</v>
      </c>
      <c r="C320" s="20">
        <v>0.60285454157816798</v>
      </c>
    </row>
    <row r="321" spans="1:3">
      <c r="A321" s="6">
        <v>6820</v>
      </c>
      <c r="B321" s="20">
        <v>18.675370049308199</v>
      </c>
      <c r="C321" s="20">
        <v>-0.13296973865242401</v>
      </c>
    </row>
    <row r="322" spans="1:3">
      <c r="A322" s="6">
        <v>6840</v>
      </c>
      <c r="B322" s="20">
        <v>18.629238594561102</v>
      </c>
      <c r="C322" s="20">
        <v>0.51106552555087803</v>
      </c>
    </row>
    <row r="323" spans="1:3">
      <c r="A323" s="6">
        <v>6880</v>
      </c>
      <c r="B323" s="20">
        <v>18.675370049308199</v>
      </c>
      <c r="C323" s="20">
        <v>-0.13296973865242401</v>
      </c>
    </row>
    <row r="324" spans="1:3">
      <c r="A324" s="6">
        <v>6930</v>
      </c>
      <c r="B324" s="20">
        <v>18.9521765226167</v>
      </c>
      <c r="C324" s="20">
        <v>3.7244856283996701E-2</v>
      </c>
    </row>
    <row r="325" spans="1:3">
      <c r="A325" s="6">
        <v>6950</v>
      </c>
      <c r="B325" s="20">
        <v>18.602218410500502</v>
      </c>
      <c r="C325" s="20">
        <v>0.60285454157816798</v>
      </c>
    </row>
    <row r="326" spans="1:3">
      <c r="A326" s="6">
        <v>6980</v>
      </c>
      <c r="B326" s="20">
        <v>18.310076552906001</v>
      </c>
      <c r="C326" s="20">
        <v>0.22904233226026699</v>
      </c>
    </row>
    <row r="327" spans="1:3">
      <c r="A327" s="6">
        <v>7030</v>
      </c>
      <c r="B327" s="20">
        <v>18.864947019723001</v>
      </c>
      <c r="C327" s="20">
        <v>-5.8546541263982697E-2</v>
      </c>
    </row>
    <row r="328" spans="1:3">
      <c r="A328" s="6">
        <v>7080</v>
      </c>
      <c r="B328" s="20">
        <v>18.336607424316799</v>
      </c>
      <c r="C328" s="20">
        <v>0.176938457479761</v>
      </c>
    </row>
    <row r="329" spans="1:3">
      <c r="A329" s="6">
        <v>7110</v>
      </c>
      <c r="B329" s="20">
        <v>18.4598104824472</v>
      </c>
      <c r="C329" s="20">
        <v>0.240980544746077</v>
      </c>
    </row>
    <row r="330" spans="1:3">
      <c r="A330" s="6">
        <v>7140</v>
      </c>
      <c r="B330" s="20">
        <v>18.569823631771801</v>
      </c>
      <c r="C330" s="20">
        <v>0.16155333295972699</v>
      </c>
    </row>
    <row r="331" spans="1:3">
      <c r="A331" s="6">
        <v>7200</v>
      </c>
      <c r="B331" s="20">
        <v>18.543680543158899</v>
      </c>
      <c r="C331" s="20">
        <v>0.13925576184064101</v>
      </c>
    </row>
    <row r="332" spans="1:3">
      <c r="A332" s="6">
        <v>7260</v>
      </c>
      <c r="B332" s="20">
        <v>18.485639591958002</v>
      </c>
      <c r="C332" s="20">
        <v>0.66762502026684301</v>
      </c>
    </row>
    <row r="333" spans="1:3">
      <c r="A333" s="6">
        <v>7280</v>
      </c>
      <c r="B333" s="20">
        <v>18.586211106925401</v>
      </c>
      <c r="C333" s="20">
        <v>-0.37119953740710299</v>
      </c>
    </row>
    <row r="334" spans="1:3">
      <c r="A334" s="6">
        <v>7295</v>
      </c>
      <c r="B334" s="20">
        <v>18.5319645579224</v>
      </c>
      <c r="C334" s="20">
        <v>-0.568001307551388</v>
      </c>
    </row>
    <row r="335" spans="1:3">
      <c r="A335" s="6">
        <v>7310</v>
      </c>
      <c r="B335" s="20">
        <v>18.770862028339099</v>
      </c>
      <c r="C335" s="20">
        <v>-0.24606262025728401</v>
      </c>
    </row>
    <row r="336" spans="1:3">
      <c r="A336" s="6">
        <v>7330</v>
      </c>
      <c r="B336" s="20">
        <v>18.552235864523901</v>
      </c>
      <c r="C336" s="20">
        <v>0.28719513930579699</v>
      </c>
    </row>
    <row r="337" spans="1:3">
      <c r="A337" s="6">
        <v>7350</v>
      </c>
      <c r="B337" s="20">
        <v>18.6352607297997</v>
      </c>
      <c r="C337" s="20">
        <v>0.34674251303202203</v>
      </c>
    </row>
    <row r="338" spans="1:3">
      <c r="A338" s="6">
        <v>7370</v>
      </c>
      <c r="B338" s="20">
        <v>18.958302003053099</v>
      </c>
      <c r="C338" s="20">
        <v>-0.16331047854393399</v>
      </c>
    </row>
    <row r="339" spans="1:3">
      <c r="A339" s="6">
        <v>7390</v>
      </c>
      <c r="B339" s="20">
        <v>18.8573535797353</v>
      </c>
      <c r="C339" s="20">
        <v>-0.32851986040021403</v>
      </c>
    </row>
    <row r="340" spans="1:3">
      <c r="A340" s="6">
        <v>7400</v>
      </c>
      <c r="B340" s="20">
        <v>18.663851265213498</v>
      </c>
      <c r="C340" s="20">
        <v>0.715730816585326</v>
      </c>
    </row>
    <row r="341" spans="1:3">
      <c r="A341" s="6">
        <v>7420</v>
      </c>
      <c r="B341" s="20">
        <v>18.677518012477702</v>
      </c>
      <c r="C341" s="20">
        <v>0.365644192031302</v>
      </c>
    </row>
    <row r="342" spans="1:3">
      <c r="A342" s="6">
        <v>7440</v>
      </c>
      <c r="B342" s="20">
        <v>18.849212027132801</v>
      </c>
      <c r="C342" s="20">
        <v>0.404723414281637</v>
      </c>
    </row>
    <row r="343" spans="1:3">
      <c r="A343" s="6">
        <v>7460</v>
      </c>
      <c r="B343" s="20">
        <v>18.574997595192301</v>
      </c>
      <c r="C343" s="20">
        <v>0.81574412566009902</v>
      </c>
    </row>
    <row r="344" spans="1:3">
      <c r="A344" s="6">
        <v>7480</v>
      </c>
      <c r="B344" s="20">
        <v>18.131259669214899</v>
      </c>
      <c r="C344" s="20">
        <v>0.37742235734590102</v>
      </c>
    </row>
    <row r="345" spans="1:3">
      <c r="A345" s="6">
        <v>7510</v>
      </c>
      <c r="B345" s="20">
        <v>18.671757963005302</v>
      </c>
      <c r="C345" s="20">
        <v>0.74782906521980297</v>
      </c>
    </row>
    <row r="346" spans="1:3">
      <c r="A346" s="6">
        <v>7530</v>
      </c>
      <c r="B346" s="20">
        <v>18.636897368307199</v>
      </c>
      <c r="C346" s="20">
        <v>0.478223222762511</v>
      </c>
    </row>
    <row r="347" spans="1:3">
      <c r="A347" s="6">
        <v>7540</v>
      </c>
      <c r="B347" s="20">
        <v>18.485639591958002</v>
      </c>
      <c r="C347" s="20">
        <v>0.66762502026684301</v>
      </c>
    </row>
    <row r="348" spans="1:3">
      <c r="A348" s="6">
        <v>7560</v>
      </c>
      <c r="B348" s="20">
        <v>18.602218410500502</v>
      </c>
      <c r="C348" s="20">
        <v>0.60285454157816798</v>
      </c>
    </row>
    <row r="349" spans="1:3">
      <c r="A349" s="6">
        <v>7570</v>
      </c>
      <c r="B349" s="20">
        <v>18.7157265719568</v>
      </c>
      <c r="C349" s="20">
        <v>7.4901999276131906E-2</v>
      </c>
    </row>
    <row r="350" spans="1:3">
      <c r="A350" s="6">
        <v>7630</v>
      </c>
      <c r="B350" s="20">
        <v>18.3743466828188</v>
      </c>
      <c r="C350" s="20">
        <v>-0.228972740231283</v>
      </c>
    </row>
    <row r="351" spans="1:3">
      <c r="A351" s="6">
        <v>7680</v>
      </c>
      <c r="B351" s="20">
        <v>18.6464095435649</v>
      </c>
      <c r="C351" s="20">
        <v>0.52527863457813695</v>
      </c>
    </row>
    <row r="352" spans="1:3">
      <c r="A352" s="6">
        <v>7720</v>
      </c>
      <c r="B352" s="20">
        <v>18.863486307090302</v>
      </c>
      <c r="C352" s="20">
        <v>-7.6747962442082401E-2</v>
      </c>
    </row>
    <row r="353" spans="1:3">
      <c r="A353" s="6">
        <v>7780</v>
      </c>
      <c r="B353" s="20">
        <v>18.456137070199802</v>
      </c>
      <c r="C353" s="20">
        <v>0.51721771177170806</v>
      </c>
    </row>
    <row r="354" spans="1:3">
      <c r="A354" s="6">
        <v>7850</v>
      </c>
      <c r="B354" s="20">
        <v>18.578643835671201</v>
      </c>
      <c r="C354" s="20">
        <v>0.55261268654125695</v>
      </c>
    </row>
    <row r="355" spans="1:3">
      <c r="A355" s="6">
        <v>7890</v>
      </c>
      <c r="B355" s="20">
        <v>18.2444437384321</v>
      </c>
      <c r="C355" s="20">
        <v>0.30904736772589703</v>
      </c>
    </row>
    <row r="356" spans="1:3">
      <c r="A356" s="6">
        <v>7930</v>
      </c>
      <c r="B356" s="20">
        <v>18.724587728439499</v>
      </c>
      <c r="C356" s="20">
        <v>0.626182582260851</v>
      </c>
    </row>
    <row r="357" spans="1:3">
      <c r="A357" s="6">
        <v>7990</v>
      </c>
      <c r="B357" s="20">
        <v>18.6352607297997</v>
      </c>
      <c r="C357" s="20">
        <v>0.34674251303202203</v>
      </c>
    </row>
    <row r="358" spans="1:3">
      <c r="A358" s="6">
        <v>8060</v>
      </c>
      <c r="B358" s="20">
        <v>18.28782255054</v>
      </c>
      <c r="C358" s="20">
        <v>-1.1603629719733499E-2</v>
      </c>
    </row>
    <row r="359" spans="1:3">
      <c r="A359" s="6">
        <v>8110</v>
      </c>
      <c r="B359" s="20">
        <v>18.362004340971499</v>
      </c>
      <c r="C359" s="20">
        <v>0.12840492662220099</v>
      </c>
    </row>
    <row r="360" spans="1:3">
      <c r="A360" s="6">
        <v>8150</v>
      </c>
      <c r="B360" s="20">
        <v>18.624637173006199</v>
      </c>
      <c r="C360" s="20">
        <v>0.58529442519187602</v>
      </c>
    </row>
    <row r="361" spans="1:3">
      <c r="A361" s="6">
        <v>8230</v>
      </c>
      <c r="B361" s="20">
        <v>18.456137070199802</v>
      </c>
      <c r="C361" s="20">
        <v>0.51721771177170806</v>
      </c>
    </row>
    <row r="362" spans="1:3">
      <c r="A362" s="6">
        <v>8320</v>
      </c>
      <c r="B362" s="20">
        <v>18.543221534449199</v>
      </c>
      <c r="C362" s="20">
        <v>0.40287021475679102</v>
      </c>
    </row>
    <row r="363" spans="1:3">
      <c r="A363" s="6">
        <v>8365</v>
      </c>
      <c r="B363" s="20">
        <v>18.830541011115201</v>
      </c>
      <c r="C363" s="20">
        <v>-1.0904195261101901</v>
      </c>
    </row>
    <row r="364" spans="1:3">
      <c r="A364" s="6">
        <v>8410</v>
      </c>
      <c r="B364" s="20">
        <v>18.6811183583104</v>
      </c>
      <c r="C364" s="20">
        <v>0.93514403309884997</v>
      </c>
    </row>
    <row r="365" spans="1:3">
      <c r="A365" s="6">
        <v>8480</v>
      </c>
      <c r="B365" s="20">
        <v>18.219001404606299</v>
      </c>
      <c r="C365" s="20">
        <v>-6.9720700105528693E-2</v>
      </c>
    </row>
    <row r="366" spans="1:3">
      <c r="A366" s="6">
        <v>8530</v>
      </c>
      <c r="B366" s="20">
        <v>18.673262075138801</v>
      </c>
      <c r="C366" s="20">
        <v>-1.2184572119386501</v>
      </c>
    </row>
    <row r="367" spans="1:3">
      <c r="A367" s="6">
        <v>8580</v>
      </c>
      <c r="B367" s="20">
        <v>18.034176390995398</v>
      </c>
      <c r="C367" s="20">
        <v>0.72939259245452603</v>
      </c>
    </row>
    <row r="368" spans="1:3">
      <c r="A368" s="6">
        <v>8625</v>
      </c>
      <c r="B368" s="20">
        <v>18.294407801031699</v>
      </c>
      <c r="C368" s="20">
        <v>2.3558249188436301E-2</v>
      </c>
    </row>
    <row r="369" spans="1:3">
      <c r="A369" s="6">
        <v>8670</v>
      </c>
      <c r="B369" s="20">
        <v>18.456658017710499</v>
      </c>
      <c r="C369" s="20">
        <v>-0.52969187909445403</v>
      </c>
    </row>
    <row r="370" spans="1:3">
      <c r="A370" s="6">
        <v>8740</v>
      </c>
      <c r="B370" s="20">
        <v>18.935857796007699</v>
      </c>
      <c r="C370" s="20">
        <v>0.164542593420061</v>
      </c>
    </row>
    <row r="371" spans="1:3">
      <c r="A371" s="6">
        <v>8800</v>
      </c>
      <c r="B371" s="20">
        <v>18.775299986944201</v>
      </c>
      <c r="C371" s="20">
        <v>-0.84315723139592202</v>
      </c>
    </row>
    <row r="372" spans="1:3">
      <c r="A372" s="6">
        <v>8850</v>
      </c>
      <c r="B372" s="20">
        <v>18.669744081943801</v>
      </c>
      <c r="C372" s="20">
        <v>0.31924831589437702</v>
      </c>
    </row>
    <row r="373" spans="1:3">
      <c r="A373" s="6">
        <v>8920</v>
      </c>
      <c r="B373" s="20">
        <v>18.657080133244001</v>
      </c>
      <c r="C373" s="20">
        <v>-0.44803083566610802</v>
      </c>
    </row>
    <row r="374" spans="1:3">
      <c r="A374" s="6">
        <v>8990</v>
      </c>
      <c r="B374" s="20">
        <v>18.657080133244001</v>
      </c>
      <c r="C374" s="20">
        <v>-0.44803083566610802</v>
      </c>
    </row>
    <row r="375" spans="1:3">
      <c r="A375" s="6">
        <v>9040</v>
      </c>
      <c r="B375" s="20">
        <v>18.6867287666403</v>
      </c>
      <c r="C375" s="20">
        <v>-0.79831129625402297</v>
      </c>
    </row>
    <row r="376" spans="1:3">
      <c r="A376" s="6">
        <v>9065</v>
      </c>
      <c r="B376" s="20">
        <v>18.7337900678354</v>
      </c>
      <c r="C376" s="20">
        <v>2.79062308161468E-2</v>
      </c>
    </row>
    <row r="377" spans="1:3">
      <c r="A377" s="6">
        <v>9110</v>
      </c>
      <c r="B377" s="20">
        <v>19.076557787855201</v>
      </c>
      <c r="C377" s="20">
        <v>0.95870721667205705</v>
      </c>
    </row>
    <row r="378" spans="1:3">
      <c r="A378" s="6">
        <v>9160</v>
      </c>
      <c r="B378" s="20">
        <v>17.878203637228701</v>
      </c>
      <c r="C378" s="20">
        <v>0.338638175771167</v>
      </c>
    </row>
    <row r="379" spans="1:3">
      <c r="A379" s="6">
        <v>9200</v>
      </c>
      <c r="B379" s="20">
        <v>18.9323657298116</v>
      </c>
      <c r="C379" s="20">
        <v>0.56014077365199699</v>
      </c>
    </row>
    <row r="380" spans="1:3">
      <c r="A380" s="6">
        <v>9240</v>
      </c>
      <c r="B380" s="20">
        <v>18.1715640580878</v>
      </c>
      <c r="C380" s="20">
        <v>-0.38310284754679902</v>
      </c>
    </row>
    <row r="381" spans="1:3">
      <c r="A381" s="6">
        <v>9310</v>
      </c>
      <c r="B381" s="20">
        <v>18.8820373033058</v>
      </c>
      <c r="C381" s="20">
        <v>0.65498770172113197</v>
      </c>
    </row>
    <row r="382" spans="1:3">
      <c r="A382" s="6">
        <v>9380</v>
      </c>
      <c r="B382" s="20">
        <v>18.5867345219283</v>
      </c>
      <c r="C382" s="20">
        <v>0.52134911399087103</v>
      </c>
    </row>
    <row r="383" spans="1:3">
      <c r="A383" s="6">
        <v>9410</v>
      </c>
      <c r="B383" s="20">
        <v>18.7337900678354</v>
      </c>
      <c r="C383" s="20">
        <v>2.79062308161468E-2</v>
      </c>
    </row>
    <row r="384" spans="1:3">
      <c r="A384" s="6">
        <v>9450</v>
      </c>
      <c r="B384" s="20">
        <v>18.160985299709399</v>
      </c>
      <c r="C384" s="20">
        <v>0.79598934580762104</v>
      </c>
    </row>
    <row r="385" spans="1:3">
      <c r="A385" s="6">
        <v>9500</v>
      </c>
      <c r="B385" s="20">
        <v>18.5867345219283</v>
      </c>
      <c r="C385" s="20">
        <v>0.52134911399087103</v>
      </c>
    </row>
    <row r="386" spans="1:3">
      <c r="A386" s="6">
        <v>9580</v>
      </c>
      <c r="B386" s="20">
        <v>18.9323657298116</v>
      </c>
      <c r="C386" s="20">
        <v>0.56014077365199699</v>
      </c>
    </row>
    <row r="387" spans="1:3">
      <c r="A387" s="6">
        <v>9610</v>
      </c>
      <c r="B387" s="20">
        <v>18.7337900678354</v>
      </c>
      <c r="C387" s="20">
        <v>2.79062308161468E-2</v>
      </c>
    </row>
    <row r="388" spans="1:3">
      <c r="A388" s="6">
        <v>9650</v>
      </c>
      <c r="B388" s="20">
        <v>18.7337900678354</v>
      </c>
      <c r="C388" s="20">
        <v>2.79062308161468E-2</v>
      </c>
    </row>
    <row r="389" spans="1:3">
      <c r="A389" s="6">
        <v>9970</v>
      </c>
      <c r="B389" s="20">
        <v>18.5867969292376</v>
      </c>
      <c r="C389" s="20">
        <v>0.80058575966983903</v>
      </c>
    </row>
    <row r="390" spans="1:3">
      <c r="A390" s="6">
        <v>10070</v>
      </c>
      <c r="B390" s="20">
        <v>18.708704091783598</v>
      </c>
      <c r="C390" s="20">
        <v>-1.1894922543514399</v>
      </c>
    </row>
    <row r="391" spans="1:3">
      <c r="A391" s="6">
        <v>10140</v>
      </c>
      <c r="B391" s="20">
        <v>18.3658562767862</v>
      </c>
      <c r="C391" s="20">
        <v>-1.3706244977631601</v>
      </c>
    </row>
    <row r="392" spans="1:3">
      <c r="A392" s="6">
        <v>10200</v>
      </c>
      <c r="B392" s="20">
        <v>17.682502691204299</v>
      </c>
      <c r="C392" s="20">
        <v>-1.4589416454031401</v>
      </c>
    </row>
    <row r="393" spans="1:3">
      <c r="A393" s="6">
        <v>10300</v>
      </c>
      <c r="B393" s="20">
        <v>18.142666468241799</v>
      </c>
      <c r="C393" s="20">
        <v>-2.0815203472894601</v>
      </c>
    </row>
    <row r="394" spans="1:3">
      <c r="A394" s="6">
        <v>10420</v>
      </c>
      <c r="B394" s="20">
        <v>17.409606461996098</v>
      </c>
      <c r="C394" s="20">
        <v>-1.39252124124378</v>
      </c>
    </row>
    <row r="395" spans="1:3">
      <c r="A395" s="6">
        <v>10490</v>
      </c>
      <c r="B395" s="20">
        <v>17.559436108107899</v>
      </c>
      <c r="C395" s="20">
        <v>-1.7370137362896001</v>
      </c>
    </row>
    <row r="396" spans="1:3">
      <c r="A396" s="6">
        <v>10540</v>
      </c>
      <c r="B396" s="20">
        <v>17.8314662166202</v>
      </c>
      <c r="C396" s="20">
        <v>-1.17492844772964</v>
      </c>
    </row>
    <row r="397" spans="1:3">
      <c r="A397" s="6">
        <v>10580</v>
      </c>
      <c r="B397" s="20">
        <v>17.784034744166199</v>
      </c>
      <c r="C397" s="20">
        <v>-2.61002106722413</v>
      </c>
    </row>
    <row r="398" spans="1:3">
      <c r="A398" s="6">
        <v>10620</v>
      </c>
      <c r="B398" s="20">
        <v>17.784034744166199</v>
      </c>
      <c r="C398" s="20">
        <v>-2.61002106722413</v>
      </c>
    </row>
    <row r="399" spans="1:3">
      <c r="A399" s="6">
        <v>10640</v>
      </c>
      <c r="B399" s="20">
        <v>17.559436108107899</v>
      </c>
      <c r="C399" s="20">
        <v>-1.7370137362896001</v>
      </c>
    </row>
    <row r="400" spans="1:3">
      <c r="A400" s="6">
        <v>10670</v>
      </c>
      <c r="B400" s="20">
        <v>17.922984612593901</v>
      </c>
      <c r="C400" s="20">
        <v>-2.1103750071176099</v>
      </c>
    </row>
    <row r="401" spans="1:3">
      <c r="A401" s="6">
        <v>10700</v>
      </c>
      <c r="B401" s="20">
        <v>17.559436108107899</v>
      </c>
      <c r="C401" s="20">
        <v>-1.7370137362896001</v>
      </c>
    </row>
    <row r="402" spans="1:3">
      <c r="A402" s="6">
        <v>10740</v>
      </c>
      <c r="B402" s="20">
        <v>17.559436108107899</v>
      </c>
      <c r="C402" s="20">
        <v>-1.7370137362896001</v>
      </c>
    </row>
    <row r="403" spans="1:3">
      <c r="A403" s="6">
        <v>10765</v>
      </c>
      <c r="B403" s="20">
        <v>17.559436108107899</v>
      </c>
      <c r="C403" s="20">
        <v>-1.7370137362896001</v>
      </c>
    </row>
    <row r="404" spans="1:3">
      <c r="A404" s="6">
        <v>10790</v>
      </c>
      <c r="B404" s="20">
        <v>17.559436108107899</v>
      </c>
      <c r="C404" s="20">
        <v>-1.7370137362896001</v>
      </c>
    </row>
    <row r="405" spans="1:3">
      <c r="A405" s="6">
        <v>10835</v>
      </c>
      <c r="B405" s="20">
        <v>17.559436108107899</v>
      </c>
      <c r="C405" s="20">
        <v>-1.7370137362896001</v>
      </c>
    </row>
    <row r="406" spans="1:3">
      <c r="A406" s="6">
        <v>10860</v>
      </c>
      <c r="B406" s="20">
        <v>17.486114784647601</v>
      </c>
      <c r="C406" s="20">
        <v>-2.2931059419664201</v>
      </c>
    </row>
    <row r="407" spans="1:3">
      <c r="A407" s="6">
        <v>10890</v>
      </c>
      <c r="B407" s="20">
        <v>17.559436108107899</v>
      </c>
      <c r="C407" s="20">
        <v>-1.7370137362896001</v>
      </c>
    </row>
    <row r="408" spans="1:3">
      <c r="A408" s="6">
        <v>10930</v>
      </c>
      <c r="B408" s="20">
        <v>17.765055775857199</v>
      </c>
      <c r="C408" s="20">
        <v>-2.33741867537967</v>
      </c>
    </row>
    <row r="409" spans="1:3">
      <c r="A409" s="6">
        <v>10960</v>
      </c>
      <c r="B409" s="20">
        <v>17.404523232493901</v>
      </c>
      <c r="C409" s="20">
        <v>-1.8870062552387901</v>
      </c>
    </row>
    <row r="410" spans="1:3">
      <c r="A410" s="6">
        <v>10990</v>
      </c>
      <c r="B410" s="20">
        <v>17.6205568514542</v>
      </c>
      <c r="C410" s="20">
        <v>-2.8993548633964701</v>
      </c>
    </row>
  </sheetData>
  <mergeCells count="1">
    <mergeCell ref="A3:C3"/>
  </mergeCells>
  <phoneticPr fontId="44" type="noConversion"/>
  <pageMargins left="0.7" right="0.7" top="0.75" bottom="0.75" header="0.3" footer="0.3"/>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Q132"/>
  <sheetViews>
    <sheetView workbookViewId="0">
      <selection activeCell="B5" sqref="B5:B132"/>
    </sheetView>
  </sheetViews>
  <sheetFormatPr baseColWidth="10" defaultColWidth="9" defaultRowHeight="13"/>
  <cols>
    <col min="1" max="1" width="21.1640625" style="19" customWidth="1"/>
    <col min="2" max="2" width="13.6640625" style="20" customWidth="1"/>
    <col min="3" max="5" width="9" style="4"/>
    <col min="6" max="6" width="10.6640625" style="4" customWidth="1"/>
    <col min="7" max="7" width="14.83203125" style="4" customWidth="1"/>
    <col min="8" max="8" width="14.1640625" style="4" customWidth="1"/>
    <col min="9" max="9" width="11.1640625" style="4" customWidth="1"/>
    <col min="10" max="10" width="20.33203125" style="4" customWidth="1"/>
    <col min="11" max="11" width="7.83203125" style="4" customWidth="1"/>
    <col min="12" max="16384" width="9" style="4"/>
  </cols>
  <sheetData>
    <row r="1" spans="1:12">
      <c r="A1" s="37" t="s">
        <v>928</v>
      </c>
      <c r="G1" s="6"/>
      <c r="H1" s="6"/>
      <c r="I1" s="6"/>
      <c r="J1" s="6"/>
      <c r="K1" s="6"/>
      <c r="L1" s="6"/>
    </row>
    <row r="2" spans="1:12">
      <c r="A2" s="37"/>
      <c r="G2" s="6"/>
      <c r="H2" s="6"/>
      <c r="I2" s="6"/>
      <c r="J2" s="6"/>
      <c r="K2" s="6"/>
      <c r="L2" s="6"/>
    </row>
    <row r="3" spans="1:12">
      <c r="A3" s="239" t="s">
        <v>605</v>
      </c>
      <c r="B3" s="239"/>
      <c r="F3" s="238" t="s">
        <v>606</v>
      </c>
      <c r="G3" s="238"/>
      <c r="H3" s="238"/>
      <c r="I3" s="238"/>
      <c r="J3" s="238"/>
      <c r="K3" s="238"/>
    </row>
    <row r="4" spans="1:12" ht="15">
      <c r="A4" s="11" t="s">
        <v>607</v>
      </c>
      <c r="B4" s="12" t="s">
        <v>608</v>
      </c>
      <c r="F4" s="29" t="s">
        <v>617</v>
      </c>
      <c r="G4" s="6" t="s">
        <v>610</v>
      </c>
      <c r="H4" s="14" t="s">
        <v>611</v>
      </c>
      <c r="I4" s="14" t="s">
        <v>612</v>
      </c>
      <c r="J4" s="6" t="s">
        <v>619</v>
      </c>
      <c r="K4" s="22" t="s">
        <v>634</v>
      </c>
    </row>
    <row r="5" spans="1:12">
      <c r="A5" s="19">
        <v>-20.035</v>
      </c>
      <c r="B5" s="23">
        <v>13.773999999999999</v>
      </c>
      <c r="F5" s="13" t="s">
        <v>929</v>
      </c>
      <c r="G5" s="13" t="s">
        <v>795</v>
      </c>
      <c r="H5" s="13">
        <v>320</v>
      </c>
      <c r="I5" s="13">
        <v>35</v>
      </c>
      <c r="J5" s="13">
        <v>385</v>
      </c>
      <c r="K5" s="13">
        <v>85</v>
      </c>
    </row>
    <row r="6" spans="1:12">
      <c r="A6" s="19">
        <v>-1.81</v>
      </c>
      <c r="B6" s="23">
        <v>13.433</v>
      </c>
      <c r="F6" s="13" t="s">
        <v>930</v>
      </c>
      <c r="G6" s="13" t="s">
        <v>931</v>
      </c>
      <c r="H6" s="13">
        <v>370</v>
      </c>
      <c r="I6" s="13">
        <v>35</v>
      </c>
      <c r="J6" s="13">
        <v>460</v>
      </c>
      <c r="K6" s="13">
        <v>65</v>
      </c>
    </row>
    <row r="7" spans="1:12">
      <c r="A7" s="19">
        <v>8.43</v>
      </c>
      <c r="B7" s="23">
        <v>13.632</v>
      </c>
      <c r="F7" s="13" t="s">
        <v>932</v>
      </c>
      <c r="G7" s="13" t="s">
        <v>44</v>
      </c>
      <c r="H7" s="13">
        <v>1030</v>
      </c>
      <c r="I7" s="13">
        <v>40</v>
      </c>
      <c r="J7" s="13">
        <v>955</v>
      </c>
      <c r="K7" s="13">
        <v>55</v>
      </c>
    </row>
    <row r="8" spans="1:12">
      <c r="A8" s="19">
        <v>23.707999999999998</v>
      </c>
      <c r="B8" s="23">
        <v>13.788</v>
      </c>
      <c r="F8" s="13" t="s">
        <v>933</v>
      </c>
      <c r="G8" s="13" t="s">
        <v>794</v>
      </c>
      <c r="H8" s="13">
        <v>600</v>
      </c>
      <c r="I8" s="13">
        <v>45</v>
      </c>
      <c r="J8" s="13">
        <v>595</v>
      </c>
      <c r="K8" s="13">
        <v>65</v>
      </c>
    </row>
    <row r="9" spans="1:12">
      <c r="A9" s="19">
        <v>41.058999999999997</v>
      </c>
      <c r="B9" s="23">
        <v>13.515000000000001</v>
      </c>
      <c r="F9" s="13" t="s">
        <v>934</v>
      </c>
      <c r="G9" s="13" t="s">
        <v>935</v>
      </c>
      <c r="H9" s="13">
        <v>1575</v>
      </c>
      <c r="I9" s="13">
        <v>35</v>
      </c>
      <c r="J9" s="13">
        <v>1461</v>
      </c>
      <c r="K9" s="13">
        <v>75</v>
      </c>
    </row>
    <row r="10" spans="1:12">
      <c r="A10" s="19">
        <v>86.122</v>
      </c>
      <c r="B10" s="23">
        <v>13.457000000000001</v>
      </c>
      <c r="F10" s="13" t="s">
        <v>936</v>
      </c>
      <c r="G10" s="13" t="s">
        <v>794</v>
      </c>
      <c r="H10" s="13">
        <v>1730</v>
      </c>
      <c r="I10" s="13">
        <v>40</v>
      </c>
      <c r="J10" s="13">
        <v>1636</v>
      </c>
      <c r="K10" s="13">
        <v>86</v>
      </c>
    </row>
    <row r="11" spans="1:12">
      <c r="A11" s="19">
        <v>127.654</v>
      </c>
      <c r="B11" s="23">
        <v>13.513999999999999</v>
      </c>
      <c r="F11" s="13" t="s">
        <v>937</v>
      </c>
      <c r="G11" s="13" t="s">
        <v>938</v>
      </c>
      <c r="H11" s="13">
        <v>2970</v>
      </c>
      <c r="I11" s="13">
        <v>50</v>
      </c>
      <c r="J11" s="13">
        <v>3115</v>
      </c>
      <c r="K11" s="13">
        <v>152</v>
      </c>
    </row>
    <row r="12" spans="1:12">
      <c r="A12" s="19">
        <v>148.423</v>
      </c>
      <c r="B12" s="23">
        <v>13.760999999999999</v>
      </c>
      <c r="F12" s="13" t="s">
        <v>939</v>
      </c>
      <c r="G12" s="13" t="s">
        <v>935</v>
      </c>
      <c r="H12" s="13">
        <v>3485</v>
      </c>
      <c r="I12" s="13">
        <v>40</v>
      </c>
      <c r="J12" s="13">
        <v>3756</v>
      </c>
      <c r="K12" s="13">
        <v>116</v>
      </c>
    </row>
    <row r="13" spans="1:12">
      <c r="A13" s="19">
        <v>169.161</v>
      </c>
      <c r="B13" s="23">
        <v>13.625999999999999</v>
      </c>
      <c r="F13" s="13" t="s">
        <v>940</v>
      </c>
      <c r="G13" s="13" t="s">
        <v>794</v>
      </c>
      <c r="H13" s="13">
        <v>4005</v>
      </c>
      <c r="I13" s="13">
        <v>45</v>
      </c>
      <c r="J13" s="13">
        <v>4478</v>
      </c>
      <c r="K13" s="13">
        <v>177</v>
      </c>
    </row>
    <row r="14" spans="1:12">
      <c r="A14" s="19">
        <v>210.43799999999999</v>
      </c>
      <c r="B14" s="23">
        <v>13.045</v>
      </c>
      <c r="F14" s="13" t="s">
        <v>941</v>
      </c>
      <c r="G14" s="13" t="s">
        <v>794</v>
      </c>
      <c r="H14" s="13">
        <v>5250</v>
      </c>
      <c r="I14" s="13">
        <v>40</v>
      </c>
      <c r="J14" s="13">
        <v>6004</v>
      </c>
      <c r="K14" s="13">
        <v>80</v>
      </c>
    </row>
    <row r="15" spans="1:12">
      <c r="A15" s="19">
        <v>230.92599999999999</v>
      </c>
      <c r="B15" s="23">
        <v>13.444000000000001</v>
      </c>
    </row>
    <row r="16" spans="1:12">
      <c r="A16" s="19">
        <v>251.28</v>
      </c>
      <c r="B16" s="23">
        <v>13.510999999999999</v>
      </c>
    </row>
    <row r="17" spans="1:2">
      <c r="A17" s="19">
        <v>271.47399999999999</v>
      </c>
      <c r="B17" s="23">
        <v>12.823</v>
      </c>
    </row>
    <row r="18" spans="1:2">
      <c r="A18" s="19">
        <v>291.48099999999999</v>
      </c>
      <c r="B18" s="23">
        <v>13.349</v>
      </c>
    </row>
    <row r="19" spans="1:2">
      <c r="A19" s="19">
        <v>311.27699999999999</v>
      </c>
      <c r="B19" s="23">
        <v>13.305999999999999</v>
      </c>
    </row>
    <row r="20" spans="1:2">
      <c r="A20" s="19">
        <v>330.83600000000001</v>
      </c>
      <c r="B20" s="23">
        <v>13.759</v>
      </c>
    </row>
    <row r="21" spans="1:2">
      <c r="A21" s="19">
        <v>350.13200000000001</v>
      </c>
      <c r="B21" s="23">
        <v>13.553000000000001</v>
      </c>
    </row>
    <row r="22" spans="1:2">
      <c r="A22" s="19">
        <v>369.14</v>
      </c>
      <c r="B22" s="23">
        <v>13.515000000000001</v>
      </c>
    </row>
    <row r="23" spans="1:2">
      <c r="A23" s="19">
        <v>388.065</v>
      </c>
      <c r="B23" s="23">
        <v>13.603999999999999</v>
      </c>
    </row>
    <row r="24" spans="1:2">
      <c r="A24" s="19">
        <v>407.81700000000001</v>
      </c>
      <c r="B24" s="23">
        <v>14.294</v>
      </c>
    </row>
    <row r="25" spans="1:2">
      <c r="A25" s="19">
        <v>427.41800000000001</v>
      </c>
      <c r="B25" s="23">
        <v>13.909000000000001</v>
      </c>
    </row>
    <row r="26" spans="1:2">
      <c r="A26" s="19">
        <v>445.60500000000002</v>
      </c>
      <c r="B26" s="23">
        <v>13.452</v>
      </c>
    </row>
    <row r="27" spans="1:2">
      <c r="A27" s="19">
        <v>461.73099999999999</v>
      </c>
      <c r="B27" s="23">
        <v>14.047000000000001</v>
      </c>
    </row>
    <row r="28" spans="1:2">
      <c r="A28" s="19">
        <v>478.77600000000001</v>
      </c>
      <c r="B28" s="23">
        <v>13.672000000000001</v>
      </c>
    </row>
    <row r="29" spans="1:2">
      <c r="A29" s="19">
        <v>497.54300000000001</v>
      </c>
      <c r="B29" s="23">
        <v>13.266999999999999</v>
      </c>
    </row>
    <row r="30" spans="1:2">
      <c r="A30" s="19">
        <v>518.28</v>
      </c>
      <c r="B30" s="23">
        <v>13.744</v>
      </c>
    </row>
    <row r="31" spans="1:2">
      <c r="A31" s="19">
        <v>541.24</v>
      </c>
      <c r="B31" s="23">
        <v>13.569000000000001</v>
      </c>
    </row>
    <row r="32" spans="1:2">
      <c r="A32" s="19">
        <v>580.39400000000001</v>
      </c>
      <c r="B32" s="23">
        <v>13.343999999999999</v>
      </c>
    </row>
    <row r="33" spans="1:2">
      <c r="A33" s="19">
        <v>625.95699999999999</v>
      </c>
      <c r="B33" s="23">
        <v>13.185</v>
      </c>
    </row>
    <row r="34" spans="1:2">
      <c r="A34" s="19">
        <v>660.31200000000001</v>
      </c>
      <c r="B34" s="23">
        <v>13.695</v>
      </c>
    </row>
    <row r="35" spans="1:2">
      <c r="A35" s="19">
        <v>698.14200000000005</v>
      </c>
      <c r="B35" s="23">
        <v>13.678000000000001</v>
      </c>
    </row>
    <row r="36" spans="1:2">
      <c r="A36" s="19">
        <v>739.69899999999996</v>
      </c>
      <c r="B36" s="23">
        <v>13.766</v>
      </c>
    </row>
    <row r="37" spans="1:2">
      <c r="A37" s="19">
        <v>784.86500000000001</v>
      </c>
      <c r="B37" s="23">
        <v>14.132999999999999</v>
      </c>
    </row>
    <row r="38" spans="1:2">
      <c r="A38" s="19">
        <v>831.58799999999997</v>
      </c>
      <c r="B38" s="23">
        <v>13.991</v>
      </c>
    </row>
    <row r="39" spans="1:2">
      <c r="A39" s="19">
        <v>879.49699999999996</v>
      </c>
      <c r="B39" s="23">
        <v>13.933999999999999</v>
      </c>
    </row>
    <row r="40" spans="1:2">
      <c r="A40" s="19">
        <v>928.58100000000002</v>
      </c>
      <c r="B40" s="23">
        <v>13.958</v>
      </c>
    </row>
    <row r="41" spans="1:2">
      <c r="A41" s="19">
        <v>978.82399999999996</v>
      </c>
      <c r="B41" s="23">
        <v>14.228</v>
      </c>
    </row>
    <row r="42" spans="1:2">
      <c r="A42" s="19">
        <v>1030.2159999999999</v>
      </c>
      <c r="B42" s="23">
        <v>13.734</v>
      </c>
    </row>
    <row r="43" spans="1:2">
      <c r="A43" s="19">
        <v>1082.741</v>
      </c>
      <c r="B43" s="23">
        <v>13.819000000000001</v>
      </c>
    </row>
    <row r="44" spans="1:2">
      <c r="A44" s="19">
        <v>1136.3879999999999</v>
      </c>
      <c r="B44" s="23">
        <v>14.031000000000001</v>
      </c>
    </row>
    <row r="45" spans="1:2">
      <c r="A45" s="19">
        <v>1218.932</v>
      </c>
      <c r="B45" s="23">
        <v>13.721</v>
      </c>
    </row>
    <row r="46" spans="1:2">
      <c r="A46" s="19">
        <v>1303.925</v>
      </c>
      <c r="B46" s="23">
        <v>13.922000000000001</v>
      </c>
    </row>
    <row r="47" spans="1:2">
      <c r="A47" s="19">
        <v>1361.877</v>
      </c>
      <c r="B47" s="23">
        <v>13.432</v>
      </c>
    </row>
    <row r="48" spans="1:2">
      <c r="A48" s="19">
        <v>1420.5650000000001</v>
      </c>
      <c r="B48" s="23">
        <v>13.363</v>
      </c>
    </row>
    <row r="49" spans="1:17">
      <c r="A49" s="19">
        <v>1479.973</v>
      </c>
      <c r="B49" s="23">
        <v>13.46</v>
      </c>
    </row>
    <row r="50" spans="1:17">
      <c r="A50" s="19">
        <v>1540.136</v>
      </c>
      <c r="B50" s="23">
        <v>13.273</v>
      </c>
    </row>
    <row r="51" spans="1:17">
      <c r="A51" s="19">
        <v>1601.2339999999999</v>
      </c>
      <c r="B51" s="23">
        <v>13.81</v>
      </c>
    </row>
    <row r="52" spans="1:17">
      <c r="A52" s="19">
        <v>1664.0509999999999</v>
      </c>
      <c r="B52" s="23">
        <v>13.695</v>
      </c>
      <c r="D52" s="18"/>
      <c r="E52" s="18"/>
      <c r="F52" s="18"/>
      <c r="G52" s="18"/>
      <c r="H52" s="18"/>
      <c r="I52" s="18"/>
      <c r="J52" s="18"/>
      <c r="K52" s="18"/>
      <c r="L52" s="18"/>
      <c r="M52" s="18"/>
      <c r="N52" s="38"/>
      <c r="O52" s="38"/>
      <c r="P52" s="38"/>
      <c r="Q52" s="38"/>
    </row>
    <row r="53" spans="1:17">
      <c r="A53" s="19">
        <v>1728.499</v>
      </c>
      <c r="B53" s="23">
        <v>13.548</v>
      </c>
      <c r="D53" s="18"/>
      <c r="K53" s="18"/>
      <c r="L53" s="18"/>
      <c r="M53" s="38"/>
      <c r="N53" s="38"/>
      <c r="O53" s="38"/>
      <c r="P53" s="38"/>
    </row>
    <row r="54" spans="1:17">
      <c r="A54" s="19">
        <v>1794.336</v>
      </c>
      <c r="B54" s="23">
        <v>13.324</v>
      </c>
      <c r="D54" s="18"/>
      <c r="K54" s="18"/>
      <c r="L54" s="18"/>
      <c r="M54" s="38"/>
      <c r="N54" s="38"/>
      <c r="O54" s="38"/>
      <c r="P54" s="38"/>
    </row>
    <row r="55" spans="1:17">
      <c r="A55" s="19">
        <v>1861.319</v>
      </c>
      <c r="B55" s="23">
        <v>13.805999999999999</v>
      </c>
      <c r="D55" s="82"/>
      <c r="K55" s="18"/>
      <c r="L55" s="18"/>
      <c r="M55" s="38"/>
      <c r="N55" s="38"/>
      <c r="O55" s="38"/>
      <c r="P55" s="38"/>
    </row>
    <row r="56" spans="1:17">
      <c r="A56" s="19">
        <v>1929.2070000000001</v>
      </c>
      <c r="B56" s="23">
        <v>14.085000000000001</v>
      </c>
      <c r="D56" s="18"/>
      <c r="K56" s="18"/>
      <c r="L56" s="18"/>
      <c r="M56" s="38"/>
      <c r="N56" s="38"/>
      <c r="O56" s="38"/>
      <c r="P56" s="38"/>
    </row>
    <row r="57" spans="1:17">
      <c r="A57" s="19">
        <v>1997.7570000000001</v>
      </c>
      <c r="B57" s="23">
        <v>13.984999999999999</v>
      </c>
      <c r="D57" s="18"/>
      <c r="K57" s="18"/>
      <c r="L57" s="18"/>
      <c r="M57" s="38"/>
      <c r="N57" s="38"/>
      <c r="O57" s="38"/>
      <c r="P57" s="38"/>
    </row>
    <row r="58" spans="1:17">
      <c r="A58" s="19">
        <v>2066.7280000000001</v>
      </c>
      <c r="B58" s="23">
        <v>13.803000000000001</v>
      </c>
      <c r="D58" s="18"/>
      <c r="K58" s="18"/>
      <c r="L58" s="18"/>
      <c r="M58" s="38"/>
      <c r="N58" s="38"/>
      <c r="O58" s="38"/>
      <c r="P58" s="38"/>
    </row>
    <row r="59" spans="1:17">
      <c r="A59" s="19">
        <v>2135.8760000000002</v>
      </c>
      <c r="B59" s="23">
        <v>13.79</v>
      </c>
      <c r="D59" s="18"/>
      <c r="K59" s="18"/>
      <c r="L59" s="18"/>
      <c r="M59" s="38"/>
      <c r="N59" s="38"/>
      <c r="O59" s="38"/>
      <c r="P59" s="38"/>
    </row>
    <row r="60" spans="1:17">
      <c r="A60" s="19">
        <v>2204.96</v>
      </c>
      <c r="B60" s="23">
        <v>14.179</v>
      </c>
      <c r="D60" s="105"/>
      <c r="K60" s="18"/>
      <c r="L60" s="18"/>
      <c r="M60" s="38"/>
      <c r="N60" s="38"/>
      <c r="O60" s="38"/>
      <c r="P60" s="38"/>
    </row>
    <row r="61" spans="1:17">
      <c r="A61" s="19">
        <v>2273.7370000000001</v>
      </c>
      <c r="B61" s="23">
        <v>13.805</v>
      </c>
      <c r="D61" s="18"/>
      <c r="K61" s="18"/>
      <c r="L61" s="18"/>
      <c r="M61" s="38"/>
      <c r="N61" s="38"/>
      <c r="O61" s="38"/>
      <c r="P61" s="38"/>
    </row>
    <row r="62" spans="1:17">
      <c r="A62" s="19">
        <v>2341.9659999999999</v>
      </c>
      <c r="B62" s="23">
        <v>14.143000000000001</v>
      </c>
      <c r="D62" s="18"/>
      <c r="K62" s="18"/>
      <c r="L62" s="18"/>
      <c r="M62" s="38"/>
      <c r="N62" s="38"/>
      <c r="O62" s="38"/>
      <c r="P62" s="38"/>
    </row>
    <row r="63" spans="1:17">
      <c r="A63" s="19">
        <v>2409.404</v>
      </c>
      <c r="B63" s="23">
        <v>13.571</v>
      </c>
      <c r="D63" s="18"/>
      <c r="K63" s="18"/>
      <c r="L63" s="18"/>
      <c r="M63" s="38"/>
      <c r="N63" s="38"/>
      <c r="O63" s="38"/>
      <c r="P63" s="38"/>
    </row>
    <row r="64" spans="1:17">
      <c r="A64" s="19">
        <v>2475.808</v>
      </c>
      <c r="B64" s="23">
        <v>13.976000000000001</v>
      </c>
      <c r="D64" s="82"/>
      <c r="E64" s="18"/>
      <c r="F64" s="18"/>
      <c r="G64" s="18"/>
      <c r="H64" s="18"/>
      <c r="I64" s="18"/>
      <c r="J64" s="18"/>
      <c r="K64" s="18"/>
      <c r="L64" s="18"/>
      <c r="M64" s="18"/>
      <c r="N64" s="38"/>
      <c r="O64" s="38"/>
      <c r="P64" s="38"/>
      <c r="Q64" s="38"/>
    </row>
    <row r="65" spans="1:17">
      <c r="A65" s="19">
        <v>2540.9380000000001</v>
      </c>
      <c r="B65" s="23">
        <v>13.679</v>
      </c>
      <c r="D65" s="18"/>
      <c r="E65" s="18"/>
      <c r="F65" s="18"/>
      <c r="G65" s="18"/>
      <c r="H65" s="18"/>
      <c r="I65" s="18"/>
      <c r="J65" s="18"/>
      <c r="K65" s="18"/>
      <c r="L65" s="18"/>
      <c r="M65" s="18"/>
      <c r="N65" s="38"/>
      <c r="O65" s="38"/>
      <c r="P65" s="38"/>
      <c r="Q65" s="38"/>
    </row>
    <row r="66" spans="1:17">
      <c r="A66" s="19">
        <v>2666.4029999999998</v>
      </c>
      <c r="B66" s="23">
        <v>13.92</v>
      </c>
      <c r="D66" s="18"/>
      <c r="E66" s="18"/>
      <c r="F66" s="18"/>
      <c r="G66" s="18"/>
      <c r="H66" s="18"/>
      <c r="I66" s="18"/>
      <c r="J66" s="18"/>
      <c r="K66" s="18"/>
      <c r="L66" s="18"/>
      <c r="M66" s="18"/>
      <c r="N66" s="38"/>
      <c r="O66" s="38"/>
      <c r="P66" s="38"/>
      <c r="Q66" s="38"/>
    </row>
    <row r="67" spans="1:17">
      <c r="A67" s="19">
        <v>2783.86</v>
      </c>
      <c r="B67" s="23">
        <v>13.648999999999999</v>
      </c>
      <c r="D67" s="18"/>
      <c r="E67" s="18"/>
      <c r="F67" s="18"/>
      <c r="G67" s="18"/>
      <c r="H67" s="18"/>
      <c r="I67" s="18"/>
      <c r="J67" s="18"/>
      <c r="K67" s="18"/>
      <c r="L67" s="18"/>
      <c r="M67" s="18"/>
      <c r="N67" s="38"/>
      <c r="O67" s="38"/>
      <c r="P67" s="38"/>
      <c r="Q67" s="38"/>
    </row>
    <row r="68" spans="1:17">
      <c r="A68" s="19">
        <v>3029.8850000000002</v>
      </c>
      <c r="B68" s="23">
        <v>14.179</v>
      </c>
      <c r="D68" s="18"/>
      <c r="E68" s="18"/>
      <c r="F68" s="18"/>
      <c r="G68" s="18"/>
      <c r="H68" s="18"/>
      <c r="I68" s="18"/>
      <c r="J68" s="18"/>
      <c r="K68" s="18"/>
      <c r="L68" s="18"/>
      <c r="M68" s="18"/>
      <c r="N68" s="38"/>
      <c r="O68" s="38"/>
      <c r="P68" s="38"/>
      <c r="Q68" s="38"/>
    </row>
    <row r="69" spans="1:17">
      <c r="A69" s="19">
        <v>3107.951</v>
      </c>
      <c r="B69" s="23">
        <v>13.621</v>
      </c>
      <c r="D69" s="18"/>
      <c r="E69" s="18"/>
      <c r="F69" s="18"/>
      <c r="G69" s="18"/>
      <c r="H69" s="18"/>
      <c r="I69" s="18"/>
      <c r="J69" s="18"/>
      <c r="K69" s="18"/>
      <c r="L69" s="18"/>
      <c r="M69" s="18"/>
      <c r="N69" s="38"/>
      <c r="O69" s="38"/>
      <c r="P69" s="38"/>
      <c r="Q69" s="38"/>
    </row>
    <row r="70" spans="1:17">
      <c r="A70" s="19">
        <v>3160.5520000000001</v>
      </c>
      <c r="B70" s="23">
        <v>14.29</v>
      </c>
    </row>
    <row r="71" spans="1:17">
      <c r="A71" s="19">
        <v>3208.6190000000001</v>
      </c>
      <c r="B71" s="23">
        <v>13.968</v>
      </c>
    </row>
    <row r="72" spans="1:17">
      <c r="A72" s="19">
        <v>3238.3960000000002</v>
      </c>
      <c r="B72" s="23">
        <v>13.583</v>
      </c>
    </row>
    <row r="73" spans="1:17">
      <c r="A73" s="19">
        <v>3266.5340000000001</v>
      </c>
      <c r="B73" s="23">
        <v>13.96</v>
      </c>
    </row>
    <row r="74" spans="1:17">
      <c r="A74" s="19">
        <v>3293.1819999999998</v>
      </c>
      <c r="B74" s="23">
        <v>13.416</v>
      </c>
    </row>
    <row r="75" spans="1:17">
      <c r="A75" s="19">
        <v>3318.4929999999999</v>
      </c>
      <c r="B75" s="23">
        <v>13.965</v>
      </c>
    </row>
    <row r="76" spans="1:17">
      <c r="A76" s="19">
        <v>3342.616</v>
      </c>
      <c r="B76" s="23">
        <v>13.724</v>
      </c>
    </row>
    <row r="77" spans="1:17">
      <c r="A77" s="19">
        <v>3365.701</v>
      </c>
      <c r="B77" s="23">
        <v>14.055999999999999</v>
      </c>
    </row>
    <row r="78" spans="1:17">
      <c r="A78" s="19">
        <v>3387.8989999999999</v>
      </c>
      <c r="B78" s="23">
        <v>14.497</v>
      </c>
    </row>
    <row r="79" spans="1:17">
      <c r="A79" s="19">
        <v>3409.3609999999999</v>
      </c>
      <c r="B79" s="23">
        <v>13.63</v>
      </c>
    </row>
    <row r="80" spans="1:17">
      <c r="A80" s="19">
        <v>3430.2359999999999</v>
      </c>
      <c r="B80" s="23">
        <v>14.355</v>
      </c>
    </row>
    <row r="81" spans="1:2">
      <c r="A81" s="19">
        <v>3450.6759999999999</v>
      </c>
      <c r="B81" s="23">
        <v>14.302</v>
      </c>
    </row>
    <row r="82" spans="1:2">
      <c r="A82" s="19">
        <v>3470.8310000000001</v>
      </c>
      <c r="B82" s="23">
        <v>14.38</v>
      </c>
    </row>
    <row r="83" spans="1:2">
      <c r="A83" s="19">
        <v>3490.85</v>
      </c>
      <c r="B83" s="23">
        <v>14.183999999999999</v>
      </c>
    </row>
    <row r="84" spans="1:2">
      <c r="A84" s="19">
        <v>3510.8850000000002</v>
      </c>
      <c r="B84" s="23">
        <v>14.239000000000001</v>
      </c>
    </row>
    <row r="85" spans="1:2">
      <c r="A85" s="19">
        <v>3531.0859999999998</v>
      </c>
      <c r="B85" s="23">
        <v>13.879</v>
      </c>
    </row>
    <row r="86" spans="1:2">
      <c r="A86" s="19">
        <v>3551.6039999999998</v>
      </c>
      <c r="B86" s="23">
        <v>14.098000000000001</v>
      </c>
    </row>
    <row r="87" spans="1:2">
      <c r="A87" s="19">
        <v>3572.5880000000002</v>
      </c>
      <c r="B87" s="23">
        <v>14.034000000000001</v>
      </c>
    </row>
    <row r="88" spans="1:2">
      <c r="A88" s="19">
        <v>3594.1889999999999</v>
      </c>
      <c r="B88" s="23">
        <v>13.881</v>
      </c>
    </row>
    <row r="89" spans="1:2">
      <c r="A89" s="19">
        <v>3616.558</v>
      </c>
      <c r="B89" s="23">
        <v>14.176</v>
      </c>
    </row>
    <row r="90" spans="1:2">
      <c r="A90" s="19">
        <v>3639.846</v>
      </c>
      <c r="B90" s="23">
        <v>13.904</v>
      </c>
    </row>
    <row r="91" spans="1:2">
      <c r="A91" s="19">
        <v>3664.201</v>
      </c>
      <c r="B91" s="23">
        <v>13.920999999999999</v>
      </c>
    </row>
    <row r="92" spans="1:2">
      <c r="A92" s="19">
        <v>3689.7759999999998</v>
      </c>
      <c r="B92" s="23">
        <v>14.414</v>
      </c>
    </row>
    <row r="93" spans="1:2">
      <c r="A93" s="19">
        <v>3716.7190000000001</v>
      </c>
      <c r="B93" s="23">
        <v>13.79</v>
      </c>
    </row>
    <row r="94" spans="1:2">
      <c r="A94" s="19">
        <v>3791.0569999999998</v>
      </c>
      <c r="B94" s="23">
        <v>13.994999999999999</v>
      </c>
    </row>
    <row r="95" spans="1:2">
      <c r="A95" s="19">
        <v>3876.922</v>
      </c>
      <c r="B95" s="23">
        <v>13.965999999999999</v>
      </c>
    </row>
    <row r="96" spans="1:2">
      <c r="A96" s="19">
        <v>3912.6329999999998</v>
      </c>
      <c r="B96" s="23">
        <v>14.324</v>
      </c>
    </row>
    <row r="97" spans="1:2">
      <c r="A97" s="19">
        <v>3948.0590000000002</v>
      </c>
      <c r="B97" s="23">
        <v>13.808</v>
      </c>
    </row>
    <row r="98" spans="1:2">
      <c r="A98" s="19">
        <v>3983.2440000000001</v>
      </c>
      <c r="B98" s="23">
        <v>13.943</v>
      </c>
    </row>
    <row r="99" spans="1:2">
      <c r="A99" s="19">
        <v>4018.232</v>
      </c>
      <c r="B99" s="23">
        <v>13.018000000000001</v>
      </c>
    </row>
    <row r="100" spans="1:2">
      <c r="A100" s="19">
        <v>4053.07</v>
      </c>
      <c r="B100" s="23">
        <v>14.265000000000001</v>
      </c>
    </row>
    <row r="101" spans="1:2">
      <c r="A101" s="19">
        <v>4122.4740000000002</v>
      </c>
      <c r="B101" s="23">
        <v>14.403</v>
      </c>
    </row>
    <row r="102" spans="1:2">
      <c r="A102" s="19">
        <v>4191.8149999999996</v>
      </c>
      <c r="B102" s="23">
        <v>14.308</v>
      </c>
    </row>
    <row r="103" spans="1:2">
      <c r="A103" s="19">
        <v>4226.5739999999996</v>
      </c>
      <c r="B103" s="23">
        <v>14.65</v>
      </c>
    </row>
    <row r="104" spans="1:2">
      <c r="A104" s="19">
        <v>4261.4530000000004</v>
      </c>
      <c r="B104" s="23">
        <v>14.832000000000001</v>
      </c>
    </row>
    <row r="105" spans="1:2">
      <c r="A105" s="19">
        <v>4296.4970000000003</v>
      </c>
      <c r="B105" s="23">
        <v>14.48</v>
      </c>
    </row>
    <row r="106" spans="1:2">
      <c r="A106" s="19">
        <v>4349.4679999999998</v>
      </c>
      <c r="B106" s="23">
        <v>14.27</v>
      </c>
    </row>
    <row r="107" spans="1:2">
      <c r="A107" s="19">
        <v>4403.0630000000001</v>
      </c>
      <c r="B107" s="23">
        <v>14.744999999999999</v>
      </c>
    </row>
    <row r="108" spans="1:2">
      <c r="A108" s="19">
        <v>4439.2139999999999</v>
      </c>
      <c r="B108" s="23">
        <v>14.393000000000001</v>
      </c>
    </row>
    <row r="109" spans="1:2">
      <c r="A109" s="19">
        <v>4475.7550000000001</v>
      </c>
      <c r="B109" s="23">
        <v>14.371</v>
      </c>
    </row>
    <row r="110" spans="1:2">
      <c r="A110" s="19">
        <v>4512.7299999999996</v>
      </c>
      <c r="B110" s="23">
        <v>13.779</v>
      </c>
    </row>
    <row r="111" spans="1:2">
      <c r="A111" s="19">
        <v>4737.4849999999997</v>
      </c>
      <c r="B111" s="23">
        <v>14.842000000000001</v>
      </c>
    </row>
    <row r="112" spans="1:2">
      <c r="A112" s="19">
        <v>4775.0129999999999</v>
      </c>
      <c r="B112" s="23">
        <v>14.67</v>
      </c>
    </row>
    <row r="113" spans="1:2">
      <c r="A113" s="19">
        <v>4812.57</v>
      </c>
      <c r="B113" s="23">
        <v>14.036</v>
      </c>
    </row>
    <row r="114" spans="1:2">
      <c r="A114" s="19">
        <v>4850.1639999999998</v>
      </c>
      <c r="B114" s="23">
        <v>14.093</v>
      </c>
    </row>
    <row r="115" spans="1:2">
      <c r="A115" s="19">
        <v>4887.7969999999996</v>
      </c>
      <c r="B115" s="23">
        <v>14.148999999999999</v>
      </c>
    </row>
    <row r="116" spans="1:2">
      <c r="A116" s="19">
        <v>4944.335</v>
      </c>
      <c r="B116" s="23">
        <v>14.558</v>
      </c>
    </row>
    <row r="117" spans="1:2">
      <c r="A117" s="19">
        <v>5000.9920000000002</v>
      </c>
      <c r="B117" s="23">
        <v>14.911</v>
      </c>
    </row>
    <row r="118" spans="1:2">
      <c r="A118" s="19">
        <v>5038.8379999999997</v>
      </c>
      <c r="B118" s="23">
        <v>14.191000000000001</v>
      </c>
    </row>
    <row r="119" spans="1:2">
      <c r="A119" s="19">
        <v>5076.75</v>
      </c>
      <c r="B119" s="23">
        <v>14.122999999999999</v>
      </c>
    </row>
    <row r="120" spans="1:2">
      <c r="A120" s="19">
        <v>5133.7520000000004</v>
      </c>
      <c r="B120" s="23">
        <v>13.95</v>
      </c>
    </row>
    <row r="121" spans="1:2">
      <c r="A121" s="19">
        <v>5460.6120000000001</v>
      </c>
      <c r="B121" s="23">
        <v>13.738</v>
      </c>
    </row>
    <row r="122" spans="1:2">
      <c r="A122" s="19">
        <v>5499.585</v>
      </c>
      <c r="B122" s="23">
        <v>14.324</v>
      </c>
    </row>
    <row r="123" spans="1:2">
      <c r="A123" s="19">
        <v>5538.6840000000002</v>
      </c>
      <c r="B123" s="23">
        <v>14.922000000000001</v>
      </c>
    </row>
    <row r="124" spans="1:2">
      <c r="A124" s="19">
        <v>5577.9160000000002</v>
      </c>
      <c r="B124" s="23">
        <v>14.247999999999999</v>
      </c>
    </row>
    <row r="125" spans="1:2">
      <c r="A125" s="19">
        <v>5736.2640000000001</v>
      </c>
      <c r="B125" s="23">
        <v>13.191000000000001</v>
      </c>
    </row>
    <row r="126" spans="1:2">
      <c r="A126" s="19">
        <v>5776.232</v>
      </c>
      <c r="B126" s="23">
        <v>13.397</v>
      </c>
    </row>
    <row r="127" spans="1:2">
      <c r="A127" s="19">
        <v>5816.3630000000003</v>
      </c>
      <c r="B127" s="23">
        <v>14.266999999999999</v>
      </c>
    </row>
    <row r="128" spans="1:2">
      <c r="A128" s="19">
        <v>5856.6610000000001</v>
      </c>
      <c r="B128" s="23">
        <v>14.055999999999999</v>
      </c>
    </row>
    <row r="129" spans="1:2">
      <c r="A129" s="19">
        <v>5897.1329999999998</v>
      </c>
      <c r="B129" s="23">
        <v>13.712</v>
      </c>
    </row>
    <row r="130" spans="1:2">
      <c r="A130" s="19">
        <v>5937.7820000000002</v>
      </c>
      <c r="B130" s="23">
        <v>13.795</v>
      </c>
    </row>
    <row r="131" spans="1:2">
      <c r="A131" s="19">
        <v>5978.6139999999996</v>
      </c>
      <c r="B131" s="23">
        <v>13.683999999999999</v>
      </c>
    </row>
    <row r="132" spans="1:2">
      <c r="A132" s="19">
        <v>6007.6639999999998</v>
      </c>
      <c r="B132" s="23">
        <v>14.276999999999999</v>
      </c>
    </row>
  </sheetData>
  <mergeCells count="2">
    <mergeCell ref="A3:B3"/>
    <mergeCell ref="F3:K3"/>
  </mergeCells>
  <phoneticPr fontId="44" type="noConversion"/>
  <pageMargins left="0.7" right="0.7" top="0.75" bottom="0.75" header="0.3" footer="0.3"/>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P113"/>
  <sheetViews>
    <sheetView workbookViewId="0"/>
  </sheetViews>
  <sheetFormatPr baseColWidth="10" defaultColWidth="9" defaultRowHeight="13"/>
  <cols>
    <col min="1" max="1" width="21.1640625" style="11" customWidth="1"/>
    <col min="2" max="2" width="13.6640625" style="12" customWidth="1"/>
    <col min="3" max="5" width="9" style="4"/>
    <col min="6" max="6" width="10.6640625" style="6" customWidth="1"/>
    <col min="7" max="7" width="12.83203125" style="6" customWidth="1"/>
    <col min="8" max="8" width="9" style="23"/>
    <col min="9" max="9" width="14.1640625" style="6" customWidth="1"/>
    <col min="10" max="10" width="11.1640625" style="6" customWidth="1"/>
    <col min="11" max="11" width="20.33203125" style="6" customWidth="1"/>
    <col min="12" max="12" width="7.83203125" style="6" customWidth="1"/>
    <col min="13" max="16384" width="9" style="4"/>
  </cols>
  <sheetData>
    <row r="1" spans="1:16">
      <c r="A1" s="37" t="s">
        <v>942</v>
      </c>
      <c r="B1" s="20"/>
      <c r="D1" s="6"/>
      <c r="E1" s="6"/>
      <c r="K1" s="4"/>
      <c r="L1" s="4"/>
    </row>
    <row r="2" spans="1:16">
      <c r="A2" s="9"/>
      <c r="B2" s="20"/>
      <c r="D2" s="6"/>
      <c r="E2" s="6"/>
      <c r="K2" s="4"/>
      <c r="L2" s="4"/>
    </row>
    <row r="3" spans="1:16">
      <c r="A3" s="239" t="s">
        <v>605</v>
      </c>
      <c r="B3" s="239"/>
      <c r="F3" s="229" t="s">
        <v>606</v>
      </c>
      <c r="G3" s="229"/>
      <c r="H3" s="229"/>
      <c r="I3" s="229"/>
      <c r="J3" s="229"/>
      <c r="K3" s="229"/>
      <c r="L3" s="229"/>
    </row>
    <row r="4" spans="1:16" ht="15">
      <c r="A4" s="11" t="s">
        <v>607</v>
      </c>
      <c r="B4" s="12" t="s">
        <v>608</v>
      </c>
      <c r="F4" s="29" t="s">
        <v>617</v>
      </c>
      <c r="G4" s="6" t="s">
        <v>610</v>
      </c>
      <c r="H4" s="34" t="s">
        <v>798</v>
      </c>
      <c r="I4" s="14" t="s">
        <v>611</v>
      </c>
      <c r="J4" s="14" t="s">
        <v>612</v>
      </c>
      <c r="K4" s="6" t="s">
        <v>619</v>
      </c>
      <c r="L4" s="22" t="s">
        <v>620</v>
      </c>
    </row>
    <row r="5" spans="1:16">
      <c r="A5" s="11">
        <v>-17.917000000000002</v>
      </c>
      <c r="B5" s="17">
        <v>8.6549999999999994</v>
      </c>
      <c r="F5" s="13">
        <v>15</v>
      </c>
      <c r="G5" s="211" t="s">
        <v>101</v>
      </c>
      <c r="H5" s="211" t="s">
        <v>101</v>
      </c>
      <c r="I5" s="211" t="s">
        <v>101</v>
      </c>
      <c r="J5" s="211" t="s">
        <v>101</v>
      </c>
      <c r="K5" s="13">
        <v>56</v>
      </c>
      <c r="L5" s="13">
        <v>1</v>
      </c>
      <c r="M5" s="18"/>
      <c r="N5" s="18"/>
      <c r="O5" s="18"/>
      <c r="P5" s="18"/>
    </row>
    <row r="6" spans="1:16">
      <c r="A6" s="11">
        <v>9.1669999999999998</v>
      </c>
      <c r="B6" s="17">
        <v>7.9080000000000004</v>
      </c>
      <c r="F6" s="13">
        <v>21</v>
      </c>
      <c r="G6" s="13" t="s">
        <v>60</v>
      </c>
      <c r="H6" s="34">
        <v>-27.5</v>
      </c>
      <c r="I6" s="13">
        <v>313</v>
      </c>
      <c r="J6" s="13">
        <v>42</v>
      </c>
      <c r="K6" s="13">
        <v>243</v>
      </c>
      <c r="L6" s="13">
        <v>89</v>
      </c>
      <c r="O6" s="18"/>
      <c r="P6" s="18"/>
    </row>
    <row r="7" spans="1:16">
      <c r="A7" s="11">
        <v>26</v>
      </c>
      <c r="B7" s="17">
        <v>8.0340000000000007</v>
      </c>
      <c r="F7" s="13">
        <v>36</v>
      </c>
      <c r="G7" s="13" t="s">
        <v>60</v>
      </c>
      <c r="H7" s="34">
        <v>-27.4</v>
      </c>
      <c r="I7" s="13">
        <v>839</v>
      </c>
      <c r="J7" s="13">
        <v>43</v>
      </c>
      <c r="K7" s="13">
        <v>709</v>
      </c>
      <c r="L7" s="13">
        <v>25</v>
      </c>
      <c r="O7" s="18"/>
      <c r="P7" s="18"/>
    </row>
    <row r="8" spans="1:16">
      <c r="A8" s="11">
        <v>32</v>
      </c>
      <c r="B8" s="17">
        <v>7.5609999999999999</v>
      </c>
      <c r="F8" s="13">
        <v>41</v>
      </c>
      <c r="G8" s="13" t="s">
        <v>60</v>
      </c>
      <c r="H8" s="34">
        <v>-27.5</v>
      </c>
      <c r="I8" s="13">
        <v>974</v>
      </c>
      <c r="J8" s="13">
        <v>32</v>
      </c>
      <c r="K8" s="13">
        <v>825</v>
      </c>
      <c r="L8" s="13">
        <v>34</v>
      </c>
      <c r="O8" s="18"/>
      <c r="P8" s="18"/>
    </row>
    <row r="9" spans="1:16">
      <c r="A9" s="11">
        <v>36</v>
      </c>
      <c r="B9" s="17">
        <v>8.2650000000000006</v>
      </c>
      <c r="F9" s="13">
        <v>55</v>
      </c>
      <c r="G9" s="13" t="s">
        <v>60</v>
      </c>
      <c r="H9" s="34">
        <v>-26.9</v>
      </c>
      <c r="I9" s="13">
        <v>1208</v>
      </c>
      <c r="J9" s="13">
        <v>39</v>
      </c>
      <c r="K9" s="13">
        <v>1115</v>
      </c>
      <c r="L9" s="13">
        <v>53</v>
      </c>
      <c r="O9" s="18"/>
      <c r="P9" s="18"/>
    </row>
    <row r="10" spans="1:16">
      <c r="A10" s="11">
        <v>40</v>
      </c>
      <c r="B10" s="17">
        <v>7.7439999999999998</v>
      </c>
      <c r="F10" s="13">
        <v>86</v>
      </c>
      <c r="G10" s="13" t="s">
        <v>60</v>
      </c>
      <c r="H10" s="34">
        <v>-27.5</v>
      </c>
      <c r="I10" s="13">
        <v>1870</v>
      </c>
      <c r="J10" s="13">
        <v>37</v>
      </c>
      <c r="K10" s="13">
        <v>1781</v>
      </c>
      <c r="L10" s="13">
        <v>44</v>
      </c>
      <c r="O10" s="18"/>
      <c r="P10" s="18"/>
    </row>
    <row r="11" spans="1:16">
      <c r="A11" s="11">
        <v>44</v>
      </c>
      <c r="B11" s="17">
        <v>7.5609999999999999</v>
      </c>
      <c r="F11" s="13">
        <v>110</v>
      </c>
      <c r="G11" s="13" t="s">
        <v>60</v>
      </c>
      <c r="H11" s="34">
        <v>-27.5</v>
      </c>
      <c r="I11" s="13">
        <v>2457</v>
      </c>
      <c r="J11" s="13">
        <v>45</v>
      </c>
      <c r="K11" s="13">
        <v>2397</v>
      </c>
      <c r="L11" s="13">
        <v>44</v>
      </c>
      <c r="O11" s="18"/>
      <c r="P11" s="18"/>
    </row>
    <row r="12" spans="1:16">
      <c r="A12" s="11">
        <v>52</v>
      </c>
      <c r="B12" s="17">
        <v>8.3610000000000007</v>
      </c>
      <c r="F12" s="13">
        <v>160</v>
      </c>
      <c r="G12" s="13" t="s">
        <v>60</v>
      </c>
      <c r="H12" s="34">
        <v>-27.2</v>
      </c>
      <c r="I12" s="13">
        <v>3415</v>
      </c>
      <c r="J12" s="13">
        <v>56</v>
      </c>
      <c r="K12" s="13">
        <v>3540</v>
      </c>
      <c r="L12" s="13">
        <v>66</v>
      </c>
      <c r="O12" s="18"/>
      <c r="P12" s="18"/>
    </row>
    <row r="13" spans="1:16">
      <c r="A13" s="11">
        <v>56</v>
      </c>
      <c r="B13" s="17">
        <v>7.8209999999999997</v>
      </c>
      <c r="F13" s="13">
        <v>210</v>
      </c>
      <c r="G13" s="13" t="s">
        <v>60</v>
      </c>
      <c r="H13" s="34">
        <v>-28</v>
      </c>
      <c r="I13" s="13">
        <v>4035</v>
      </c>
      <c r="J13" s="13">
        <v>54</v>
      </c>
      <c r="K13" s="13">
        <v>4403</v>
      </c>
      <c r="L13" s="13">
        <v>102</v>
      </c>
      <c r="O13" s="18"/>
      <c r="P13" s="18"/>
    </row>
    <row r="14" spans="1:16">
      <c r="A14" s="11">
        <v>102.75</v>
      </c>
      <c r="B14" s="17">
        <v>8.6189999999999998</v>
      </c>
      <c r="F14" s="13">
        <v>290</v>
      </c>
      <c r="G14" s="13" t="s">
        <v>60</v>
      </c>
      <c r="H14" s="34">
        <v>-28.2</v>
      </c>
      <c r="I14" s="13">
        <v>4968</v>
      </c>
      <c r="J14" s="13">
        <v>50</v>
      </c>
      <c r="K14" s="13">
        <v>5625</v>
      </c>
      <c r="L14" s="13">
        <v>30</v>
      </c>
      <c r="O14" s="18"/>
      <c r="P14" s="18"/>
    </row>
    <row r="15" spans="1:16">
      <c r="A15" s="11">
        <v>118.333</v>
      </c>
      <c r="B15" s="17">
        <v>8.2070000000000007</v>
      </c>
      <c r="F15" s="13">
        <v>380</v>
      </c>
      <c r="G15" s="13" t="s">
        <v>60</v>
      </c>
      <c r="H15" s="34">
        <v>-28.3</v>
      </c>
      <c r="I15" s="13">
        <v>5889</v>
      </c>
      <c r="J15" s="13">
        <v>53</v>
      </c>
      <c r="K15" s="13">
        <v>6727</v>
      </c>
      <c r="L15" s="13">
        <v>53</v>
      </c>
      <c r="O15" s="18"/>
      <c r="P15" s="18"/>
    </row>
    <row r="16" spans="1:16">
      <c r="A16" s="11">
        <v>149.5</v>
      </c>
      <c r="B16" s="17">
        <v>8.7929999999999993</v>
      </c>
      <c r="F16" s="13">
        <v>415</v>
      </c>
      <c r="G16" s="13" t="s">
        <v>60</v>
      </c>
      <c r="H16" s="34">
        <v>-28.2</v>
      </c>
      <c r="I16" s="13">
        <v>6285</v>
      </c>
      <c r="J16" s="13">
        <v>45</v>
      </c>
      <c r="K16" s="13">
        <v>7236</v>
      </c>
      <c r="L16" s="13">
        <v>29</v>
      </c>
      <c r="O16" s="18"/>
      <c r="P16" s="18"/>
    </row>
    <row r="17" spans="1:16">
      <c r="A17" s="11">
        <v>196.25</v>
      </c>
      <c r="B17" s="17">
        <v>8.2949999999999999</v>
      </c>
      <c r="F17" s="13">
        <v>450</v>
      </c>
      <c r="G17" s="13" t="s">
        <v>60</v>
      </c>
      <c r="H17" s="34">
        <v>-27.3</v>
      </c>
      <c r="I17" s="13">
        <v>7309</v>
      </c>
      <c r="J17" s="13">
        <v>50</v>
      </c>
      <c r="K17" s="13">
        <v>8075</v>
      </c>
      <c r="L17" s="13">
        <v>56</v>
      </c>
      <c r="O17" s="18"/>
      <c r="P17" s="18"/>
    </row>
    <row r="18" spans="1:16">
      <c r="A18" s="11">
        <v>243</v>
      </c>
      <c r="B18" s="17">
        <v>8.2829999999999995</v>
      </c>
      <c r="F18" s="13">
        <v>471</v>
      </c>
      <c r="G18" s="13" t="s">
        <v>60</v>
      </c>
      <c r="H18" s="34">
        <v>-28.3</v>
      </c>
      <c r="I18" s="13">
        <v>8109</v>
      </c>
      <c r="J18" s="13">
        <v>48</v>
      </c>
      <c r="K18" s="211" t="s">
        <v>101</v>
      </c>
      <c r="L18" s="211" t="s">
        <v>101</v>
      </c>
      <c r="O18" s="18"/>
      <c r="P18" s="18"/>
    </row>
    <row r="19" spans="1:16">
      <c r="A19" s="11">
        <v>289.60000000000002</v>
      </c>
      <c r="B19" s="17">
        <v>8.2859999999999996</v>
      </c>
      <c r="F19" s="13">
        <v>510</v>
      </c>
      <c r="G19" s="13" t="s">
        <v>60</v>
      </c>
      <c r="H19" s="34">
        <v>-27.4</v>
      </c>
      <c r="I19" s="13">
        <v>8391</v>
      </c>
      <c r="J19" s="13">
        <v>54</v>
      </c>
      <c r="K19" s="13">
        <v>9444</v>
      </c>
      <c r="L19" s="13">
        <v>39</v>
      </c>
      <c r="O19" s="18"/>
      <c r="P19" s="18"/>
    </row>
    <row r="20" spans="1:16">
      <c r="A20" s="11">
        <v>336.2</v>
      </c>
      <c r="B20" s="17">
        <v>8.8520000000000003</v>
      </c>
      <c r="F20" s="13">
        <v>525</v>
      </c>
      <c r="G20" s="13" t="s">
        <v>60</v>
      </c>
      <c r="H20" s="34">
        <v>-27.7</v>
      </c>
      <c r="I20" s="13">
        <v>8866</v>
      </c>
      <c r="J20" s="13">
        <v>51</v>
      </c>
      <c r="K20" s="13">
        <v>10093</v>
      </c>
      <c r="L20" s="13">
        <v>68</v>
      </c>
      <c r="O20" s="18"/>
      <c r="P20" s="18"/>
    </row>
    <row r="21" spans="1:16">
      <c r="A21" s="11">
        <v>382.8</v>
      </c>
      <c r="B21" s="17">
        <v>8.7530000000000001</v>
      </c>
      <c r="F21" s="13">
        <v>545</v>
      </c>
      <c r="G21" s="13" t="s">
        <v>60</v>
      </c>
      <c r="H21" s="34">
        <v>-27.4</v>
      </c>
      <c r="I21" s="13">
        <v>9941</v>
      </c>
      <c r="J21" s="13">
        <v>55</v>
      </c>
      <c r="K21" s="13">
        <v>11288</v>
      </c>
      <c r="L21" s="13">
        <v>54</v>
      </c>
      <c r="O21" s="18"/>
      <c r="P21" s="18"/>
    </row>
    <row r="22" spans="1:16">
      <c r="A22" s="11">
        <v>398.33300000000003</v>
      </c>
      <c r="B22" s="17">
        <v>8.3019999999999996</v>
      </c>
      <c r="F22" s="13">
        <v>565</v>
      </c>
      <c r="G22" s="13" t="s">
        <v>60</v>
      </c>
      <c r="H22" s="34">
        <v>-29</v>
      </c>
      <c r="I22" s="13">
        <v>10585</v>
      </c>
      <c r="J22" s="13">
        <v>57</v>
      </c>
      <c r="K22" s="13">
        <v>12373</v>
      </c>
      <c r="L22" s="13">
        <v>128</v>
      </c>
      <c r="O22" s="18"/>
      <c r="P22" s="18"/>
    </row>
    <row r="23" spans="1:16">
      <c r="A23" s="11">
        <v>444.93299999999999</v>
      </c>
      <c r="B23" s="17">
        <v>8.7100000000000009</v>
      </c>
      <c r="F23" s="13">
        <v>585</v>
      </c>
      <c r="G23" s="13" t="s">
        <v>60</v>
      </c>
      <c r="H23" s="34">
        <v>-28.9</v>
      </c>
      <c r="I23" s="13">
        <v>11278</v>
      </c>
      <c r="J23" s="13">
        <v>60</v>
      </c>
      <c r="K23" s="13">
        <v>13133</v>
      </c>
      <c r="L23" s="13">
        <v>47</v>
      </c>
      <c r="O23" s="18"/>
      <c r="P23" s="18"/>
    </row>
    <row r="24" spans="1:16">
      <c r="A24" s="11">
        <v>491.53300000000002</v>
      </c>
      <c r="B24" s="17">
        <v>8.7989999999999995</v>
      </c>
      <c r="F24" s="13">
        <v>590</v>
      </c>
      <c r="G24" s="13" t="s">
        <v>60</v>
      </c>
      <c r="H24" s="34">
        <v>-28.8</v>
      </c>
      <c r="I24" s="13">
        <v>11528</v>
      </c>
      <c r="J24" s="13">
        <v>70</v>
      </c>
      <c r="K24" s="13">
        <v>13278</v>
      </c>
      <c r="L24" s="13">
        <v>48</v>
      </c>
      <c r="O24" s="18"/>
      <c r="P24" s="18"/>
    </row>
    <row r="25" spans="1:16">
      <c r="A25" s="11">
        <v>538.13300000000004</v>
      </c>
      <c r="B25" s="17">
        <v>8.343</v>
      </c>
      <c r="F25" s="13">
        <v>650</v>
      </c>
      <c r="G25" s="13" t="s">
        <v>943</v>
      </c>
      <c r="H25" s="34">
        <v>-27.9</v>
      </c>
      <c r="I25" s="13">
        <v>12445</v>
      </c>
      <c r="J25" s="13">
        <v>76</v>
      </c>
      <c r="K25" s="13">
        <v>14558</v>
      </c>
      <c r="L25" s="13">
        <v>154</v>
      </c>
      <c r="O25" s="18"/>
      <c r="P25" s="18"/>
    </row>
    <row r="26" spans="1:16">
      <c r="A26" s="11">
        <v>553.66700000000003</v>
      </c>
      <c r="B26" s="17">
        <v>8.6359999999999992</v>
      </c>
      <c r="F26" s="13">
        <v>652</v>
      </c>
      <c r="G26" s="13" t="s">
        <v>943</v>
      </c>
      <c r="H26" s="34">
        <v>-28</v>
      </c>
      <c r="I26" s="13">
        <v>11393</v>
      </c>
      <c r="J26" s="13">
        <v>71</v>
      </c>
      <c r="K26" s="211" t="s">
        <v>101</v>
      </c>
      <c r="L26" s="211" t="s">
        <v>101</v>
      </c>
      <c r="O26" s="18"/>
      <c r="P26" s="18"/>
    </row>
    <row r="27" spans="1:16">
      <c r="A27" s="11">
        <v>600.26700000000005</v>
      </c>
      <c r="B27" s="17">
        <v>9.0719999999999992</v>
      </c>
      <c r="G27" s="13"/>
      <c r="O27" s="18"/>
      <c r="P27" s="18"/>
    </row>
    <row r="28" spans="1:16">
      <c r="A28" s="11">
        <v>646.86699999999996</v>
      </c>
      <c r="B28" s="17">
        <v>8.5050000000000008</v>
      </c>
      <c r="G28" s="13"/>
      <c r="O28" s="18"/>
      <c r="P28" s="18"/>
    </row>
    <row r="29" spans="1:16">
      <c r="A29" s="11">
        <v>693.46699999999998</v>
      </c>
      <c r="B29" s="17">
        <v>8.8550000000000004</v>
      </c>
      <c r="G29" s="13"/>
      <c r="H29" s="34"/>
      <c r="I29" s="13"/>
      <c r="J29" s="13"/>
      <c r="K29" s="13"/>
      <c r="L29" s="13"/>
      <c r="M29" s="18"/>
      <c r="N29" s="18"/>
      <c r="O29" s="18"/>
      <c r="P29" s="18"/>
    </row>
    <row r="30" spans="1:16">
      <c r="A30" s="11">
        <v>709</v>
      </c>
      <c r="B30" s="17">
        <v>8.8450000000000006</v>
      </c>
      <c r="G30" s="13"/>
      <c r="H30" s="34"/>
      <c r="I30" s="13"/>
      <c r="J30" s="13"/>
      <c r="K30" s="13"/>
      <c r="L30" s="13"/>
      <c r="M30" s="18"/>
      <c r="N30" s="18"/>
      <c r="O30" s="18"/>
      <c r="P30" s="18"/>
    </row>
    <row r="31" spans="1:16">
      <c r="A31" s="11">
        <v>743.8</v>
      </c>
      <c r="B31" s="17">
        <v>8.59</v>
      </c>
      <c r="M31" s="18"/>
      <c r="N31" s="18"/>
      <c r="O31" s="18"/>
      <c r="P31" s="18"/>
    </row>
    <row r="32" spans="1:16">
      <c r="A32" s="11">
        <v>778.6</v>
      </c>
      <c r="B32" s="17">
        <v>8.7370000000000001</v>
      </c>
    </row>
    <row r="33" spans="1:2">
      <c r="A33" s="11">
        <v>801.8</v>
      </c>
      <c r="B33" s="17">
        <v>8.9239999999999995</v>
      </c>
    </row>
    <row r="34" spans="1:2">
      <c r="A34" s="11">
        <v>856.07100000000003</v>
      </c>
      <c r="B34" s="17">
        <v>8.7379999999999995</v>
      </c>
    </row>
    <row r="35" spans="1:2">
      <c r="A35" s="11">
        <v>907.85699999999997</v>
      </c>
      <c r="B35" s="17">
        <v>8.8979999999999997</v>
      </c>
    </row>
    <row r="36" spans="1:2">
      <c r="A36" s="11">
        <v>1011.43</v>
      </c>
      <c r="B36" s="17">
        <v>8.6389999999999993</v>
      </c>
    </row>
    <row r="37" spans="1:2">
      <c r="A37" s="11">
        <v>1115</v>
      </c>
      <c r="B37" s="17">
        <v>8.3879999999999999</v>
      </c>
    </row>
    <row r="38" spans="1:2">
      <c r="A38" s="11">
        <v>1222.42</v>
      </c>
      <c r="B38" s="17">
        <v>8.8940000000000001</v>
      </c>
    </row>
    <row r="39" spans="1:2">
      <c r="A39" s="11">
        <v>1329.84</v>
      </c>
      <c r="B39" s="17">
        <v>8.2449999999999992</v>
      </c>
    </row>
    <row r="40" spans="1:2">
      <c r="A40" s="11">
        <v>1437.26</v>
      </c>
      <c r="B40" s="17">
        <v>8.516</v>
      </c>
    </row>
    <row r="41" spans="1:2">
      <c r="A41" s="11">
        <v>1544.68</v>
      </c>
      <c r="B41" s="17">
        <v>8.0510000000000002</v>
      </c>
    </row>
    <row r="42" spans="1:2">
      <c r="A42" s="11">
        <v>1652.1</v>
      </c>
      <c r="B42" s="17">
        <v>8.3919999999999995</v>
      </c>
    </row>
    <row r="43" spans="1:2">
      <c r="A43" s="11">
        <v>1759.52</v>
      </c>
      <c r="B43" s="17">
        <v>7.968</v>
      </c>
    </row>
    <row r="44" spans="1:2">
      <c r="A44" s="11">
        <v>1883.67</v>
      </c>
      <c r="B44" s="17">
        <v>8.8550000000000004</v>
      </c>
    </row>
    <row r="45" spans="1:2">
      <c r="A45" s="11">
        <v>2012</v>
      </c>
      <c r="B45" s="17">
        <v>8.6259999999999994</v>
      </c>
    </row>
    <row r="46" spans="1:2">
      <c r="A46" s="11">
        <v>2140.33</v>
      </c>
      <c r="B46" s="17">
        <v>8.4529999999999994</v>
      </c>
    </row>
    <row r="47" spans="1:2">
      <c r="A47" s="11">
        <v>2397</v>
      </c>
      <c r="B47" s="17">
        <v>8.0510000000000002</v>
      </c>
    </row>
    <row r="48" spans="1:2">
      <c r="A48" s="11">
        <v>2625.6</v>
      </c>
      <c r="B48" s="17">
        <v>8.4550000000000001</v>
      </c>
    </row>
    <row r="49" spans="1:2">
      <c r="A49" s="11">
        <v>2854.2</v>
      </c>
      <c r="B49" s="17">
        <v>8.8059999999999992</v>
      </c>
    </row>
    <row r="50" spans="1:2">
      <c r="A50" s="11">
        <v>3082.8</v>
      </c>
      <c r="B50" s="17">
        <v>8.968</v>
      </c>
    </row>
    <row r="51" spans="1:2">
      <c r="A51" s="11">
        <v>3311.4</v>
      </c>
      <c r="B51" s="17">
        <v>8.4309999999999992</v>
      </c>
    </row>
    <row r="52" spans="1:2">
      <c r="A52" s="11">
        <v>3540</v>
      </c>
      <c r="B52" s="17">
        <v>8.9090000000000007</v>
      </c>
    </row>
    <row r="53" spans="1:2">
      <c r="A53" s="11">
        <v>3712.6</v>
      </c>
      <c r="B53" s="17">
        <v>8.5120000000000005</v>
      </c>
    </row>
    <row r="54" spans="1:2">
      <c r="A54" s="11">
        <v>3885.2</v>
      </c>
      <c r="B54" s="17">
        <v>8.81</v>
      </c>
    </row>
    <row r="55" spans="1:2">
      <c r="A55" s="11">
        <v>4057.8</v>
      </c>
      <c r="B55" s="17">
        <v>7.7110000000000003</v>
      </c>
    </row>
    <row r="56" spans="1:2">
      <c r="A56" s="11">
        <v>4230.3999999999996</v>
      </c>
      <c r="B56" s="17">
        <v>8.5909999999999993</v>
      </c>
    </row>
    <row r="57" spans="1:2">
      <c r="A57" s="11">
        <v>4403</v>
      </c>
      <c r="B57" s="17">
        <v>7.6139999999999999</v>
      </c>
    </row>
    <row r="58" spans="1:2">
      <c r="A58" s="11">
        <v>4555.75</v>
      </c>
      <c r="B58" s="17">
        <v>8.9610000000000003</v>
      </c>
    </row>
    <row r="59" spans="1:2">
      <c r="A59" s="11">
        <v>4708.5</v>
      </c>
      <c r="B59" s="17">
        <v>8.3979999999999997</v>
      </c>
    </row>
    <row r="60" spans="1:2">
      <c r="A60" s="11">
        <v>4861.25</v>
      </c>
      <c r="B60" s="17">
        <v>8.4429999999999996</v>
      </c>
    </row>
    <row r="61" spans="1:2">
      <c r="A61" s="11">
        <v>5014</v>
      </c>
      <c r="B61" s="17">
        <v>8.9689999999999994</v>
      </c>
    </row>
    <row r="62" spans="1:2">
      <c r="A62" s="11">
        <v>5166.75</v>
      </c>
      <c r="B62" s="17">
        <v>8.9079999999999995</v>
      </c>
    </row>
    <row r="63" spans="1:2">
      <c r="A63" s="11">
        <v>5319.5</v>
      </c>
      <c r="B63" s="17">
        <v>9.3510000000000009</v>
      </c>
    </row>
    <row r="64" spans="1:2">
      <c r="A64" s="11">
        <v>5472.25</v>
      </c>
      <c r="B64" s="17">
        <v>9.1980000000000004</v>
      </c>
    </row>
    <row r="65" spans="1:2">
      <c r="A65" s="11">
        <v>5625</v>
      </c>
      <c r="B65" s="17">
        <v>8.8019999999999996</v>
      </c>
    </row>
    <row r="66" spans="1:2">
      <c r="A66" s="11">
        <v>5747.44</v>
      </c>
      <c r="B66" s="17">
        <v>9.2710000000000008</v>
      </c>
    </row>
    <row r="67" spans="1:2">
      <c r="A67" s="11">
        <v>5869.89</v>
      </c>
      <c r="B67" s="17">
        <v>8.7119999999999997</v>
      </c>
    </row>
    <row r="68" spans="1:2">
      <c r="A68" s="11">
        <v>5992.33</v>
      </c>
      <c r="B68" s="17">
        <v>9.2149999999999999</v>
      </c>
    </row>
    <row r="69" spans="1:2">
      <c r="A69" s="11">
        <v>6114.78</v>
      </c>
      <c r="B69" s="17">
        <v>9.2260000000000009</v>
      </c>
    </row>
    <row r="70" spans="1:2">
      <c r="A70" s="11">
        <v>6237.22</v>
      </c>
      <c r="B70" s="17">
        <v>9.0250000000000004</v>
      </c>
    </row>
    <row r="71" spans="1:2">
      <c r="A71" s="11">
        <v>6359.67</v>
      </c>
      <c r="B71" s="17">
        <v>8.6340000000000003</v>
      </c>
    </row>
    <row r="72" spans="1:2">
      <c r="A72" s="11">
        <v>6482.11</v>
      </c>
      <c r="B72" s="17">
        <v>8.6679999999999993</v>
      </c>
    </row>
    <row r="73" spans="1:2">
      <c r="A73" s="11">
        <v>6604.56</v>
      </c>
      <c r="B73" s="17">
        <v>9.0820000000000007</v>
      </c>
    </row>
    <row r="74" spans="1:2">
      <c r="A74" s="11">
        <v>6727</v>
      </c>
      <c r="B74" s="17">
        <v>7.88</v>
      </c>
    </row>
    <row r="75" spans="1:2">
      <c r="A75" s="11">
        <v>6872.43</v>
      </c>
      <c r="B75" s="17">
        <v>8.32</v>
      </c>
    </row>
    <row r="76" spans="1:2">
      <c r="A76" s="11">
        <v>7017.86</v>
      </c>
      <c r="B76" s="17">
        <v>8.3109999999999999</v>
      </c>
    </row>
    <row r="77" spans="1:2">
      <c r="A77" s="11">
        <v>7163.29</v>
      </c>
      <c r="B77" s="17">
        <v>8.9459999999999997</v>
      </c>
    </row>
    <row r="78" spans="1:2">
      <c r="A78" s="11">
        <v>7355.86</v>
      </c>
      <c r="B78" s="17">
        <v>8.734</v>
      </c>
    </row>
    <row r="79" spans="1:2">
      <c r="A79" s="11">
        <v>7475.71</v>
      </c>
      <c r="B79" s="17">
        <v>8.9570000000000007</v>
      </c>
    </row>
    <row r="80" spans="1:2">
      <c r="A80" s="11">
        <v>7595.57</v>
      </c>
      <c r="B80" s="17">
        <v>8.6370000000000005</v>
      </c>
    </row>
    <row r="81" spans="1:2">
      <c r="A81" s="11">
        <v>7715.43</v>
      </c>
      <c r="B81" s="17">
        <v>8.7569999999999997</v>
      </c>
    </row>
    <row r="82" spans="1:2">
      <c r="A82" s="11">
        <v>7835.29</v>
      </c>
      <c r="B82" s="17">
        <v>8.6940000000000008</v>
      </c>
    </row>
    <row r="83" spans="1:2">
      <c r="A83" s="11">
        <v>7895.21</v>
      </c>
      <c r="B83" s="17">
        <v>8.266</v>
      </c>
    </row>
    <row r="84" spans="1:2">
      <c r="A84" s="11">
        <v>7955.14</v>
      </c>
      <c r="B84" s="17">
        <v>7.8719999999999999</v>
      </c>
    </row>
    <row r="85" spans="1:2">
      <c r="A85" s="11">
        <v>8015.07</v>
      </c>
      <c r="B85" s="17">
        <v>8.2609999999999992</v>
      </c>
    </row>
    <row r="86" spans="1:2">
      <c r="A86" s="11">
        <v>8075</v>
      </c>
      <c r="B86" s="17">
        <v>8.2910000000000004</v>
      </c>
    </row>
    <row r="87" spans="1:2">
      <c r="A87" s="11">
        <v>8132.04</v>
      </c>
      <c r="B87" s="17">
        <v>8.5519999999999996</v>
      </c>
    </row>
    <row r="88" spans="1:2">
      <c r="A88" s="11">
        <v>8189.08</v>
      </c>
      <c r="B88" s="17">
        <v>8.7690000000000001</v>
      </c>
    </row>
    <row r="89" spans="1:2">
      <c r="A89" s="11">
        <v>8246.1299999999992</v>
      </c>
      <c r="B89" s="17">
        <v>8.3049999999999997</v>
      </c>
    </row>
    <row r="90" spans="1:2">
      <c r="A90" s="11">
        <v>8303.17</v>
      </c>
      <c r="B90" s="17">
        <v>7.6139999999999999</v>
      </c>
    </row>
    <row r="91" spans="1:2">
      <c r="A91" s="11">
        <v>8417.25</v>
      </c>
      <c r="B91" s="17">
        <v>7.2939999999999996</v>
      </c>
    </row>
    <row r="92" spans="1:2">
      <c r="A92" s="11">
        <v>8474.2900000000009</v>
      </c>
      <c r="B92" s="17">
        <v>7.3150000000000004</v>
      </c>
    </row>
    <row r="93" spans="1:2">
      <c r="A93" s="11">
        <v>8531.33</v>
      </c>
      <c r="B93" s="17">
        <v>8.3439999999999994</v>
      </c>
    </row>
    <row r="94" spans="1:2">
      <c r="A94" s="11">
        <v>8645.42</v>
      </c>
      <c r="B94" s="17">
        <v>8.1379999999999999</v>
      </c>
    </row>
    <row r="95" spans="1:2">
      <c r="A95" s="11">
        <v>8759.5</v>
      </c>
      <c r="B95" s="17">
        <v>7.6639999999999997</v>
      </c>
    </row>
    <row r="96" spans="1:2">
      <c r="A96" s="11">
        <v>8873.58</v>
      </c>
      <c r="B96" s="17">
        <v>7.1239999999999997</v>
      </c>
    </row>
    <row r="97" spans="1:2">
      <c r="A97" s="11">
        <v>8987.67</v>
      </c>
      <c r="B97" s="17">
        <v>7.1870000000000003</v>
      </c>
    </row>
    <row r="98" spans="1:2">
      <c r="A98" s="11">
        <v>9101.75</v>
      </c>
      <c r="B98" s="17">
        <v>6.8710000000000004</v>
      </c>
    </row>
    <row r="99" spans="1:2">
      <c r="A99" s="11">
        <v>9215.83</v>
      </c>
      <c r="B99" s="17">
        <v>7.1280000000000001</v>
      </c>
    </row>
    <row r="100" spans="1:2">
      <c r="A100" s="11">
        <v>9329.92</v>
      </c>
      <c r="B100" s="17">
        <v>7.56</v>
      </c>
    </row>
    <row r="101" spans="1:2">
      <c r="A101" s="11">
        <v>9444</v>
      </c>
      <c r="B101" s="17">
        <v>7.5650000000000004</v>
      </c>
    </row>
    <row r="102" spans="1:2">
      <c r="A102" s="11">
        <v>9660.33</v>
      </c>
      <c r="B102" s="17">
        <v>7.2060000000000004</v>
      </c>
    </row>
    <row r="103" spans="1:2">
      <c r="A103" s="11">
        <v>9876.67</v>
      </c>
      <c r="B103" s="17">
        <v>7.4219999999999997</v>
      </c>
    </row>
    <row r="104" spans="1:2">
      <c r="A104" s="11">
        <v>10093</v>
      </c>
      <c r="B104" s="17">
        <v>6.7919999999999998</v>
      </c>
    </row>
    <row r="105" spans="1:2">
      <c r="A105" s="11">
        <v>10391.799999999999</v>
      </c>
      <c r="B105" s="17">
        <v>6.8049999999999997</v>
      </c>
    </row>
    <row r="106" spans="1:2">
      <c r="A106" s="11">
        <v>10690.5</v>
      </c>
      <c r="B106" s="17">
        <v>6.9450000000000003</v>
      </c>
    </row>
    <row r="107" spans="1:2">
      <c r="A107" s="11">
        <v>10989.3</v>
      </c>
      <c r="B107" s="17">
        <v>7.2409999999999997</v>
      </c>
    </row>
    <row r="108" spans="1:2">
      <c r="A108" s="11">
        <v>11288</v>
      </c>
      <c r="B108" s="17">
        <v>7.0010000000000003</v>
      </c>
    </row>
    <row r="109" spans="1:2">
      <c r="A109" s="11">
        <v>11559.3</v>
      </c>
      <c r="B109" s="17">
        <v>7.2629999999999999</v>
      </c>
    </row>
    <row r="110" spans="1:2">
      <c r="A110" s="11">
        <v>11830.5</v>
      </c>
      <c r="B110" s="17">
        <v>7.5309999999999997</v>
      </c>
    </row>
    <row r="111" spans="1:2">
      <c r="A111" s="11">
        <v>12101.8</v>
      </c>
      <c r="B111" s="17">
        <v>7.2690000000000001</v>
      </c>
    </row>
    <row r="112" spans="1:2">
      <c r="A112" s="11">
        <v>12373</v>
      </c>
      <c r="B112" s="17">
        <v>6.391</v>
      </c>
    </row>
    <row r="113" spans="1:2">
      <c r="A113" s="11">
        <v>12563</v>
      </c>
      <c r="B113" s="17">
        <v>6.4470000000000001</v>
      </c>
    </row>
  </sheetData>
  <mergeCells count="2">
    <mergeCell ref="A3:B3"/>
    <mergeCell ref="F3:L3"/>
  </mergeCells>
  <phoneticPr fontId="44" type="noConversion"/>
  <pageMargins left="0.7" right="0.7" top="0.75" bottom="0.75" header="0.3" footer="0.3"/>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T63"/>
  <sheetViews>
    <sheetView workbookViewId="0">
      <selection activeCell="A3" sqref="A3:B4"/>
    </sheetView>
  </sheetViews>
  <sheetFormatPr baseColWidth="10" defaultColWidth="9" defaultRowHeight="13"/>
  <cols>
    <col min="1" max="1" width="21.1640625" style="19" customWidth="1"/>
    <col min="2" max="2" width="13.6640625" style="20" customWidth="1"/>
    <col min="3" max="3" width="8.6640625" style="4" customWidth="1"/>
    <col min="4" max="4" width="9" style="4"/>
    <col min="5" max="5" width="9.6640625" style="4" customWidth="1"/>
    <col min="6" max="6" width="10.6640625" style="6" customWidth="1"/>
    <col min="7" max="7" width="14.1640625" style="6" customWidth="1"/>
    <col min="8" max="8" width="11.1640625" style="6" customWidth="1"/>
    <col min="9" max="9" width="20.33203125" style="6" customWidth="1"/>
    <col min="10" max="10" width="7.83203125" style="6" customWidth="1"/>
    <col min="11" max="12" width="9" style="6"/>
    <col min="13" max="16384" width="9" style="4"/>
  </cols>
  <sheetData>
    <row r="1" spans="1:20">
      <c r="A1" s="37" t="s">
        <v>944</v>
      </c>
      <c r="F1" s="4"/>
    </row>
    <row r="2" spans="1:20">
      <c r="A2" s="9"/>
      <c r="F2" s="4"/>
    </row>
    <row r="3" spans="1:20">
      <c r="A3" s="239" t="s">
        <v>605</v>
      </c>
      <c r="B3" s="239"/>
      <c r="F3" s="229" t="s">
        <v>606</v>
      </c>
      <c r="G3" s="229"/>
      <c r="H3" s="229"/>
      <c r="I3" s="229"/>
      <c r="J3" s="229"/>
    </row>
    <row r="4" spans="1:20" ht="15">
      <c r="A4" s="11" t="s">
        <v>607</v>
      </c>
      <c r="B4" s="12" t="s">
        <v>608</v>
      </c>
      <c r="F4" s="29" t="s">
        <v>617</v>
      </c>
      <c r="G4" s="14" t="s">
        <v>611</v>
      </c>
      <c r="H4" s="14" t="s">
        <v>612</v>
      </c>
      <c r="I4" s="6" t="s">
        <v>619</v>
      </c>
      <c r="J4" s="22" t="s">
        <v>634</v>
      </c>
    </row>
    <row r="5" spans="1:20">
      <c r="A5" s="19">
        <v>7.3410000000000002</v>
      </c>
      <c r="B5" s="20">
        <v>10.738</v>
      </c>
      <c r="F5" s="13">
        <v>90</v>
      </c>
      <c r="G5" s="13">
        <v>1890</v>
      </c>
      <c r="H5" s="6">
        <v>90</v>
      </c>
      <c r="I5" s="13">
        <v>1807.5</v>
      </c>
      <c r="J5" s="6">
        <v>202.5</v>
      </c>
      <c r="P5" s="18"/>
      <c r="Q5" s="18"/>
      <c r="R5" s="18"/>
      <c r="S5" s="18"/>
      <c r="T5" s="18"/>
    </row>
    <row r="6" spans="1:20">
      <c r="A6" s="19">
        <v>107.009</v>
      </c>
      <c r="B6" s="20">
        <v>10.186</v>
      </c>
      <c r="F6" s="13">
        <v>137.5</v>
      </c>
      <c r="G6" s="13">
        <v>3080</v>
      </c>
      <c r="H6" s="6">
        <v>90</v>
      </c>
      <c r="I6" s="13">
        <v>3263</v>
      </c>
      <c r="J6" s="6">
        <v>206</v>
      </c>
      <c r="P6" s="18"/>
      <c r="Q6" s="18"/>
      <c r="R6" s="18"/>
      <c r="S6" s="18"/>
      <c r="T6" s="18"/>
    </row>
    <row r="7" spans="1:20">
      <c r="A7" s="19">
        <v>230.58099999999999</v>
      </c>
      <c r="B7" s="20">
        <v>12.138999999999999</v>
      </c>
      <c r="F7" s="13">
        <v>149</v>
      </c>
      <c r="G7" s="13">
        <v>3390</v>
      </c>
      <c r="H7" s="6">
        <v>130</v>
      </c>
      <c r="I7" s="13">
        <v>3644.5</v>
      </c>
      <c r="J7" s="6">
        <v>286.5</v>
      </c>
      <c r="P7" s="18"/>
      <c r="Q7" s="18"/>
      <c r="R7" s="18"/>
      <c r="S7" s="18"/>
      <c r="T7" s="18"/>
    </row>
    <row r="8" spans="1:20">
      <c r="A8" s="19">
        <v>378.05599999999998</v>
      </c>
      <c r="B8" s="20">
        <v>11.827999999999999</v>
      </c>
      <c r="F8" s="13">
        <v>192.5</v>
      </c>
      <c r="G8" s="13">
        <v>5470</v>
      </c>
      <c r="H8" s="6">
        <v>90</v>
      </c>
      <c r="I8" s="13">
        <v>6288</v>
      </c>
      <c r="J8" s="6">
        <v>122</v>
      </c>
      <c r="P8" s="18"/>
      <c r="Q8" s="18"/>
      <c r="R8" s="18"/>
      <c r="S8" s="18"/>
      <c r="T8" s="18"/>
    </row>
    <row r="9" spans="1:20">
      <c r="A9" s="19">
        <v>549.43499999999995</v>
      </c>
      <c r="B9" s="20">
        <v>11.13</v>
      </c>
      <c r="F9" s="13">
        <v>225.5</v>
      </c>
      <c r="G9" s="13">
        <v>6730</v>
      </c>
      <c r="H9" s="6">
        <v>40</v>
      </c>
      <c r="I9" s="13">
        <v>7615</v>
      </c>
      <c r="J9" s="6">
        <v>53</v>
      </c>
      <c r="P9" s="18"/>
      <c r="Q9" s="18"/>
      <c r="R9" s="18"/>
      <c r="S9" s="18"/>
      <c r="T9" s="18"/>
    </row>
    <row r="10" spans="1:20">
      <c r="A10" s="19">
        <v>744.71600000000001</v>
      </c>
      <c r="B10" s="20">
        <v>10.893000000000001</v>
      </c>
      <c r="F10" s="13">
        <v>242.5</v>
      </c>
      <c r="G10" s="13">
        <v>8150</v>
      </c>
      <c r="H10" s="6">
        <v>100</v>
      </c>
      <c r="I10" s="13">
        <v>9128.5</v>
      </c>
      <c r="J10" s="6">
        <v>202.5</v>
      </c>
      <c r="P10" s="18"/>
      <c r="Q10" s="18"/>
      <c r="R10" s="18"/>
      <c r="S10" s="18"/>
      <c r="T10" s="18"/>
    </row>
    <row r="11" spans="1:20">
      <c r="A11" s="19">
        <v>963.9</v>
      </c>
      <c r="B11" s="20">
        <v>10.055999999999999</v>
      </c>
      <c r="F11" s="13">
        <v>271.5</v>
      </c>
      <c r="G11" s="13">
        <v>9540</v>
      </c>
      <c r="H11" s="6">
        <v>100</v>
      </c>
      <c r="I11" s="13">
        <v>10900</v>
      </c>
      <c r="J11" s="6">
        <v>265</v>
      </c>
      <c r="P11" s="18"/>
      <c r="Q11" s="18"/>
      <c r="R11" s="18"/>
      <c r="S11" s="18"/>
      <c r="T11" s="18"/>
    </row>
    <row r="12" spans="1:20">
      <c r="A12" s="19">
        <v>1206.9870000000001</v>
      </c>
      <c r="B12" s="20">
        <v>10.234999999999999</v>
      </c>
      <c r="F12" s="13">
        <v>282</v>
      </c>
      <c r="G12" s="13">
        <v>10290</v>
      </c>
      <c r="H12" s="6">
        <v>80</v>
      </c>
      <c r="I12" s="13">
        <v>12041.5</v>
      </c>
      <c r="J12" s="6">
        <v>353.5</v>
      </c>
      <c r="P12" s="18"/>
      <c r="Q12" s="18"/>
      <c r="R12" s="18"/>
      <c r="S12" s="18"/>
      <c r="T12" s="18"/>
    </row>
    <row r="13" spans="1:20">
      <c r="A13" s="19">
        <v>1473.9780000000001</v>
      </c>
      <c r="B13" s="20">
        <v>9.56</v>
      </c>
      <c r="P13" s="18"/>
      <c r="Q13" s="18"/>
      <c r="R13" s="18"/>
      <c r="S13" s="18"/>
      <c r="T13" s="18"/>
    </row>
    <row r="14" spans="1:20">
      <c r="A14" s="19">
        <v>1764.8710000000001</v>
      </c>
      <c r="B14" s="20">
        <v>11.486000000000001</v>
      </c>
      <c r="P14" s="18"/>
      <c r="Q14" s="18"/>
      <c r="R14" s="18"/>
      <c r="S14" s="18"/>
      <c r="T14" s="18"/>
    </row>
    <row r="15" spans="1:20">
      <c r="A15" s="19">
        <v>2079.6680000000001</v>
      </c>
      <c r="B15" s="20">
        <v>10.917</v>
      </c>
      <c r="P15" s="18"/>
      <c r="Q15" s="18"/>
      <c r="R15" s="18"/>
      <c r="S15" s="18"/>
      <c r="T15" s="18"/>
    </row>
    <row r="16" spans="1:20">
      <c r="A16" s="19">
        <v>2418.3670000000002</v>
      </c>
      <c r="B16" s="20">
        <v>12.061</v>
      </c>
      <c r="P16" s="18"/>
      <c r="Q16" s="18"/>
      <c r="R16" s="18"/>
      <c r="S16" s="18"/>
      <c r="T16" s="18"/>
    </row>
    <row r="17" spans="1:20">
      <c r="A17" s="19">
        <v>2780.97</v>
      </c>
      <c r="B17" s="20">
        <v>11.073</v>
      </c>
      <c r="P17" s="18"/>
      <c r="Q17" s="18"/>
      <c r="R17" s="18"/>
      <c r="S17" s="18"/>
      <c r="T17" s="18"/>
    </row>
    <row r="18" spans="1:20">
      <c r="A18" s="19">
        <v>3167.4760000000001</v>
      </c>
      <c r="B18" s="20">
        <v>12.297000000000001</v>
      </c>
      <c r="P18" s="18"/>
      <c r="Q18" s="18"/>
      <c r="R18" s="18"/>
      <c r="S18" s="18"/>
      <c r="T18" s="18"/>
    </row>
    <row r="19" spans="1:20">
      <c r="A19" s="19">
        <v>3577.8850000000002</v>
      </c>
      <c r="B19" s="20">
        <v>12.226000000000001</v>
      </c>
      <c r="P19" s="18"/>
      <c r="Q19" s="18"/>
      <c r="R19" s="18"/>
      <c r="S19" s="18"/>
      <c r="T19" s="18"/>
    </row>
    <row r="20" spans="1:20">
      <c r="A20" s="19">
        <v>4012.1959999999999</v>
      </c>
      <c r="B20" s="20">
        <v>10.699</v>
      </c>
      <c r="P20" s="18"/>
      <c r="Q20" s="18"/>
      <c r="R20" s="18"/>
      <c r="S20" s="18"/>
      <c r="T20" s="18"/>
    </row>
    <row r="21" spans="1:20">
      <c r="A21" s="19">
        <v>4470.4110000000001</v>
      </c>
      <c r="B21" s="20">
        <v>10.744999999999999</v>
      </c>
      <c r="P21" s="18"/>
      <c r="Q21" s="18"/>
      <c r="R21" s="18"/>
      <c r="S21" s="18"/>
      <c r="T21" s="18"/>
    </row>
    <row r="22" spans="1:20">
      <c r="A22" s="19">
        <v>4952.5290000000005</v>
      </c>
      <c r="B22" s="20">
        <v>11.813000000000001</v>
      </c>
      <c r="P22" s="18"/>
      <c r="Q22" s="18"/>
      <c r="R22" s="18"/>
      <c r="S22" s="18"/>
      <c r="T22" s="18"/>
    </row>
    <row r="23" spans="1:20">
      <c r="A23" s="19">
        <v>5458.5510000000004</v>
      </c>
      <c r="B23" s="20">
        <v>12.816000000000001</v>
      </c>
      <c r="P23" s="18"/>
      <c r="Q23" s="18"/>
      <c r="R23" s="18"/>
      <c r="S23" s="18"/>
      <c r="T23" s="18"/>
    </row>
    <row r="24" spans="1:20">
      <c r="A24" s="19">
        <v>5641.3050000000003</v>
      </c>
      <c r="B24" s="20">
        <v>12.654999999999999</v>
      </c>
      <c r="P24" s="18"/>
      <c r="Q24" s="18"/>
      <c r="R24" s="18"/>
      <c r="S24" s="18"/>
      <c r="T24" s="18"/>
    </row>
    <row r="25" spans="1:20">
      <c r="A25" s="19">
        <v>5988.4750000000004</v>
      </c>
      <c r="B25" s="20">
        <v>12.19</v>
      </c>
      <c r="P25" s="18"/>
      <c r="Q25" s="18"/>
      <c r="R25" s="18"/>
      <c r="S25" s="18"/>
      <c r="T25" s="18"/>
    </row>
    <row r="26" spans="1:20">
      <c r="A26" s="19">
        <v>6262.4</v>
      </c>
      <c r="B26" s="20">
        <v>11.185</v>
      </c>
      <c r="P26" s="18"/>
      <c r="Q26" s="18"/>
      <c r="R26" s="18"/>
      <c r="S26" s="18"/>
      <c r="T26" s="18"/>
    </row>
    <row r="27" spans="1:20">
      <c r="A27" s="19">
        <v>6542.3019999999997</v>
      </c>
      <c r="B27" s="20">
        <v>10.154</v>
      </c>
      <c r="P27" s="18"/>
      <c r="Q27" s="18"/>
      <c r="R27" s="18"/>
      <c r="S27" s="18"/>
      <c r="T27" s="18"/>
    </row>
    <row r="28" spans="1:20">
      <c r="A28" s="19">
        <v>6828.1790000000001</v>
      </c>
      <c r="B28" s="20">
        <v>11.894</v>
      </c>
      <c r="P28" s="18"/>
      <c r="Q28" s="18"/>
      <c r="R28" s="18"/>
      <c r="S28" s="18"/>
      <c r="T28" s="18"/>
    </row>
    <row r="29" spans="1:20">
      <c r="A29" s="19">
        <v>7120.0320000000002</v>
      </c>
      <c r="B29" s="20">
        <v>11.225</v>
      </c>
      <c r="P29" s="18"/>
      <c r="Q29" s="18"/>
      <c r="R29" s="18"/>
      <c r="S29" s="18"/>
      <c r="T29" s="18"/>
    </row>
    <row r="30" spans="1:20">
      <c r="A30" s="19">
        <v>7298.0129999999999</v>
      </c>
      <c r="B30" s="20">
        <v>13.115</v>
      </c>
      <c r="P30" s="18"/>
      <c r="Q30" s="18"/>
      <c r="R30" s="18"/>
      <c r="S30" s="18"/>
      <c r="T30" s="18"/>
    </row>
    <row r="31" spans="1:20">
      <c r="A31" s="19">
        <v>7357.817</v>
      </c>
      <c r="B31" s="20">
        <v>11.945</v>
      </c>
      <c r="P31" s="18"/>
      <c r="Q31" s="18"/>
      <c r="R31" s="18"/>
      <c r="S31" s="18"/>
      <c r="T31" s="18"/>
    </row>
    <row r="32" spans="1:20">
      <c r="A32" s="19">
        <v>7417.8609999999999</v>
      </c>
      <c r="B32" s="20">
        <v>12.209</v>
      </c>
      <c r="P32" s="18"/>
      <c r="Q32" s="18"/>
      <c r="R32" s="18"/>
      <c r="S32" s="18"/>
      <c r="T32" s="18"/>
    </row>
    <row r="33" spans="1:20">
      <c r="A33" s="19">
        <v>7478.1440000000002</v>
      </c>
      <c r="B33" s="20">
        <v>12.47</v>
      </c>
      <c r="P33" s="18"/>
      <c r="Q33" s="18"/>
      <c r="R33" s="18"/>
      <c r="S33" s="18"/>
      <c r="T33" s="18"/>
    </row>
    <row r="34" spans="1:20">
      <c r="A34" s="19">
        <v>7538.6660000000002</v>
      </c>
      <c r="B34" s="20">
        <v>12.503</v>
      </c>
      <c r="P34" s="18"/>
      <c r="Q34" s="18"/>
      <c r="R34" s="18"/>
      <c r="S34" s="18"/>
      <c r="T34" s="18"/>
    </row>
    <row r="35" spans="1:20">
      <c r="A35" s="19">
        <v>7599.4269999999997</v>
      </c>
      <c r="B35" s="20">
        <v>13.433</v>
      </c>
      <c r="P35" s="18"/>
      <c r="Q35" s="18"/>
      <c r="R35" s="18"/>
      <c r="S35" s="18"/>
      <c r="T35" s="18"/>
    </row>
    <row r="36" spans="1:20">
      <c r="A36" s="19">
        <v>8267.7029999999995</v>
      </c>
      <c r="B36" s="20">
        <v>12.670999999999999</v>
      </c>
      <c r="P36" s="18"/>
      <c r="Q36" s="18"/>
      <c r="R36" s="18"/>
      <c r="S36" s="18"/>
      <c r="T36" s="18"/>
    </row>
    <row r="37" spans="1:20">
      <c r="A37" s="19">
        <v>8427.0750000000007</v>
      </c>
      <c r="B37" s="20">
        <v>13.723000000000001</v>
      </c>
      <c r="H37" s="13"/>
      <c r="P37" s="18"/>
      <c r="Q37" s="18"/>
      <c r="R37" s="18"/>
      <c r="S37" s="18"/>
      <c r="T37" s="18"/>
    </row>
    <row r="38" spans="1:20">
      <c r="A38" s="19">
        <v>8587.9410000000007</v>
      </c>
      <c r="B38" s="20">
        <v>13.307</v>
      </c>
      <c r="H38" s="103"/>
      <c r="P38" s="18"/>
      <c r="Q38" s="18"/>
      <c r="R38" s="18"/>
      <c r="S38" s="18"/>
      <c r="T38" s="18"/>
    </row>
    <row r="39" spans="1:20">
      <c r="A39" s="19">
        <v>8750.3009999999995</v>
      </c>
      <c r="B39" s="20">
        <v>12.786</v>
      </c>
      <c r="H39" s="103"/>
    </row>
    <row r="40" spans="1:20">
      <c r="A40" s="19">
        <v>8914.1550000000007</v>
      </c>
      <c r="B40" s="20">
        <v>13.047000000000001</v>
      </c>
      <c r="H40" s="103"/>
    </row>
    <row r="41" spans="1:20">
      <c r="A41" s="19">
        <v>9584.509</v>
      </c>
      <c r="B41" s="20">
        <v>12.887</v>
      </c>
      <c r="H41" s="103"/>
    </row>
    <row r="42" spans="1:20">
      <c r="A42" s="19">
        <v>10155.547</v>
      </c>
      <c r="B42" s="20">
        <v>14.417999999999999</v>
      </c>
      <c r="H42" s="103"/>
    </row>
    <row r="43" spans="1:20">
      <c r="A43" s="19">
        <v>10225.869000000001</v>
      </c>
      <c r="B43" s="20">
        <v>14.012</v>
      </c>
      <c r="H43" s="103"/>
    </row>
    <row r="44" spans="1:20">
      <c r="A44" s="19">
        <v>10296.43</v>
      </c>
      <c r="B44" s="20">
        <v>14.42</v>
      </c>
      <c r="H44" s="103"/>
    </row>
    <row r="45" spans="1:20">
      <c r="A45" s="19">
        <v>10367.23</v>
      </c>
      <c r="B45" s="20">
        <v>13.337999999999999</v>
      </c>
      <c r="H45" s="103"/>
    </row>
    <row r="46" spans="1:20">
      <c r="A46" s="19">
        <v>10438.269</v>
      </c>
      <c r="B46" s="20">
        <v>13.744999999999999</v>
      </c>
      <c r="F46" s="13"/>
    </row>
    <row r="47" spans="1:20">
      <c r="A47" s="19">
        <v>10509.548000000001</v>
      </c>
      <c r="B47" s="20">
        <v>11.465</v>
      </c>
      <c r="F47" s="13"/>
      <c r="G47" s="13"/>
      <c r="H47" s="13"/>
    </row>
    <row r="48" spans="1:20">
      <c r="A48" s="19">
        <v>10581.065000000001</v>
      </c>
      <c r="B48" s="20">
        <v>11.268000000000001</v>
      </c>
      <c r="F48" s="13"/>
      <c r="G48" s="13"/>
      <c r="H48" s="13"/>
    </row>
    <row r="49" spans="1:8">
      <c r="A49" s="19">
        <v>10942.236999999999</v>
      </c>
      <c r="B49" s="20">
        <v>10.815</v>
      </c>
      <c r="F49" s="13"/>
      <c r="G49" s="13"/>
      <c r="H49" s="104"/>
    </row>
    <row r="50" spans="1:8">
      <c r="A50" s="19">
        <v>11644.927</v>
      </c>
      <c r="B50" s="20">
        <v>10.622999999999999</v>
      </c>
      <c r="F50" s="13"/>
      <c r="G50" s="13"/>
      <c r="H50" s="13"/>
    </row>
    <row r="51" spans="1:8">
      <c r="A51" s="19">
        <v>12602.386</v>
      </c>
      <c r="B51" s="20">
        <v>8.41</v>
      </c>
      <c r="F51" s="13"/>
      <c r="G51" s="13"/>
      <c r="H51" s="13"/>
    </row>
    <row r="52" spans="1:8">
      <c r="F52" s="13"/>
      <c r="G52" s="13"/>
      <c r="H52" s="13"/>
    </row>
    <row r="53" spans="1:8">
      <c r="F53" s="13"/>
      <c r="G53" s="13"/>
      <c r="H53" s="13"/>
    </row>
    <row r="56" spans="1:8">
      <c r="E56" s="18"/>
    </row>
    <row r="57" spans="1:8">
      <c r="E57" s="18"/>
    </row>
    <row r="58" spans="1:8">
      <c r="E58" s="18"/>
    </row>
    <row r="59" spans="1:8">
      <c r="E59" s="18"/>
    </row>
    <row r="60" spans="1:8">
      <c r="E60" s="18"/>
    </row>
    <row r="61" spans="1:8">
      <c r="E61" s="18"/>
    </row>
    <row r="62" spans="1:8">
      <c r="E62" s="18"/>
    </row>
    <row r="63" spans="1:8">
      <c r="E63" s="18"/>
    </row>
  </sheetData>
  <mergeCells count="2">
    <mergeCell ref="A3:B3"/>
    <mergeCell ref="F3:J3"/>
  </mergeCells>
  <phoneticPr fontId="4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147</vt:i4>
      </vt:variant>
    </vt:vector>
  </HeadingPairs>
  <TitlesOfParts>
    <vt:vector size="147" baseType="lpstr">
      <vt:lpstr>Metadata</vt:lpstr>
      <vt:lpstr>References</vt:lpstr>
      <vt:lpstr>3MPond</vt:lpstr>
      <vt:lpstr>Ajax Bog</vt:lpstr>
      <vt:lpstr>Akvaquak</vt:lpstr>
      <vt:lpstr>Andy</vt:lpstr>
      <vt:lpstr>Aweng Co</vt:lpstr>
      <vt:lpstr>Balikun</vt:lpstr>
      <vt:lpstr>Baiyinchagan</vt:lpstr>
      <vt:lpstr>Bangeojin</vt:lpstr>
      <vt:lpstr>Banks Island -12</vt:lpstr>
      <vt:lpstr>Basin Pond</vt:lpstr>
      <vt:lpstr>BC01</vt:lpstr>
      <vt:lpstr>Beringia A</vt:lpstr>
      <vt:lpstr>Beringia B</vt:lpstr>
      <vt:lpstr>Beringia C</vt:lpstr>
      <vt:lpstr>Beringia D</vt:lpstr>
      <vt:lpstr>Berkut</vt:lpstr>
      <vt:lpstr>Bjornfjelltjorn</vt:lpstr>
      <vt:lpstr>Braya Sø</vt:lpstr>
      <vt:lpstr>Breitnau-Neuhof</vt:lpstr>
      <vt:lpstr>Brurskardstjorni</vt:lpstr>
      <vt:lpstr>Burial Lake</vt:lpstr>
      <vt:lpstr>Chuna Lake</vt:lpstr>
      <vt:lpstr>Clarks Junction</vt:lpstr>
      <vt:lpstr>Clear Pond</vt:lpstr>
      <vt:lpstr>Congo River Basin</vt:lpstr>
      <vt:lpstr>Conroy Lake</vt:lpstr>
      <vt:lpstr>Dagze Co</vt:lpstr>
      <vt:lpstr>Daihai</vt:lpstr>
      <vt:lpstr>Dajiuhu(MAT)</vt:lpstr>
      <vt:lpstr>Dajiuhu(July)</vt:lpstr>
      <vt:lpstr>Dalmutladdo</vt:lpstr>
      <vt:lpstr>Dangxiong wetland</vt:lpstr>
      <vt:lpstr>Dark Lake</vt:lpstr>
      <vt:lpstr>Devils lake</vt:lpstr>
      <vt:lpstr>Egelsee</vt:lpstr>
      <vt:lpstr>Fanjingshan</vt:lpstr>
      <vt:lpstr>Flotatjonn</vt:lpstr>
      <vt:lpstr>Frozen Lake</vt:lpstr>
      <vt:lpstr>Gahai</vt:lpstr>
      <vt:lpstr>Gammelheimvatnet</vt:lpstr>
      <vt:lpstr>Gemini Inferiore</vt:lpstr>
      <vt:lpstr>Graechen See</vt:lpstr>
      <vt:lpstr>Grostjorn</vt:lpstr>
      <vt:lpstr>Hanging lake</vt:lpstr>
      <vt:lpstr>Hani peat</vt:lpstr>
      <vt:lpstr>Haugtjern</vt:lpstr>
      <vt:lpstr>Hell's Kitchen Lake</vt:lpstr>
      <vt:lpstr>Hinterburgsee</vt:lpstr>
      <vt:lpstr>Holebudalen-</vt:lpstr>
      <vt:lpstr>Holebudalen</vt:lpstr>
      <vt:lpstr>Holzmaar</vt:lpstr>
      <vt:lpstr>Homestead Scarp</vt:lpstr>
      <vt:lpstr>Hongyuan peat</vt:lpstr>
      <vt:lpstr>Hudson</vt:lpstr>
      <vt:lpstr>Hulun lake</vt:lpstr>
      <vt:lpstr>Iglutalik</vt:lpstr>
      <vt:lpstr>Isbenttjonn</vt:lpstr>
      <vt:lpstr>Keele</vt:lpstr>
      <vt:lpstr>Kharinei</vt:lpstr>
      <vt:lpstr>Komado Mire</vt:lpstr>
      <vt:lpstr>KP2</vt:lpstr>
      <vt:lpstr>Kyungpoho</vt:lpstr>
      <vt:lpstr>Lac Aurelie</vt:lpstr>
      <vt:lpstr>Lac Noir</vt:lpstr>
      <vt:lpstr>Lago de Ajo</vt:lpstr>
      <vt:lpstr>Lago Verdarolo</vt:lpstr>
      <vt:lpstr>Laihalampi</vt:lpstr>
      <vt:lpstr>Lake 4</vt:lpstr>
      <vt:lpstr>Lake 850</vt:lpstr>
      <vt:lpstr>Lake Bolshie Toroki</vt:lpstr>
      <vt:lpstr>Lake Cadagno</vt:lpstr>
      <vt:lpstr>Lake Challa</vt:lpstr>
      <vt:lpstr>Lake Malawi</vt:lpstr>
      <vt:lpstr>Lake Mackenzie</vt:lpstr>
      <vt:lpstr>Lake Nujulla</vt:lpstr>
      <vt:lpstr>Lake Rutundu</vt:lpstr>
      <vt:lpstr>Lake Silvaplana</vt:lpstr>
      <vt:lpstr>Lake Tanganyika</vt:lpstr>
      <vt:lpstr>Lake Turkana</vt:lpstr>
      <vt:lpstr>Lake Victoria </vt:lpstr>
      <vt:lpstr>Lake Mina</vt:lpstr>
      <vt:lpstr>Lake Moon</vt:lpstr>
      <vt:lpstr>Lake of the Clouds</vt:lpstr>
      <vt:lpstr>Lake Pieni-Kauro</vt:lpstr>
      <vt:lpstr>lake V57</vt:lpstr>
      <vt:lpstr>Lantian</vt:lpstr>
      <vt:lpstr>Linggo Co</vt:lpstr>
      <vt:lpstr>Little Pond</vt:lpstr>
      <vt:lpstr>Llet-Ti</vt:lpstr>
      <vt:lpstr>Longwoods</vt:lpstr>
      <vt:lpstr>Lyadhej-To lake</vt:lpstr>
      <vt:lpstr>Lyadhej-To</vt:lpstr>
      <vt:lpstr>Mangshan</vt:lpstr>
      <vt:lpstr>Meerfelder Maar</vt:lpstr>
      <vt:lpstr>Moose Lake</vt:lpstr>
      <vt:lpstr>Mount Honey</vt:lpstr>
      <vt:lpstr>North Crater Lake</vt:lpstr>
      <vt:lpstr>North Lake</vt:lpstr>
      <vt:lpstr>Oykjamyrtjorn</vt:lpstr>
      <vt:lpstr>Peatland Klukva</vt:lpstr>
      <vt:lpstr>Platypus Tarn</vt:lpstr>
      <vt:lpstr>Qigai Nuur</vt:lpstr>
      <vt:lpstr>Qinghai lake</vt:lpstr>
      <vt:lpstr>Qionghai</vt:lpstr>
      <vt:lpstr>Quartz Lake</vt:lpstr>
      <vt:lpstr>Rainbow</vt:lpstr>
      <vt:lpstr>Ratasjoen</vt:lpstr>
      <vt:lpstr>Redon</vt:lpstr>
      <vt:lpstr>Ruby Lake</vt:lpstr>
      <vt:lpstr>Sacred lake</vt:lpstr>
      <vt:lpstr>Saegistalsee</vt:lpstr>
      <vt:lpstr>Schwarzsee ob Soelden</vt:lpstr>
      <vt:lpstr>Screaming Lynx</vt:lpstr>
      <vt:lpstr>Seebergsee</vt:lpstr>
      <vt:lpstr>Sharkey</vt:lpstr>
      <vt:lpstr>Shuizhuyang</vt:lpstr>
      <vt:lpstr>Sihailongwan</vt:lpstr>
      <vt:lpstr>Sjuuodjijaure lake</vt:lpstr>
      <vt:lpstr>Sjuuodjijaure</vt:lpstr>
      <vt:lpstr>Spruce Pond</vt:lpstr>
      <vt:lpstr>Staroselsky Moch</vt:lpstr>
      <vt:lpstr>Steel</vt:lpstr>
      <vt:lpstr>Sungan</vt:lpstr>
      <vt:lpstr>Tana Lake</vt:lpstr>
      <vt:lpstr>Tashiro Mire</vt:lpstr>
      <vt:lpstr>Taul dintre Brazi</vt:lpstr>
      <vt:lpstr>Tengchongqinghai</vt:lpstr>
      <vt:lpstr>Tiancai lake</vt:lpstr>
      <vt:lpstr>Tibetanus</vt:lpstr>
      <vt:lpstr>Tigalmamine</vt:lpstr>
      <vt:lpstr>Trout Lake</vt:lpstr>
      <vt:lpstr>Tsuolbmajavri Lake</vt:lpstr>
      <vt:lpstr>Tsuolbmajavri</vt:lpstr>
      <vt:lpstr>Upper Fly Lake</vt:lpstr>
      <vt:lpstr>Vuoskkujavri</vt:lpstr>
      <vt:lpstr>White Pond</vt:lpstr>
      <vt:lpstr>Wonderkrater</vt:lpstr>
      <vt:lpstr>Xingyun lake</vt:lpstr>
      <vt:lpstr>Xiada Co</vt:lpstr>
      <vt:lpstr>Xiangride</vt:lpstr>
      <vt:lpstr>Ximenglongtan</vt:lpstr>
      <vt:lpstr>Yanshan</vt:lpstr>
      <vt:lpstr>Yongneup</vt:lpstr>
      <vt:lpstr>Yuanbao</vt:lpstr>
      <vt:lpstr>Zagoskin Lake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Nadia</dc:creator>
  <cp:lastModifiedBy>Juzhi Hou</cp:lastModifiedBy>
  <dcterms:created xsi:type="dcterms:W3CDTF">2020-04-26T12:04:00Z</dcterms:created>
  <dcterms:modified xsi:type="dcterms:W3CDTF">2021-07-26T22:38:10Z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2052-11.1.0.10578</vt:lpwstr>
  </property>
  <property fmtid="{D5CDD505-2E9C-101B-9397-08002B2CF9AE}" pid="3" name="ICV">
    <vt:lpwstr>F750010F8D6A46B9813B7043CFD396BF</vt:lpwstr>
  </property>
</Properties>
</file>