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er\Documents\ARTICLES ALICE\ARTICLE NADINE\ONCOGENESIS\"/>
    </mc:Choice>
  </mc:AlternateContent>
  <xr:revisionPtr revIDLastSave="0" documentId="8_{1FBCFE66-15B8-45C6-B8B2-6F214B72EAA3}" xr6:coauthVersionLast="36" xr6:coauthVersionMax="36" xr10:uidLastSave="{00000000-0000-0000-0000-000000000000}"/>
  <bookViews>
    <workbookView xWindow="0" yWindow="0" windowWidth="28800" windowHeight="11625" firstSheet="3" activeTab="5" xr2:uid="{8748848A-3B3C-4998-9B81-E28F4CAE2633}"/>
  </bookViews>
  <sheets>
    <sheet name="PDAC084T Relapse endpoint (B)" sheetId="5" r:id="rId1"/>
    <sheet name="PDAC032T Relapse endpoint (B)" sheetId="6" r:id="rId2"/>
    <sheet name="PDAC084T UT (C-E)" sheetId="3" r:id="rId3"/>
    <sheet name="PDAC032T UT (C-E)" sheetId="4" r:id="rId4"/>
    <sheet name="PDAC084T SR (D-E)" sheetId="2" r:id="rId5"/>
    <sheet name="PDAC032T SR (D-E)" sheetId="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6" l="1"/>
  <c r="AD40" i="6"/>
  <c r="AD41" i="6"/>
  <c r="AD42" i="6"/>
  <c r="AD43" i="6"/>
  <c r="AD48" i="6" s="1"/>
  <c r="AD44" i="6"/>
  <c r="AD45" i="6"/>
  <c r="AD50" i="6" s="1"/>
  <c r="AD46" i="6"/>
  <c r="AD51" i="6" s="1"/>
  <c r="AD39" i="6"/>
  <c r="AA49" i="6"/>
  <c r="AA45" i="6"/>
  <c r="AA44" i="6"/>
  <c r="AA41" i="6"/>
  <c r="AA42" i="6"/>
  <c r="AA43" i="6"/>
  <c r="AA38" i="6"/>
  <c r="AA48" i="6" s="1"/>
  <c r="AA50" i="6"/>
  <c r="AD52" i="6"/>
  <c r="AD49" i="6"/>
  <c r="AA32" i="6"/>
  <c r="AA33" i="6" s="1"/>
  <c r="AD19" i="6"/>
  <c r="AD16" i="6"/>
  <c r="AD13" i="6"/>
  <c r="AD11" i="6"/>
  <c r="AD9" i="6"/>
  <c r="AD6" i="6"/>
  <c r="AD4" i="6"/>
  <c r="AA19" i="6"/>
  <c r="AA16" i="6"/>
  <c r="AA13" i="6"/>
  <c r="AA10" i="6"/>
  <c r="AA7" i="6"/>
  <c r="AA4" i="6"/>
  <c r="T48" i="6"/>
  <c r="U28" i="6"/>
  <c r="U40" i="6"/>
  <c r="U25" i="6"/>
  <c r="R28" i="6"/>
  <c r="R31" i="6"/>
  <c r="R37" i="6"/>
  <c r="R40" i="6"/>
  <c r="R25" i="6"/>
  <c r="O28" i="6"/>
  <c r="O31" i="6"/>
  <c r="O34" i="6"/>
  <c r="O37" i="6"/>
  <c r="O40" i="6"/>
  <c r="O25" i="6"/>
  <c r="T45" i="6"/>
  <c r="T46" i="6"/>
  <c r="T47" i="6"/>
  <c r="T49" i="6"/>
  <c r="T44" i="6"/>
  <c r="R49" i="6"/>
  <c r="R48" i="6"/>
  <c r="R47" i="6"/>
  <c r="R46" i="6"/>
  <c r="R45" i="6"/>
  <c r="R44" i="6"/>
  <c r="S44" i="6" s="1"/>
  <c r="X40" i="6"/>
  <c r="X31" i="6"/>
  <c r="X34" i="6"/>
  <c r="X37" i="6"/>
  <c r="X28" i="6"/>
  <c r="U19" i="6"/>
  <c r="R19" i="6"/>
  <c r="O19" i="6"/>
  <c r="X17" i="6"/>
  <c r="U10" i="6"/>
  <c r="U31" i="6" s="1"/>
  <c r="R16" i="6"/>
  <c r="O16" i="6"/>
  <c r="X14" i="6"/>
  <c r="U16" i="6"/>
  <c r="U34" i="6" s="1"/>
  <c r="R13" i="6"/>
  <c r="O13" i="6"/>
  <c r="X12" i="6"/>
  <c r="X10" i="6"/>
  <c r="U13" i="6"/>
  <c r="U37" i="6" s="1"/>
  <c r="R10" i="6"/>
  <c r="O10" i="6"/>
  <c r="U7" i="6"/>
  <c r="R7" i="6"/>
  <c r="O7" i="6"/>
  <c r="X6" i="6"/>
  <c r="X4" i="6"/>
  <c r="X25" i="6" s="1"/>
  <c r="U4" i="6"/>
  <c r="R4" i="6"/>
  <c r="O4" i="6"/>
  <c r="AA51" i="6" l="1"/>
  <c r="Q22" i="6"/>
  <c r="W22" i="6"/>
  <c r="N22" i="6"/>
  <c r="T22" i="6"/>
  <c r="L39" i="6" l="1"/>
  <c r="L40" i="6"/>
  <c r="L41" i="6"/>
  <c r="L42" i="6"/>
  <c r="L52" i="6" s="1"/>
  <c r="L43" i="6"/>
  <c r="L44" i="6"/>
  <c r="L45" i="6"/>
  <c r="L46" i="6"/>
  <c r="I39" i="6"/>
  <c r="I40" i="6"/>
  <c r="I41" i="6"/>
  <c r="I42" i="6"/>
  <c r="I43" i="6"/>
  <c r="I44" i="6"/>
  <c r="I45" i="6"/>
  <c r="I38" i="6"/>
  <c r="I33" i="6"/>
  <c r="I48" i="6"/>
  <c r="L48" i="6"/>
  <c r="I50" i="6"/>
  <c r="L51" i="6"/>
  <c r="L50" i="6"/>
  <c r="L49" i="6"/>
  <c r="I32" i="6"/>
  <c r="L21" i="6"/>
  <c r="L18" i="6"/>
  <c r="L16" i="6"/>
  <c r="L14" i="6"/>
  <c r="L12" i="6"/>
  <c r="L10" i="6"/>
  <c r="L7" i="6"/>
  <c r="L4" i="6"/>
  <c r="I19" i="6"/>
  <c r="I16" i="6"/>
  <c r="I13" i="6"/>
  <c r="I10" i="6"/>
  <c r="I7" i="6"/>
  <c r="I4" i="6"/>
  <c r="F51" i="6"/>
  <c r="F47" i="6"/>
  <c r="F38" i="6"/>
  <c r="F39" i="6"/>
  <c r="F40" i="6"/>
  <c r="F41" i="6"/>
  <c r="F42" i="6"/>
  <c r="F43" i="6"/>
  <c r="F44" i="6"/>
  <c r="F45" i="6"/>
  <c r="F50" i="6" s="1"/>
  <c r="C44" i="6"/>
  <c r="C43" i="6"/>
  <c r="C38" i="6"/>
  <c r="C48" i="6" s="1"/>
  <c r="C39" i="6"/>
  <c r="C40" i="6"/>
  <c r="C41" i="6"/>
  <c r="C42" i="6"/>
  <c r="C37" i="6"/>
  <c r="C47" i="6"/>
  <c r="C49" i="6"/>
  <c r="F49" i="6"/>
  <c r="F48" i="6"/>
  <c r="C31" i="6"/>
  <c r="C32" i="6" s="1"/>
  <c r="F19" i="6"/>
  <c r="F16" i="6"/>
  <c r="F13" i="6"/>
  <c r="F10" i="6"/>
  <c r="F8" i="6"/>
  <c r="F6" i="6"/>
  <c r="F4" i="6"/>
  <c r="C19" i="6"/>
  <c r="C16" i="6"/>
  <c r="C13" i="6"/>
  <c r="C10" i="6"/>
  <c r="C7" i="6"/>
  <c r="C4" i="6"/>
  <c r="I51" i="6" l="1"/>
  <c r="C50" i="6"/>
  <c r="AK39" i="5" l="1"/>
  <c r="AK40" i="5"/>
  <c r="AK41" i="5"/>
  <c r="AK42" i="5"/>
  <c r="AK43" i="5"/>
  <c r="AK44" i="5"/>
  <c r="AK38" i="5"/>
  <c r="AH39" i="5"/>
  <c r="AH40" i="5"/>
  <c r="AH41" i="5"/>
  <c r="AH42" i="5"/>
  <c r="AH43" i="5"/>
  <c r="AH38" i="5"/>
  <c r="AL15" i="5"/>
  <c r="AL17" i="5"/>
  <c r="AL13" i="5"/>
  <c r="AL11" i="5"/>
  <c r="AL4" i="5"/>
  <c r="AH14" i="5" l="1"/>
  <c r="AH12" i="5"/>
  <c r="AH10" i="5"/>
  <c r="AL9" i="5"/>
  <c r="AL7" i="5"/>
  <c r="AH7" i="5"/>
  <c r="AH4" i="5"/>
  <c r="U19" i="5"/>
  <c r="U16" i="5"/>
  <c r="U13" i="5"/>
  <c r="U10" i="5"/>
  <c r="U7" i="5"/>
  <c r="U4" i="5"/>
  <c r="Y21" i="5"/>
  <c r="Y18" i="5"/>
  <c r="Y16" i="5"/>
  <c r="Y13" i="5"/>
  <c r="Y10" i="5"/>
  <c r="Y8" i="5"/>
  <c r="Y4" i="5"/>
  <c r="T22" i="5" l="1"/>
  <c r="X24" i="5"/>
  <c r="AD28" i="5" l="1"/>
  <c r="AD37" i="5"/>
  <c r="AD36" i="5"/>
  <c r="AD35" i="5"/>
  <c r="AD34" i="5"/>
  <c r="AD33" i="5"/>
  <c r="AD31" i="5"/>
  <c r="AD30" i="5"/>
  <c r="AD29" i="5"/>
  <c r="AB9" i="5"/>
  <c r="AB14" i="5" l="1"/>
  <c r="AE14" i="5"/>
  <c r="AE18" i="5"/>
  <c r="AE16" i="5"/>
  <c r="AE17" i="5"/>
  <c r="AE19" i="5"/>
  <c r="AD32" i="5"/>
  <c r="AE33" i="5" s="1"/>
  <c r="AE13" i="5"/>
  <c r="AE21" i="5" s="1"/>
  <c r="AE20" i="5"/>
  <c r="AE24" i="5" s="1"/>
  <c r="AE15" i="5"/>
  <c r="AE23" i="5" s="1"/>
  <c r="AE22" i="5"/>
  <c r="AB13" i="5"/>
  <c r="AB18" i="5"/>
  <c r="AB17" i="5"/>
  <c r="AB15" i="5"/>
  <c r="AE35" i="5" l="1"/>
  <c r="AE36" i="5"/>
  <c r="AE28" i="5"/>
  <c r="AE31" i="5"/>
  <c r="AE34" i="5"/>
  <c r="AE37" i="5"/>
  <c r="AE30" i="5"/>
  <c r="AE29" i="5"/>
  <c r="AB21" i="5"/>
  <c r="AB25" i="5" s="1"/>
  <c r="AB19" i="5"/>
  <c r="R16" i="5" l="1"/>
  <c r="R14" i="5"/>
  <c r="R12" i="5"/>
  <c r="R10" i="5"/>
  <c r="R8" i="5"/>
  <c r="R6" i="5"/>
  <c r="R4" i="5"/>
  <c r="L34" i="5"/>
  <c r="L44" i="5" s="1"/>
  <c r="O21" i="5"/>
  <c r="O18" i="5"/>
  <c r="O15" i="5"/>
  <c r="O12" i="5"/>
  <c r="O9" i="5"/>
  <c r="O6" i="5"/>
  <c r="O4" i="5"/>
  <c r="L19" i="5"/>
  <c r="L16" i="5"/>
  <c r="L13" i="5"/>
  <c r="L10" i="5"/>
  <c r="L7" i="5"/>
  <c r="L4" i="5"/>
  <c r="I18" i="5"/>
  <c r="I15" i="5"/>
  <c r="I13" i="5"/>
  <c r="I10" i="5"/>
  <c r="C34" i="5"/>
  <c r="F47" i="5" s="1"/>
  <c r="H33" i="5"/>
  <c r="H34" i="5"/>
  <c r="H32" i="5"/>
  <c r="G45" i="5" s="1"/>
  <c r="I8" i="5"/>
  <c r="I4" i="5"/>
  <c r="I6" i="5"/>
  <c r="F22" i="5"/>
  <c r="F19" i="5"/>
  <c r="F17" i="5"/>
  <c r="F14" i="5"/>
  <c r="F11" i="5"/>
  <c r="F8" i="5"/>
  <c r="F4" i="5"/>
  <c r="C19" i="5"/>
  <c r="C16" i="5"/>
  <c r="C13" i="5"/>
  <c r="C10" i="5"/>
  <c r="C7" i="5"/>
  <c r="C4" i="5"/>
  <c r="F45" i="5" l="1"/>
  <c r="O43" i="5"/>
  <c r="O52" i="5"/>
  <c r="L43" i="5"/>
  <c r="O53" i="5"/>
  <c r="O51" i="5"/>
  <c r="O50" i="5"/>
  <c r="O49" i="5"/>
  <c r="O48" i="5"/>
  <c r="O47" i="5"/>
  <c r="P43" i="5" s="1"/>
  <c r="O46" i="5"/>
  <c r="L48" i="5"/>
  <c r="O45" i="5"/>
  <c r="P45" i="5" s="1"/>
  <c r="L47" i="5"/>
  <c r="O44" i="5"/>
  <c r="P44" i="5" s="1"/>
  <c r="L46" i="5"/>
  <c r="L45" i="5"/>
  <c r="C46" i="5"/>
  <c r="C44" i="5"/>
  <c r="G46" i="5"/>
  <c r="F43" i="5"/>
  <c r="C41" i="5"/>
  <c r="G51" i="5"/>
  <c r="C43" i="5"/>
  <c r="F41" i="5"/>
  <c r="F51" i="5"/>
  <c r="F50" i="5"/>
  <c r="G50" i="5"/>
  <c r="F46" i="5"/>
  <c r="F42" i="5"/>
  <c r="G47" i="5"/>
  <c r="C45" i="5"/>
  <c r="C42" i="5"/>
  <c r="F49" i="5"/>
  <c r="G49" i="5"/>
  <c r="F48" i="5"/>
  <c r="G48" i="5"/>
  <c r="L49" i="5" l="1"/>
  <c r="AH29" i="4"/>
  <c r="AH32" i="4"/>
  <c r="AH35" i="4"/>
  <c r="AH38" i="4"/>
  <c r="AH41" i="4"/>
  <c r="AH26" i="4"/>
  <c r="AF29" i="4"/>
  <c r="AF32" i="4"/>
  <c r="AF35" i="4"/>
  <c r="AF38" i="4"/>
  <c r="AF41" i="4"/>
  <c r="AF26" i="4"/>
  <c r="AB29" i="4"/>
  <c r="AB32" i="4"/>
  <c r="AB35" i="4"/>
  <c r="AB38" i="4"/>
  <c r="AB41" i="4"/>
  <c r="AB26" i="4"/>
  <c r="Z29" i="4"/>
  <c r="Z32" i="4"/>
  <c r="Z35" i="4"/>
  <c r="Z38" i="4"/>
  <c r="Z41" i="4"/>
  <c r="Z26" i="4"/>
  <c r="V29" i="4" l="1"/>
  <c r="V32" i="4"/>
  <c r="V35" i="4"/>
  <c r="V38" i="4"/>
  <c r="V41" i="4"/>
  <c r="V26" i="4"/>
  <c r="T29" i="4"/>
  <c r="T32" i="4"/>
  <c r="T35" i="4"/>
  <c r="T38" i="4"/>
  <c r="T41" i="4"/>
  <c r="T26" i="4"/>
  <c r="P29" i="4"/>
  <c r="P32" i="4"/>
  <c r="P35" i="4"/>
  <c r="P38" i="4"/>
  <c r="P41" i="4"/>
  <c r="P26" i="4"/>
  <c r="N29" i="4"/>
  <c r="N32" i="4"/>
  <c r="N35" i="4"/>
  <c r="N38" i="4"/>
  <c r="N41" i="4"/>
  <c r="N26" i="4"/>
  <c r="H41" i="4"/>
  <c r="H35" i="4"/>
  <c r="H38" i="4"/>
  <c r="H32" i="4"/>
  <c r="J29" i="4"/>
  <c r="J32" i="4"/>
  <c r="J35" i="4"/>
  <c r="J38" i="4"/>
  <c r="J41" i="4"/>
  <c r="H26" i="4"/>
  <c r="J26" i="4"/>
  <c r="H29" i="4"/>
  <c r="H23" i="4"/>
  <c r="I19" i="4"/>
  <c r="I16" i="4"/>
  <c r="I13" i="4"/>
  <c r="I10" i="4"/>
  <c r="I7" i="4"/>
  <c r="I5" i="4"/>
  <c r="D29" i="4" l="1"/>
  <c r="D32" i="4"/>
  <c r="D35" i="4"/>
  <c r="D38" i="4"/>
  <c r="D41" i="4"/>
  <c r="D26" i="4"/>
  <c r="B29" i="4"/>
  <c r="B32" i="4"/>
  <c r="B35" i="4"/>
  <c r="B38" i="4"/>
  <c r="B41" i="4"/>
  <c r="B26" i="4"/>
  <c r="AJ20" i="4"/>
  <c r="AJ17" i="4"/>
  <c r="AJ14" i="4"/>
  <c r="AJ11" i="4"/>
  <c r="AJ8" i="4"/>
  <c r="AJ5" i="4"/>
  <c r="AI23" i="4" s="1"/>
  <c r="AD20" i="4"/>
  <c r="AD17" i="4"/>
  <c r="AD14" i="4"/>
  <c r="AD11" i="4"/>
  <c r="AD8" i="4"/>
  <c r="AD5" i="4"/>
  <c r="AC23" i="4" s="1"/>
  <c r="AF23" i="4" l="1"/>
  <c r="AG20" i="4"/>
  <c r="AG17" i="4"/>
  <c r="AG14" i="4"/>
  <c r="AG11" i="4"/>
  <c r="AG8" i="4"/>
  <c r="AG5" i="4"/>
  <c r="Z23" i="4"/>
  <c r="AA20" i="4"/>
  <c r="AA17" i="4"/>
  <c r="AA14" i="4"/>
  <c r="AA11" i="4"/>
  <c r="AA8" i="4"/>
  <c r="AA5" i="4"/>
  <c r="T23" i="4" l="1"/>
  <c r="V23" i="4"/>
  <c r="X20" i="4"/>
  <c r="X17" i="4"/>
  <c r="X14" i="4"/>
  <c r="X11" i="4"/>
  <c r="X8" i="4"/>
  <c r="X5" i="4"/>
  <c r="U20" i="4" l="1"/>
  <c r="U17" i="4"/>
  <c r="U14" i="4"/>
  <c r="U11" i="4"/>
  <c r="U8" i="4"/>
  <c r="U5" i="4"/>
  <c r="R20" i="4" l="1"/>
  <c r="R17" i="4"/>
  <c r="R14" i="4"/>
  <c r="R11" i="4"/>
  <c r="R8" i="4"/>
  <c r="R5" i="4"/>
  <c r="Q23" i="4" s="1"/>
  <c r="N23" i="4" l="1"/>
  <c r="O20" i="4"/>
  <c r="O17" i="4"/>
  <c r="O14" i="4"/>
  <c r="O11" i="4"/>
  <c r="O8" i="4"/>
  <c r="O5" i="4"/>
  <c r="L20" i="4" l="1"/>
  <c r="L17" i="4"/>
  <c r="L14" i="4"/>
  <c r="L11" i="4"/>
  <c r="L8" i="4"/>
  <c r="L5" i="4"/>
  <c r="K23" i="4" s="1"/>
  <c r="E23" i="4" l="1"/>
  <c r="F20" i="4"/>
  <c r="F17" i="4"/>
  <c r="F14" i="4"/>
  <c r="F11" i="4"/>
  <c r="F8" i="4"/>
  <c r="F5" i="4"/>
  <c r="B23" i="4" l="1"/>
  <c r="C20" i="4"/>
  <c r="C17" i="4"/>
  <c r="C14" i="4"/>
  <c r="C11" i="4"/>
  <c r="C8" i="4"/>
  <c r="C5" i="4"/>
  <c r="AB54" i="3" l="1"/>
  <c r="AC54" i="3" s="1"/>
  <c r="AB53" i="3"/>
  <c r="AC53" i="3" s="1"/>
  <c r="AB52" i="3"/>
  <c r="AC52" i="3" s="1"/>
  <c r="AB50" i="3"/>
  <c r="AC50" i="3" s="1"/>
  <c r="AB49" i="3"/>
  <c r="AC49" i="3" s="1"/>
  <c r="AB48" i="3"/>
  <c r="AB51" i="3" s="1"/>
  <c r="AC51" i="3" s="1"/>
  <c r="Z30" i="3"/>
  <c r="Z33" i="3"/>
  <c r="Z36" i="3"/>
  <c r="Z39" i="3"/>
  <c r="Z42" i="3"/>
  <c r="Z27" i="3"/>
  <c r="AD20" i="3"/>
  <c r="AD17" i="3"/>
  <c r="AD14" i="3"/>
  <c r="AD11" i="3"/>
  <c r="AD8" i="3"/>
  <c r="AD5" i="3"/>
  <c r="AC23" i="3" s="1"/>
  <c r="AC48" i="3" l="1"/>
  <c r="B62" i="3"/>
  <c r="C62" i="3" s="1"/>
  <c r="B61" i="3"/>
  <c r="C61" i="3" s="1"/>
  <c r="B60" i="3"/>
  <c r="C60" i="3" s="1"/>
  <c r="B58" i="3"/>
  <c r="C58" i="3" s="1"/>
  <c r="B57" i="3"/>
  <c r="C57" i="3" s="1"/>
  <c r="B56" i="3"/>
  <c r="B59" i="3" s="1"/>
  <c r="C59" i="3" s="1"/>
  <c r="I20" i="3"/>
  <c r="I17" i="3"/>
  <c r="I14" i="3"/>
  <c r="I11" i="3"/>
  <c r="I8" i="3"/>
  <c r="I5" i="3"/>
  <c r="I23" i="3" l="1"/>
  <c r="F26" i="3" s="1"/>
  <c r="C56" i="3"/>
  <c r="AL53" i="3"/>
  <c r="AM53" i="3" s="1"/>
  <c r="AL52" i="3"/>
  <c r="AM52" i="3" s="1"/>
  <c r="AL51" i="3"/>
  <c r="AM51" i="3" s="1"/>
  <c r="AL49" i="3"/>
  <c r="AM49" i="3" s="1"/>
  <c r="AL48" i="3"/>
  <c r="AM48" i="3" s="1"/>
  <c r="AL47" i="3"/>
  <c r="AL50" i="3" s="1"/>
  <c r="AM50" i="3" s="1"/>
  <c r="R20" i="3"/>
  <c r="N41" i="3" s="1"/>
  <c r="R17" i="3"/>
  <c r="N38" i="3" s="1"/>
  <c r="R14" i="3"/>
  <c r="N35" i="3" s="1"/>
  <c r="R11" i="3"/>
  <c r="N32" i="3" s="1"/>
  <c r="R8" i="3"/>
  <c r="N29" i="3" s="1"/>
  <c r="R5" i="3"/>
  <c r="Q23" i="3" s="1"/>
  <c r="F41" i="3" l="1"/>
  <c r="F38" i="3"/>
  <c r="F35" i="3"/>
  <c r="F32" i="3"/>
  <c r="F29" i="3"/>
  <c r="AM47" i="3"/>
  <c r="N26" i="3"/>
  <c r="J61" i="3" l="1"/>
  <c r="K61" i="3" s="1"/>
  <c r="J60" i="3"/>
  <c r="K60" i="3" s="1"/>
  <c r="J59" i="3"/>
  <c r="K59" i="3" s="1"/>
  <c r="J57" i="3"/>
  <c r="K57" i="3" s="1"/>
  <c r="J56" i="3"/>
  <c r="K56" i="3" s="1"/>
  <c r="J55" i="3"/>
  <c r="AP56" i="3"/>
  <c r="AP62" i="3"/>
  <c r="AQ62" i="3" s="1"/>
  <c r="AP61" i="3"/>
  <c r="AQ61" i="3" s="1"/>
  <c r="AP60" i="3"/>
  <c r="AQ60" i="3" s="1"/>
  <c r="AP58" i="3"/>
  <c r="AQ58" i="3" s="1"/>
  <c r="AP57" i="3"/>
  <c r="AQ57" i="3" s="1"/>
  <c r="AW20" i="3"/>
  <c r="AW39" i="3" s="1"/>
  <c r="AW17" i="3"/>
  <c r="AW36" i="3" s="1"/>
  <c r="AW14" i="3"/>
  <c r="AW33" i="3" s="1"/>
  <c r="AW11" i="3"/>
  <c r="AW30" i="3" s="1"/>
  <c r="AW8" i="3"/>
  <c r="AW27" i="3" s="1"/>
  <c r="AW5" i="3"/>
  <c r="J58" i="3" l="1"/>
  <c r="K58" i="3" s="1"/>
  <c r="AV23" i="3"/>
  <c r="AP59" i="3"/>
  <c r="AQ59" i="3" s="1"/>
  <c r="AW24" i="3"/>
  <c r="K55" i="3"/>
  <c r="AQ56" i="3"/>
  <c r="BC53" i="3"/>
  <c r="BD53" i="3" s="1"/>
  <c r="BC52" i="3"/>
  <c r="BD52" i="3" s="1"/>
  <c r="BC51" i="3"/>
  <c r="BD51" i="3" s="1"/>
  <c r="BC49" i="3"/>
  <c r="BD49" i="3" s="1"/>
  <c r="BC48" i="3"/>
  <c r="BD48" i="3" s="1"/>
  <c r="BC47" i="3"/>
  <c r="BD47" i="3" s="1"/>
  <c r="BC20" i="3"/>
  <c r="BC40" i="3" s="1"/>
  <c r="BC17" i="3"/>
  <c r="BC37" i="3" s="1"/>
  <c r="BC14" i="3"/>
  <c r="BC34" i="3" s="1"/>
  <c r="BC11" i="3"/>
  <c r="BC31" i="3" s="1"/>
  <c r="BC8" i="3"/>
  <c r="BC28" i="3" s="1"/>
  <c r="BC5" i="3"/>
  <c r="BC25" i="3" s="1"/>
  <c r="BC23" i="3" l="1"/>
  <c r="BC50" i="3"/>
  <c r="BD50" i="3" s="1"/>
  <c r="AZ20" i="3" l="1"/>
  <c r="AZ40" i="3" s="1"/>
  <c r="AZ17" i="3"/>
  <c r="AZ37" i="3" s="1"/>
  <c r="AZ14" i="3"/>
  <c r="AZ34" i="3" s="1"/>
  <c r="AZ11" i="3"/>
  <c r="AZ31" i="3" s="1"/>
  <c r="AZ8" i="3"/>
  <c r="AZ28" i="3" s="1"/>
  <c r="AZ5" i="3"/>
  <c r="AZ23" i="3" l="1"/>
  <c r="AZ25" i="3"/>
  <c r="AT20" i="3"/>
  <c r="AT14" i="3"/>
  <c r="AT11" i="3"/>
  <c r="AT8" i="3"/>
  <c r="AT5" i="3"/>
  <c r="AT22" i="3" l="1"/>
  <c r="AT30" i="3" s="1"/>
  <c r="AQ5" i="3"/>
  <c r="AQ20" i="3"/>
  <c r="AQ17" i="3"/>
  <c r="AQ14" i="3"/>
  <c r="AQ11" i="3"/>
  <c r="AQ8" i="3"/>
  <c r="AT27" i="3" l="1"/>
  <c r="AT24" i="3"/>
  <c r="AP22" i="3"/>
  <c r="AQ27" i="3" s="1"/>
  <c r="AT39" i="3"/>
  <c r="AT33" i="3"/>
  <c r="AN20" i="3"/>
  <c r="AJ41" i="3" s="1"/>
  <c r="AN17" i="3"/>
  <c r="AJ38" i="3" s="1"/>
  <c r="AN14" i="3"/>
  <c r="AJ35" i="3" s="1"/>
  <c r="AN11" i="3"/>
  <c r="AJ32" i="3" s="1"/>
  <c r="AN8" i="3"/>
  <c r="AJ29" i="3" s="1"/>
  <c r="AN5" i="3"/>
  <c r="AJ26" i="3" s="1"/>
  <c r="AM22" i="3" l="1"/>
  <c r="AQ30" i="3"/>
  <c r="AQ36" i="3"/>
  <c r="AQ24" i="3"/>
  <c r="AQ39" i="3"/>
  <c r="AQ33" i="3"/>
  <c r="AK20" i="3" l="1"/>
  <c r="AH41" i="3" s="1"/>
  <c r="AK17" i="3"/>
  <c r="AH38" i="3" s="1"/>
  <c r="AK14" i="3"/>
  <c r="AH35" i="3" s="1"/>
  <c r="AK11" i="3"/>
  <c r="AH32" i="3" s="1"/>
  <c r="AK8" i="3"/>
  <c r="AH29" i="3" s="1"/>
  <c r="AK5" i="3"/>
  <c r="AH19" i="3"/>
  <c r="AF41" i="3" s="1"/>
  <c r="AH17" i="3"/>
  <c r="AF38" i="3" s="1"/>
  <c r="AH14" i="3"/>
  <c r="AF35" i="3" s="1"/>
  <c r="AH11" i="3"/>
  <c r="AF32" i="3" s="1"/>
  <c r="AH8" i="3"/>
  <c r="AF29" i="3" s="1"/>
  <c r="AH5" i="3"/>
  <c r="AA21" i="3"/>
  <c r="X42" i="3" s="1"/>
  <c r="AA15" i="3"/>
  <c r="X36" i="3" s="1"/>
  <c r="AA12" i="3"/>
  <c r="X33" i="3" s="1"/>
  <c r="AA9" i="3"/>
  <c r="X30" i="3" s="1"/>
  <c r="AA6" i="3"/>
  <c r="Z24" i="3" l="1"/>
  <c r="AG20" i="3"/>
  <c r="AF26" i="3"/>
  <c r="AJ23" i="3"/>
  <c r="AH26" i="3"/>
  <c r="X27" i="3"/>
  <c r="X19" i="3"/>
  <c r="X17" i="3"/>
  <c r="V39" i="3" s="1"/>
  <c r="X14" i="3"/>
  <c r="V36" i="3" s="1"/>
  <c r="X11" i="3"/>
  <c r="V33" i="3" s="1"/>
  <c r="X8" i="3"/>
  <c r="V30" i="3" s="1"/>
  <c r="X5" i="3"/>
  <c r="V42" i="3" l="1"/>
  <c r="AA18" i="3"/>
  <c r="X39" i="3" s="1"/>
  <c r="W22" i="3"/>
  <c r="V27" i="3"/>
  <c r="U18" i="3"/>
  <c r="T42" i="3" s="1"/>
  <c r="U15" i="3"/>
  <c r="T39" i="3" s="1"/>
  <c r="U12" i="3"/>
  <c r="T36" i="3" s="1"/>
  <c r="U9" i="3"/>
  <c r="T33" i="3" s="1"/>
  <c r="U7" i="3"/>
  <c r="T30" i="3" s="1"/>
  <c r="U5" i="3"/>
  <c r="T27" i="3" s="1"/>
  <c r="T22" i="3" l="1"/>
  <c r="O20" i="3"/>
  <c r="O17" i="3"/>
  <c r="O14" i="3"/>
  <c r="O11" i="3"/>
  <c r="O8" i="3"/>
  <c r="O5" i="3"/>
  <c r="N22" i="3" l="1"/>
  <c r="L32" i="3" s="1"/>
  <c r="L17" i="3"/>
  <c r="J41" i="3" s="1"/>
  <c r="L14" i="3"/>
  <c r="J38" i="3" s="1"/>
  <c r="L12" i="3"/>
  <c r="J35" i="3" s="1"/>
  <c r="L9" i="3"/>
  <c r="J32" i="3" s="1"/>
  <c r="L7" i="3"/>
  <c r="J29" i="3" s="1"/>
  <c r="L5" i="3"/>
  <c r="J26" i="3" s="1"/>
  <c r="L26" i="3" l="1"/>
  <c r="K20" i="3"/>
  <c r="L29" i="3"/>
  <c r="L41" i="3"/>
  <c r="L38" i="3"/>
  <c r="L35" i="3"/>
  <c r="F19" i="3"/>
  <c r="F17" i="3"/>
  <c r="F14" i="3"/>
  <c r="F11" i="3"/>
  <c r="F8" i="3"/>
  <c r="F5" i="3"/>
  <c r="E22" i="3" l="1"/>
  <c r="D26" i="3" s="1"/>
  <c r="C20" i="3"/>
  <c r="C17" i="3"/>
  <c r="C14" i="3"/>
  <c r="C11" i="3"/>
  <c r="C8" i="3"/>
  <c r="C5" i="3"/>
  <c r="B23" i="3" l="1"/>
  <c r="B26" i="3" s="1"/>
  <c r="D41" i="3"/>
  <c r="D38" i="3"/>
  <c r="D35" i="3"/>
  <c r="D32" i="3"/>
  <c r="D29" i="3"/>
  <c r="BD67" i="2"/>
  <c r="BD68" i="2"/>
  <c r="BD69" i="2"/>
  <c r="BD70" i="2"/>
  <c r="BC68" i="2"/>
  <c r="BC69" i="2"/>
  <c r="BC70" i="2"/>
  <c r="BC67" i="2"/>
  <c r="BC60" i="2"/>
  <c r="BC63" i="2"/>
  <c r="BD62" i="2"/>
  <c r="BC62" i="2"/>
  <c r="BD61" i="2"/>
  <c r="BC61" i="2"/>
  <c r="BD60" i="2"/>
  <c r="BB35" i="2"/>
  <c r="BB38" i="2"/>
  <c r="BB41" i="2"/>
  <c r="BB44" i="2"/>
  <c r="BB47" i="2"/>
  <c r="BB50" i="2"/>
  <c r="BB53" i="2"/>
  <c r="BB32" i="2"/>
  <c r="AZ35" i="2"/>
  <c r="AZ38" i="2"/>
  <c r="AZ41" i="2"/>
  <c r="AZ44" i="2"/>
  <c r="AZ47" i="2"/>
  <c r="AZ50" i="2"/>
  <c r="AZ32" i="2"/>
  <c r="AX47" i="2"/>
  <c r="AX35" i="2"/>
  <c r="AX38" i="2"/>
  <c r="AX41" i="2"/>
  <c r="AX44" i="2"/>
  <c r="AX32" i="2"/>
  <c r="AX23" i="2"/>
  <c r="AY8" i="2"/>
  <c r="AY11" i="2"/>
  <c r="AY14" i="2"/>
  <c r="AY17" i="2"/>
  <c r="AY20" i="2"/>
  <c r="AY5" i="2"/>
  <c r="BE26" i="2"/>
  <c r="BE23" i="2"/>
  <c r="BE20" i="2"/>
  <c r="BE17" i="2"/>
  <c r="BE14" i="2"/>
  <c r="BE11" i="2"/>
  <c r="BE8" i="2"/>
  <c r="BE5" i="2"/>
  <c r="BE29" i="2" s="1"/>
  <c r="B41" i="3" l="1"/>
  <c r="B35" i="3"/>
  <c r="B29" i="3"/>
  <c r="B38" i="3"/>
  <c r="B32" i="3"/>
  <c r="BC64" i="2"/>
  <c r="BB23" i="2"/>
  <c r="BB20" i="2"/>
  <c r="BB17" i="2"/>
  <c r="BB14" i="2"/>
  <c r="BB11" i="2"/>
  <c r="BB8" i="2"/>
  <c r="BB5" i="2"/>
  <c r="BA26" i="2" l="1"/>
  <c r="AV60" i="2" l="1"/>
  <c r="AV61" i="2"/>
  <c r="AV62" i="2"/>
  <c r="AV63" i="2"/>
  <c r="AV64" i="2"/>
  <c r="AV65" i="2"/>
  <c r="AV66" i="2"/>
  <c r="AV59" i="2"/>
  <c r="AU66" i="2"/>
  <c r="AU65" i="2"/>
  <c r="AU64" i="2"/>
  <c r="AU63" i="2"/>
  <c r="AU62" i="2"/>
  <c r="AU61" i="2"/>
  <c r="AU60" i="2"/>
  <c r="AU59" i="2"/>
  <c r="AU67" i="2" s="1"/>
  <c r="AS54" i="2"/>
  <c r="AS51" i="2"/>
  <c r="AS48" i="2"/>
  <c r="AS45" i="2"/>
  <c r="AS36" i="2"/>
  <c r="AS39" i="2"/>
  <c r="AS42" i="2"/>
  <c r="AS33" i="2"/>
  <c r="AQ54" i="2"/>
  <c r="AQ51" i="2"/>
  <c r="AQ48" i="2"/>
  <c r="AQ45" i="2"/>
  <c r="AQ42" i="2"/>
  <c r="AO54" i="2"/>
  <c r="AO51" i="2"/>
  <c r="AO48" i="2"/>
  <c r="AO45" i="2"/>
  <c r="AO42" i="2"/>
  <c r="AQ39" i="2"/>
  <c r="AQ36" i="2"/>
  <c r="AQ33" i="2"/>
  <c r="AO39" i="2"/>
  <c r="AO36" i="2"/>
  <c r="AO33" i="2"/>
  <c r="AV28" i="2"/>
  <c r="AV25" i="2"/>
  <c r="AV22" i="2"/>
  <c r="AV19" i="2"/>
  <c r="AV16" i="2"/>
  <c r="AV14" i="2"/>
  <c r="AV11" i="2"/>
  <c r="AV8" i="2"/>
  <c r="AV5" i="2"/>
  <c r="AS29" i="2"/>
  <c r="AS26" i="2"/>
  <c r="AS23" i="2"/>
  <c r="AS20" i="2"/>
  <c r="AS17" i="2"/>
  <c r="AS14" i="2"/>
  <c r="AS11" i="2"/>
  <c r="AS8" i="2"/>
  <c r="AS5" i="2"/>
  <c r="AP29" i="2"/>
  <c r="AP26" i="2"/>
  <c r="AP23" i="2"/>
  <c r="AP20" i="2"/>
  <c r="AP17" i="2"/>
  <c r="AP14" i="2"/>
  <c r="AP11" i="2"/>
  <c r="AP8" i="2"/>
  <c r="AP5" i="2"/>
  <c r="AM63" i="2" l="1"/>
  <c r="AM64" i="2"/>
  <c r="AM65" i="2"/>
  <c r="AM66" i="2"/>
  <c r="AL64" i="2"/>
  <c r="AL65" i="2"/>
  <c r="AL66" i="2"/>
  <c r="AL63" i="2"/>
  <c r="AL60" i="2"/>
  <c r="AM59" i="2"/>
  <c r="AL59" i="2"/>
  <c r="AM58" i="2"/>
  <c r="AL58" i="2"/>
  <c r="AM57" i="2"/>
  <c r="AL57" i="2"/>
  <c r="AL61" i="2" s="1"/>
  <c r="AG47" i="2"/>
  <c r="AG44" i="2"/>
  <c r="AG41" i="2"/>
  <c r="AG35" i="2"/>
  <c r="AG38" i="2"/>
  <c r="AG32" i="2"/>
  <c r="AG22" i="2"/>
  <c r="AG20" i="2"/>
  <c r="AG17" i="2"/>
  <c r="AG14" i="2"/>
  <c r="AG11" i="2"/>
  <c r="AG8" i="2"/>
  <c r="AG5" i="2"/>
  <c r="AK53" i="2" l="1"/>
  <c r="AK50" i="2"/>
  <c r="AK47" i="2"/>
  <c r="AK44" i="2"/>
  <c r="AK41" i="2"/>
  <c r="AK38" i="2"/>
  <c r="AK35" i="2"/>
  <c r="AK32" i="2"/>
  <c r="AI47" i="2"/>
  <c r="AI35" i="2"/>
  <c r="AI38" i="2"/>
  <c r="AI41" i="2"/>
  <c r="AI44" i="2"/>
  <c r="AI32" i="2"/>
  <c r="AM28" i="2"/>
  <c r="AM26" i="2"/>
  <c r="AM23" i="2"/>
  <c r="AM20" i="2"/>
  <c r="AM17" i="2"/>
  <c r="AM14" i="2"/>
  <c r="AM11" i="2"/>
  <c r="AM8" i="2"/>
  <c r="AM5" i="2"/>
  <c r="AJ23" i="2" l="1"/>
  <c r="AJ8" i="2"/>
  <c r="AJ5" i="2"/>
  <c r="AJ20" i="2"/>
  <c r="AJ17" i="2"/>
  <c r="AJ14" i="2"/>
  <c r="AJ11" i="2"/>
  <c r="AC59" i="2" l="1"/>
  <c r="AC60" i="2"/>
  <c r="AC61" i="2"/>
  <c r="AC62" i="2"/>
  <c r="AC63" i="2"/>
  <c r="AC64" i="2"/>
  <c r="AC65" i="2"/>
  <c r="AC58" i="2"/>
  <c r="AB65" i="2"/>
  <c r="AB64" i="2"/>
  <c r="AB63" i="2"/>
  <c r="AB62" i="2"/>
  <c r="AB60" i="2"/>
  <c r="AB59" i="2"/>
  <c r="AB58" i="2"/>
  <c r="AB66" i="2" s="1"/>
  <c r="W36" i="2"/>
  <c r="W39" i="2"/>
  <c r="W42" i="2"/>
  <c r="W45" i="2"/>
  <c r="W48" i="2"/>
  <c r="W51" i="2"/>
  <c r="W54" i="2"/>
  <c r="W33" i="2"/>
  <c r="Y48" i="2"/>
  <c r="Y36" i="2"/>
  <c r="Y39" i="2"/>
  <c r="Y42" i="2"/>
  <c r="Y45" i="2"/>
  <c r="Y33" i="2"/>
  <c r="AA47" i="2"/>
  <c r="AA44" i="2"/>
  <c r="AA41" i="2"/>
  <c r="AA39" i="2"/>
  <c r="AA36" i="2"/>
  <c r="AA33" i="2"/>
  <c r="AD21" i="2"/>
  <c r="AD19" i="2"/>
  <c r="AD16" i="2"/>
  <c r="AD13" i="2"/>
  <c r="AD11" i="2"/>
  <c r="AD8" i="2"/>
  <c r="AD5" i="2"/>
  <c r="AA20" i="2"/>
  <c r="AA17" i="2"/>
  <c r="AA14" i="2"/>
  <c r="AA11" i="2"/>
  <c r="AA8" i="2"/>
  <c r="AA5" i="2"/>
  <c r="AA22" i="2" s="1"/>
  <c r="X14" i="2"/>
  <c r="X11" i="2"/>
  <c r="X8" i="2"/>
  <c r="X5" i="2"/>
  <c r="X29" i="2" s="1"/>
  <c r="X26" i="2"/>
  <c r="X23" i="2"/>
  <c r="X20" i="2"/>
  <c r="X17" i="2"/>
  <c r="E62" i="2" l="1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2" i="2"/>
  <c r="F52" i="2" s="1"/>
  <c r="F51" i="2"/>
  <c r="E51" i="2"/>
  <c r="E50" i="2"/>
  <c r="F50" i="2" s="1"/>
  <c r="E49" i="2"/>
  <c r="F49" i="2" s="1"/>
  <c r="E47" i="2"/>
  <c r="F47" i="2" s="1"/>
  <c r="E46" i="2"/>
  <c r="F46" i="2" s="1"/>
  <c r="E45" i="2"/>
  <c r="F45" i="2" s="1"/>
  <c r="E44" i="2"/>
  <c r="F44" i="2" s="1"/>
  <c r="T26" i="2"/>
  <c r="T23" i="2"/>
  <c r="T20" i="2"/>
  <c r="T17" i="2"/>
  <c r="T14" i="2"/>
  <c r="T11" i="2"/>
  <c r="T8" i="2"/>
  <c r="T5" i="2"/>
  <c r="Q24" i="2"/>
  <c r="Q21" i="2"/>
  <c r="Q18" i="2"/>
  <c r="Q16" i="2"/>
  <c r="Q14" i="2"/>
  <c r="Q11" i="2"/>
  <c r="Q8" i="2"/>
  <c r="Q5" i="2"/>
  <c r="Q27" i="2" s="1"/>
  <c r="J29" i="2"/>
  <c r="M14" i="2"/>
  <c r="M11" i="2"/>
  <c r="M26" i="2"/>
  <c r="M23" i="2"/>
  <c r="M8" i="2"/>
  <c r="M5" i="2"/>
  <c r="M20" i="2"/>
  <c r="M17" i="2"/>
  <c r="J14" i="2"/>
  <c r="J11" i="2"/>
  <c r="J26" i="2"/>
  <c r="J23" i="2"/>
  <c r="J8" i="2"/>
  <c r="J5" i="2"/>
  <c r="J20" i="2"/>
  <c r="J17" i="2"/>
  <c r="I44" i="2" s="1"/>
  <c r="F19" i="2"/>
  <c r="C19" i="2"/>
  <c r="F16" i="2"/>
  <c r="C16" i="2"/>
  <c r="F14" i="2"/>
  <c r="C14" i="2"/>
  <c r="F11" i="2"/>
  <c r="C11" i="2"/>
  <c r="F8" i="2"/>
  <c r="C8" i="2"/>
  <c r="F5" i="2"/>
  <c r="C5" i="2"/>
  <c r="R32" i="2" l="1"/>
  <c r="R35" i="2"/>
  <c r="R38" i="2"/>
  <c r="R50" i="2"/>
  <c r="R53" i="2"/>
  <c r="P50" i="2"/>
  <c r="P53" i="2"/>
  <c r="P47" i="2"/>
  <c r="P44" i="2"/>
  <c r="P35" i="2"/>
  <c r="P38" i="2"/>
  <c r="P41" i="2"/>
  <c r="T29" i="2"/>
  <c r="P32" i="2"/>
  <c r="E53" i="2"/>
  <c r="B22" i="2"/>
  <c r="M29" i="2"/>
  <c r="K53" i="2" s="1"/>
  <c r="E63" i="2"/>
  <c r="K47" i="2"/>
  <c r="K50" i="2"/>
  <c r="K38" i="2"/>
  <c r="K41" i="2"/>
  <c r="K35" i="2"/>
  <c r="K44" i="2"/>
  <c r="K32" i="2"/>
  <c r="E22" i="2"/>
  <c r="D36" i="2" s="1"/>
  <c r="D39" i="2" l="1"/>
  <c r="B27" i="2"/>
  <c r="B24" i="2"/>
  <c r="B39" i="2"/>
  <c r="B36" i="2"/>
  <c r="R47" i="2"/>
  <c r="R41" i="2"/>
  <c r="R44" i="2"/>
  <c r="B33" i="2"/>
  <c r="D30" i="2"/>
  <c r="D27" i="2"/>
  <c r="D24" i="2"/>
  <c r="D33" i="2"/>
  <c r="B30" i="2"/>
  <c r="I47" i="2"/>
  <c r="I50" i="2"/>
  <c r="I53" i="2"/>
  <c r="I38" i="2"/>
  <c r="I41" i="2"/>
  <c r="I35" i="2"/>
  <c r="I32" i="2"/>
  <c r="M25" i="1" l="1"/>
  <c r="BF57" i="1"/>
  <c r="BF56" i="1"/>
  <c r="BF55" i="1"/>
  <c r="BF54" i="1"/>
  <c r="BF53" i="1"/>
  <c r="BF52" i="1"/>
  <c r="BF51" i="1"/>
  <c r="BF46" i="1"/>
  <c r="BF48" i="1"/>
  <c r="BF49" i="1"/>
  <c r="BF47" i="1"/>
  <c r="AX55" i="1"/>
  <c r="AX54" i="1"/>
  <c r="AX53" i="1"/>
  <c r="AX52" i="1"/>
  <c r="AX51" i="1"/>
  <c r="AX49" i="1"/>
  <c r="AX48" i="1"/>
  <c r="AX47" i="1"/>
  <c r="AX46" i="1"/>
  <c r="BC20" i="1"/>
  <c r="AZ20" i="1"/>
  <c r="BC17" i="1"/>
  <c r="AZ17" i="1"/>
  <c r="BC14" i="1"/>
  <c r="AZ14" i="1"/>
  <c r="BC11" i="1"/>
  <c r="AZ11" i="1"/>
  <c r="BC8" i="1"/>
  <c r="AZ8" i="1"/>
  <c r="AY23" i="1" s="1"/>
  <c r="BC5" i="1"/>
  <c r="BB23" i="1" s="1"/>
  <c r="AZ5" i="1"/>
  <c r="AV20" i="1"/>
  <c r="AV17" i="1"/>
  <c r="AV14" i="1"/>
  <c r="AV11" i="1"/>
  <c r="AV8" i="1"/>
  <c r="AV5" i="1"/>
  <c r="BC37" i="1" l="1"/>
  <c r="BC40" i="1"/>
  <c r="AY51" i="1"/>
  <c r="AY52" i="1"/>
  <c r="AZ40" i="1"/>
  <c r="AZ25" i="1"/>
  <c r="AZ31" i="1"/>
  <c r="AZ34" i="1"/>
  <c r="AY53" i="1"/>
  <c r="BC28" i="1"/>
  <c r="AY55" i="1"/>
  <c r="BC31" i="1"/>
  <c r="BC34" i="1"/>
  <c r="AZ37" i="1"/>
  <c r="BG51" i="1"/>
  <c r="AV28" i="1"/>
  <c r="AV31" i="1"/>
  <c r="AV40" i="1"/>
  <c r="BC25" i="1"/>
  <c r="AZ28" i="1"/>
  <c r="BF50" i="1"/>
  <c r="BG52" i="1" s="1"/>
  <c r="BG48" i="1"/>
  <c r="BG47" i="1"/>
  <c r="AX50" i="1"/>
  <c r="AU23" i="1"/>
  <c r="BG56" i="1" l="1"/>
  <c r="BG54" i="1"/>
  <c r="BG57" i="1"/>
  <c r="BG46" i="1"/>
  <c r="BG49" i="1"/>
  <c r="BG55" i="1"/>
  <c r="BG53" i="1"/>
  <c r="AV34" i="1"/>
  <c r="AV37" i="1"/>
  <c r="AY48" i="1"/>
  <c r="AY54" i="1"/>
  <c r="AV25" i="1"/>
  <c r="AY49" i="1"/>
  <c r="AY47" i="1"/>
  <c r="AY46" i="1"/>
  <c r="AS20" i="1"/>
  <c r="AS17" i="1"/>
  <c r="AS14" i="1"/>
  <c r="AS11" i="1"/>
  <c r="AS8" i="1"/>
  <c r="AS5" i="1"/>
  <c r="AN23" i="1"/>
  <c r="AO20" i="1"/>
  <c r="AL20" i="1"/>
  <c r="AO17" i="1"/>
  <c r="AL17" i="1"/>
  <c r="AO14" i="1"/>
  <c r="AL14" i="1"/>
  <c r="AO11" i="1"/>
  <c r="AL11" i="1"/>
  <c r="AO8" i="1"/>
  <c r="AL8" i="1"/>
  <c r="AO5" i="1"/>
  <c r="AL5" i="1"/>
  <c r="AO25" i="1" l="1"/>
  <c r="AO28" i="1"/>
  <c r="AO31" i="1"/>
  <c r="AO34" i="1"/>
  <c r="AO37" i="1"/>
  <c r="AO40" i="1"/>
  <c r="AR23" i="1"/>
  <c r="AK23" i="1"/>
  <c r="AL31" i="1" s="1"/>
  <c r="AS40" i="1" l="1"/>
  <c r="AS28" i="1"/>
  <c r="AS34" i="1"/>
  <c r="AS25" i="1"/>
  <c r="AL40" i="1"/>
  <c r="AL34" i="1"/>
  <c r="AL28" i="1"/>
  <c r="AS37" i="1"/>
  <c r="AL25" i="1"/>
  <c r="AS31" i="1"/>
  <c r="AL37" i="1"/>
  <c r="AD51" i="1"/>
  <c r="AD52" i="1"/>
  <c r="AD53" i="1"/>
  <c r="AD54" i="1"/>
  <c r="AC51" i="1"/>
  <c r="AC48" i="1"/>
  <c r="AD48" i="1" s="1"/>
  <c r="AC47" i="1"/>
  <c r="AD47" i="1" s="1"/>
  <c r="AC46" i="1"/>
  <c r="AC50" i="1" s="1"/>
  <c r="AD50" i="1" s="1"/>
  <c r="AC58" i="1"/>
  <c r="AD58" i="1" s="1"/>
  <c r="AC57" i="1"/>
  <c r="AD57" i="1" s="1"/>
  <c r="AC56" i="1"/>
  <c r="AD56" i="1" s="1"/>
  <c r="AC55" i="1"/>
  <c r="AD55" i="1" s="1"/>
  <c r="AC54" i="1"/>
  <c r="AC53" i="1"/>
  <c r="AC52" i="1"/>
  <c r="U59" i="1"/>
  <c r="V59" i="1" s="1"/>
  <c r="U58" i="1"/>
  <c r="V58" i="1" s="1"/>
  <c r="U57" i="1"/>
  <c r="V57" i="1" s="1"/>
  <c r="U56" i="1"/>
  <c r="V56" i="1" s="1"/>
  <c r="U55" i="1"/>
  <c r="V55" i="1" s="1"/>
  <c r="U54" i="1"/>
  <c r="U53" i="1"/>
  <c r="U52" i="1"/>
  <c r="U50" i="1"/>
  <c r="U49" i="1"/>
  <c r="U48" i="1"/>
  <c r="V48" i="1" s="1"/>
  <c r="U47" i="1"/>
  <c r="U51" i="1" s="1"/>
  <c r="AH17" i="1"/>
  <c r="AE17" i="1"/>
  <c r="AH14" i="1"/>
  <c r="AE14" i="1"/>
  <c r="AH11" i="1"/>
  <c r="AE11" i="1"/>
  <c r="AD23" i="1" s="1"/>
  <c r="AE25" i="1" s="1"/>
  <c r="AH8" i="1"/>
  <c r="AE8" i="1"/>
  <c r="AH5" i="1"/>
  <c r="AE5" i="1"/>
  <c r="V53" i="1" l="1"/>
  <c r="V54" i="1"/>
  <c r="V52" i="1"/>
  <c r="AD46" i="1"/>
  <c r="AE37" i="1"/>
  <c r="AE28" i="1"/>
  <c r="AG23" i="1"/>
  <c r="AE31" i="1"/>
  <c r="AE34" i="1"/>
  <c r="V47" i="1"/>
  <c r="V49" i="1"/>
  <c r="AH31" i="1" l="1"/>
  <c r="AH37" i="1"/>
  <c r="AH25" i="1"/>
  <c r="AH34" i="1"/>
  <c r="AH28" i="1"/>
  <c r="AA20" i="1"/>
  <c r="X20" i="1"/>
  <c r="AA17" i="1"/>
  <c r="X17" i="1"/>
  <c r="AA14" i="1"/>
  <c r="X14" i="1"/>
  <c r="AA11" i="1"/>
  <c r="X11" i="1"/>
  <c r="AA8" i="1"/>
  <c r="X8" i="1"/>
  <c r="W23" i="1" s="1"/>
  <c r="X31" i="1" s="1"/>
  <c r="AA5" i="1"/>
  <c r="X5" i="1"/>
  <c r="X40" i="1" l="1"/>
  <c r="X28" i="1"/>
  <c r="Z23" i="1"/>
  <c r="AA25" i="1" s="1"/>
  <c r="X25" i="1"/>
  <c r="X37" i="1"/>
  <c r="X34" i="1"/>
  <c r="AA31" i="1"/>
  <c r="T20" i="1"/>
  <c r="Q20" i="1"/>
  <c r="T17" i="1"/>
  <c r="Q17" i="1"/>
  <c r="T14" i="1"/>
  <c r="Q14" i="1"/>
  <c r="T11" i="1"/>
  <c r="Q11" i="1"/>
  <c r="T8" i="1"/>
  <c r="Q8" i="1"/>
  <c r="T5" i="1"/>
  <c r="Q5" i="1"/>
  <c r="AA37" i="1" l="1"/>
  <c r="AA40" i="1"/>
  <c r="P23" i="1"/>
  <c r="Q28" i="1" s="1"/>
  <c r="S23" i="1"/>
  <c r="T28" i="1" s="1"/>
  <c r="AA34" i="1"/>
  <c r="AA28" i="1"/>
  <c r="F49" i="1"/>
  <c r="E47" i="1"/>
  <c r="E49" i="1"/>
  <c r="E48" i="1"/>
  <c r="F48" i="1" s="1"/>
  <c r="M53" i="1"/>
  <c r="M49" i="1"/>
  <c r="M47" i="1"/>
  <c r="M56" i="1"/>
  <c r="M55" i="1"/>
  <c r="M54" i="1"/>
  <c r="M52" i="1"/>
  <c r="M50" i="1"/>
  <c r="M48" i="1"/>
  <c r="M20" i="1"/>
  <c r="J20" i="1"/>
  <c r="M17" i="1"/>
  <c r="J17" i="1"/>
  <c r="M14" i="1"/>
  <c r="J11" i="1"/>
  <c r="M11" i="1"/>
  <c r="M8" i="1"/>
  <c r="J8" i="1"/>
  <c r="M5" i="1"/>
  <c r="J5" i="1"/>
  <c r="I23" i="1" s="1"/>
  <c r="E50" i="1" l="1"/>
  <c r="Q31" i="1"/>
  <c r="Q25" i="1"/>
  <c r="Q37" i="1"/>
  <c r="T31" i="1"/>
  <c r="T34" i="1"/>
  <c r="T25" i="1"/>
  <c r="T37" i="1"/>
  <c r="T40" i="1"/>
  <c r="Q40" i="1"/>
  <c r="Q34" i="1"/>
  <c r="M51" i="1"/>
  <c r="N53" i="1" s="1"/>
  <c r="J40" i="1"/>
  <c r="J25" i="1"/>
  <c r="J28" i="1"/>
  <c r="J31" i="1"/>
  <c r="J37" i="1"/>
  <c r="L23" i="1"/>
  <c r="N49" i="1" l="1"/>
  <c r="N47" i="1"/>
  <c r="N48" i="1"/>
  <c r="N55" i="1"/>
  <c r="N54" i="1"/>
  <c r="N50" i="1"/>
  <c r="N56" i="1"/>
  <c r="N52" i="1"/>
  <c r="M28" i="1"/>
  <c r="M34" i="1"/>
  <c r="M37" i="1"/>
  <c r="M40" i="1"/>
  <c r="M31" i="1"/>
  <c r="F20" i="1" l="1"/>
  <c r="C20" i="1"/>
  <c r="F17" i="1"/>
  <c r="C17" i="1"/>
  <c r="F14" i="1"/>
  <c r="C14" i="1"/>
  <c r="F11" i="1"/>
  <c r="C11" i="1"/>
  <c r="F8" i="1"/>
  <c r="C8" i="1"/>
  <c r="F5" i="1"/>
  <c r="C5" i="1"/>
  <c r="E23" i="1" l="1"/>
  <c r="F28" i="1" s="1"/>
  <c r="B23" i="1"/>
  <c r="C40" i="1" s="1"/>
  <c r="F40" i="1"/>
  <c r="F25" i="1"/>
  <c r="C31" i="1"/>
  <c r="F34" i="1" l="1"/>
  <c r="C37" i="1"/>
  <c r="F37" i="1"/>
  <c r="F31" i="1"/>
  <c r="C34" i="1"/>
  <c r="C28" i="1"/>
  <c r="C25" i="1"/>
  <c r="F47" i="1" l="1"/>
  <c r="AH44" i="5"/>
  <c r="AH31" i="5"/>
</calcChain>
</file>

<file path=xl/sharedStrings.xml><?xml version="1.0" encoding="utf-8"?>
<sst xmlns="http://schemas.openxmlformats.org/spreadsheetml/2006/main" count="2477" uniqueCount="212">
  <si>
    <t>Relative Quantity (dRn)</t>
  </si>
  <si>
    <t>Well ID</t>
  </si>
  <si>
    <t>NT 1</t>
  </si>
  <si>
    <t>NT 2</t>
  </si>
  <si>
    <t>NT 3</t>
  </si>
  <si>
    <t>SR 1</t>
  </si>
  <si>
    <t>SR 2</t>
  </si>
  <si>
    <t>SR 3</t>
  </si>
  <si>
    <t>Moyenne des NT LP</t>
  </si>
  <si>
    <t>Experiment 1</t>
  </si>
  <si>
    <t>Mean (wells)</t>
  </si>
  <si>
    <t>HO-1</t>
  </si>
  <si>
    <t>Nrf2</t>
  </si>
  <si>
    <t>Mean of NT</t>
  </si>
  <si>
    <t>HO-1 normalization</t>
  </si>
  <si>
    <t>Nrf2 normalisation</t>
  </si>
  <si>
    <t>Experiment 2</t>
  </si>
  <si>
    <t>SR 4</t>
  </si>
  <si>
    <t>SR 5</t>
  </si>
  <si>
    <t>SR 6</t>
  </si>
  <si>
    <t>NT 4</t>
  </si>
  <si>
    <t>SR 7</t>
  </si>
  <si>
    <t>SR 8</t>
  </si>
  <si>
    <t>non treated</t>
  </si>
  <si>
    <t>SR</t>
  </si>
  <si>
    <t xml:space="preserve">Experiment 1 </t>
  </si>
  <si>
    <t xml:space="preserve">Experiment 2 </t>
  </si>
  <si>
    <t>Normalization</t>
  </si>
  <si>
    <t>Nrf2 (n=2)</t>
  </si>
  <si>
    <t>HO-1 (n=2)</t>
  </si>
  <si>
    <t>GPX4</t>
  </si>
  <si>
    <t>GPX4 normalization</t>
  </si>
  <si>
    <t>SLC7a11</t>
  </si>
  <si>
    <t>SLC7a11 normalization</t>
  </si>
  <si>
    <t>Experiment 3</t>
  </si>
  <si>
    <t>GPX4 (n=3)</t>
  </si>
  <si>
    <t xml:space="preserve">Mean </t>
  </si>
  <si>
    <t>Mean</t>
  </si>
  <si>
    <t>Mean NT</t>
  </si>
  <si>
    <t>SLC7a11 (n=3)</t>
  </si>
  <si>
    <t>TFAM</t>
  </si>
  <si>
    <t>TFAM normalization</t>
  </si>
  <si>
    <t>TFAM (n=3)</t>
  </si>
  <si>
    <t>S1</t>
  </si>
  <si>
    <t>S2</t>
  </si>
  <si>
    <t>PGC-1α</t>
  </si>
  <si>
    <t>PGC-1α normalization</t>
  </si>
  <si>
    <t>PGC-1α (n=3)</t>
  </si>
  <si>
    <t>NRF2</t>
  </si>
  <si>
    <t>HO1</t>
  </si>
  <si>
    <t>Moyenne</t>
  </si>
  <si>
    <t>Nrf2 normalization</t>
  </si>
  <si>
    <t>Moyenne NT</t>
  </si>
  <si>
    <t>Sample ID</t>
  </si>
  <si>
    <t>NT 5</t>
  </si>
  <si>
    <t>NT 6</t>
  </si>
  <si>
    <t>EXP 1</t>
  </si>
  <si>
    <t>EXP 2</t>
  </si>
  <si>
    <t>EXP 3</t>
  </si>
  <si>
    <t>Average</t>
  </si>
  <si>
    <t>Recapitulation (n=3)</t>
  </si>
  <si>
    <t xml:space="preserve">NT </t>
  </si>
  <si>
    <t>GPX4 Normalization</t>
  </si>
  <si>
    <t>Sample  ID</t>
  </si>
  <si>
    <t>Recapitulation of GPX4</t>
  </si>
  <si>
    <t>Normalized</t>
  </si>
  <si>
    <t>NT1</t>
  </si>
  <si>
    <t>NT2</t>
  </si>
  <si>
    <t>NT3</t>
  </si>
  <si>
    <t>NT4</t>
  </si>
  <si>
    <t>SR1</t>
  </si>
  <si>
    <t>SR2</t>
  </si>
  <si>
    <t>SR3</t>
  </si>
  <si>
    <t>SR4</t>
  </si>
  <si>
    <t>SLC7a11 Normalization</t>
  </si>
  <si>
    <t>S4</t>
  </si>
  <si>
    <t>Mean SR</t>
  </si>
  <si>
    <t>Recapitulation of SLC7a11</t>
  </si>
  <si>
    <t>PGC-1α (Figure F)</t>
  </si>
  <si>
    <t>PGC-1α Normalization</t>
  </si>
  <si>
    <t>Recapitulation of PGC-1α</t>
  </si>
  <si>
    <t>TFAM (Figure F)</t>
  </si>
  <si>
    <t>Recapitulation of TFAM</t>
  </si>
  <si>
    <t>UT 1</t>
  </si>
  <si>
    <t>UT 2</t>
  </si>
  <si>
    <t>UT 3</t>
  </si>
  <si>
    <t>Nrf2 Normalization</t>
  </si>
  <si>
    <t>HO-1 Normalization</t>
  </si>
  <si>
    <t>Mean of non treated</t>
  </si>
  <si>
    <t>Experiment 4</t>
  </si>
  <si>
    <t>PGC1 normalization Exp1</t>
  </si>
  <si>
    <t xml:space="preserve">Normalized </t>
  </si>
  <si>
    <t>Recap TFAM</t>
  </si>
  <si>
    <t>AH-IPC 160</t>
  </si>
  <si>
    <t>AH-IPC 166</t>
  </si>
  <si>
    <t>AH-IPC 169</t>
  </si>
  <si>
    <t>AH-IPC 155</t>
  </si>
  <si>
    <t>AH-IPC 158</t>
  </si>
  <si>
    <t>AH-IPC 167</t>
  </si>
  <si>
    <t>Experiment 1 HO-1</t>
  </si>
  <si>
    <t>Normalisation n=3</t>
  </si>
  <si>
    <t xml:space="preserve">normalization </t>
  </si>
  <si>
    <t>Exp 1</t>
  </si>
  <si>
    <t>Exp 2</t>
  </si>
  <si>
    <t>Exp 3</t>
  </si>
  <si>
    <t>Exp 4</t>
  </si>
  <si>
    <t>mean NT</t>
  </si>
  <si>
    <t>TFAM Normalization</t>
  </si>
  <si>
    <t>PGC Normalization</t>
  </si>
  <si>
    <t>UT 4</t>
  </si>
  <si>
    <t>UT 5</t>
  </si>
  <si>
    <t>UT 6</t>
  </si>
  <si>
    <t>NT5</t>
  </si>
  <si>
    <t>NT6</t>
  </si>
  <si>
    <t>GPX2</t>
  </si>
  <si>
    <t>NT (Moyenne des triplicats)</t>
  </si>
  <si>
    <t>GPX Relapse (Moyenne des triplicats)</t>
  </si>
  <si>
    <t>n=1</t>
  </si>
  <si>
    <t>GPX 1</t>
  </si>
  <si>
    <t>n=2</t>
  </si>
  <si>
    <t>GPX 12</t>
  </si>
  <si>
    <t>GPX 13</t>
  </si>
  <si>
    <t>n=3</t>
  </si>
  <si>
    <t>NT</t>
  </si>
  <si>
    <t>NRF2 normalisation</t>
  </si>
  <si>
    <t>R1</t>
  </si>
  <si>
    <t>R2</t>
  </si>
  <si>
    <t>R3</t>
  </si>
  <si>
    <t>R4</t>
  </si>
  <si>
    <t>R5</t>
  </si>
  <si>
    <t>R6</t>
  </si>
  <si>
    <t>R7</t>
  </si>
  <si>
    <t>R8</t>
  </si>
  <si>
    <t>GPX Relapse Mean of wells</t>
  </si>
  <si>
    <t>NT Mean (wells)</t>
  </si>
  <si>
    <t>NT 7</t>
  </si>
  <si>
    <t>NT 8</t>
  </si>
  <si>
    <t>NT7</t>
  </si>
  <si>
    <t>NT8</t>
  </si>
  <si>
    <t xml:space="preserve">R8 </t>
  </si>
  <si>
    <t>Mean R1</t>
  </si>
  <si>
    <t>Mean R2</t>
  </si>
  <si>
    <t>Mean R3</t>
  </si>
  <si>
    <t>Mean R5</t>
  </si>
  <si>
    <t>Mean R6</t>
  </si>
  <si>
    <t>Mean R7</t>
  </si>
  <si>
    <t>Mean R8</t>
  </si>
  <si>
    <t>Recap (Data on GraphPad Prism)</t>
  </si>
  <si>
    <t>HO-1 normalisation</t>
  </si>
  <si>
    <t>Mean sample</t>
  </si>
  <si>
    <t>Mean of triplicata</t>
  </si>
  <si>
    <t>GPX 3</t>
  </si>
  <si>
    <t>GPX 4</t>
  </si>
  <si>
    <t>SLC7a11 normalisation</t>
  </si>
  <si>
    <t>M- NT1</t>
  </si>
  <si>
    <t>M-GPX1</t>
  </si>
  <si>
    <t>M- NT2</t>
  </si>
  <si>
    <t>M-GPX2</t>
  </si>
  <si>
    <t>NT exp 2</t>
  </si>
  <si>
    <t>M-GPX12</t>
  </si>
  <si>
    <t>M-GPX13</t>
  </si>
  <si>
    <t>NT Mean of triplicata</t>
  </si>
  <si>
    <t>Relapse Mean of triplicata</t>
  </si>
  <si>
    <t>exp 1</t>
  </si>
  <si>
    <t>exp 2</t>
  </si>
  <si>
    <t>exp 3</t>
  </si>
  <si>
    <t>Normalized (/Non treated)</t>
  </si>
  <si>
    <t xml:space="preserve">NT 3 </t>
  </si>
  <si>
    <t xml:space="preserve">GPX1 </t>
  </si>
  <si>
    <t>GPX3</t>
  </si>
  <si>
    <t>Mean non treated</t>
  </si>
  <si>
    <t>GPX 5</t>
  </si>
  <si>
    <t>Recap SLC7a11 (n=2)</t>
  </si>
  <si>
    <t>N=3</t>
  </si>
  <si>
    <t>GPX4 normalisation</t>
  </si>
  <si>
    <t>Gem 2</t>
  </si>
  <si>
    <t>Gem 3</t>
  </si>
  <si>
    <t>Gem 4</t>
  </si>
  <si>
    <t>Gem 5</t>
  </si>
  <si>
    <t>GEM 1</t>
  </si>
  <si>
    <t>GEM 2</t>
  </si>
  <si>
    <t>GEM 3</t>
  </si>
  <si>
    <t>GEM 4</t>
  </si>
  <si>
    <t>GEM 5</t>
  </si>
  <si>
    <t>Gem Relapse (Moyenne des triplicats)</t>
  </si>
  <si>
    <t>Gem 1</t>
  </si>
  <si>
    <t>M-Nt2</t>
  </si>
  <si>
    <t>Recap</t>
  </si>
  <si>
    <t>M-Gem1</t>
  </si>
  <si>
    <t>M-Gem2</t>
  </si>
  <si>
    <t>M- NT3</t>
  </si>
  <si>
    <t>M-Gem3</t>
  </si>
  <si>
    <t>M-Gem4</t>
  </si>
  <si>
    <t>M-Gem5</t>
  </si>
  <si>
    <t>Moyenne nt</t>
  </si>
  <si>
    <t>Mean of wells</t>
  </si>
  <si>
    <t>NT 1 LP</t>
  </si>
  <si>
    <t>NT 2 LP</t>
  </si>
  <si>
    <t>NT 3 LP</t>
  </si>
  <si>
    <t>Experiment 3-4</t>
  </si>
  <si>
    <t>Mean of experiments</t>
  </si>
  <si>
    <t>Mean of Non treated</t>
  </si>
  <si>
    <t>Normalization/ non treated</t>
  </si>
  <si>
    <t>M-Nt3</t>
  </si>
  <si>
    <t>PGC-1α and TFAM (Figure E)</t>
  </si>
  <si>
    <t>GPX4 and SLC7a11 (Figure D)</t>
  </si>
  <si>
    <t>HO-1 and Nrf2 (Figure D)</t>
  </si>
  <si>
    <t>TFAM (Figure E)</t>
  </si>
  <si>
    <t>PGC-1α (Figure E)</t>
  </si>
  <si>
    <t>SLC7a11 (Figure D)</t>
  </si>
  <si>
    <t>GPX4 (Figure D)</t>
  </si>
  <si>
    <t xml:space="preserve"> Nrf2 and HO-1 (Figure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</si>
</sst>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_-* #,##0.000_-;\-* #,##0.000_-;_-* &quot;-&quot;??_-;_-@_-"/>
    <numFmt numFmtId="167" formatCode="0.0000"/>
    <numFmt numFmtId="168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0000FF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/>
    </xf>
    <xf numFmtId="165" fontId="5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165" fontId="0" fillId="0" borderId="0" xfId="0" applyNumberFormat="1" applyAlignment="1">
      <alignment horizont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8" fillId="0" borderId="0" xfId="0" applyFont="1"/>
    <xf numFmtId="0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wrapText="1"/>
    </xf>
    <xf numFmtId="165" fontId="10" fillId="0" borderId="1" xfId="0" applyNumberFormat="1" applyFont="1" applyBorder="1" applyAlignment="1">
      <alignment horizontal="center" vertical="center"/>
    </xf>
    <xf numFmtId="0" fontId="12" fillId="0" borderId="0" xfId="0" applyFont="1"/>
    <xf numFmtId="165" fontId="0" fillId="6" borderId="1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0" xfId="0" applyNumberFormat="1"/>
    <xf numFmtId="0" fontId="0" fillId="4" borderId="1" xfId="0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vertical="center" wrapText="1"/>
    </xf>
    <xf numFmtId="166" fontId="0" fillId="0" borderId="0" xfId="1" applyNumberFormat="1" applyFont="1"/>
    <xf numFmtId="0" fontId="0" fillId="0" borderId="0" xfId="0" applyAlignment="1">
      <alignment horizontal="center" vertical="center"/>
    </xf>
    <xf numFmtId="0" fontId="0" fillId="7" borderId="0" xfId="0" applyFill="1"/>
    <xf numFmtId="0" fontId="0" fillId="0" borderId="10" xfId="0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0" xfId="0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2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165" fontId="0" fillId="5" borderId="17" xfId="0" applyNumberFormat="1" applyFill="1" applyBorder="1" applyAlignment="1">
      <alignment horizontal="center" vertical="center"/>
    </xf>
    <xf numFmtId="165" fontId="0" fillId="4" borderId="17" xfId="0" applyNumberFormat="1" applyFill="1" applyBorder="1" applyAlignment="1">
      <alignment horizontal="center" vertical="center"/>
    </xf>
    <xf numFmtId="165" fontId="0" fillId="6" borderId="17" xfId="0" applyNumberFormat="1" applyFill="1" applyBorder="1" applyAlignment="1">
      <alignment horizontal="center" vertical="center"/>
    </xf>
    <xf numFmtId="0" fontId="0" fillId="0" borderId="23" xfId="0" applyBorder="1"/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6" borderId="23" xfId="0" applyFill="1" applyBorder="1" applyAlignment="1">
      <alignment horizontal="center"/>
    </xf>
    <xf numFmtId="165" fontId="0" fillId="4" borderId="23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165" fontId="0" fillId="5" borderId="10" xfId="0" applyNumberFormat="1" applyFill="1" applyBorder="1" applyAlignment="1">
      <alignment horizontal="center" vertical="center"/>
    </xf>
    <xf numFmtId="165" fontId="0" fillId="4" borderId="10" xfId="0" applyNumberFormat="1" applyFill="1" applyBorder="1" applyAlignment="1">
      <alignment horizontal="center" vertical="center"/>
    </xf>
    <xf numFmtId="165" fontId="0" fillId="6" borderId="10" xfId="0" applyNumberFormat="1" applyFill="1" applyBorder="1" applyAlignment="1">
      <alignment horizontal="center" vertical="center"/>
    </xf>
    <xf numFmtId="165" fontId="0" fillId="6" borderId="29" xfId="0" applyNumberFormat="1" applyFill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165" fontId="0" fillId="0" borderId="20" xfId="0" applyNumberFormat="1" applyBorder="1" applyAlignment="1">
      <alignment horizontal="center" vertical="center"/>
    </xf>
    <xf numFmtId="14" fontId="4" fillId="0" borderId="19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14" fontId="4" fillId="0" borderId="22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24" xfId="0" applyBorder="1" applyAlignment="1">
      <alignment horizontal="center"/>
    </xf>
    <xf numFmtId="2" fontId="0" fillId="0" borderId="0" xfId="0" applyNumberFormat="1" applyAlignment="1">
      <alignment horizontal="center"/>
    </xf>
    <xf numFmtId="165" fontId="4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 wrapText="1"/>
    </xf>
    <xf numFmtId="0" fontId="4" fillId="0" borderId="20" xfId="0" applyFont="1" applyBorder="1"/>
    <xf numFmtId="0" fontId="0" fillId="0" borderId="21" xfId="0" applyBorder="1" applyAlignment="1">
      <alignment vertical="center"/>
    </xf>
    <xf numFmtId="0" fontId="8" fillId="0" borderId="22" xfId="0" applyFont="1" applyBorder="1" applyAlignment="1">
      <alignment horizontal="center"/>
    </xf>
    <xf numFmtId="165" fontId="0" fillId="0" borderId="22" xfId="0" applyNumberForma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9" borderId="0" xfId="0" applyFill="1"/>
    <xf numFmtId="165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/>
    </xf>
    <xf numFmtId="165" fontId="13" fillId="9" borderId="1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left"/>
    </xf>
    <xf numFmtId="165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10" borderId="1" xfId="0" applyNumberFormat="1" applyFill="1" applyBorder="1" applyAlignment="1">
      <alignment horizontal="left"/>
    </xf>
    <xf numFmtId="0" fontId="7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9" xfId="0" applyBorder="1" applyAlignment="1">
      <alignment horizontal="center" vertical="center" wrapText="1"/>
    </xf>
    <xf numFmtId="165" fontId="10" fillId="0" borderId="19" xfId="0" applyNumberFormat="1" applyFont="1" applyBorder="1" applyAlignment="1">
      <alignment horizontal="center" vertical="center"/>
    </xf>
    <xf numFmtId="165" fontId="0" fillId="8" borderId="0" xfId="0" applyNumberFormat="1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7" fontId="0" fillId="0" borderId="0" xfId="0" applyNumberFormat="1"/>
    <xf numFmtId="165" fontId="0" fillId="0" borderId="19" xfId="0" applyNumberFormat="1" applyBorder="1" applyAlignment="1">
      <alignment horizontal="left"/>
    </xf>
    <xf numFmtId="165" fontId="0" fillId="5" borderId="0" xfId="0" applyNumberFormat="1" applyFill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8" borderId="23" xfId="0" applyNumberFormat="1" applyFill="1" applyBorder="1" applyAlignment="1">
      <alignment horizontal="center" vertical="center"/>
    </xf>
    <xf numFmtId="165" fontId="0" fillId="0" borderId="1" xfId="0" applyNumberFormat="1" applyBorder="1"/>
    <xf numFmtId="0" fontId="0" fillId="0" borderId="10" xfId="0" applyBorder="1"/>
    <xf numFmtId="0" fontId="0" fillId="0" borderId="29" xfId="0" applyBorder="1"/>
    <xf numFmtId="165" fontId="4" fillId="0" borderId="19" xfId="0" applyNumberFormat="1" applyFont="1" applyBorder="1" applyAlignment="1">
      <alignment horizontal="center" vertical="center"/>
    </xf>
    <xf numFmtId="0" fontId="0" fillId="12" borderId="0" xfId="0" applyFill="1"/>
    <xf numFmtId="165" fontId="0" fillId="12" borderId="0" xfId="0" applyNumberFormat="1" applyFill="1" applyAlignment="1">
      <alignment horizontal="left"/>
    </xf>
    <xf numFmtId="165" fontId="0" fillId="0" borderId="22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5" fontId="16" fillId="0" borderId="1" xfId="0" applyNumberFormat="1" applyFont="1" applyBorder="1" applyAlignment="1">
      <alignment horizontal="left" vertical="center"/>
    </xf>
    <xf numFmtId="165" fontId="16" fillId="4" borderId="1" xfId="0" applyNumberFormat="1" applyFont="1" applyFill="1" applyBorder="1" applyAlignment="1">
      <alignment horizontal="left"/>
    </xf>
    <xf numFmtId="165" fontId="16" fillId="0" borderId="1" xfId="0" applyNumberFormat="1" applyFont="1" applyBorder="1" applyAlignment="1">
      <alignment horizontal="left"/>
    </xf>
    <xf numFmtId="165" fontId="4" fillId="11" borderId="1" xfId="0" applyNumberFormat="1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left"/>
    </xf>
    <xf numFmtId="165" fontId="18" fillId="0" borderId="1" xfId="0" applyNumberFormat="1" applyFont="1" applyBorder="1" applyAlignment="1">
      <alignment horizontal="left" vertical="center"/>
    </xf>
    <xf numFmtId="165" fontId="17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0" fillId="11" borderId="7" xfId="0" applyFill="1" applyBorder="1" applyAlignment="1">
      <alignment wrapText="1"/>
    </xf>
    <xf numFmtId="165" fontId="4" fillId="11" borderId="7" xfId="0" applyNumberFormat="1" applyFont="1" applyFill="1" applyBorder="1" applyAlignment="1">
      <alignment horizontal="center" vertical="center"/>
    </xf>
    <xf numFmtId="0" fontId="16" fillId="0" borderId="20" xfId="0" applyFont="1" applyBorder="1" applyAlignment="1">
      <alignment wrapText="1"/>
    </xf>
    <xf numFmtId="165" fontId="17" fillId="0" borderId="0" xfId="0" applyNumberFormat="1" applyFont="1" applyAlignment="1">
      <alignment horizontal="center" vertical="center"/>
    </xf>
    <xf numFmtId="0" fontId="16" fillId="0" borderId="0" xfId="0" applyFont="1"/>
    <xf numFmtId="165" fontId="0" fillId="0" borderId="23" xfId="0" applyNumberFormat="1" applyBorder="1" applyAlignment="1">
      <alignment horizontal="center" vertical="center"/>
    </xf>
    <xf numFmtId="0" fontId="0" fillId="4" borderId="7" xfId="0" applyFill="1" applyBorder="1"/>
    <xf numFmtId="0" fontId="0" fillId="11" borderId="7" xfId="0" applyFill="1" applyBorder="1"/>
    <xf numFmtId="0" fontId="0" fillId="11" borderId="1" xfId="0" applyFill="1" applyBorder="1" applyAlignment="1">
      <alignment wrapText="1"/>
    </xf>
    <xf numFmtId="165" fontId="0" fillId="0" borderId="7" xfId="0" applyNumberFormat="1" applyBorder="1" applyAlignment="1">
      <alignment vertical="center"/>
    </xf>
    <xf numFmtId="0" fontId="0" fillId="11" borderId="36" xfId="0" applyFill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168" fontId="0" fillId="13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8" fontId="0" fillId="4" borderId="1" xfId="0" applyNumberFormat="1" applyFill="1" applyBorder="1" applyAlignment="1">
      <alignment horizontal="center"/>
    </xf>
    <xf numFmtId="165" fontId="0" fillId="14" borderId="1" xfId="0" applyNumberFormat="1" applyFill="1" applyBorder="1" applyAlignment="1">
      <alignment horizontal="center"/>
    </xf>
    <xf numFmtId="0" fontId="0" fillId="15" borderId="1" xfId="0" applyFill="1" applyBorder="1"/>
    <xf numFmtId="0" fontId="0" fillId="11" borderId="10" xfId="0" applyFill="1" applyBorder="1"/>
    <xf numFmtId="165" fontId="4" fillId="0" borderId="1" xfId="0" applyNumberFormat="1" applyFont="1" applyBorder="1" applyAlignment="1">
      <alignment horizontal="center" vertical="center"/>
    </xf>
    <xf numFmtId="0" fontId="0" fillId="11" borderId="18" xfId="0" applyFill="1" applyBorder="1" applyAlignment="1">
      <alignment wrapText="1"/>
    </xf>
    <xf numFmtId="0" fontId="0" fillId="15" borderId="18" xfId="0" applyFill="1" applyBorder="1"/>
    <xf numFmtId="165" fontId="0" fillId="0" borderId="22" xfId="0" applyNumberFormat="1" applyBorder="1"/>
    <xf numFmtId="14" fontId="4" fillId="0" borderId="20" xfId="0" applyNumberFormat="1" applyFont="1" applyBorder="1" applyAlignment="1">
      <alignment vertical="center"/>
    </xf>
    <xf numFmtId="165" fontId="0" fillId="4" borderId="28" xfId="0" applyNumberFormat="1" applyFill="1" applyBorder="1" applyAlignment="1">
      <alignment horizontal="center" vertical="center"/>
    </xf>
    <xf numFmtId="0" fontId="16" fillId="0" borderId="7" xfId="0" applyFont="1" applyBorder="1" applyAlignment="1">
      <alignment wrapText="1"/>
    </xf>
    <xf numFmtId="165" fontId="16" fillId="0" borderId="23" xfId="0" applyNumberFormat="1" applyFont="1" applyBorder="1" applyAlignment="1">
      <alignment horizontal="left"/>
    </xf>
    <xf numFmtId="0" fontId="16" fillId="0" borderId="23" xfId="0" applyFont="1" applyBorder="1" applyAlignment="1">
      <alignment wrapText="1"/>
    </xf>
    <xf numFmtId="165" fontId="17" fillId="11" borderId="23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wrapText="1"/>
    </xf>
    <xf numFmtId="0" fontId="0" fillId="0" borderId="18" xfId="0" applyBorder="1"/>
    <xf numFmtId="0" fontId="0" fillId="0" borderId="27" xfId="0" applyBorder="1"/>
    <xf numFmtId="165" fontId="19" fillId="11" borderId="23" xfId="0" applyNumberFormat="1" applyFont="1" applyFill="1" applyBorder="1" applyAlignment="1">
      <alignment horizontal="center" vertical="center"/>
    </xf>
    <xf numFmtId="0" fontId="18" fillId="11" borderId="23" xfId="0" applyFont="1" applyFill="1" applyBorder="1"/>
    <xf numFmtId="0" fontId="18" fillId="11" borderId="23" xfId="0" applyFont="1" applyFill="1" applyBorder="1" applyAlignment="1">
      <alignment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0" fillId="4" borderId="0" xfId="0" applyFill="1"/>
    <xf numFmtId="165" fontId="17" fillId="11" borderId="29" xfId="0" applyNumberFormat="1" applyFont="1" applyFill="1" applyBorder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165" fontId="0" fillId="4" borderId="5" xfId="0" applyNumberFormat="1" applyFill="1" applyBorder="1" applyAlignment="1">
      <alignment horizontal="center" vertical="center"/>
    </xf>
    <xf numFmtId="165" fontId="10" fillId="11" borderId="0" xfId="0" applyNumberFormat="1" applyFont="1" applyFill="1" applyAlignment="1">
      <alignment horizontal="center" vertical="center"/>
    </xf>
    <xf numFmtId="0" fontId="0" fillId="11" borderId="0" xfId="0" applyFill="1" applyAlignment="1">
      <alignment wrapText="1"/>
    </xf>
    <xf numFmtId="165" fontId="0" fillId="15" borderId="1" xfId="0" applyNumberFormat="1" applyFill="1" applyBorder="1" applyAlignment="1">
      <alignment horizontal="center" vertical="center"/>
    </xf>
    <xf numFmtId="165" fontId="0" fillId="0" borderId="10" xfId="0" applyNumberFormat="1" applyBorder="1" applyAlignment="1">
      <alignment horizontal="left"/>
    </xf>
    <xf numFmtId="165" fontId="10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wrapText="1"/>
    </xf>
    <xf numFmtId="165" fontId="17" fillId="0" borderId="2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65" fontId="0" fillId="0" borderId="5" xfId="0" applyNumberFormat="1" applyBorder="1" applyAlignment="1">
      <alignment horizontal="left"/>
    </xf>
    <xf numFmtId="0" fontId="0" fillId="0" borderId="51" xfId="0" applyBorder="1" applyAlignment="1">
      <alignment wrapText="1"/>
    </xf>
    <xf numFmtId="165" fontId="10" fillId="0" borderId="52" xfId="0" applyNumberFormat="1" applyFont="1" applyBorder="1" applyAlignment="1">
      <alignment horizontal="center" vertical="center"/>
    </xf>
    <xf numFmtId="0" fontId="0" fillId="0" borderId="52" xfId="0" applyBorder="1"/>
    <xf numFmtId="0" fontId="0" fillId="0" borderId="52" xfId="0" applyBorder="1" applyAlignment="1">
      <alignment wrapText="1"/>
    </xf>
    <xf numFmtId="0" fontId="0" fillId="0" borderId="53" xfId="0" applyBorder="1"/>
    <xf numFmtId="165" fontId="0" fillId="7" borderId="7" xfId="0" applyNumberFormat="1" applyFill="1" applyBorder="1" applyAlignment="1">
      <alignment vertical="center"/>
    </xf>
    <xf numFmtId="165" fontId="0" fillId="0" borderId="19" xfId="0" applyNumberFormat="1" applyBorder="1"/>
    <xf numFmtId="165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1" xfId="0" applyFont="1" applyBorder="1"/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2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25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4" fillId="0" borderId="22" xfId="0" applyFont="1" applyBorder="1"/>
    <xf numFmtId="0" fontId="22" fillId="0" borderId="22" xfId="0" applyFont="1" applyBorder="1" applyAlignment="1">
      <alignment vertical="center"/>
    </xf>
    <xf numFmtId="165" fontId="6" fillId="0" borderId="22" xfId="0" applyNumberFormat="1" applyFont="1" applyBorder="1" applyAlignment="1">
      <alignment horizontal="center"/>
    </xf>
    <xf numFmtId="165" fontId="23" fillId="0" borderId="22" xfId="0" applyNumberFormat="1" applyFont="1" applyBorder="1" applyAlignment="1">
      <alignment horizontal="center"/>
    </xf>
    <xf numFmtId="165" fontId="0" fillId="17" borderId="1" xfId="0" applyNumberFormat="1" applyFill="1" applyBorder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 vertical="center"/>
    </xf>
    <xf numFmtId="0" fontId="3" fillId="0" borderId="20" xfId="0" applyFont="1" applyBorder="1"/>
    <xf numFmtId="0" fontId="21" fillId="0" borderId="20" xfId="0" applyFont="1" applyBorder="1"/>
    <xf numFmtId="0" fontId="6" fillId="0" borderId="22" xfId="0" applyFont="1" applyBorder="1" applyAlignment="1">
      <alignment horizontal="center" vertical="center"/>
    </xf>
    <xf numFmtId="165" fontId="13" fillId="0" borderId="22" xfId="0" applyNumberFormat="1" applyFont="1" applyBorder="1" applyAlignment="1">
      <alignment horizontal="center"/>
    </xf>
    <xf numFmtId="0" fontId="0" fillId="0" borderId="18" xfId="0" applyBorder="1" applyAlignment="1">
      <alignment vertical="center"/>
    </xf>
    <xf numFmtId="0" fontId="0" fillId="5" borderId="0" xfId="0" applyFill="1"/>
    <xf numFmtId="0" fontId="0" fillId="19" borderId="0" xfId="0" applyFill="1"/>
    <xf numFmtId="0" fontId="0" fillId="20" borderId="0" xfId="0" applyFill="1"/>
    <xf numFmtId="165" fontId="10" fillId="0" borderId="0" xfId="0" applyNumberFormat="1" applyFont="1" applyAlignment="1">
      <alignment horizont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165" fontId="0" fillId="19" borderId="0" xfId="0" applyNumberFormat="1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165" fontId="0" fillId="20" borderId="0" xfId="0" applyNumberFormat="1" applyFill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2" fontId="13" fillId="0" borderId="22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0" fillId="0" borderId="0" xfId="0" applyFont="1" applyAlignment="1">
      <alignment vertic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1" borderId="0" xfId="0" applyFont="1" applyFill="1" applyAlignment="1">
      <alignment horizontal="center" vertical="center"/>
    </xf>
    <xf numFmtId="165" fontId="6" fillId="21" borderId="0" xfId="0" applyNumberFormat="1" applyFont="1" applyFill="1" applyAlignment="1">
      <alignment horizontal="center" vertical="center"/>
    </xf>
    <xf numFmtId="0" fontId="5" fillId="21" borderId="0" xfId="0" applyFont="1" applyFill="1" applyAlignment="1">
      <alignment horizontal="center" vertical="center"/>
    </xf>
    <xf numFmtId="165" fontId="10" fillId="0" borderId="19" xfId="0" applyNumberFormat="1" applyFont="1" applyBorder="1" applyAlignment="1">
      <alignment vertical="center"/>
    </xf>
    <xf numFmtId="165" fontId="0" fillId="0" borderId="19" xfId="0" applyNumberFormat="1" applyBorder="1" applyAlignment="1">
      <alignment vertical="center"/>
    </xf>
    <xf numFmtId="165" fontId="6" fillId="0" borderId="22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65" fontId="0" fillId="16" borderId="1" xfId="0" applyNumberFormat="1" applyFill="1" applyBorder="1" applyAlignment="1">
      <alignment horizontal="center"/>
    </xf>
    <xf numFmtId="0" fontId="0" fillId="16" borderId="1" xfId="0" applyFill="1" applyBorder="1" applyAlignment="1">
      <alignment horizontal="center" vertical="center"/>
    </xf>
    <xf numFmtId="0" fontId="6" fillId="16" borderId="1" xfId="0" applyFont="1" applyFill="1" applyBorder="1" applyAlignment="1">
      <alignment vertical="center"/>
    </xf>
    <xf numFmtId="165" fontId="0" fillId="16" borderId="17" xfId="0" applyNumberFormat="1" applyFill="1" applyBorder="1" applyAlignment="1">
      <alignment horizontal="center"/>
    </xf>
    <xf numFmtId="0" fontId="6" fillId="16" borderId="23" xfId="0" applyFont="1" applyFill="1" applyBorder="1" applyAlignment="1">
      <alignment vertical="center"/>
    </xf>
    <xf numFmtId="165" fontId="0" fillId="16" borderId="28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0" fillId="16" borderId="10" xfId="0" applyNumberFormat="1" applyFill="1" applyBorder="1" applyAlignment="1">
      <alignment horizontal="center"/>
    </xf>
    <xf numFmtId="165" fontId="0" fillId="16" borderId="29" xfId="0" applyNumberFormat="1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20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5" fontId="0" fillId="21" borderId="0" xfId="0" applyNumberFormat="1" applyFill="1" applyAlignment="1">
      <alignment horizontal="center"/>
    </xf>
    <xf numFmtId="0" fontId="16" fillId="0" borderId="1" xfId="0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0" fillId="0" borderId="51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0" fontId="25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165" fontId="0" fillId="17" borderId="1" xfId="0" applyNumberForma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3" fillId="0" borderId="1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3" borderId="16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165" fontId="16" fillId="0" borderId="43" xfId="0" applyNumberFormat="1" applyFont="1" applyBorder="1" applyAlignment="1">
      <alignment horizontal="center" vertical="center"/>
    </xf>
    <xf numFmtId="165" fontId="16" fillId="0" borderId="44" xfId="0" applyNumberFormat="1" applyFont="1" applyBorder="1" applyAlignment="1">
      <alignment horizontal="center" vertical="center"/>
    </xf>
    <xf numFmtId="165" fontId="16" fillId="0" borderId="30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65" fontId="16" fillId="0" borderId="10" xfId="0" applyNumberFormat="1" applyFont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165" fontId="0" fillId="21" borderId="1" xfId="0" applyNumberForma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65" fontId="16" fillId="0" borderId="17" xfId="0" applyNumberFormat="1" applyFont="1" applyBorder="1" applyAlignment="1">
      <alignment horizontal="left" vertical="center"/>
    </xf>
    <xf numFmtId="165" fontId="0" fillId="4" borderId="1" xfId="0" applyNumberFormat="1" applyFill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6" fillId="4" borderId="18" xfId="0" applyFont="1" applyFill="1" applyBorder="1" applyAlignment="1">
      <alignment horizontal="left" vertical="center"/>
    </xf>
    <xf numFmtId="165" fontId="16" fillId="4" borderId="1" xfId="0" applyNumberFormat="1" applyFont="1" applyFill="1" applyBorder="1" applyAlignment="1">
      <alignment horizontal="left" vertical="center"/>
    </xf>
    <xf numFmtId="0" fontId="2" fillId="0" borderId="39" xfId="0" applyFont="1" applyBorder="1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65" fontId="18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165" fontId="16" fillId="0" borderId="23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5" fontId="0" fillId="0" borderId="23" xfId="0" applyNumberForma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6" fillId="0" borderId="2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165" fontId="0" fillId="4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165" fontId="0" fillId="0" borderId="45" xfId="0" applyNumberFormat="1" applyBorder="1" applyAlignment="1">
      <alignment horizontal="center"/>
    </xf>
    <xf numFmtId="0" fontId="16" fillId="4" borderId="9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165" fontId="0" fillId="14" borderId="1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168" fontId="0" fillId="13" borderId="1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4" borderId="1" xfId="0" applyNumberFormat="1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4" fillId="0" borderId="37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4" fontId="4" fillId="0" borderId="38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5" fontId="0" fillId="0" borderId="43" xfId="0" applyNumberFormat="1" applyBorder="1" applyAlignment="1">
      <alignment horizontal="center" vertical="center"/>
    </xf>
    <xf numFmtId="165" fontId="0" fillId="0" borderId="44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0" fillId="0" borderId="29" xfId="0" applyNumberForma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165" fontId="0" fillId="13" borderId="5" xfId="0" applyNumberFormat="1" applyFill="1" applyBorder="1" applyAlignment="1">
      <alignment horizontal="center" vertical="center"/>
    </xf>
    <xf numFmtId="165" fontId="0" fillId="13" borderId="7" xfId="0" applyNumberForma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0" fillId="10" borderId="17" xfId="0" applyNumberFormat="1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7" fillId="0" borderId="18" xfId="0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5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9D3F-3000-4A5D-A000-AD08E75FCE15}">
  <dimension ref="A1:AO55"/>
  <sheetViews>
    <sheetView zoomScale="53" zoomScaleNormal="53" workbookViewId="0">
      <selection sqref="A1:I3"/>
    </sheetView>
  </sheetViews>
  <sheetFormatPr baseColWidth="10" defaultRowHeight="15" x14ac:dyDescent="0.25"/>
  <sheetData>
    <row r="1" spans="1:38" ht="23.25" x14ac:dyDescent="0.35">
      <c r="A1" s="323" t="s">
        <v>12</v>
      </c>
      <c r="B1" s="324"/>
      <c r="C1" s="324"/>
      <c r="D1" s="324"/>
      <c r="E1" s="324"/>
      <c r="F1" s="324"/>
      <c r="G1" s="324"/>
      <c r="H1" s="324"/>
      <c r="I1" s="324"/>
      <c r="J1" s="323" t="s">
        <v>11</v>
      </c>
      <c r="K1" s="324"/>
      <c r="L1" s="324"/>
      <c r="M1" s="324"/>
      <c r="N1" s="324"/>
      <c r="O1" s="324"/>
      <c r="P1" s="324"/>
      <c r="Q1" s="324"/>
      <c r="R1" s="353"/>
      <c r="S1" s="323" t="s">
        <v>32</v>
      </c>
      <c r="T1" s="324"/>
      <c r="U1" s="324"/>
      <c r="V1" s="324"/>
      <c r="W1" s="324"/>
      <c r="X1" s="324"/>
      <c r="Y1" s="353"/>
      <c r="Z1" s="347" t="s">
        <v>172</v>
      </c>
      <c r="AA1" s="347"/>
      <c r="AB1" s="347"/>
      <c r="AC1" s="347"/>
      <c r="AD1" s="347"/>
      <c r="AE1" s="347"/>
      <c r="AF1" s="323" t="s">
        <v>30</v>
      </c>
      <c r="AG1" s="324"/>
      <c r="AH1" s="324"/>
      <c r="AI1" s="324"/>
      <c r="AJ1" s="324"/>
      <c r="AK1" s="324"/>
      <c r="AL1" s="353"/>
    </row>
    <row r="2" spans="1:38" ht="30" x14ac:dyDescent="0.25">
      <c r="A2" s="307" t="s">
        <v>9</v>
      </c>
      <c r="B2" s="308"/>
      <c r="C2" s="308"/>
      <c r="D2" s="308" t="s">
        <v>16</v>
      </c>
      <c r="E2" s="308"/>
      <c r="F2" s="308"/>
      <c r="G2" s="308" t="s">
        <v>34</v>
      </c>
      <c r="H2" s="308"/>
      <c r="I2" s="308"/>
      <c r="J2" s="307" t="s">
        <v>9</v>
      </c>
      <c r="K2" s="308"/>
      <c r="L2" s="308"/>
      <c r="M2" s="308" t="s">
        <v>16</v>
      </c>
      <c r="N2" s="308"/>
      <c r="O2" s="308"/>
      <c r="P2" s="308" t="s">
        <v>34</v>
      </c>
      <c r="Q2" s="308"/>
      <c r="R2" s="354"/>
      <c r="S2" s="307" t="s">
        <v>9</v>
      </c>
      <c r="T2" s="308"/>
      <c r="U2" s="308"/>
      <c r="V2" s="124"/>
      <c r="W2" s="307" t="s">
        <v>16</v>
      </c>
      <c r="X2" s="308"/>
      <c r="Y2" s="354"/>
      <c r="AB2" s="118" t="s">
        <v>150</v>
      </c>
      <c r="AE2" s="118" t="s">
        <v>150</v>
      </c>
      <c r="AF2" s="307" t="s">
        <v>9</v>
      </c>
      <c r="AG2" s="308"/>
      <c r="AH2" s="308"/>
      <c r="AI2" s="124"/>
      <c r="AJ2" s="308" t="s">
        <v>16</v>
      </c>
      <c r="AK2" s="308"/>
      <c r="AL2" s="354"/>
    </row>
    <row r="3" spans="1:38" ht="47.25" x14ac:dyDescent="0.25">
      <c r="A3" s="221" t="s">
        <v>53</v>
      </c>
      <c r="B3" s="225" t="s">
        <v>0</v>
      </c>
      <c r="C3" s="225" t="s">
        <v>10</v>
      </c>
      <c r="D3" s="222" t="s">
        <v>53</v>
      </c>
      <c r="E3" s="225" t="s">
        <v>0</v>
      </c>
      <c r="F3" s="225" t="s">
        <v>10</v>
      </c>
      <c r="G3" s="222" t="s">
        <v>53</v>
      </c>
      <c r="H3" s="225" t="s">
        <v>0</v>
      </c>
      <c r="I3" s="225" t="s">
        <v>10</v>
      </c>
      <c r="J3" s="221" t="s">
        <v>53</v>
      </c>
      <c r="K3" s="225" t="s">
        <v>0</v>
      </c>
      <c r="L3" s="225" t="s">
        <v>10</v>
      </c>
      <c r="M3" s="222" t="s">
        <v>53</v>
      </c>
      <c r="N3" s="225" t="s">
        <v>0</v>
      </c>
      <c r="O3" s="225" t="s">
        <v>10</v>
      </c>
      <c r="P3" s="222" t="s">
        <v>53</v>
      </c>
      <c r="Q3" s="225" t="s">
        <v>0</v>
      </c>
      <c r="R3" s="237" t="s">
        <v>10</v>
      </c>
      <c r="S3" s="221" t="s">
        <v>53</v>
      </c>
      <c r="T3" s="225" t="s">
        <v>0</v>
      </c>
      <c r="U3" s="225" t="s">
        <v>10</v>
      </c>
      <c r="V3" s="225"/>
      <c r="W3" s="221" t="s">
        <v>53</v>
      </c>
      <c r="X3" s="225" t="s">
        <v>0</v>
      </c>
      <c r="Y3" s="237" t="s">
        <v>10</v>
      </c>
      <c r="Z3" s="348" t="s">
        <v>117</v>
      </c>
      <c r="AA3" s="121" t="s">
        <v>66</v>
      </c>
      <c r="AB3" s="272">
        <v>1</v>
      </c>
      <c r="AC3" s="309" t="s">
        <v>117</v>
      </c>
      <c r="AD3" s="222" t="s">
        <v>125</v>
      </c>
      <c r="AE3" s="227">
        <v>3.7</v>
      </c>
      <c r="AF3" s="221" t="s">
        <v>53</v>
      </c>
      <c r="AG3" s="225" t="s">
        <v>0</v>
      </c>
      <c r="AH3" s="225" t="s">
        <v>10</v>
      </c>
      <c r="AI3" s="225"/>
      <c r="AJ3" s="222" t="s">
        <v>53</v>
      </c>
      <c r="AK3" s="225" t="s">
        <v>0</v>
      </c>
      <c r="AL3" s="237" t="s">
        <v>10</v>
      </c>
    </row>
    <row r="4" spans="1:38" ht="15.75" x14ac:dyDescent="0.25">
      <c r="A4" s="306" t="s">
        <v>2</v>
      </c>
      <c r="B4" s="232">
        <v>1</v>
      </c>
      <c r="C4" s="304">
        <f>AVERAGE(B4:B6)</f>
        <v>1</v>
      </c>
      <c r="D4" s="309" t="s">
        <v>66</v>
      </c>
      <c r="E4" s="223">
        <v>1</v>
      </c>
      <c r="F4" s="309">
        <f>AVERAGE(E4:E5)</f>
        <v>1</v>
      </c>
      <c r="G4" s="309" t="s">
        <v>66</v>
      </c>
      <c r="H4" s="223">
        <v>1</v>
      </c>
      <c r="I4" s="309">
        <f>AVERAGE(H4:H5)</f>
        <v>1</v>
      </c>
      <c r="J4" s="332" t="s">
        <v>2</v>
      </c>
      <c r="K4" s="117">
        <v>1</v>
      </c>
      <c r="L4" s="333">
        <f>AVERAGE(K4:K6)</f>
        <v>1</v>
      </c>
      <c r="M4" s="330" t="s">
        <v>66</v>
      </c>
      <c r="N4" s="1">
        <v>1</v>
      </c>
      <c r="O4" s="330">
        <f>AVERAGE(N4:N5)</f>
        <v>1</v>
      </c>
      <c r="P4" s="330" t="s">
        <v>66</v>
      </c>
      <c r="Q4" s="1">
        <v>1</v>
      </c>
      <c r="R4" s="355">
        <f>AVERAGE(Q4:Q5)</f>
        <v>1</v>
      </c>
      <c r="S4" s="361" t="s">
        <v>2</v>
      </c>
      <c r="T4" s="1">
        <v>1</v>
      </c>
      <c r="U4" s="358">
        <f>AVERAGE(T4:T6)</f>
        <v>1</v>
      </c>
      <c r="V4" s="362"/>
      <c r="W4" s="358" t="s">
        <v>2</v>
      </c>
      <c r="X4" s="1">
        <v>1</v>
      </c>
      <c r="Y4" s="350">
        <f>AVERAGE(X4:X5)</f>
        <v>1</v>
      </c>
      <c r="Z4" s="348"/>
      <c r="AA4" s="121" t="s">
        <v>67</v>
      </c>
      <c r="AB4" s="272">
        <v>0.67769000000000013</v>
      </c>
      <c r="AC4" s="309"/>
      <c r="AD4" s="222" t="s">
        <v>126</v>
      </c>
      <c r="AE4" s="15">
        <v>0.98177333333333339</v>
      </c>
      <c r="AF4" s="342" t="s">
        <v>2</v>
      </c>
      <c r="AG4" s="15">
        <v>1</v>
      </c>
      <c r="AH4" s="369">
        <f>AVERAGE(AG4:AG6)</f>
        <v>1</v>
      </c>
      <c r="AJ4" s="348" t="s">
        <v>2</v>
      </c>
      <c r="AK4" s="15">
        <v>1</v>
      </c>
      <c r="AL4" s="363">
        <f>AVERAGE(AK4:AK6)</f>
        <v>1</v>
      </c>
    </row>
    <row r="5" spans="1:38" ht="15.75" x14ac:dyDescent="0.25">
      <c r="A5" s="306"/>
      <c r="B5" s="232">
        <v>1</v>
      </c>
      <c r="C5" s="304"/>
      <c r="D5" s="309"/>
      <c r="E5" s="223">
        <v>1</v>
      </c>
      <c r="F5" s="309"/>
      <c r="G5" s="309"/>
      <c r="H5" s="223">
        <v>1</v>
      </c>
      <c r="I5" s="309"/>
      <c r="J5" s="332"/>
      <c r="K5" s="117">
        <v>1</v>
      </c>
      <c r="L5" s="333"/>
      <c r="M5" s="330"/>
      <c r="N5" s="1">
        <v>1</v>
      </c>
      <c r="O5" s="330"/>
      <c r="P5" s="330"/>
      <c r="Q5" s="1">
        <v>1</v>
      </c>
      <c r="R5" s="355"/>
      <c r="S5" s="361"/>
      <c r="T5" s="1">
        <v>1</v>
      </c>
      <c r="U5" s="358"/>
      <c r="V5" s="362"/>
      <c r="W5" s="358"/>
      <c r="X5" s="1">
        <v>1</v>
      </c>
      <c r="Y5" s="350"/>
      <c r="Z5" s="348" t="s">
        <v>119</v>
      </c>
      <c r="AA5" s="121" t="s">
        <v>66</v>
      </c>
      <c r="AB5" s="108">
        <v>1</v>
      </c>
      <c r="AC5" s="309"/>
      <c r="AD5" s="222" t="s">
        <v>127</v>
      </c>
      <c r="AE5" s="15">
        <v>2.0369899999999999</v>
      </c>
      <c r="AF5" s="342"/>
      <c r="AG5" s="15">
        <v>1</v>
      </c>
      <c r="AH5" s="369"/>
      <c r="AJ5" s="348"/>
      <c r="AK5" s="15">
        <v>1</v>
      </c>
      <c r="AL5" s="363"/>
    </row>
    <row r="6" spans="1:38" ht="15.75" x14ac:dyDescent="0.25">
      <c r="A6" s="306"/>
      <c r="B6" s="232">
        <v>1</v>
      </c>
      <c r="C6" s="304"/>
      <c r="D6" s="309"/>
      <c r="E6" s="226"/>
      <c r="F6" s="310"/>
      <c r="G6" s="325" t="s">
        <v>137</v>
      </c>
      <c r="H6" s="238">
        <v>0.77</v>
      </c>
      <c r="I6" s="304">
        <f>AVERAGE(H6:H7)</f>
        <v>0.76649999999999996</v>
      </c>
      <c r="J6" s="332"/>
      <c r="K6" s="117">
        <v>1</v>
      </c>
      <c r="L6" s="333"/>
      <c r="M6" s="330" t="s">
        <v>112</v>
      </c>
      <c r="N6" s="4">
        <v>0.80137000000000003</v>
      </c>
      <c r="O6" s="331">
        <f>AVERAGE(N6:N8)</f>
        <v>0.71500666666666668</v>
      </c>
      <c r="P6" s="330" t="s">
        <v>137</v>
      </c>
      <c r="Q6" s="1">
        <v>1.012</v>
      </c>
      <c r="R6" s="350">
        <f>AVERAGE(Q6:Q7)</f>
        <v>1.0110000000000001</v>
      </c>
      <c r="S6" s="361"/>
      <c r="T6" s="1">
        <v>1</v>
      </c>
      <c r="U6" s="358"/>
      <c r="V6" s="362"/>
      <c r="W6" s="330"/>
      <c r="X6" s="4"/>
      <c r="Y6" s="359"/>
      <c r="Z6" s="348"/>
      <c r="AA6" s="121" t="s">
        <v>67</v>
      </c>
      <c r="AB6" s="261"/>
      <c r="AC6" s="309"/>
      <c r="AD6" s="222" t="s">
        <v>128</v>
      </c>
      <c r="AE6" s="15">
        <v>1.07568</v>
      </c>
      <c r="AF6" s="342"/>
      <c r="AG6" s="15">
        <v>1</v>
      </c>
      <c r="AH6" s="369"/>
      <c r="AJ6" s="348"/>
      <c r="AK6" s="15">
        <v>1</v>
      </c>
      <c r="AL6" s="363"/>
    </row>
    <row r="7" spans="1:38" ht="15.75" x14ac:dyDescent="0.25">
      <c r="A7" s="306" t="s">
        <v>3</v>
      </c>
      <c r="B7" s="232">
        <v>0.60016999999999998</v>
      </c>
      <c r="C7" s="304">
        <f>AVERAGE(B7:B9)</f>
        <v>0.58860666666666661</v>
      </c>
      <c r="D7" s="309"/>
      <c r="E7" s="226"/>
      <c r="F7" s="310"/>
      <c r="G7" s="325"/>
      <c r="H7" s="238">
        <v>0.76300000000000001</v>
      </c>
      <c r="I7" s="304"/>
      <c r="J7" s="332" t="s">
        <v>54</v>
      </c>
      <c r="K7" s="117"/>
      <c r="L7" s="333">
        <f>AVERAGE(K7:K9)</f>
        <v>1.0840399999999999</v>
      </c>
      <c r="M7" s="330"/>
      <c r="N7" s="4">
        <v>0.73553000000000002</v>
      </c>
      <c r="O7" s="331"/>
      <c r="P7" s="330"/>
      <c r="Q7" s="1">
        <v>1.01</v>
      </c>
      <c r="R7" s="350"/>
      <c r="S7" s="361" t="s">
        <v>3</v>
      </c>
      <c r="T7" s="4">
        <v>0.82769000000000004</v>
      </c>
      <c r="U7" s="331">
        <f>AVERAGE(T7:T9)</f>
        <v>0.67769000000000013</v>
      </c>
      <c r="V7" s="362"/>
      <c r="W7" s="330"/>
      <c r="X7" s="4"/>
      <c r="Y7" s="359"/>
      <c r="Z7" s="348"/>
      <c r="AA7" s="121" t="s">
        <v>112</v>
      </c>
      <c r="AB7" s="272">
        <v>0.20455999999999999</v>
      </c>
      <c r="AC7" s="309" t="s">
        <v>119</v>
      </c>
      <c r="AD7" s="222" t="s">
        <v>125</v>
      </c>
      <c r="AE7" s="15">
        <v>0.62707333333333326</v>
      </c>
      <c r="AF7" s="342" t="s">
        <v>3</v>
      </c>
      <c r="AG7" s="15">
        <v>0.56100000000000005</v>
      </c>
      <c r="AH7" s="369">
        <f>AVERAGE(AG7:AG9)</f>
        <v>0.56133333333333335</v>
      </c>
      <c r="AJ7" s="348" t="s">
        <v>54</v>
      </c>
      <c r="AK7" s="15">
        <v>0.84731999999999996</v>
      </c>
      <c r="AL7" s="364">
        <f>AVERAGE(AK7:AK8)</f>
        <v>0.87721000000000005</v>
      </c>
    </row>
    <row r="8" spans="1:38" ht="15.75" x14ac:dyDescent="0.25">
      <c r="A8" s="306"/>
      <c r="B8" s="232">
        <v>0.61975999999999998</v>
      </c>
      <c r="C8" s="304"/>
      <c r="D8" s="311" t="s">
        <v>112</v>
      </c>
      <c r="E8" s="232">
        <v>0.61029999999999995</v>
      </c>
      <c r="F8" s="312">
        <f>AVERAGE(E8:E10)</f>
        <v>0.60382999999999998</v>
      </c>
      <c r="G8" s="325" t="s">
        <v>138</v>
      </c>
      <c r="H8" s="238">
        <v>0.72799999999999998</v>
      </c>
      <c r="I8" s="304">
        <f>AVERAGE(H8:H9)</f>
        <v>0.73</v>
      </c>
      <c r="J8" s="332"/>
      <c r="K8" s="117">
        <v>1.0546500000000001</v>
      </c>
      <c r="L8" s="333"/>
      <c r="M8" s="330"/>
      <c r="N8" s="4">
        <v>0.60811999999999999</v>
      </c>
      <c r="O8" s="331"/>
      <c r="P8" s="330" t="s">
        <v>136</v>
      </c>
      <c r="Q8" s="1">
        <v>1.452</v>
      </c>
      <c r="R8" s="350">
        <f>AVERAGE(Q8:Q9)</f>
        <v>1.4510000000000001</v>
      </c>
      <c r="S8" s="361"/>
      <c r="T8" s="4">
        <v>0.57764000000000004</v>
      </c>
      <c r="U8" s="331"/>
      <c r="V8" s="362"/>
      <c r="W8" s="358" t="s">
        <v>54</v>
      </c>
      <c r="X8" s="4">
        <v>0.19363</v>
      </c>
      <c r="Y8" s="346">
        <f>AVERAGE(X8:X9)</f>
        <v>0.20455999999999999</v>
      </c>
      <c r="Z8" s="348"/>
      <c r="AA8" s="121" t="s">
        <v>113</v>
      </c>
      <c r="AB8" s="272">
        <v>0.21545999999999998</v>
      </c>
      <c r="AC8" s="309"/>
      <c r="AD8" s="222" t="s">
        <v>126</v>
      </c>
      <c r="AE8" s="15">
        <v>0.87210999999999994</v>
      </c>
      <c r="AF8" s="342"/>
      <c r="AG8" s="15">
        <v>0.56200000000000006</v>
      </c>
      <c r="AH8" s="369"/>
      <c r="AJ8" s="348"/>
      <c r="AK8" s="15">
        <v>0.90710000000000002</v>
      </c>
      <c r="AL8" s="364"/>
    </row>
    <row r="9" spans="1:38" ht="15.75" x14ac:dyDescent="0.25">
      <c r="A9" s="306"/>
      <c r="B9" s="232">
        <v>0.54588999999999999</v>
      </c>
      <c r="C9" s="304"/>
      <c r="D9" s="311"/>
      <c r="E9" s="232">
        <v>0.56006</v>
      </c>
      <c r="F9" s="312"/>
      <c r="G9" s="325"/>
      <c r="H9" s="238">
        <v>0.73199999999999998</v>
      </c>
      <c r="I9" s="304"/>
      <c r="J9" s="332"/>
      <c r="K9" s="117">
        <v>1.1134299999999999</v>
      </c>
      <c r="L9" s="333"/>
      <c r="M9" s="330" t="s">
        <v>113</v>
      </c>
      <c r="N9" s="4">
        <v>1.18699</v>
      </c>
      <c r="O9" s="331">
        <f>AVERAGE(N9:N11)</f>
        <v>1.1932199999999999</v>
      </c>
      <c r="P9" s="330"/>
      <c r="Q9" s="1">
        <v>1.45</v>
      </c>
      <c r="R9" s="350"/>
      <c r="S9" s="361"/>
      <c r="T9" s="4">
        <v>0.62773999999999996</v>
      </c>
      <c r="U9" s="331"/>
      <c r="V9" s="362"/>
      <c r="W9" s="358"/>
      <c r="X9" s="4">
        <v>0.21548999999999999</v>
      </c>
      <c r="Y9" s="346"/>
      <c r="Z9" s="23"/>
      <c r="AA9" s="262" t="s">
        <v>37</v>
      </c>
      <c r="AB9" s="263">
        <f>AVERAGE(AB3:AB4,AB7:AB8)</f>
        <v>0.52442750000000005</v>
      </c>
      <c r="AC9" s="309"/>
      <c r="AD9" s="222" t="s">
        <v>127</v>
      </c>
      <c r="AE9" s="15">
        <v>0.58957000000000004</v>
      </c>
      <c r="AF9" s="342"/>
      <c r="AG9" s="15">
        <v>0.56100000000000005</v>
      </c>
      <c r="AH9" s="369"/>
      <c r="AJ9" s="348" t="s">
        <v>55</v>
      </c>
      <c r="AK9" s="15">
        <v>1.02799</v>
      </c>
      <c r="AL9" s="364">
        <f>AVERAGE(AK9:AK10)</f>
        <v>1.0564249999999999</v>
      </c>
    </row>
    <row r="10" spans="1:38" ht="15.75" x14ac:dyDescent="0.25">
      <c r="A10" s="303" t="s">
        <v>125</v>
      </c>
      <c r="B10" s="226">
        <v>1.0915999999999999</v>
      </c>
      <c r="C10" s="305">
        <f>AVERAGE(B10:B12)</f>
        <v>0.99277666666666653</v>
      </c>
      <c r="D10" s="311"/>
      <c r="E10" s="232">
        <v>0.64112999999999998</v>
      </c>
      <c r="F10" s="312"/>
      <c r="G10" s="309" t="s">
        <v>129</v>
      </c>
      <c r="H10" s="228">
        <v>1.5609999999999999</v>
      </c>
      <c r="I10" s="328">
        <f>AVERAGE(H10:H12)</f>
        <v>1.5609999999999999</v>
      </c>
      <c r="J10" s="332" t="s">
        <v>125</v>
      </c>
      <c r="K10" s="117">
        <v>2.5500699999999998</v>
      </c>
      <c r="L10" s="334">
        <f>AVERAGE(K10:K12)</f>
        <v>2.418673333333333</v>
      </c>
      <c r="M10" s="330"/>
      <c r="N10" s="4">
        <v>1.1994499999999999</v>
      </c>
      <c r="O10" s="331"/>
      <c r="P10" s="351" t="s">
        <v>129</v>
      </c>
      <c r="Q10" s="218">
        <v>2.048</v>
      </c>
      <c r="R10" s="346">
        <f>AVERAGE(Q10:Q11)</f>
        <v>2.0455000000000001</v>
      </c>
      <c r="S10" s="332" t="s">
        <v>125</v>
      </c>
      <c r="T10" s="4">
        <v>3.7488100000000002</v>
      </c>
      <c r="U10" s="362">
        <f>AVERAGE(T10:T12)</f>
        <v>14.83667</v>
      </c>
      <c r="V10" s="362"/>
      <c r="W10" s="358" t="s">
        <v>55</v>
      </c>
      <c r="X10" s="4">
        <v>0.20887</v>
      </c>
      <c r="Y10" s="346">
        <f>AVERAGE(X10:X12)</f>
        <v>0.21545999999999998</v>
      </c>
      <c r="Z10" s="23"/>
      <c r="AC10" s="309"/>
      <c r="AD10" s="222" t="s">
        <v>128</v>
      </c>
      <c r="AE10" s="15">
        <v>0.40722333333333333</v>
      </c>
      <c r="AF10" s="365" t="s">
        <v>125</v>
      </c>
      <c r="AG10" s="251">
        <v>2.3104</v>
      </c>
      <c r="AH10" s="366">
        <f>AVERAGE(AG10:AG11)</f>
        <v>2.3355449999999998</v>
      </c>
      <c r="AJ10" s="348"/>
      <c r="AK10" s="15">
        <v>1.0848599999999999</v>
      </c>
      <c r="AL10" s="364"/>
    </row>
    <row r="11" spans="1:38" ht="18.75" x14ac:dyDescent="0.3">
      <c r="A11" s="303"/>
      <c r="B11" s="226">
        <v>0.93854000000000004</v>
      </c>
      <c r="C11" s="305"/>
      <c r="D11" s="311" t="s">
        <v>113</v>
      </c>
      <c r="E11" s="226">
        <v>0.97255999999999998</v>
      </c>
      <c r="F11" s="312">
        <f>AVERAGE(E11:E13)</f>
        <v>1.0061966666666666</v>
      </c>
      <c r="G11" s="309"/>
      <c r="H11" s="228">
        <v>1.5620000000000001</v>
      </c>
      <c r="I11" s="329"/>
      <c r="J11" s="332"/>
      <c r="K11" s="117">
        <v>2.4356200000000001</v>
      </c>
      <c r="L11" s="334"/>
      <c r="M11" s="330"/>
      <c r="N11" s="4"/>
      <c r="O11" s="331"/>
      <c r="P11" s="352"/>
      <c r="Q11" s="218">
        <v>2.0430000000000001</v>
      </c>
      <c r="R11" s="346"/>
      <c r="S11" s="332"/>
      <c r="T11" s="4"/>
      <c r="U11" s="362"/>
      <c r="V11" s="362"/>
      <c r="W11" s="358"/>
      <c r="X11" s="4">
        <v>0.17707999999999999</v>
      </c>
      <c r="Y11" s="346"/>
      <c r="Z11" s="349" t="s">
        <v>153</v>
      </c>
      <c r="AA11" s="349"/>
      <c r="AB11" s="349"/>
      <c r="AC11" s="349"/>
      <c r="AD11" s="349"/>
      <c r="AE11" s="349"/>
      <c r="AF11" s="365"/>
      <c r="AG11" s="251">
        <v>2.36069</v>
      </c>
      <c r="AH11" s="366"/>
      <c r="AJ11" s="367" t="s">
        <v>128</v>
      </c>
      <c r="AK11" s="251">
        <v>1.123</v>
      </c>
      <c r="AL11" s="368">
        <f>AVERAGE(AK11:AK12)</f>
        <v>1.1234999999999999</v>
      </c>
    </row>
    <row r="12" spans="1:38" ht="45" x14ac:dyDescent="0.25">
      <c r="A12" s="303"/>
      <c r="B12" s="226">
        <v>0.94818999999999998</v>
      </c>
      <c r="C12" s="305"/>
      <c r="D12" s="311"/>
      <c r="E12" s="226">
        <v>0.99933000000000005</v>
      </c>
      <c r="F12" s="312"/>
      <c r="G12" s="309"/>
      <c r="H12" s="228">
        <v>1.56</v>
      </c>
      <c r="I12" s="329"/>
      <c r="J12" s="332"/>
      <c r="K12" s="117">
        <v>2.27033</v>
      </c>
      <c r="L12" s="334"/>
      <c r="M12" s="330" t="s">
        <v>125</v>
      </c>
      <c r="N12" s="4">
        <v>1.87581</v>
      </c>
      <c r="O12" s="337">
        <f>AVERAGE(N12:N14)</f>
        <v>1.9065466666666666</v>
      </c>
      <c r="P12" s="345" t="s">
        <v>130</v>
      </c>
      <c r="Q12" s="218">
        <v>2.226</v>
      </c>
      <c r="R12" s="346">
        <f>AVERAGE(Q12:Q13)</f>
        <v>2.2240000000000002</v>
      </c>
      <c r="S12" s="332"/>
      <c r="T12" s="4">
        <v>25.924530000000001</v>
      </c>
      <c r="U12" s="362"/>
      <c r="V12" s="362"/>
      <c r="W12" s="358"/>
      <c r="X12" s="4">
        <v>0.26042999999999999</v>
      </c>
      <c r="Y12" s="346"/>
      <c r="AB12" s="118" t="s">
        <v>161</v>
      </c>
      <c r="AE12" s="118" t="s">
        <v>162</v>
      </c>
      <c r="AF12" s="365" t="s">
        <v>126</v>
      </c>
      <c r="AG12" s="251">
        <v>2.0350000000000001</v>
      </c>
      <c r="AH12" s="366">
        <f>AVERAGE(AG12:AG13)</f>
        <v>1.6008650000000002</v>
      </c>
      <c r="AJ12" s="367"/>
      <c r="AK12" s="251">
        <v>1.1240000000000001</v>
      </c>
      <c r="AL12" s="368"/>
    </row>
    <row r="13" spans="1:38" ht="15.75" x14ac:dyDescent="0.25">
      <c r="A13" s="303" t="s">
        <v>126</v>
      </c>
      <c r="B13" s="226">
        <v>0.93700000000000006</v>
      </c>
      <c r="C13" s="305">
        <f>AVERAGE(B13:B15)</f>
        <v>0.93733333333333346</v>
      </c>
      <c r="D13" s="311"/>
      <c r="E13" s="226">
        <v>1.0467</v>
      </c>
      <c r="F13" s="312"/>
      <c r="G13" s="309" t="s">
        <v>130</v>
      </c>
      <c r="H13" s="228">
        <v>2.0419999999999998</v>
      </c>
      <c r="I13" s="304">
        <f>AVERAGE(H13:H14)</f>
        <v>2.0419999999999998</v>
      </c>
      <c r="J13" s="332" t="s">
        <v>126</v>
      </c>
      <c r="K13" s="117">
        <v>3.0966999999999998</v>
      </c>
      <c r="L13" s="334">
        <f>AVERAGE(K13:K15)</f>
        <v>3.0735166666666665</v>
      </c>
      <c r="M13" s="330"/>
      <c r="N13" s="4">
        <v>1.9709099999999999</v>
      </c>
      <c r="O13" s="338"/>
      <c r="P13" s="345"/>
      <c r="Q13" s="218">
        <v>2.222</v>
      </c>
      <c r="R13" s="346"/>
      <c r="S13" s="360" t="s">
        <v>126</v>
      </c>
      <c r="T13" s="4">
        <v>1.0297400000000001</v>
      </c>
      <c r="U13" s="334">
        <f>AVERAGE(T13:T15)</f>
        <v>0.98177333333333339</v>
      </c>
      <c r="V13" s="362"/>
      <c r="W13" s="356" t="s">
        <v>125</v>
      </c>
      <c r="X13" s="4">
        <v>0.64173000000000002</v>
      </c>
      <c r="Y13" s="357">
        <f>AVERAGE(X13:X15)</f>
        <v>0.62707333333333326</v>
      </c>
      <c r="Z13" s="49" t="s">
        <v>117</v>
      </c>
      <c r="AA13" s="23" t="s">
        <v>66</v>
      </c>
      <c r="AB13" s="15">
        <f>AB3/$AB$9</f>
        <v>1.9068412697656014</v>
      </c>
      <c r="AC13" s="309" t="s">
        <v>117</v>
      </c>
      <c r="AD13" s="230" t="s">
        <v>118</v>
      </c>
      <c r="AE13" s="15">
        <f t="shared" ref="AE13:AE20" si="0">AE3/$AB$9</f>
        <v>7.0553126981327257</v>
      </c>
      <c r="AF13" s="365"/>
      <c r="AG13" s="251">
        <v>1.16673</v>
      </c>
      <c r="AH13" s="366"/>
      <c r="AJ13" s="367" t="s">
        <v>129</v>
      </c>
      <c r="AK13" s="251">
        <v>2.7770000000000001</v>
      </c>
      <c r="AL13" s="368">
        <f>AVERAGE(AK13:AK14)</f>
        <v>2.7774999999999999</v>
      </c>
    </row>
    <row r="14" spans="1:38" ht="15.75" x14ac:dyDescent="0.25">
      <c r="A14" s="303"/>
      <c r="B14" s="226">
        <v>0.93700000000000006</v>
      </c>
      <c r="C14" s="305"/>
      <c r="D14" s="309" t="s">
        <v>125</v>
      </c>
      <c r="E14" s="226">
        <v>1.1149100000000001</v>
      </c>
      <c r="F14" s="310">
        <f>AVERAGE(E14:E16)</f>
        <v>1.1420300000000001</v>
      </c>
      <c r="G14" s="309"/>
      <c r="H14" s="228">
        <v>2.0419999999999998</v>
      </c>
      <c r="I14" s="304"/>
      <c r="J14" s="332"/>
      <c r="K14" s="117">
        <v>2.9716999999999998</v>
      </c>
      <c r="L14" s="334"/>
      <c r="M14" s="330"/>
      <c r="N14" s="4">
        <v>1.8729199999999999</v>
      </c>
      <c r="O14" s="339"/>
      <c r="P14" s="345" t="s">
        <v>131</v>
      </c>
      <c r="Q14" s="218">
        <v>1.095</v>
      </c>
      <c r="R14" s="346">
        <f>AVERAGE(Q14:Q15)</f>
        <v>1.093</v>
      </c>
      <c r="S14" s="360"/>
      <c r="T14" s="4">
        <v>0.89363999999999999</v>
      </c>
      <c r="U14" s="334"/>
      <c r="V14" s="362"/>
      <c r="W14" s="356"/>
      <c r="X14" s="4">
        <v>0.61865000000000003</v>
      </c>
      <c r="Y14" s="357"/>
      <c r="Z14" s="49"/>
      <c r="AA14" s="23" t="s">
        <v>67</v>
      </c>
      <c r="AB14" s="15">
        <f>AB4/$AB$9</f>
        <v>1.2922472601074506</v>
      </c>
      <c r="AC14" s="309"/>
      <c r="AD14" s="230" t="s">
        <v>114</v>
      </c>
      <c r="AE14" s="15">
        <f t="shared" si="0"/>
        <v>1.8720859095553404</v>
      </c>
      <c r="AF14" s="365" t="s">
        <v>127</v>
      </c>
      <c r="AG14" s="251">
        <v>1.3143800000000001</v>
      </c>
      <c r="AH14" s="366">
        <f>AVERAGE(AG14:AG15)</f>
        <v>1.2377050000000001</v>
      </c>
      <c r="AJ14" s="367"/>
      <c r="AK14" s="251">
        <v>2.778</v>
      </c>
      <c r="AL14" s="368"/>
    </row>
    <row r="15" spans="1:38" ht="15.75" x14ac:dyDescent="0.25">
      <c r="A15" s="303"/>
      <c r="B15" s="226">
        <v>0.93799999999999994</v>
      </c>
      <c r="C15" s="305"/>
      <c r="D15" s="309"/>
      <c r="E15" s="226">
        <v>1.12398</v>
      </c>
      <c r="F15" s="310"/>
      <c r="G15" s="309" t="s">
        <v>131</v>
      </c>
      <c r="H15" s="228">
        <v>1.706</v>
      </c>
      <c r="I15" s="328">
        <f>AVERAGE(H15:H17)</f>
        <v>1.7059999999999997</v>
      </c>
      <c r="J15" s="332"/>
      <c r="K15" s="117">
        <v>3.1521499999999998</v>
      </c>
      <c r="L15" s="334"/>
      <c r="M15" s="330" t="s">
        <v>126</v>
      </c>
      <c r="N15" s="4">
        <v>2.4653200000000002</v>
      </c>
      <c r="O15" s="337">
        <f>AVERAGE(N15:N17)</f>
        <v>2.4108533333333333</v>
      </c>
      <c r="P15" s="345"/>
      <c r="Q15" s="218">
        <v>1.091</v>
      </c>
      <c r="R15" s="346"/>
      <c r="S15" s="360"/>
      <c r="T15" s="4">
        <v>1.0219400000000001</v>
      </c>
      <c r="U15" s="334"/>
      <c r="V15" s="362"/>
      <c r="W15" s="356"/>
      <c r="X15" s="4">
        <v>0.62083999999999995</v>
      </c>
      <c r="Y15" s="357"/>
      <c r="Z15" s="348" t="s">
        <v>119</v>
      </c>
      <c r="AA15" s="23" t="s">
        <v>66</v>
      </c>
      <c r="AB15" s="15">
        <f>AB5/$AB$9</f>
        <v>1.9068412697656014</v>
      </c>
      <c r="AC15" s="309"/>
      <c r="AD15" s="264" t="s">
        <v>120</v>
      </c>
      <c r="AE15" s="15">
        <f t="shared" si="0"/>
        <v>3.8842165980998322</v>
      </c>
      <c r="AF15" s="365"/>
      <c r="AG15" s="251">
        <v>1.16103</v>
      </c>
      <c r="AH15" s="366"/>
      <c r="AJ15" s="367" t="s">
        <v>130</v>
      </c>
      <c r="AK15" s="251">
        <v>0.52400000000000002</v>
      </c>
      <c r="AL15" s="368">
        <f>AVERAGE(AK15:AK16)</f>
        <v>0.52449999999999997</v>
      </c>
    </row>
    <row r="16" spans="1:38" ht="15.75" x14ac:dyDescent="0.25">
      <c r="A16" s="303" t="s">
        <v>127</v>
      </c>
      <c r="B16" s="226">
        <v>0.52583999999999997</v>
      </c>
      <c r="C16" s="305">
        <f>AVERAGE(B16:B18)</f>
        <v>0.51732333333333325</v>
      </c>
      <c r="D16" s="309"/>
      <c r="E16" s="226">
        <v>1.1872</v>
      </c>
      <c r="F16" s="310"/>
      <c r="G16" s="309"/>
      <c r="H16" s="228">
        <v>1.708</v>
      </c>
      <c r="I16" s="329"/>
      <c r="J16" s="332" t="s">
        <v>127</v>
      </c>
      <c r="K16" s="117">
        <v>2.4082599999999998</v>
      </c>
      <c r="L16" s="334">
        <f>AVERAGE(K16:K18)</f>
        <v>2.3077166666666664</v>
      </c>
      <c r="M16" s="330"/>
      <c r="N16" s="4">
        <v>2.4592499999999999</v>
      </c>
      <c r="O16" s="338"/>
      <c r="P16" s="345" t="s">
        <v>132</v>
      </c>
      <c r="Q16" s="218">
        <v>1.74</v>
      </c>
      <c r="R16" s="346">
        <f>AVERAGE(Q16:Q17)</f>
        <v>1.7425000000000002</v>
      </c>
      <c r="S16" s="360" t="s">
        <v>127</v>
      </c>
      <c r="T16" s="4">
        <v>2.17767</v>
      </c>
      <c r="U16" s="334">
        <f>AVERAGE(T16:T18)</f>
        <v>2.0369899999999999</v>
      </c>
      <c r="V16" s="362"/>
      <c r="W16" s="356" t="s">
        <v>126</v>
      </c>
      <c r="X16" s="4">
        <v>0.89090999999999998</v>
      </c>
      <c r="Y16" s="357">
        <f>AVERAGE(X16:X17)</f>
        <v>0.87210999999999994</v>
      </c>
      <c r="Z16" s="348"/>
      <c r="AA16" s="23" t="s">
        <v>67</v>
      </c>
      <c r="AB16" s="15"/>
      <c r="AC16" s="309"/>
      <c r="AD16" s="264" t="s">
        <v>121</v>
      </c>
      <c r="AE16" s="15">
        <f t="shared" si="0"/>
        <v>2.051151017061462</v>
      </c>
      <c r="AF16" s="63"/>
      <c r="AJ16" s="367"/>
      <c r="AK16" s="251">
        <v>0.52500000000000002</v>
      </c>
      <c r="AL16" s="368"/>
    </row>
    <row r="17" spans="1:38" ht="15.75" x14ac:dyDescent="0.25">
      <c r="A17" s="303"/>
      <c r="B17" s="226">
        <v>0.52300999999999997</v>
      </c>
      <c r="C17" s="305"/>
      <c r="D17" s="309" t="s">
        <v>126</v>
      </c>
      <c r="E17" s="226">
        <v>0.52897000000000005</v>
      </c>
      <c r="F17" s="310">
        <f>AVERAGE(E17:E18)</f>
        <v>0.54666000000000003</v>
      </c>
      <c r="G17" s="309"/>
      <c r="H17" s="228">
        <v>1.704</v>
      </c>
      <c r="I17" s="329"/>
      <c r="J17" s="332"/>
      <c r="K17" s="117">
        <v>2.3060700000000001</v>
      </c>
      <c r="L17" s="334"/>
      <c r="M17" s="330"/>
      <c r="N17" s="4">
        <v>2.3079900000000002</v>
      </c>
      <c r="O17" s="339"/>
      <c r="P17" s="345"/>
      <c r="Q17" s="218">
        <v>1.7450000000000001</v>
      </c>
      <c r="R17" s="346"/>
      <c r="S17" s="360"/>
      <c r="T17" s="4">
        <v>1.9469099999999999</v>
      </c>
      <c r="U17" s="334"/>
      <c r="V17" s="362"/>
      <c r="W17" s="356"/>
      <c r="X17" s="4">
        <v>0.85331000000000001</v>
      </c>
      <c r="Y17" s="357"/>
      <c r="Z17" s="348"/>
      <c r="AA17" s="23" t="s">
        <v>61</v>
      </c>
      <c r="AB17" s="15">
        <f>AB7/$AB$9</f>
        <v>0.39006345014325139</v>
      </c>
      <c r="AC17" s="309" t="s">
        <v>119</v>
      </c>
      <c r="AD17" s="230" t="s">
        <v>118</v>
      </c>
      <c r="AE17" s="15">
        <f t="shared" si="0"/>
        <v>1.1957293111694813</v>
      </c>
      <c r="AF17" s="63"/>
      <c r="AJ17" s="277" t="s">
        <v>131</v>
      </c>
      <c r="AK17" s="251">
        <v>0.66732000000000002</v>
      </c>
      <c r="AL17" s="368">
        <f>AVERAGE(AK17:AK18)</f>
        <v>0.73843499999999995</v>
      </c>
    </row>
    <row r="18" spans="1:38" ht="15.75" x14ac:dyDescent="0.25">
      <c r="A18" s="303"/>
      <c r="B18" s="226">
        <v>0.50312000000000001</v>
      </c>
      <c r="C18" s="305"/>
      <c r="D18" s="309"/>
      <c r="E18" s="226">
        <v>0.56435000000000002</v>
      </c>
      <c r="F18" s="310"/>
      <c r="G18" s="309" t="s">
        <v>139</v>
      </c>
      <c r="H18" s="228">
        <v>1.2729999999999999</v>
      </c>
      <c r="I18" s="328">
        <f>AVERAGE(H18:H20)</f>
        <v>1.2726666666666666</v>
      </c>
      <c r="J18" s="332"/>
      <c r="K18" s="117">
        <v>2.2088199999999998</v>
      </c>
      <c r="L18" s="334"/>
      <c r="M18" s="330" t="s">
        <v>127</v>
      </c>
      <c r="N18" s="4">
        <v>2.0992600000000001</v>
      </c>
      <c r="O18" s="337">
        <f>AVERAGE(N18:N20)</f>
        <v>2.0730466666666669</v>
      </c>
      <c r="P18" s="230"/>
      <c r="R18" s="62"/>
      <c r="S18" s="360"/>
      <c r="T18" s="4">
        <v>1.9863900000000001</v>
      </c>
      <c r="U18" s="334"/>
      <c r="V18" s="362"/>
      <c r="W18" s="356" t="s">
        <v>127</v>
      </c>
      <c r="X18" s="4">
        <v>0.65695999999999999</v>
      </c>
      <c r="Y18" s="357">
        <f>AVERAGE(X18:X20)</f>
        <v>0.58957000000000004</v>
      </c>
      <c r="Z18" s="348"/>
      <c r="AA18" s="23" t="s">
        <v>123</v>
      </c>
      <c r="AB18" s="15">
        <f>AB8/$AB$9</f>
        <v>0.41084801998369647</v>
      </c>
      <c r="AC18" s="309"/>
      <c r="AD18" s="230" t="s">
        <v>114</v>
      </c>
      <c r="AE18" s="15">
        <f t="shared" si="0"/>
        <v>1.6629753397752784</v>
      </c>
      <c r="AF18" s="63"/>
      <c r="AJ18" s="277"/>
      <c r="AK18" s="251">
        <v>0.80954999999999999</v>
      </c>
      <c r="AL18" s="368"/>
    </row>
    <row r="19" spans="1:38" ht="15.75" x14ac:dyDescent="0.25">
      <c r="A19" s="303" t="s">
        <v>128</v>
      </c>
      <c r="B19" s="226">
        <v>0.67625999999999997</v>
      </c>
      <c r="C19" s="305">
        <f>AVERAGE(B19:B21)</f>
        <v>0.67404000000000008</v>
      </c>
      <c r="D19" s="309" t="s">
        <v>127</v>
      </c>
      <c r="E19" s="226">
        <v>0.96323999999999999</v>
      </c>
      <c r="F19" s="310">
        <f>AVERAGE(E19:E21)</f>
        <v>0.96694333333333338</v>
      </c>
      <c r="G19" s="309"/>
      <c r="H19" s="228">
        <v>1.2709999999999999</v>
      </c>
      <c r="I19" s="329"/>
      <c r="J19" s="332" t="s">
        <v>128</v>
      </c>
      <c r="K19" s="117">
        <v>1.7669699999999999</v>
      </c>
      <c r="L19" s="334">
        <f>AVERAGE(K19:K21)</f>
        <v>1.6717899999999999</v>
      </c>
      <c r="M19" s="330"/>
      <c r="N19" s="4">
        <v>2.0255399999999999</v>
      </c>
      <c r="O19" s="338"/>
      <c r="P19" s="230"/>
      <c r="R19" s="62"/>
      <c r="S19" s="360" t="s">
        <v>128</v>
      </c>
      <c r="T19" s="4"/>
      <c r="U19" s="334">
        <f>AVERAGE(T19:T21)</f>
        <v>1.07568</v>
      </c>
      <c r="V19" s="362"/>
      <c r="W19" s="356"/>
      <c r="X19" s="4">
        <v>0.54476000000000002</v>
      </c>
      <c r="Y19" s="357"/>
      <c r="Z19" s="23"/>
      <c r="AA19" s="265" t="s">
        <v>50</v>
      </c>
      <c r="AB19" s="15">
        <f>AVERAGE(AB13:AB18)</f>
        <v>1.1813682539531203</v>
      </c>
      <c r="AC19" s="309"/>
      <c r="AD19" s="230" t="s">
        <v>120</v>
      </c>
      <c r="AE19" s="15">
        <f t="shared" si="0"/>
        <v>1.1242164074157057</v>
      </c>
      <c r="AF19" s="63"/>
      <c r="AL19" s="283"/>
    </row>
    <row r="20" spans="1:38" ht="15.75" x14ac:dyDescent="0.25">
      <c r="A20" s="303"/>
      <c r="B20" s="226">
        <v>0.67188000000000003</v>
      </c>
      <c r="C20" s="305"/>
      <c r="D20" s="309"/>
      <c r="E20" s="226">
        <v>0.91171000000000002</v>
      </c>
      <c r="F20" s="310"/>
      <c r="G20" s="309"/>
      <c r="H20" s="228">
        <v>1.274</v>
      </c>
      <c r="I20" s="329"/>
      <c r="J20" s="332"/>
      <c r="K20" s="117">
        <v>1.6439699999999999</v>
      </c>
      <c r="L20" s="334"/>
      <c r="M20" s="330"/>
      <c r="N20" s="4">
        <v>2.0943399999999999</v>
      </c>
      <c r="O20" s="339"/>
      <c r="P20" s="230"/>
      <c r="R20" s="62"/>
      <c r="S20" s="360"/>
      <c r="T20" s="4">
        <v>1.0593699999999999</v>
      </c>
      <c r="U20" s="334"/>
      <c r="V20" s="362"/>
      <c r="W20" s="356"/>
      <c r="X20" s="4">
        <v>0.56698999999999999</v>
      </c>
      <c r="Y20" s="357"/>
      <c r="Z20" s="23"/>
      <c r="AA20" s="49"/>
      <c r="AB20" s="249"/>
      <c r="AC20" s="309"/>
      <c r="AD20" s="230" t="s">
        <v>121</v>
      </c>
      <c r="AE20" s="15">
        <f t="shared" si="0"/>
        <v>0.77651025801151408</v>
      </c>
      <c r="AF20" s="63"/>
      <c r="AL20" s="284"/>
    </row>
    <row r="21" spans="1:38" ht="15.75" x14ac:dyDescent="0.25">
      <c r="A21" s="303"/>
      <c r="B21" s="226">
        <v>0.67398000000000002</v>
      </c>
      <c r="C21" s="305"/>
      <c r="D21" s="309"/>
      <c r="E21" s="226">
        <v>1.0258799999999999</v>
      </c>
      <c r="F21" s="310"/>
      <c r="G21" s="67"/>
      <c r="J21" s="332"/>
      <c r="K21" s="117">
        <v>1.60443</v>
      </c>
      <c r="L21" s="334"/>
      <c r="M21" s="335" t="s">
        <v>128</v>
      </c>
      <c r="N21" s="243">
        <v>0.51434999999999997</v>
      </c>
      <c r="O21" s="336">
        <f>AVERAGE(N21:N23)</f>
        <v>0.49759000000000003</v>
      </c>
      <c r="R21" s="62"/>
      <c r="S21" s="360"/>
      <c r="T21" s="4">
        <v>1.09199</v>
      </c>
      <c r="U21" s="334"/>
      <c r="V21" s="337"/>
      <c r="W21" s="356" t="s">
        <v>128</v>
      </c>
      <c r="X21" s="4">
        <v>0.41088999999999998</v>
      </c>
      <c r="Y21" s="357">
        <f>AVERAGE(X21:X23)</f>
        <v>0.40722333333333333</v>
      </c>
      <c r="AA21" s="49" t="s">
        <v>154</v>
      </c>
      <c r="AB21" s="15">
        <f>AVERAGE(AB13,AB15)</f>
        <v>1.9068412697656014</v>
      </c>
      <c r="AD21" s="230" t="s">
        <v>155</v>
      </c>
      <c r="AE21" s="15">
        <f>AVERAGE(AE13,AE17)</f>
        <v>4.1255210046511035</v>
      </c>
      <c r="AF21" s="63"/>
      <c r="AJ21" s="23"/>
      <c r="AK21" s="15"/>
      <c r="AL21" s="284"/>
    </row>
    <row r="22" spans="1:38" ht="15.75" x14ac:dyDescent="0.25">
      <c r="A22" s="220"/>
      <c r="B22" s="67"/>
      <c r="C22" s="67"/>
      <c r="D22" s="309" t="s">
        <v>128</v>
      </c>
      <c r="E22" s="226">
        <v>0.62509000000000003</v>
      </c>
      <c r="F22" s="310">
        <f>AVERAGE(E22:E24)</f>
        <v>0.64571000000000012</v>
      </c>
      <c r="G22" s="67"/>
      <c r="J22" s="63"/>
      <c r="M22" s="335"/>
      <c r="N22" s="243">
        <v>0.48935000000000001</v>
      </c>
      <c r="O22" s="336"/>
      <c r="R22" s="62"/>
      <c r="S22" s="274" t="s">
        <v>37</v>
      </c>
      <c r="T22" s="199">
        <f>AVERAGE(U4:U9)</f>
        <v>0.83884500000000006</v>
      </c>
      <c r="U22" s="11"/>
      <c r="V22" s="369"/>
      <c r="W22" s="356"/>
      <c r="X22" s="4">
        <v>0.44284000000000001</v>
      </c>
      <c r="Y22" s="357"/>
      <c r="AA22" s="49" t="s">
        <v>156</v>
      </c>
      <c r="AB22" s="15">
        <v>1.292</v>
      </c>
      <c r="AD22" s="230" t="s">
        <v>157</v>
      </c>
      <c r="AE22" s="15">
        <f>AVERAGE(AE14,AE18)</f>
        <v>1.7675306246653095</v>
      </c>
      <c r="AF22" s="63"/>
      <c r="AL22" s="62"/>
    </row>
    <row r="23" spans="1:38" ht="18.75" x14ac:dyDescent="0.3">
      <c r="A23" s="220"/>
      <c r="B23" s="67"/>
      <c r="C23" s="67"/>
      <c r="D23" s="309"/>
      <c r="E23" s="226">
        <v>0.69164000000000003</v>
      </c>
      <c r="F23" s="310"/>
      <c r="G23" s="67"/>
      <c r="J23" s="63"/>
      <c r="M23" s="335"/>
      <c r="N23" s="243">
        <v>0.48907</v>
      </c>
      <c r="O23" s="336"/>
      <c r="R23" s="62"/>
      <c r="S23" s="107"/>
      <c r="T23" s="11"/>
      <c r="U23" s="11"/>
      <c r="V23" s="369"/>
      <c r="W23" s="356"/>
      <c r="X23" s="4">
        <v>0.36793999999999999</v>
      </c>
      <c r="Y23" s="357"/>
      <c r="AA23" s="49" t="s">
        <v>158</v>
      </c>
      <c r="AB23" s="15">
        <v>0.39</v>
      </c>
      <c r="AD23" s="230" t="s">
        <v>159</v>
      </c>
      <c r="AE23" s="15">
        <f>AVERAGE(AE15,AE19)</f>
        <v>2.5042165027577692</v>
      </c>
      <c r="AF23" s="372" t="s">
        <v>30</v>
      </c>
      <c r="AG23" s="349"/>
      <c r="AH23" s="349"/>
      <c r="AI23" s="349"/>
      <c r="AJ23" s="349"/>
      <c r="AK23" s="349"/>
      <c r="AL23" s="62"/>
    </row>
    <row r="24" spans="1:38" ht="30.75" thickBot="1" x14ac:dyDescent="0.3">
      <c r="A24" s="220"/>
      <c r="B24" s="67"/>
      <c r="C24" s="67"/>
      <c r="D24" s="309"/>
      <c r="E24" s="226">
        <v>0.62039999999999995</v>
      </c>
      <c r="F24" s="310"/>
      <c r="G24" s="67"/>
      <c r="J24" s="63"/>
      <c r="R24" s="62"/>
      <c r="S24" s="275"/>
      <c r="T24" s="96"/>
      <c r="U24" s="96"/>
      <c r="V24" s="370"/>
      <c r="W24" s="276" t="s">
        <v>37</v>
      </c>
      <c r="X24" s="273">
        <f>AVERAGE(Y4:Y12)</f>
        <v>0.47334000000000004</v>
      </c>
      <c r="Y24" s="99"/>
      <c r="AA24" s="49" t="s">
        <v>158</v>
      </c>
      <c r="AB24" s="15">
        <v>0.41099999999999998</v>
      </c>
      <c r="AD24" s="230" t="s">
        <v>160</v>
      </c>
      <c r="AE24" s="15">
        <f>AVERAGE(AE16,AE20)</f>
        <v>1.413830637536488</v>
      </c>
      <c r="AF24" s="107"/>
      <c r="AG24" s="11"/>
      <c r="AH24" s="118" t="s">
        <v>150</v>
      </c>
      <c r="AI24" s="11"/>
      <c r="AJ24" s="11"/>
      <c r="AK24" s="118" t="s">
        <v>150</v>
      </c>
      <c r="AL24" s="62"/>
    </row>
    <row r="25" spans="1:38" ht="15.75" x14ac:dyDescent="0.25">
      <c r="A25" s="220"/>
      <c r="B25" s="67"/>
      <c r="C25" s="67"/>
      <c r="D25" s="67"/>
      <c r="E25" s="67"/>
      <c r="F25" s="67"/>
      <c r="G25" s="67"/>
      <c r="J25" s="63"/>
      <c r="R25" s="62"/>
      <c r="S25" s="63"/>
      <c r="AB25" s="15">
        <f>AVERAGE(AB21:AB24)</f>
        <v>0.99996031744140046</v>
      </c>
      <c r="AF25" s="373" t="s">
        <v>117</v>
      </c>
      <c r="AG25" s="121" t="s">
        <v>66</v>
      </c>
      <c r="AH25" s="121">
        <v>1</v>
      </c>
      <c r="AI25" s="309" t="s">
        <v>119</v>
      </c>
      <c r="AJ25" s="279" t="s">
        <v>125</v>
      </c>
      <c r="AK25" s="261">
        <v>2.3355450000000002</v>
      </c>
      <c r="AL25" s="62"/>
    </row>
    <row r="26" spans="1:38" ht="15.75" x14ac:dyDescent="0.25">
      <c r="A26" s="307" t="s">
        <v>147</v>
      </c>
      <c r="B26" s="308"/>
      <c r="C26" s="308"/>
      <c r="D26" s="308"/>
      <c r="E26" s="308"/>
      <c r="F26" s="308"/>
      <c r="G26" s="308"/>
      <c r="J26" s="307" t="s">
        <v>147</v>
      </c>
      <c r="K26" s="308"/>
      <c r="L26" s="308"/>
      <c r="M26" s="308"/>
      <c r="N26" s="308"/>
      <c r="O26" s="308"/>
      <c r="P26" s="308"/>
      <c r="R26" s="62"/>
      <c r="S26" s="63"/>
      <c r="V26" s="348" t="s">
        <v>163</v>
      </c>
      <c r="W26" s="348"/>
      <c r="X26" s="348" t="s">
        <v>164</v>
      </c>
      <c r="Y26" s="348"/>
      <c r="Z26" s="348" t="s">
        <v>165</v>
      </c>
      <c r="AA26" s="348"/>
      <c r="AF26" s="373"/>
      <c r="AG26" s="121" t="s">
        <v>67</v>
      </c>
      <c r="AH26" s="121">
        <v>0.56100000000000005</v>
      </c>
      <c r="AI26" s="309"/>
      <c r="AJ26" s="279" t="s">
        <v>126</v>
      </c>
      <c r="AK26" s="261">
        <v>1.6008650000000002</v>
      </c>
      <c r="AL26" s="62"/>
    </row>
    <row r="27" spans="1:38" ht="63" x14ac:dyDescent="0.25">
      <c r="A27" s="220"/>
      <c r="B27" s="67"/>
      <c r="C27" s="225" t="s">
        <v>134</v>
      </c>
      <c r="D27" s="67"/>
      <c r="E27" s="67"/>
      <c r="F27" s="225" t="s">
        <v>133</v>
      </c>
      <c r="G27" s="225"/>
      <c r="J27" s="63"/>
      <c r="L27" s="225" t="s">
        <v>134</v>
      </c>
      <c r="M27" s="67"/>
      <c r="N27" s="67"/>
      <c r="O27" s="225" t="s">
        <v>133</v>
      </c>
      <c r="R27" s="62"/>
      <c r="S27" s="63"/>
      <c r="V27" s="49" t="s">
        <v>53</v>
      </c>
      <c r="W27" s="118" t="s">
        <v>0</v>
      </c>
      <c r="X27" s="118" t="s">
        <v>53</v>
      </c>
      <c r="Y27" s="118" t="s">
        <v>0</v>
      </c>
      <c r="Z27" s="118" t="s">
        <v>53</v>
      </c>
      <c r="AA27" s="118" t="s">
        <v>0</v>
      </c>
      <c r="AD27" s="118" t="s">
        <v>50</v>
      </c>
      <c r="AE27" s="118" t="s">
        <v>166</v>
      </c>
      <c r="AF27" s="373" t="s">
        <v>119</v>
      </c>
      <c r="AG27" s="121" t="s">
        <v>112</v>
      </c>
      <c r="AH27" s="272">
        <v>0.87721000000000005</v>
      </c>
      <c r="AI27" s="309"/>
      <c r="AJ27" s="279" t="s">
        <v>127</v>
      </c>
      <c r="AK27" s="261">
        <v>1.2377050000000001</v>
      </c>
      <c r="AL27" s="62"/>
    </row>
    <row r="28" spans="1:38" ht="28.5" x14ac:dyDescent="0.45">
      <c r="A28" s="318" t="s">
        <v>117</v>
      </c>
      <c r="B28" s="233" t="s">
        <v>66</v>
      </c>
      <c r="C28" s="235">
        <v>1</v>
      </c>
      <c r="D28" s="314" t="s">
        <v>117</v>
      </c>
      <c r="E28" s="229" t="s">
        <v>125</v>
      </c>
      <c r="F28" s="236">
        <v>0.99277666666666697</v>
      </c>
      <c r="G28" s="228"/>
      <c r="J28" s="341" t="s">
        <v>117</v>
      </c>
      <c r="K28" s="250" t="s">
        <v>66</v>
      </c>
      <c r="L28" s="251">
        <v>1</v>
      </c>
      <c r="M28" s="314" t="s">
        <v>117</v>
      </c>
      <c r="N28" s="229" t="s">
        <v>125</v>
      </c>
      <c r="O28" s="248">
        <v>2.418673333333333</v>
      </c>
      <c r="P28" s="247"/>
      <c r="R28" s="62"/>
      <c r="S28" s="63"/>
      <c r="V28" s="266" t="s">
        <v>66</v>
      </c>
      <c r="W28" s="267">
        <v>1.9068412697656014</v>
      </c>
      <c r="X28" s="266" t="s">
        <v>123</v>
      </c>
      <c r="Y28" s="267">
        <v>0.39006345014325139</v>
      </c>
      <c r="Z28" s="268" t="s">
        <v>167</v>
      </c>
      <c r="AA28" s="269">
        <v>0.69608957556875273</v>
      </c>
      <c r="AC28" s="258" t="s">
        <v>2</v>
      </c>
      <c r="AD28" s="133">
        <f>AVERAGE(W28,Y28)</f>
        <v>1.1484523599544265</v>
      </c>
      <c r="AE28" s="39">
        <f>AD28/$AD$32</f>
        <v>1.3778291545279628</v>
      </c>
      <c r="AF28" s="373"/>
      <c r="AG28" s="121" t="s">
        <v>113</v>
      </c>
      <c r="AH28" s="272">
        <v>1.0564249999999999</v>
      </c>
      <c r="AI28" s="309" t="s">
        <v>173</v>
      </c>
      <c r="AJ28" s="222" t="s">
        <v>128</v>
      </c>
      <c r="AK28" s="15">
        <v>1.1240000000000001</v>
      </c>
      <c r="AL28" s="62"/>
    </row>
    <row r="29" spans="1:38" ht="15.6" customHeight="1" x14ac:dyDescent="0.25">
      <c r="A29" s="318"/>
      <c r="B29" s="233" t="s">
        <v>67</v>
      </c>
      <c r="C29" s="235">
        <v>0.58860666666666661</v>
      </c>
      <c r="D29" s="314"/>
      <c r="E29" s="229" t="s">
        <v>126</v>
      </c>
      <c r="F29" s="236">
        <v>0.93700000000000006</v>
      </c>
      <c r="G29" s="228"/>
      <c r="J29" s="341"/>
      <c r="K29" s="250" t="s">
        <v>67</v>
      </c>
      <c r="L29" s="251">
        <v>1.0840399999999999</v>
      </c>
      <c r="M29" s="314"/>
      <c r="N29" s="229" t="s">
        <v>126</v>
      </c>
      <c r="O29" s="248">
        <v>3.0735166666666665</v>
      </c>
      <c r="P29" s="118"/>
      <c r="R29" s="62"/>
      <c r="S29" s="63"/>
      <c r="V29" s="111" t="s">
        <v>67</v>
      </c>
      <c r="W29" s="110">
        <v>1.2922472601074506</v>
      </c>
      <c r="X29" s="111" t="s">
        <v>123</v>
      </c>
      <c r="Y29" s="110">
        <v>0.41084801998369647</v>
      </c>
      <c r="Z29" s="49" t="s">
        <v>3</v>
      </c>
      <c r="AA29" s="18">
        <v>1.6659077979871018</v>
      </c>
      <c r="AC29" s="109" t="s">
        <v>3</v>
      </c>
      <c r="AD29" s="133">
        <f>AVERAGE(W29,Y29)</f>
        <v>0.85154764004557348</v>
      </c>
      <c r="AE29" s="39">
        <f>AD29/$AD$32</f>
        <v>1.0216245843848792</v>
      </c>
      <c r="AF29" s="342" t="s">
        <v>173</v>
      </c>
      <c r="AG29" s="49" t="s">
        <v>123</v>
      </c>
      <c r="AH29" s="18">
        <v>0.81100000000000005</v>
      </c>
      <c r="AI29" s="309"/>
      <c r="AJ29" s="222" t="s">
        <v>129</v>
      </c>
      <c r="AK29" s="15">
        <v>2.7879999999999998</v>
      </c>
      <c r="AL29" s="62"/>
    </row>
    <row r="30" spans="1:38" ht="15.75" x14ac:dyDescent="0.25">
      <c r="A30" s="318" t="s">
        <v>119</v>
      </c>
      <c r="B30" s="233" t="s">
        <v>112</v>
      </c>
      <c r="C30" s="235">
        <v>0.60382999999999998</v>
      </c>
      <c r="D30" s="314"/>
      <c r="E30" s="229" t="s">
        <v>127</v>
      </c>
      <c r="F30" s="236">
        <v>0.51732333333333325</v>
      </c>
      <c r="G30" s="228"/>
      <c r="J30" s="341" t="s">
        <v>119</v>
      </c>
      <c r="K30" s="250" t="s">
        <v>112</v>
      </c>
      <c r="L30" s="251">
        <v>0.71500666666666668</v>
      </c>
      <c r="M30" s="314"/>
      <c r="N30" s="229" t="s">
        <v>127</v>
      </c>
      <c r="O30" s="248">
        <v>2.3077166666666664</v>
      </c>
      <c r="P30" s="245"/>
      <c r="R30" s="62"/>
      <c r="S30" s="63"/>
      <c r="V30" s="49" t="s">
        <v>118</v>
      </c>
      <c r="W30" s="18">
        <v>7.0553126981327257</v>
      </c>
      <c r="X30" s="49" t="s">
        <v>118</v>
      </c>
      <c r="Y30" s="18">
        <v>1.1957293111694813</v>
      </c>
      <c r="Z30" s="270" t="s">
        <v>54</v>
      </c>
      <c r="AA30" s="271">
        <v>0.63800262644414552</v>
      </c>
      <c r="AC30" s="259" t="s">
        <v>4</v>
      </c>
      <c r="AD30" s="133">
        <f>AVERAGE(AA28)</f>
        <v>0.69608957556875273</v>
      </c>
      <c r="AE30" s="39">
        <f>AD30/$AD$32</f>
        <v>0.83511736735834852</v>
      </c>
      <c r="AF30" s="342"/>
      <c r="AG30" s="49" t="s">
        <v>123</v>
      </c>
      <c r="AH30" s="18">
        <v>0.57499999999999996</v>
      </c>
      <c r="AI30" s="309"/>
      <c r="AJ30" s="222" t="s">
        <v>130</v>
      </c>
      <c r="AK30" s="15">
        <v>0.52500000000000002</v>
      </c>
      <c r="AL30" s="62"/>
    </row>
    <row r="31" spans="1:38" ht="15.75" x14ac:dyDescent="0.25">
      <c r="A31" s="318"/>
      <c r="B31" s="233" t="s">
        <v>113</v>
      </c>
      <c r="C31" s="235">
        <v>1.0061966666666666</v>
      </c>
      <c r="D31" s="314"/>
      <c r="E31" s="229" t="s">
        <v>128</v>
      </c>
      <c r="F31" s="236">
        <v>0.67404000000000008</v>
      </c>
      <c r="G31" s="228"/>
      <c r="J31" s="341"/>
      <c r="K31" s="250" t="s">
        <v>113</v>
      </c>
      <c r="L31" s="251">
        <v>1.1932199999999999</v>
      </c>
      <c r="M31" s="314"/>
      <c r="N31" s="229" t="s">
        <v>128</v>
      </c>
      <c r="O31" s="248">
        <v>1.6717899999999999</v>
      </c>
      <c r="P31" s="245"/>
      <c r="R31" s="62"/>
      <c r="S31" s="63"/>
      <c r="V31" s="49" t="s">
        <v>114</v>
      </c>
      <c r="W31" s="18">
        <v>1.8720859095553404</v>
      </c>
      <c r="X31" s="49" t="s">
        <v>114</v>
      </c>
      <c r="Y31" s="18">
        <v>1.6629753397752784</v>
      </c>
      <c r="Z31" s="49" t="s">
        <v>168</v>
      </c>
      <c r="AA31" s="18">
        <v>1.9797178965053406</v>
      </c>
      <c r="AC31" s="260" t="s">
        <v>54</v>
      </c>
      <c r="AD31" s="39">
        <f>AA30</f>
        <v>0.63800262644414552</v>
      </c>
      <c r="AE31" s="39">
        <f>AD31/$AD$32</f>
        <v>0.76542889372880918</v>
      </c>
      <c r="AF31" s="63"/>
      <c r="AG31" s="23" t="s">
        <v>13</v>
      </c>
      <c r="AH31" s="18">
        <f ca="1">AVERAGE(AH25:AH31)</f>
        <v>0.8134391666666666</v>
      </c>
      <c r="AI31" s="309"/>
      <c r="AJ31" s="279" t="s">
        <v>131</v>
      </c>
      <c r="AK31" s="261">
        <v>0.73843499999999995</v>
      </c>
      <c r="AL31" s="62"/>
    </row>
    <row r="32" spans="1:38" ht="15.75" x14ac:dyDescent="0.25">
      <c r="A32" s="318" t="s">
        <v>122</v>
      </c>
      <c r="B32" s="233" t="s">
        <v>135</v>
      </c>
      <c r="C32" s="234">
        <v>0.76700000000000002</v>
      </c>
      <c r="D32" s="314" t="s">
        <v>119</v>
      </c>
      <c r="E32" s="229" t="s">
        <v>125</v>
      </c>
      <c r="F32" s="228">
        <v>1.1420300000000001</v>
      </c>
      <c r="G32" t="s">
        <v>140</v>
      </c>
      <c r="H32" s="236">
        <f>AVERAGE(F28,F32)</f>
        <v>1.0674033333333335</v>
      </c>
      <c r="J32" s="341" t="s">
        <v>122</v>
      </c>
      <c r="K32" s="233" t="s">
        <v>135</v>
      </c>
      <c r="L32" s="252">
        <v>1.0109999999999999</v>
      </c>
      <c r="M32" s="314" t="s">
        <v>119</v>
      </c>
      <c r="N32" s="229" t="s">
        <v>125</v>
      </c>
      <c r="O32" s="248">
        <v>1.9065466666666699</v>
      </c>
      <c r="P32" s="245"/>
      <c r="R32" s="62"/>
      <c r="S32" s="63"/>
      <c r="V32" s="49" t="s">
        <v>151</v>
      </c>
      <c r="W32" s="18">
        <v>3.8842165980998322</v>
      </c>
      <c r="X32" s="49" t="s">
        <v>169</v>
      </c>
      <c r="Y32" s="18">
        <v>1.1242164074157057</v>
      </c>
      <c r="Z32" s="49" t="s">
        <v>114</v>
      </c>
      <c r="AA32" s="18">
        <v>0.76323828866428833</v>
      </c>
      <c r="AC32" t="s">
        <v>170</v>
      </c>
      <c r="AD32" s="133">
        <f>AVERAGE(AD28:AD31)</f>
        <v>0.83352305050322462</v>
      </c>
      <c r="AE32" s="39"/>
      <c r="AF32" s="70"/>
      <c r="AL32" s="62"/>
    </row>
    <row r="33" spans="1:41" ht="15.75" x14ac:dyDescent="0.25">
      <c r="A33" s="318"/>
      <c r="B33" s="233" t="s">
        <v>136</v>
      </c>
      <c r="C33" s="234">
        <v>0.73</v>
      </c>
      <c r="D33" s="314"/>
      <c r="E33" s="229" t="s">
        <v>126</v>
      </c>
      <c r="F33" s="228">
        <v>0.54666000000000003</v>
      </c>
      <c r="G33" t="s">
        <v>141</v>
      </c>
      <c r="H33" s="236">
        <f>AVERAGE(F29,F33)</f>
        <v>0.74182999999999999</v>
      </c>
      <c r="J33" s="341"/>
      <c r="K33" s="233" t="s">
        <v>136</v>
      </c>
      <c r="L33" s="252">
        <v>1.4510000000000001</v>
      </c>
      <c r="M33" s="314"/>
      <c r="N33" s="229" t="s">
        <v>126</v>
      </c>
      <c r="O33" s="248">
        <v>2.4108533333333333</v>
      </c>
      <c r="P33" s="245"/>
      <c r="R33" s="62"/>
      <c r="S33" s="63"/>
      <c r="V33" s="49" t="s">
        <v>152</v>
      </c>
      <c r="W33" s="18">
        <v>2.0511510170614602</v>
      </c>
      <c r="X33" s="49" t="s">
        <v>121</v>
      </c>
      <c r="Y33" s="18">
        <v>0.77651025801151408</v>
      </c>
      <c r="Z33" s="49" t="s">
        <v>151</v>
      </c>
      <c r="AA33" s="18">
        <v>2.622830923987304</v>
      </c>
      <c r="AC33" t="s">
        <v>168</v>
      </c>
      <c r="AD33" s="133">
        <f>AVERAGE(W30,Y30,AA31)</f>
        <v>3.4102533019358492</v>
      </c>
      <c r="AE33" s="39">
        <f>AD33/$AD$32</f>
        <v>4.0913725179849196</v>
      </c>
      <c r="AF33" s="70"/>
      <c r="AL33" s="62"/>
    </row>
    <row r="34" spans="1:41" ht="15.75" x14ac:dyDescent="0.25">
      <c r="A34" s="319" t="s">
        <v>13</v>
      </c>
      <c r="B34" s="314"/>
      <c r="C34" s="320">
        <f>AVERAGE(C28:C33)</f>
        <v>0.78260555555555555</v>
      </c>
      <c r="D34" s="314"/>
      <c r="E34" s="229" t="s">
        <v>127</v>
      </c>
      <c r="F34" s="228">
        <v>0.96694333333333338</v>
      </c>
      <c r="G34" t="s">
        <v>142</v>
      </c>
      <c r="H34" s="236">
        <f>AVERAGE(F30,F34)</f>
        <v>0.74213333333333331</v>
      </c>
      <c r="J34" s="341" t="s">
        <v>50</v>
      </c>
      <c r="K34" s="343"/>
      <c r="L34" s="344">
        <f>AVERAGE(L28:L33)</f>
        <v>1.0757111111111113</v>
      </c>
      <c r="M34" s="314"/>
      <c r="N34" s="229" t="s">
        <v>127</v>
      </c>
      <c r="O34" s="248">
        <v>2.0730466666666669</v>
      </c>
      <c r="P34" s="245"/>
      <c r="R34" s="62"/>
      <c r="S34" s="63"/>
      <c r="Z34" s="49" t="s">
        <v>171</v>
      </c>
      <c r="AA34" s="18">
        <v>2.6</v>
      </c>
      <c r="AC34" t="s">
        <v>114</v>
      </c>
      <c r="AD34" s="133">
        <f>AVERAGE(W31,Y31,AA32)</f>
        <v>1.4327665126649691</v>
      </c>
      <c r="AE34" s="39">
        <f>AD34/$AD$32</f>
        <v>1.718928482901537</v>
      </c>
      <c r="AF34" s="70"/>
      <c r="AG34" s="49"/>
      <c r="AH34" s="18"/>
      <c r="AL34" s="62"/>
    </row>
    <row r="35" spans="1:41" ht="15.75" x14ac:dyDescent="0.25">
      <c r="A35" s="319"/>
      <c r="B35" s="314"/>
      <c r="C35" s="320"/>
      <c r="D35" s="314" t="s">
        <v>122</v>
      </c>
      <c r="E35" s="229" t="s">
        <v>129</v>
      </c>
      <c r="F35" s="228">
        <v>1.5609999999999999</v>
      </c>
      <c r="G35" t="s">
        <v>143</v>
      </c>
      <c r="H35" s="236">
        <v>1.5609999999999999</v>
      </c>
      <c r="J35" s="341"/>
      <c r="K35" s="343"/>
      <c r="L35" s="344"/>
      <c r="M35" s="314" t="s">
        <v>122</v>
      </c>
      <c r="N35" s="229" t="s">
        <v>129</v>
      </c>
      <c r="O35" s="245">
        <v>2.0457699999999996</v>
      </c>
      <c r="P35" s="245"/>
      <c r="R35" s="62"/>
      <c r="S35" s="63"/>
      <c r="AC35" t="s">
        <v>151</v>
      </c>
      <c r="AD35" s="133">
        <f>AVERAGE(W32,Y32,AA33)</f>
        <v>2.5437546431676141</v>
      </c>
      <c r="AE35" s="39">
        <f>AD35/$AD$32</f>
        <v>3.0518107947127171</v>
      </c>
      <c r="AF35" s="70"/>
      <c r="AL35" s="62"/>
    </row>
    <row r="36" spans="1:41" ht="18.75" x14ac:dyDescent="0.3">
      <c r="A36" s="321"/>
      <c r="B36" s="322"/>
      <c r="C36" s="322"/>
      <c r="D36" s="314"/>
      <c r="E36" s="229" t="s">
        <v>130</v>
      </c>
      <c r="F36" s="228">
        <v>2.0419999999999998</v>
      </c>
      <c r="G36" t="s">
        <v>144</v>
      </c>
      <c r="H36" s="236">
        <v>2.0419999999999998</v>
      </c>
      <c r="J36" s="63"/>
      <c r="M36" s="314"/>
      <c r="N36" s="229" t="s">
        <v>130</v>
      </c>
      <c r="O36" s="245">
        <v>2.2239799999999996</v>
      </c>
      <c r="P36" s="245"/>
      <c r="R36" s="62"/>
      <c r="S36" s="63"/>
      <c r="AC36" t="s">
        <v>152</v>
      </c>
      <c r="AD36" s="133">
        <f>AVERAGE(W33,Y33)</f>
        <v>1.4138306375364871</v>
      </c>
      <c r="AE36" s="39">
        <f>AD36/$AD$32</f>
        <v>1.6962106047132255</v>
      </c>
      <c r="AF36" s="372" t="s">
        <v>174</v>
      </c>
      <c r="AG36" s="349"/>
      <c r="AH36" s="349"/>
      <c r="AI36" s="349"/>
      <c r="AJ36" s="349"/>
      <c r="AK36" s="349"/>
      <c r="AL36" s="62"/>
    </row>
    <row r="37" spans="1:41" ht="75" x14ac:dyDescent="0.25">
      <c r="A37" s="321"/>
      <c r="B37" s="322"/>
      <c r="C37" s="322"/>
      <c r="D37" s="314"/>
      <c r="E37" s="229" t="s">
        <v>131</v>
      </c>
      <c r="F37" s="228">
        <v>1.706</v>
      </c>
      <c r="G37" t="s">
        <v>145</v>
      </c>
      <c r="H37" s="236">
        <v>1.706</v>
      </c>
      <c r="J37" s="63"/>
      <c r="M37" s="314"/>
      <c r="N37" s="229" t="s">
        <v>131</v>
      </c>
      <c r="O37" s="245">
        <v>1.09284</v>
      </c>
      <c r="P37" s="245"/>
      <c r="R37" s="62"/>
      <c r="S37" s="63"/>
      <c r="AC37" t="s">
        <v>171</v>
      </c>
      <c r="AD37" s="133">
        <f>AA34</f>
        <v>2.6</v>
      </c>
      <c r="AE37" s="39">
        <f>AD37/$AD$32</f>
        <v>3.119289860586695</v>
      </c>
      <c r="AF37" s="107"/>
      <c r="AG37" s="11"/>
      <c r="AH37" s="118" t="s">
        <v>115</v>
      </c>
      <c r="AI37" s="11"/>
      <c r="AJ37" s="11"/>
      <c r="AK37" s="118" t="s">
        <v>116</v>
      </c>
      <c r="AL37" s="62"/>
    </row>
    <row r="38" spans="1:41" ht="16.5" thickBot="1" x14ac:dyDescent="0.3">
      <c r="A38" s="321"/>
      <c r="B38" s="322"/>
      <c r="C38" s="322"/>
      <c r="D38" s="314"/>
      <c r="E38" s="229" t="s">
        <v>132</v>
      </c>
      <c r="F38" s="228">
        <v>1.2729999999999999</v>
      </c>
      <c r="G38" t="s">
        <v>146</v>
      </c>
      <c r="H38" s="236">
        <v>1.2729999999999999</v>
      </c>
      <c r="J38" s="253"/>
      <c r="K38" s="244"/>
      <c r="L38" s="244"/>
      <c r="M38" s="314"/>
      <c r="N38" s="229" t="s">
        <v>132</v>
      </c>
      <c r="O38" s="245">
        <v>1.7427900000000001</v>
      </c>
      <c r="P38" s="245"/>
      <c r="R38" s="62"/>
      <c r="S38" s="64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342" t="s">
        <v>117</v>
      </c>
      <c r="AG38" s="121" t="s">
        <v>66</v>
      </c>
      <c r="AH38" s="251">
        <f>AH25/0.813</f>
        <v>1.2300123001230012</v>
      </c>
      <c r="AI38" s="309" t="s">
        <v>117</v>
      </c>
      <c r="AJ38" s="279" t="s">
        <v>125</v>
      </c>
      <c r="AK38" s="12">
        <f>AK25/0.813</f>
        <v>2.8727490774907753</v>
      </c>
      <c r="AL38" s="62"/>
      <c r="AN38" s="371"/>
      <c r="AO38" s="371"/>
    </row>
    <row r="39" spans="1:41" ht="15.75" x14ac:dyDescent="0.25">
      <c r="A39" s="326" t="s">
        <v>124</v>
      </c>
      <c r="B39" s="327"/>
      <c r="C39" s="327"/>
      <c r="D39" s="327"/>
      <c r="E39" s="327"/>
      <c r="F39" s="327"/>
      <c r="G39" s="327"/>
      <c r="J39" s="326" t="s">
        <v>148</v>
      </c>
      <c r="K39" s="327"/>
      <c r="L39" s="327"/>
      <c r="M39" s="327"/>
      <c r="N39" s="327"/>
      <c r="O39" s="327"/>
      <c r="P39" s="327"/>
      <c r="R39" s="62"/>
      <c r="AF39" s="342"/>
      <c r="AG39" s="121" t="s">
        <v>67</v>
      </c>
      <c r="AH39" s="251">
        <f t="shared" ref="AH39:AH43" si="1">AH26/0.813</f>
        <v>0.69003690036900378</v>
      </c>
      <c r="AI39" s="309"/>
      <c r="AJ39" s="279" t="s">
        <v>126</v>
      </c>
      <c r="AK39" s="12">
        <f t="shared" ref="AK39:AK44" si="2">AK26/0.813</f>
        <v>1.9690836408364087</v>
      </c>
      <c r="AL39" s="62"/>
      <c r="AN39" s="11"/>
      <c r="AO39" s="11"/>
    </row>
    <row r="40" spans="1:41" ht="63" x14ac:dyDescent="0.25">
      <c r="A40" s="220"/>
      <c r="B40" s="67"/>
      <c r="C40" s="225" t="s">
        <v>134</v>
      </c>
      <c r="D40" s="67"/>
      <c r="E40" s="67"/>
      <c r="F40" s="225" t="s">
        <v>133</v>
      </c>
      <c r="G40" s="225"/>
      <c r="J40" s="253"/>
      <c r="K40" s="244"/>
      <c r="L40" s="225" t="s">
        <v>134</v>
      </c>
      <c r="M40" s="67"/>
      <c r="N40" s="67"/>
      <c r="O40" s="225" t="s">
        <v>133</v>
      </c>
      <c r="P40" s="245"/>
      <c r="R40" s="62"/>
      <c r="AF40" s="342" t="s">
        <v>119</v>
      </c>
      <c r="AG40" s="121" t="s">
        <v>112</v>
      </c>
      <c r="AH40" s="251">
        <f t="shared" si="1"/>
        <v>1.078979089790898</v>
      </c>
      <c r="AI40" s="309"/>
      <c r="AJ40" s="279" t="s">
        <v>127</v>
      </c>
      <c r="AK40" s="12">
        <f t="shared" si="2"/>
        <v>1.5223923739237395</v>
      </c>
      <c r="AL40" s="62"/>
      <c r="AN40" s="20"/>
      <c r="AO40" s="20"/>
    </row>
    <row r="41" spans="1:41" ht="28.5" x14ac:dyDescent="0.45">
      <c r="A41" s="313" t="s">
        <v>117</v>
      </c>
      <c r="B41" s="230" t="s">
        <v>66</v>
      </c>
      <c r="C41" s="231">
        <f>C28/$C$34</f>
        <v>1.2777829046844942</v>
      </c>
      <c r="D41" s="309" t="s">
        <v>117</v>
      </c>
      <c r="E41" s="230" t="s">
        <v>125</v>
      </c>
      <c r="F41" s="226">
        <f>F28/$C$34</f>
        <v>1.2685530528363236</v>
      </c>
      <c r="G41" s="226"/>
      <c r="J41" s="254"/>
      <c r="K41" s="246"/>
      <c r="L41" s="246"/>
      <c r="M41" s="246"/>
      <c r="N41" s="246"/>
      <c r="O41" s="246"/>
      <c r="P41" s="247"/>
      <c r="R41" s="62"/>
      <c r="AF41" s="342"/>
      <c r="AG41" s="121" t="s">
        <v>113</v>
      </c>
      <c r="AH41" s="251">
        <f t="shared" si="1"/>
        <v>1.2994157441574417</v>
      </c>
      <c r="AI41" s="309"/>
      <c r="AJ41" s="222" t="s">
        <v>128</v>
      </c>
      <c r="AK41" s="12">
        <f t="shared" si="2"/>
        <v>1.3825338253382535</v>
      </c>
      <c r="AL41" s="62"/>
      <c r="AN41" s="20"/>
      <c r="AO41" s="20"/>
    </row>
    <row r="42" spans="1:41" ht="30" x14ac:dyDescent="0.25">
      <c r="A42" s="313"/>
      <c r="B42" s="230" t="s">
        <v>67</v>
      </c>
      <c r="C42" s="231">
        <f t="shared" ref="C42:C46" si="3">C29/$C$34</f>
        <v>0.75211153624999105</v>
      </c>
      <c r="D42" s="309"/>
      <c r="E42" s="230" t="s">
        <v>126</v>
      </c>
      <c r="F42" s="226">
        <f t="shared" ref="F42:F51" si="4">F29/$C$34</f>
        <v>1.1972825816893711</v>
      </c>
      <c r="G42" s="226"/>
      <c r="J42" s="63"/>
      <c r="L42" s="118"/>
      <c r="O42" s="118"/>
      <c r="P42" s="118" t="s">
        <v>149</v>
      </c>
      <c r="R42" s="62"/>
      <c r="AF42" s="342"/>
      <c r="AG42" s="49" t="s">
        <v>123</v>
      </c>
      <c r="AH42" s="251">
        <f t="shared" si="1"/>
        <v>0.99753997539975414</v>
      </c>
      <c r="AI42" s="309" t="s">
        <v>119</v>
      </c>
      <c r="AJ42" s="222" t="s">
        <v>129</v>
      </c>
      <c r="AK42" s="12">
        <f t="shared" si="2"/>
        <v>3.4292742927429276</v>
      </c>
      <c r="AL42" s="62"/>
      <c r="AN42" s="20"/>
      <c r="AO42" s="20"/>
    </row>
    <row r="43" spans="1:41" ht="16.5" thickBot="1" x14ac:dyDescent="0.3">
      <c r="A43" s="313" t="s">
        <v>119</v>
      </c>
      <c r="B43" s="230" t="s">
        <v>66</v>
      </c>
      <c r="C43" s="231">
        <f t="shared" si="3"/>
        <v>0.77156365133563809</v>
      </c>
      <c r="D43" s="309"/>
      <c r="E43" s="230" t="s">
        <v>127</v>
      </c>
      <c r="F43" s="226">
        <f t="shared" si="4"/>
        <v>0.6610269115277313</v>
      </c>
      <c r="G43" s="226"/>
      <c r="J43" s="342" t="s">
        <v>117</v>
      </c>
      <c r="K43" s="23" t="s">
        <v>66</v>
      </c>
      <c r="L43" s="248">
        <f>L28/$L$34</f>
        <v>0.92961761728675585</v>
      </c>
      <c r="M43" s="309" t="s">
        <v>117</v>
      </c>
      <c r="N43" s="229" t="s">
        <v>125</v>
      </c>
      <c r="O43" s="15">
        <f>O28/$L$34</f>
        <v>2.2484413411283484</v>
      </c>
      <c r="P43" s="248">
        <f>AVERAGE(O43,O47)</f>
        <v>2.0104003553205123</v>
      </c>
      <c r="Q43" t="s">
        <v>125</v>
      </c>
      <c r="R43" s="62"/>
      <c r="AF43" s="342"/>
      <c r="AG43" s="49" t="s">
        <v>123</v>
      </c>
      <c r="AH43" s="251">
        <f t="shared" si="1"/>
        <v>0.70725707257072568</v>
      </c>
      <c r="AI43" s="309"/>
      <c r="AJ43" s="280" t="s">
        <v>130</v>
      </c>
      <c r="AK43" s="281">
        <f t="shared" si="2"/>
        <v>0.64575645756457567</v>
      </c>
      <c r="AL43" s="62"/>
      <c r="AN43" s="20"/>
      <c r="AO43" s="20"/>
    </row>
    <row r="44" spans="1:41" ht="16.5" thickBot="1" x14ac:dyDescent="0.3">
      <c r="A44" s="313"/>
      <c r="B44" s="230" t="s">
        <v>67</v>
      </c>
      <c r="C44" s="231">
        <f t="shared" si="3"/>
        <v>1.285700899417189</v>
      </c>
      <c r="D44" s="309"/>
      <c r="E44" s="230"/>
      <c r="F44" s="316" t="s">
        <v>65</v>
      </c>
      <c r="G44" s="317"/>
      <c r="J44" s="342"/>
      <c r="K44" s="23" t="s">
        <v>67</v>
      </c>
      <c r="L44" s="248">
        <f t="shared" ref="L44:L48" si="5">L29/$L$34</f>
        <v>1.0077426818435347</v>
      </c>
      <c r="M44" s="309"/>
      <c r="N44" s="229" t="s">
        <v>126</v>
      </c>
      <c r="O44" s="15">
        <f t="shared" ref="O44:O53" si="6">O29/$L$34</f>
        <v>2.8571952403577989</v>
      </c>
      <c r="P44" s="248">
        <f>AVERAGE(O44,O48)</f>
        <v>2.5491834858594826</v>
      </c>
      <c r="Q44" t="s">
        <v>126</v>
      </c>
      <c r="R44" s="62"/>
      <c r="AF44" s="89"/>
      <c r="AG44" s="49"/>
      <c r="AH44" s="15">
        <f ca="1">AH31/0.813</f>
        <v>1.2300123001230012</v>
      </c>
      <c r="AI44" s="309"/>
      <c r="AJ44" s="282" t="s">
        <v>131</v>
      </c>
      <c r="AK44" s="281">
        <f t="shared" si="2"/>
        <v>0.90828413284132836</v>
      </c>
      <c r="AL44" s="62"/>
      <c r="AN44" s="20"/>
      <c r="AO44" s="27"/>
    </row>
    <row r="45" spans="1:41" ht="16.5" thickBot="1" x14ac:dyDescent="0.3">
      <c r="A45" s="313"/>
      <c r="B45" s="230" t="s">
        <v>112</v>
      </c>
      <c r="C45" s="231">
        <f t="shared" si="3"/>
        <v>0.98005948789300701</v>
      </c>
      <c r="D45" s="309" t="s">
        <v>119</v>
      </c>
      <c r="E45" s="230" t="s">
        <v>125</v>
      </c>
      <c r="F45" s="226">
        <f>F32/$C$34</f>
        <v>1.4592664106368329</v>
      </c>
      <c r="G45" s="231">
        <f t="shared" ref="G45:G51" si="7">H32/$C$34</f>
        <v>1.3639097317365783</v>
      </c>
      <c r="J45" s="342" t="s">
        <v>119</v>
      </c>
      <c r="K45" s="23" t="s">
        <v>112</v>
      </c>
      <c r="L45" s="248">
        <f t="shared" si="5"/>
        <v>0.66468279381081241</v>
      </c>
      <c r="M45" s="309"/>
      <c r="N45" s="229" t="s">
        <v>127</v>
      </c>
      <c r="O45" s="15">
        <f t="shared" si="6"/>
        <v>2.145294069039601</v>
      </c>
      <c r="P45" s="15">
        <f>AVERAGE(O45,O49)</f>
        <v>2.0362173859152599</v>
      </c>
      <c r="Q45" t="s">
        <v>127</v>
      </c>
      <c r="R45" s="62"/>
      <c r="AF45" s="130"/>
      <c r="AG45" s="65"/>
      <c r="AH45" s="148"/>
      <c r="AI45" s="340"/>
      <c r="AJ45" s="255"/>
      <c r="AK45" s="285"/>
      <c r="AL45" s="66"/>
      <c r="AN45" s="20"/>
      <c r="AO45" s="27"/>
    </row>
    <row r="46" spans="1:41" ht="15.75" x14ac:dyDescent="0.25">
      <c r="A46" s="313"/>
      <c r="B46" s="230" t="s">
        <v>113</v>
      </c>
      <c r="C46" s="231">
        <f t="shared" si="3"/>
        <v>0.93278152041968065</v>
      </c>
      <c r="D46" s="309"/>
      <c r="E46" s="230" t="s">
        <v>126</v>
      </c>
      <c r="F46" s="226">
        <f t="shared" si="4"/>
        <v>0.69851280267482563</v>
      </c>
      <c r="G46" s="231">
        <f t="shared" si="7"/>
        <v>0.94789769218209829</v>
      </c>
      <c r="J46" s="342"/>
      <c r="K46" s="23" t="s">
        <v>113</v>
      </c>
      <c r="L46" s="248">
        <f t="shared" si="5"/>
        <v>1.1092383332989029</v>
      </c>
      <c r="M46" s="309"/>
      <c r="N46" s="229" t="s">
        <v>128</v>
      </c>
      <c r="O46" s="15">
        <f t="shared" si="6"/>
        <v>1.5541254364038255</v>
      </c>
      <c r="P46" s="15"/>
      <c r="R46" s="62"/>
      <c r="AH46" s="15"/>
      <c r="AJ46" s="222"/>
      <c r="AK46" s="227"/>
    </row>
    <row r="47" spans="1:41" ht="15.75" x14ac:dyDescent="0.25">
      <c r="A47" s="313"/>
      <c r="B47" s="309"/>
      <c r="C47" s="310"/>
      <c r="D47" s="309"/>
      <c r="E47" s="230" t="s">
        <v>127</v>
      </c>
      <c r="F47" s="226">
        <f t="shared" si="4"/>
        <v>1.2355436611319737</v>
      </c>
      <c r="G47" s="231">
        <f t="shared" si="7"/>
        <v>0.94828528632985254</v>
      </c>
      <c r="J47" s="313" t="s">
        <v>122</v>
      </c>
      <c r="K47" s="230" t="s">
        <v>123</v>
      </c>
      <c r="L47" s="248">
        <f t="shared" si="5"/>
        <v>0.93984341107691016</v>
      </c>
      <c r="M47" s="309" t="s">
        <v>119</v>
      </c>
      <c r="N47" s="229" t="s">
        <v>125</v>
      </c>
      <c r="O47" s="15">
        <f t="shared" si="6"/>
        <v>1.7723593695126765</v>
      </c>
      <c r="P47" s="15"/>
      <c r="R47" s="62"/>
      <c r="AG47" s="23"/>
      <c r="AH47" s="18"/>
      <c r="AJ47" s="222"/>
      <c r="AK47" s="227"/>
    </row>
    <row r="48" spans="1:41" ht="15.75" x14ac:dyDescent="0.25">
      <c r="A48" s="313"/>
      <c r="B48" s="309"/>
      <c r="C48" s="310"/>
      <c r="D48" s="314" t="s">
        <v>122</v>
      </c>
      <c r="E48" s="229" t="s">
        <v>129</v>
      </c>
      <c r="F48" s="226">
        <f t="shared" si="4"/>
        <v>1.9946191142124952</v>
      </c>
      <c r="G48" s="231">
        <f t="shared" si="7"/>
        <v>1.9946191142124952</v>
      </c>
      <c r="J48" s="313"/>
      <c r="K48" s="230" t="s">
        <v>123</v>
      </c>
      <c r="L48" s="248">
        <f t="shared" si="5"/>
        <v>1.3488751626830828</v>
      </c>
      <c r="M48" s="309"/>
      <c r="N48" s="229" t="s">
        <v>126</v>
      </c>
      <c r="O48" s="15">
        <f t="shared" si="6"/>
        <v>2.2411717313611663</v>
      </c>
      <c r="P48" s="15"/>
      <c r="R48" s="62"/>
      <c r="AJ48" s="222"/>
      <c r="AK48" s="227"/>
    </row>
    <row r="49" spans="1:18" ht="15.75" x14ac:dyDescent="0.25">
      <c r="A49" s="220"/>
      <c r="B49" s="222"/>
      <c r="C49" s="223"/>
      <c r="D49" s="314"/>
      <c r="E49" s="229" t="s">
        <v>130</v>
      </c>
      <c r="F49" s="226">
        <f t="shared" si="4"/>
        <v>2.6092326913657367</v>
      </c>
      <c r="G49" s="231">
        <f t="shared" si="7"/>
        <v>2.6092326913657367</v>
      </c>
      <c r="J49" s="70"/>
      <c r="K49" s="23" t="s">
        <v>50</v>
      </c>
      <c r="L49" s="15">
        <f>AVERAGE(L43:L48)</f>
        <v>0.99999999999999967</v>
      </c>
      <c r="M49" s="309"/>
      <c r="N49" s="229" t="s">
        <v>127</v>
      </c>
      <c r="O49" s="15">
        <f t="shared" si="6"/>
        <v>1.9271407027909186</v>
      </c>
      <c r="P49" s="15"/>
      <c r="R49" s="62"/>
    </row>
    <row r="50" spans="1:18" ht="15.75" x14ac:dyDescent="0.25">
      <c r="A50" s="220"/>
      <c r="B50" s="223"/>
      <c r="C50" s="223"/>
      <c r="D50" s="314"/>
      <c r="E50" s="229" t="s">
        <v>131</v>
      </c>
      <c r="F50" s="226">
        <f t="shared" si="4"/>
        <v>2.1798976353917467</v>
      </c>
      <c r="G50" s="231">
        <f t="shared" si="7"/>
        <v>2.1798976353917467</v>
      </c>
      <c r="J50" s="70"/>
      <c r="K50" s="49"/>
      <c r="L50" s="249"/>
      <c r="M50" s="309" t="s">
        <v>122</v>
      </c>
      <c r="N50" s="229" t="s">
        <v>129</v>
      </c>
      <c r="O50" s="248">
        <f t="shared" si="6"/>
        <v>1.9017838329167263</v>
      </c>
      <c r="P50" s="15"/>
      <c r="R50" s="62"/>
    </row>
    <row r="51" spans="1:18" ht="16.5" thickBot="1" x14ac:dyDescent="0.3">
      <c r="A51" s="224"/>
      <c r="B51" s="239"/>
      <c r="C51" s="239"/>
      <c r="D51" s="315"/>
      <c r="E51" s="240" t="s">
        <v>132</v>
      </c>
      <c r="F51" s="241">
        <f t="shared" si="4"/>
        <v>1.626617637663361</v>
      </c>
      <c r="G51" s="242">
        <f t="shared" si="7"/>
        <v>1.626617637663361</v>
      </c>
      <c r="H51" s="65"/>
      <c r="I51" s="65"/>
      <c r="J51" s="63"/>
      <c r="K51" s="49"/>
      <c r="L51" s="11"/>
      <c r="M51" s="309"/>
      <c r="N51" s="229" t="s">
        <v>130</v>
      </c>
      <c r="O51" s="248">
        <f t="shared" si="6"/>
        <v>2.0674509884933991</v>
      </c>
      <c r="P51" s="15"/>
      <c r="R51" s="62"/>
    </row>
    <row r="52" spans="1:18" ht="15.75" x14ac:dyDescent="0.25">
      <c r="A52" s="67"/>
      <c r="B52" s="67"/>
      <c r="C52" s="67"/>
      <c r="D52" s="67"/>
      <c r="E52" s="67"/>
      <c r="F52" s="67"/>
      <c r="G52" s="67"/>
      <c r="J52" s="63"/>
      <c r="K52" s="49"/>
      <c r="L52" s="15"/>
      <c r="M52" s="309"/>
      <c r="N52" s="229" t="s">
        <v>131</v>
      </c>
      <c r="O52" s="248">
        <f t="shared" si="6"/>
        <v>1.0159233168756583</v>
      </c>
      <c r="P52" s="15"/>
      <c r="R52" s="62"/>
    </row>
    <row r="53" spans="1:18" ht="16.5" thickBot="1" x14ac:dyDescent="0.3">
      <c r="J53" s="64"/>
      <c r="K53" s="131"/>
      <c r="L53" s="96"/>
      <c r="M53" s="340"/>
      <c r="N53" s="240" t="s">
        <v>132</v>
      </c>
      <c r="O53" s="256">
        <f t="shared" si="6"/>
        <v>1.6201282872311853</v>
      </c>
      <c r="P53" s="148"/>
      <c r="Q53" s="65"/>
      <c r="R53" s="66"/>
    </row>
    <row r="54" spans="1:18" ht="15.75" x14ac:dyDescent="0.25">
      <c r="K54" s="49"/>
      <c r="L54" s="11"/>
      <c r="N54" s="230"/>
      <c r="O54" s="15"/>
      <c r="P54" s="15"/>
    </row>
    <row r="55" spans="1:18" x14ac:dyDescent="0.25">
      <c r="L55" s="15"/>
    </row>
  </sheetData>
  <mergeCells count="213">
    <mergeCell ref="AN38:AO38"/>
    <mergeCell ref="AF36:AK36"/>
    <mergeCell ref="AF38:AF39"/>
    <mergeCell ref="AI38:AI41"/>
    <mergeCell ref="AF40:AF43"/>
    <mergeCell ref="AI42:AI45"/>
    <mergeCell ref="AJ9:AJ10"/>
    <mergeCell ref="AF10:AF11"/>
    <mergeCell ref="AF12:AF13"/>
    <mergeCell ref="AH10:AH11"/>
    <mergeCell ref="AH12:AH13"/>
    <mergeCell ref="AF23:AK23"/>
    <mergeCell ref="AF25:AF26"/>
    <mergeCell ref="AI25:AI27"/>
    <mergeCell ref="AF27:AF28"/>
    <mergeCell ref="AI28:AI31"/>
    <mergeCell ref="AF29:AF30"/>
    <mergeCell ref="AJ13:AJ14"/>
    <mergeCell ref="AL17:AL18"/>
    <mergeCell ref="AJ15:AJ16"/>
    <mergeCell ref="AL15:AL16"/>
    <mergeCell ref="AL13:AL14"/>
    <mergeCell ref="AF7:AF9"/>
    <mergeCell ref="AJ4:AJ6"/>
    <mergeCell ref="AL4:AL6"/>
    <mergeCell ref="AL9:AL10"/>
    <mergeCell ref="AF14:AF15"/>
    <mergeCell ref="AH14:AH15"/>
    <mergeCell ref="AJ11:AJ12"/>
    <mergeCell ref="AL11:AL12"/>
    <mergeCell ref="V22:V24"/>
    <mergeCell ref="S1:Y1"/>
    <mergeCell ref="AF1:AL1"/>
    <mergeCell ref="AF2:AH2"/>
    <mergeCell ref="AJ2:AL2"/>
    <mergeCell ref="AF4:AF6"/>
    <mergeCell ref="AH4:AH6"/>
    <mergeCell ref="AH7:AH9"/>
    <mergeCell ref="AJ7:AJ8"/>
    <mergeCell ref="AL7:AL8"/>
    <mergeCell ref="V4:V6"/>
    <mergeCell ref="V7:V9"/>
    <mergeCell ref="V10:V12"/>
    <mergeCell ref="V13:V15"/>
    <mergeCell ref="V16:V18"/>
    <mergeCell ref="V19:V21"/>
    <mergeCell ref="U7:U9"/>
    <mergeCell ref="S7:S9"/>
    <mergeCell ref="S10:S12"/>
    <mergeCell ref="U10:U12"/>
    <mergeCell ref="S13:S15"/>
    <mergeCell ref="U13:U15"/>
    <mergeCell ref="S16:S18"/>
    <mergeCell ref="U16:U18"/>
    <mergeCell ref="W16:W17"/>
    <mergeCell ref="Y16:Y17"/>
    <mergeCell ref="W18:W20"/>
    <mergeCell ref="Y18:Y20"/>
    <mergeCell ref="V26:W26"/>
    <mergeCell ref="X26:Y26"/>
    <mergeCell ref="Z26:AA26"/>
    <mergeCell ref="W2:Y2"/>
    <mergeCell ref="S2:U2"/>
    <mergeCell ref="Z15:Z18"/>
    <mergeCell ref="Z5:Z8"/>
    <mergeCell ref="AC3:AC6"/>
    <mergeCell ref="AC7:AC10"/>
    <mergeCell ref="AC13:AC16"/>
    <mergeCell ref="AC17:AC20"/>
    <mergeCell ref="W21:W23"/>
    <mergeCell ref="Y21:Y23"/>
    <mergeCell ref="W4:W5"/>
    <mergeCell ref="Y4:Y5"/>
    <mergeCell ref="W6:W7"/>
    <mergeCell ref="Y6:Y7"/>
    <mergeCell ref="W8:W9"/>
    <mergeCell ref="Y8:Y9"/>
    <mergeCell ref="S19:S21"/>
    <mergeCell ref="U19:U21"/>
    <mergeCell ref="W13:W15"/>
    <mergeCell ref="Y13:Y15"/>
    <mergeCell ref="W10:W12"/>
    <mergeCell ref="P14:P15"/>
    <mergeCell ref="P16:P17"/>
    <mergeCell ref="R14:R15"/>
    <mergeCell ref="R16:R17"/>
    <mergeCell ref="Z1:AE1"/>
    <mergeCell ref="Z3:Z4"/>
    <mergeCell ref="Z11:AE11"/>
    <mergeCell ref="P8:P9"/>
    <mergeCell ref="R8:R9"/>
    <mergeCell ref="P10:P11"/>
    <mergeCell ref="R10:R11"/>
    <mergeCell ref="P12:P13"/>
    <mergeCell ref="R12:R13"/>
    <mergeCell ref="J1:R1"/>
    <mergeCell ref="J2:L2"/>
    <mergeCell ref="M2:O2"/>
    <mergeCell ref="P2:R2"/>
    <mergeCell ref="P4:P5"/>
    <mergeCell ref="R4:R5"/>
    <mergeCell ref="P6:P7"/>
    <mergeCell ref="R6:R7"/>
    <mergeCell ref="Y10:Y12"/>
    <mergeCell ref="S4:S6"/>
    <mergeCell ref="U4:U6"/>
    <mergeCell ref="M50:M53"/>
    <mergeCell ref="J26:P26"/>
    <mergeCell ref="M28:M31"/>
    <mergeCell ref="M32:M34"/>
    <mergeCell ref="J39:P39"/>
    <mergeCell ref="J28:J29"/>
    <mergeCell ref="M35:M38"/>
    <mergeCell ref="J43:J44"/>
    <mergeCell ref="M43:M46"/>
    <mergeCell ref="J45:J46"/>
    <mergeCell ref="J47:J48"/>
    <mergeCell ref="M47:M49"/>
    <mergeCell ref="J30:J31"/>
    <mergeCell ref="J32:J33"/>
    <mergeCell ref="J34:K35"/>
    <mergeCell ref="L34:L35"/>
    <mergeCell ref="M15:M17"/>
    <mergeCell ref="M18:M20"/>
    <mergeCell ref="M21:M23"/>
    <mergeCell ref="O21:O23"/>
    <mergeCell ref="O12:O14"/>
    <mergeCell ref="O15:O17"/>
    <mergeCell ref="O18:O20"/>
    <mergeCell ref="J16:J18"/>
    <mergeCell ref="L16:L18"/>
    <mergeCell ref="J19:J21"/>
    <mergeCell ref="L19:L21"/>
    <mergeCell ref="J13:J15"/>
    <mergeCell ref="L13:L15"/>
    <mergeCell ref="M4:M5"/>
    <mergeCell ref="O4:O5"/>
    <mergeCell ref="M6:M8"/>
    <mergeCell ref="O6:O8"/>
    <mergeCell ref="M9:M11"/>
    <mergeCell ref="O9:O11"/>
    <mergeCell ref="J7:J9"/>
    <mergeCell ref="L7:L9"/>
    <mergeCell ref="J10:J12"/>
    <mergeCell ref="L10:L12"/>
    <mergeCell ref="J4:J6"/>
    <mergeCell ref="L4:L6"/>
    <mergeCell ref="M12:M14"/>
    <mergeCell ref="G8:G9"/>
    <mergeCell ref="I8:I9"/>
    <mergeCell ref="G10:G12"/>
    <mergeCell ref="G13:G14"/>
    <mergeCell ref="G15:G17"/>
    <mergeCell ref="G18:G20"/>
    <mergeCell ref="I10:I12"/>
    <mergeCell ref="I13:I14"/>
    <mergeCell ref="I15:I17"/>
    <mergeCell ref="I18:I20"/>
    <mergeCell ref="G2:I2"/>
    <mergeCell ref="A1:I1"/>
    <mergeCell ref="G6:G7"/>
    <mergeCell ref="I6:I7"/>
    <mergeCell ref="G4:G5"/>
    <mergeCell ref="I4:I5"/>
    <mergeCell ref="A39:G39"/>
    <mergeCell ref="A41:A42"/>
    <mergeCell ref="D41:D44"/>
    <mergeCell ref="A43:A46"/>
    <mergeCell ref="D22:D24"/>
    <mergeCell ref="F22:F24"/>
    <mergeCell ref="A26:G26"/>
    <mergeCell ref="A28:A29"/>
    <mergeCell ref="D28:D31"/>
    <mergeCell ref="A30:A31"/>
    <mergeCell ref="F11:F13"/>
    <mergeCell ref="D14:D16"/>
    <mergeCell ref="F14:F16"/>
    <mergeCell ref="D17:D18"/>
    <mergeCell ref="F17:F18"/>
    <mergeCell ref="D19:D21"/>
    <mergeCell ref="F19:F21"/>
    <mergeCell ref="C19:C21"/>
    <mergeCell ref="A47:B48"/>
    <mergeCell ref="C47:C48"/>
    <mergeCell ref="D45:D47"/>
    <mergeCell ref="D48:D51"/>
    <mergeCell ref="F44:G44"/>
    <mergeCell ref="A32:A33"/>
    <mergeCell ref="D32:D34"/>
    <mergeCell ref="A34:B35"/>
    <mergeCell ref="C34:C35"/>
    <mergeCell ref="D35:D38"/>
    <mergeCell ref="A36:C38"/>
    <mergeCell ref="D2:F2"/>
    <mergeCell ref="D4:D5"/>
    <mergeCell ref="F4:F5"/>
    <mergeCell ref="D6:D7"/>
    <mergeCell ref="F6:F7"/>
    <mergeCell ref="D8:D10"/>
    <mergeCell ref="F8:F10"/>
    <mergeCell ref="D11:D13"/>
    <mergeCell ref="A7:A9"/>
    <mergeCell ref="A10:A12"/>
    <mergeCell ref="A13:A15"/>
    <mergeCell ref="A16:A18"/>
    <mergeCell ref="A19:A21"/>
    <mergeCell ref="C4:C6"/>
    <mergeCell ref="C7:C9"/>
    <mergeCell ref="C10:C12"/>
    <mergeCell ref="C13:C15"/>
    <mergeCell ref="C16:C18"/>
    <mergeCell ref="A4:A6"/>
    <mergeCell ref="A2:C2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823B-1DA2-44BC-B2A5-835281486552}">
  <dimension ref="A1:AD53"/>
  <sheetViews>
    <sheetView zoomScale="59" zoomScaleNormal="59" workbookViewId="0">
      <selection activeCell="P34" sqref="P34:R36"/>
    </sheetView>
  </sheetViews>
  <sheetFormatPr baseColWidth="10" defaultRowHeight="15" x14ac:dyDescent="0.25"/>
  <sheetData>
    <row r="1" spans="1:30" x14ac:dyDescent="0.25">
      <c r="A1" s="374" t="s">
        <v>12</v>
      </c>
      <c r="B1" s="375"/>
      <c r="C1" s="375"/>
      <c r="D1" s="375"/>
      <c r="E1" s="375"/>
      <c r="F1" s="375"/>
      <c r="G1" s="374" t="s">
        <v>11</v>
      </c>
      <c r="H1" s="375"/>
      <c r="I1" s="375"/>
      <c r="J1" s="375"/>
      <c r="K1" s="375"/>
      <c r="L1" s="376"/>
      <c r="M1" s="374" t="s">
        <v>32</v>
      </c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4" t="s">
        <v>30</v>
      </c>
      <c r="Z1" s="375"/>
      <c r="AA1" s="375"/>
      <c r="AB1" s="375"/>
      <c r="AC1" s="375"/>
      <c r="AD1" s="376"/>
    </row>
    <row r="2" spans="1:30" x14ac:dyDescent="0.25">
      <c r="A2" s="382" t="s">
        <v>9</v>
      </c>
      <c r="B2" s="377"/>
      <c r="C2" s="377"/>
      <c r="D2" s="377" t="s">
        <v>16</v>
      </c>
      <c r="E2" s="377"/>
      <c r="F2" s="377"/>
      <c r="G2" s="382" t="s">
        <v>9</v>
      </c>
      <c r="H2" s="377"/>
      <c r="I2" s="377"/>
      <c r="J2" s="377" t="s">
        <v>16</v>
      </c>
      <c r="K2" s="377"/>
      <c r="L2" s="378"/>
      <c r="M2" s="382" t="s">
        <v>9</v>
      </c>
      <c r="N2" s="377"/>
      <c r="O2" s="377"/>
      <c r="P2" s="382" t="s">
        <v>16</v>
      </c>
      <c r="Q2" s="377"/>
      <c r="R2" s="377"/>
      <c r="S2" s="382" t="s">
        <v>34</v>
      </c>
      <c r="T2" s="377"/>
      <c r="U2" s="377"/>
      <c r="V2" s="382" t="s">
        <v>89</v>
      </c>
      <c r="W2" s="377"/>
      <c r="X2" s="377"/>
      <c r="Y2" s="382" t="s">
        <v>9</v>
      </c>
      <c r="Z2" s="377"/>
      <c r="AA2" s="377"/>
      <c r="AB2" s="377" t="s">
        <v>16</v>
      </c>
      <c r="AC2" s="377"/>
      <c r="AD2" s="378"/>
    </row>
    <row r="3" spans="1:30" ht="45" x14ac:dyDescent="0.25">
      <c r="A3" s="89" t="s">
        <v>53</v>
      </c>
      <c r="B3" s="118" t="s">
        <v>0</v>
      </c>
      <c r="C3" s="118" t="s">
        <v>10</v>
      </c>
      <c r="D3" s="49" t="s">
        <v>53</v>
      </c>
      <c r="E3" s="118" t="s">
        <v>0</v>
      </c>
      <c r="F3" s="118" t="s">
        <v>10</v>
      </c>
      <c r="G3" s="89" t="s">
        <v>53</v>
      </c>
      <c r="H3" s="118" t="s">
        <v>0</v>
      </c>
      <c r="I3" s="118" t="s">
        <v>10</v>
      </c>
      <c r="J3" s="49" t="s">
        <v>53</v>
      </c>
      <c r="K3" s="118" t="s">
        <v>0</v>
      </c>
      <c r="L3" s="127" t="s">
        <v>10</v>
      </c>
      <c r="M3" s="57" t="s">
        <v>1</v>
      </c>
      <c r="N3" s="2" t="s">
        <v>0</v>
      </c>
      <c r="O3" s="2" t="s">
        <v>195</v>
      </c>
      <c r="P3" s="3" t="s">
        <v>1</v>
      </c>
      <c r="Q3" s="2" t="s">
        <v>0</v>
      </c>
      <c r="R3" s="2" t="s">
        <v>195</v>
      </c>
      <c r="S3" s="2" t="s">
        <v>1</v>
      </c>
      <c r="T3" s="2" t="s">
        <v>0</v>
      </c>
      <c r="U3" s="2" t="s">
        <v>195</v>
      </c>
      <c r="V3" s="2" t="s">
        <v>1</v>
      </c>
      <c r="W3" s="2" t="s">
        <v>0</v>
      </c>
      <c r="X3" s="51" t="s">
        <v>195</v>
      </c>
      <c r="Y3" s="89" t="s">
        <v>53</v>
      </c>
      <c r="Z3" s="118" t="s">
        <v>0</v>
      </c>
      <c r="AA3" s="118" t="s">
        <v>10</v>
      </c>
      <c r="AB3" s="49" t="s">
        <v>53</v>
      </c>
      <c r="AC3" s="118" t="s">
        <v>0</v>
      </c>
      <c r="AD3" s="127" t="s">
        <v>10</v>
      </c>
    </row>
    <row r="4" spans="1:30" x14ac:dyDescent="0.25">
      <c r="A4" s="332" t="s">
        <v>2</v>
      </c>
      <c r="B4" s="1">
        <v>1</v>
      </c>
      <c r="C4" s="379">
        <f>AVERAGE(B4:B6)</f>
        <v>1</v>
      </c>
      <c r="D4" s="383" t="s">
        <v>2</v>
      </c>
      <c r="E4" s="194">
        <v>1</v>
      </c>
      <c r="F4" s="391">
        <f>AVERAGE(E4:E5)</f>
        <v>1</v>
      </c>
      <c r="G4" s="332" t="s">
        <v>2</v>
      </c>
      <c r="H4" s="1">
        <v>1</v>
      </c>
      <c r="I4" s="379">
        <f>AVERAGE(H4:H6)</f>
        <v>1</v>
      </c>
      <c r="J4" s="383" t="s">
        <v>2</v>
      </c>
      <c r="K4" s="194">
        <v>1</v>
      </c>
      <c r="L4" s="401">
        <f>AVERAGE(K4:K6)</f>
        <v>1</v>
      </c>
      <c r="M4" s="332" t="s">
        <v>196</v>
      </c>
      <c r="N4" s="3">
        <v>1</v>
      </c>
      <c r="O4" s="330">
        <f>AVERAGE(N4:N6)</f>
        <v>1</v>
      </c>
      <c r="P4" s="330" t="s">
        <v>196</v>
      </c>
      <c r="Q4" s="4">
        <v>1</v>
      </c>
      <c r="R4" s="330">
        <f>AVERAGE(Q4:Q6)</f>
        <v>1</v>
      </c>
      <c r="S4" s="330" t="s">
        <v>2</v>
      </c>
      <c r="T4" s="1">
        <v>1</v>
      </c>
      <c r="U4" s="379">
        <f>AVERAGE(T4:T6)</f>
        <v>1</v>
      </c>
      <c r="V4" s="383" t="s">
        <v>2</v>
      </c>
      <c r="W4" s="194">
        <v>1</v>
      </c>
      <c r="X4" s="404">
        <f>AVERAGE(W4:W5)</f>
        <v>1</v>
      </c>
      <c r="Y4" s="332" t="s">
        <v>2</v>
      </c>
      <c r="Z4" s="1">
        <v>1</v>
      </c>
      <c r="AA4" s="379">
        <f>AVERAGE(Z4:Z6)</f>
        <v>1</v>
      </c>
      <c r="AB4" s="383" t="s">
        <v>2</v>
      </c>
      <c r="AC4" s="301">
        <v>1</v>
      </c>
      <c r="AD4" s="401">
        <f>AVERAGE(AC4:AC5)</f>
        <v>1</v>
      </c>
    </row>
    <row r="5" spans="1:30" x14ac:dyDescent="0.25">
      <c r="A5" s="332"/>
      <c r="B5" s="1">
        <v>1</v>
      </c>
      <c r="C5" s="380"/>
      <c r="D5" s="383"/>
      <c r="E5" s="194">
        <v>1</v>
      </c>
      <c r="F5" s="392"/>
      <c r="G5" s="332"/>
      <c r="H5" s="1">
        <v>1</v>
      </c>
      <c r="I5" s="380"/>
      <c r="J5" s="383"/>
      <c r="K5" s="194">
        <v>1</v>
      </c>
      <c r="L5" s="402"/>
      <c r="M5" s="332"/>
      <c r="N5" s="3">
        <v>1</v>
      </c>
      <c r="O5" s="330"/>
      <c r="P5" s="330"/>
      <c r="Q5" s="4">
        <v>1</v>
      </c>
      <c r="R5" s="330"/>
      <c r="S5" s="330"/>
      <c r="T5" s="1">
        <v>1</v>
      </c>
      <c r="U5" s="380"/>
      <c r="V5" s="383"/>
      <c r="W5" s="194">
        <v>1</v>
      </c>
      <c r="X5" s="404"/>
      <c r="Y5" s="332"/>
      <c r="Z5" s="1">
        <v>1</v>
      </c>
      <c r="AA5" s="380"/>
      <c r="AB5" s="383"/>
      <c r="AC5" s="301">
        <v>1</v>
      </c>
      <c r="AD5" s="403"/>
    </row>
    <row r="6" spans="1:30" x14ac:dyDescent="0.25">
      <c r="A6" s="332"/>
      <c r="B6" s="1">
        <v>1</v>
      </c>
      <c r="C6" s="381"/>
      <c r="D6" s="383" t="s">
        <v>3</v>
      </c>
      <c r="E6" s="286">
        <v>1.2179199999999999</v>
      </c>
      <c r="F6" s="384">
        <f t="shared" ref="F6" si="0">AVERAGE(E6:E7)</f>
        <v>1.2902100000000001</v>
      </c>
      <c r="G6" s="332"/>
      <c r="H6" s="1">
        <v>1</v>
      </c>
      <c r="I6" s="381"/>
      <c r="J6" s="383"/>
      <c r="K6" s="194">
        <v>1</v>
      </c>
      <c r="L6" s="403"/>
      <c r="M6" s="332"/>
      <c r="N6" s="3">
        <v>1</v>
      </c>
      <c r="O6" s="330"/>
      <c r="P6" s="330"/>
      <c r="Q6" s="4">
        <v>1</v>
      </c>
      <c r="R6" s="330"/>
      <c r="S6" s="330"/>
      <c r="T6" s="1">
        <v>1</v>
      </c>
      <c r="U6" s="381"/>
      <c r="V6" s="383" t="s">
        <v>4</v>
      </c>
      <c r="W6" s="286">
        <v>0.26062999999999997</v>
      </c>
      <c r="X6" s="405">
        <f>AVERAGE(W6:W7)</f>
        <v>0.240035</v>
      </c>
      <c r="Y6" s="332"/>
      <c r="Z6" s="1">
        <v>1</v>
      </c>
      <c r="AA6" s="381"/>
      <c r="AB6" s="383" t="s">
        <v>3</v>
      </c>
      <c r="AC6" s="302">
        <v>2.2959399999999999</v>
      </c>
      <c r="AD6" s="395">
        <f>AVERAGE(AC6:AC8)</f>
        <v>2.0076100000000001</v>
      </c>
    </row>
    <row r="7" spans="1:30" x14ac:dyDescent="0.25">
      <c r="A7" s="332" t="s">
        <v>3</v>
      </c>
      <c r="B7" s="278">
        <v>1.10965</v>
      </c>
      <c r="C7" s="337">
        <f t="shared" ref="C7" si="1">AVERAGE(B7:B9)</f>
        <v>1.0919566666666667</v>
      </c>
      <c r="D7" s="383"/>
      <c r="E7" s="286">
        <v>1.3625</v>
      </c>
      <c r="F7" s="385"/>
      <c r="G7" s="332" t="s">
        <v>3</v>
      </c>
      <c r="H7" s="4">
        <v>1.8872199999999999</v>
      </c>
      <c r="I7" s="337">
        <f>AVERAGE(H7:H9)</f>
        <v>1.7603949999999999</v>
      </c>
      <c r="J7" s="383" t="s">
        <v>3</v>
      </c>
      <c r="K7" s="286">
        <v>2.4601600000000001</v>
      </c>
      <c r="L7" s="395">
        <f>AVERAGE(K7:K9)</f>
        <v>2.2978566666666667</v>
      </c>
      <c r="M7" s="332" t="s">
        <v>197</v>
      </c>
      <c r="N7" s="5">
        <v>3.7719100000000001</v>
      </c>
      <c r="O7" s="362">
        <f>AVERAGE(N7:N9)</f>
        <v>3.6110933333333333</v>
      </c>
      <c r="P7" s="330" t="s">
        <v>197</v>
      </c>
      <c r="Q7" s="4">
        <v>3.9200900000000001</v>
      </c>
      <c r="R7" s="362">
        <f>AVERAGE(Q7:Q9)</f>
        <v>3.6798733333333331</v>
      </c>
      <c r="S7" s="330" t="s">
        <v>3</v>
      </c>
      <c r="T7" s="4">
        <v>1</v>
      </c>
      <c r="U7" s="337">
        <f>AVERAGE(T7:T9)</f>
        <v>1</v>
      </c>
      <c r="V7" s="383"/>
      <c r="W7" s="286">
        <v>0.21944</v>
      </c>
      <c r="X7" s="405"/>
      <c r="Y7" s="332" t="s">
        <v>3</v>
      </c>
      <c r="Z7" s="1"/>
      <c r="AA7" s="379" t="e">
        <f>AVERAGE(Z7:Z9)</f>
        <v>#DIV/0!</v>
      </c>
      <c r="AB7" s="383"/>
      <c r="AC7" s="302">
        <v>2.2898700000000001</v>
      </c>
      <c r="AD7" s="396"/>
    </row>
    <row r="8" spans="1:30" x14ac:dyDescent="0.25">
      <c r="A8" s="332"/>
      <c r="B8" s="278">
        <v>1.0358400000000001</v>
      </c>
      <c r="C8" s="338"/>
      <c r="D8" s="383" t="s">
        <v>4</v>
      </c>
      <c r="E8" s="286">
        <v>0.12121</v>
      </c>
      <c r="F8" s="384">
        <f t="shared" ref="F8" si="2">AVERAGE(E8:E9)</f>
        <v>0.12304</v>
      </c>
      <c r="G8" s="332"/>
      <c r="H8" s="4">
        <v>1.63357</v>
      </c>
      <c r="I8" s="338"/>
      <c r="J8" s="383"/>
      <c r="K8" s="286">
        <v>2.2021199999999999</v>
      </c>
      <c r="L8" s="396"/>
      <c r="M8" s="332"/>
      <c r="N8" s="5">
        <v>3.6925599999999998</v>
      </c>
      <c r="O8" s="362"/>
      <c r="P8" s="330"/>
      <c r="Q8" s="4">
        <v>3.2015699999999998</v>
      </c>
      <c r="R8" s="362"/>
      <c r="S8" s="330"/>
      <c r="T8" s="4">
        <v>1</v>
      </c>
      <c r="U8" s="338"/>
      <c r="Y8" s="332"/>
      <c r="Z8" s="1"/>
      <c r="AA8" s="380"/>
      <c r="AB8" s="383"/>
      <c r="AC8" s="302">
        <v>1.43702</v>
      </c>
      <c r="AD8" s="397"/>
    </row>
    <row r="9" spans="1:30" x14ac:dyDescent="0.25">
      <c r="A9" s="332"/>
      <c r="B9" s="278">
        <v>1.1303799999999999</v>
      </c>
      <c r="C9" s="339"/>
      <c r="D9" s="383"/>
      <c r="E9" s="286">
        <v>0.12486999999999999</v>
      </c>
      <c r="F9" s="385"/>
      <c r="G9" s="332"/>
      <c r="H9" s="4"/>
      <c r="I9" s="339"/>
      <c r="J9" s="383"/>
      <c r="K9" s="286">
        <v>2.23129</v>
      </c>
      <c r="L9" s="397"/>
      <c r="M9" s="332"/>
      <c r="N9" s="5">
        <v>3.3688099999999999</v>
      </c>
      <c r="O9" s="362"/>
      <c r="P9" s="330"/>
      <c r="Q9" s="4">
        <v>3.9179599999999999</v>
      </c>
      <c r="R9" s="362"/>
      <c r="S9" s="330"/>
      <c r="T9" s="4"/>
      <c r="U9" s="339"/>
      <c r="Y9" s="332"/>
      <c r="Z9" s="1"/>
      <c r="AA9" s="381"/>
      <c r="AB9" s="383" t="s">
        <v>4</v>
      </c>
      <c r="AC9" s="302">
        <v>0.12612999999999999</v>
      </c>
      <c r="AD9" s="395">
        <f>AVERAGE(AC9:AC10)</f>
        <v>0.123875</v>
      </c>
    </row>
    <row r="10" spans="1:30" x14ac:dyDescent="0.25">
      <c r="A10" s="332" t="s">
        <v>175</v>
      </c>
      <c r="B10" s="278">
        <v>0.29276999999999997</v>
      </c>
      <c r="C10" s="337">
        <f t="shared" ref="C10" si="3">AVERAGE(B10:B12)</f>
        <v>0.26321</v>
      </c>
      <c r="D10" s="383" t="s">
        <v>179</v>
      </c>
      <c r="E10" s="286">
        <v>0.82020000000000004</v>
      </c>
      <c r="F10" s="384">
        <f>AVERAGE(E10:E12)</f>
        <v>0.84917999999999993</v>
      </c>
      <c r="G10" s="332" t="s">
        <v>175</v>
      </c>
      <c r="H10" s="4">
        <v>0.75548999999999999</v>
      </c>
      <c r="I10" s="337">
        <f t="shared" ref="I10" si="4">AVERAGE(H10:H12)</f>
        <v>0.72073333333333334</v>
      </c>
      <c r="J10" s="383" t="s">
        <v>4</v>
      </c>
      <c r="K10" s="286">
        <v>0.18168999999999999</v>
      </c>
      <c r="L10" s="395">
        <f>AVERAGE(K10:K11)</f>
        <v>0.16920499999999999</v>
      </c>
      <c r="M10" s="409" t="s">
        <v>198</v>
      </c>
      <c r="N10" s="5">
        <v>0.16367999999999999</v>
      </c>
      <c r="O10" s="337">
        <f>AVERAGE(N10:N12)</f>
        <v>0.18852666666666665</v>
      </c>
      <c r="P10" s="379" t="s">
        <v>198</v>
      </c>
      <c r="Q10" s="4">
        <v>0.20383000000000001</v>
      </c>
      <c r="R10" s="362">
        <f>AVERAGE(Q10:Q12)</f>
        <v>0.20857000000000001</v>
      </c>
      <c r="S10" s="330" t="s">
        <v>4</v>
      </c>
      <c r="T10" s="4">
        <v>0.53354000000000001</v>
      </c>
      <c r="U10" s="337">
        <f>AVERAGE(T10:T12)</f>
        <v>0.52930333333333335</v>
      </c>
      <c r="V10" s="383" t="s">
        <v>181</v>
      </c>
      <c r="W10" s="286">
        <v>3.8583400000000001</v>
      </c>
      <c r="X10" s="405">
        <f>AVERAGE(W10:W11)</f>
        <v>3.5789150000000003</v>
      </c>
      <c r="Y10" s="332" t="s">
        <v>175</v>
      </c>
      <c r="Z10" s="278">
        <v>2.1988300000000001</v>
      </c>
      <c r="AA10" s="337">
        <f t="shared" ref="AA10" si="5">AVERAGE(Z10:Z12)</f>
        <v>2.4135466666666665</v>
      </c>
      <c r="AB10" s="383"/>
      <c r="AC10" s="302">
        <v>0.12162000000000001</v>
      </c>
      <c r="AD10" s="397"/>
    </row>
    <row r="11" spans="1:30" x14ac:dyDescent="0.25">
      <c r="A11" s="332"/>
      <c r="B11" s="278">
        <v>0.25472</v>
      </c>
      <c r="C11" s="338"/>
      <c r="D11" s="383"/>
      <c r="E11" s="286">
        <v>0.88049999999999995</v>
      </c>
      <c r="F11" s="389"/>
      <c r="G11" s="332"/>
      <c r="H11" s="4">
        <v>0.77307999999999999</v>
      </c>
      <c r="I11" s="338"/>
      <c r="J11" s="383"/>
      <c r="K11" s="286">
        <v>0.15672</v>
      </c>
      <c r="L11" s="397"/>
      <c r="M11" s="410"/>
      <c r="N11" s="5">
        <v>0.19536000000000001</v>
      </c>
      <c r="O11" s="338"/>
      <c r="P11" s="380"/>
      <c r="Q11" s="4">
        <v>0.21107999999999999</v>
      </c>
      <c r="R11" s="362"/>
      <c r="S11" s="330"/>
      <c r="T11" s="4">
        <v>0.54137999999999997</v>
      </c>
      <c r="U11" s="338"/>
      <c r="V11" s="383"/>
      <c r="W11" s="286">
        <v>3.29949</v>
      </c>
      <c r="X11" s="405"/>
      <c r="Y11" s="332"/>
      <c r="Z11" s="278">
        <v>2.5711200000000001</v>
      </c>
      <c r="AA11" s="338"/>
      <c r="AB11" s="383" t="s">
        <v>179</v>
      </c>
      <c r="AC11" s="302">
        <v>3.1665700000000001</v>
      </c>
      <c r="AD11" s="395">
        <f>AVERAGE(AC11:AC12)</f>
        <v>3.2082100000000002</v>
      </c>
    </row>
    <row r="12" spans="1:30" x14ac:dyDescent="0.25">
      <c r="A12" s="332"/>
      <c r="B12" s="278">
        <v>0.24213999999999999</v>
      </c>
      <c r="C12" s="339"/>
      <c r="D12" s="383"/>
      <c r="E12" s="286">
        <v>0.84684000000000004</v>
      </c>
      <c r="F12" s="385"/>
      <c r="G12" s="332"/>
      <c r="H12" s="4">
        <v>0.63363000000000003</v>
      </c>
      <c r="I12" s="339"/>
      <c r="J12" s="383" t="s">
        <v>179</v>
      </c>
      <c r="K12" s="286">
        <v>2.0001799999999998</v>
      </c>
      <c r="L12" s="395">
        <f t="shared" ref="L12" si="6">AVERAGE(K12:K13)</f>
        <v>1.8092250000000001</v>
      </c>
      <c r="M12" s="411"/>
      <c r="N12" s="5">
        <v>0.20654</v>
      </c>
      <c r="O12" s="339"/>
      <c r="P12" s="381"/>
      <c r="Q12" s="4">
        <v>0.21079999999999999</v>
      </c>
      <c r="R12" s="362"/>
      <c r="S12" s="330"/>
      <c r="T12" s="4">
        <v>0.51298999999999995</v>
      </c>
      <c r="U12" s="339"/>
      <c r="V12" s="383" t="s">
        <v>182</v>
      </c>
      <c r="W12" s="286">
        <v>1.02136</v>
      </c>
      <c r="X12" s="405">
        <f>AVERAGE(W12:W13)</f>
        <v>0.97860499999999995</v>
      </c>
      <c r="Y12" s="332"/>
      <c r="Z12" s="278">
        <v>2.4706899999999998</v>
      </c>
      <c r="AA12" s="339"/>
      <c r="AB12" s="383"/>
      <c r="AC12" s="302">
        <v>3.2498499999999999</v>
      </c>
      <c r="AD12" s="397"/>
    </row>
    <row r="13" spans="1:30" x14ac:dyDescent="0.25">
      <c r="A13" s="332" t="s">
        <v>176</v>
      </c>
      <c r="B13" s="278">
        <v>0.92386000000000001</v>
      </c>
      <c r="C13" s="337">
        <f t="shared" ref="C13" si="7">AVERAGE(B13:B15)</f>
        <v>0.87059333333333333</v>
      </c>
      <c r="D13" s="383" t="s">
        <v>180</v>
      </c>
      <c r="E13" s="286">
        <v>0.44102999999999998</v>
      </c>
      <c r="F13" s="384">
        <f t="shared" ref="F13" si="8">AVERAGE(E13:E15)</f>
        <v>0.40062666666666669</v>
      </c>
      <c r="G13" s="332" t="s">
        <v>176</v>
      </c>
      <c r="H13" s="4"/>
      <c r="I13" s="337">
        <f t="shared" ref="I13" si="9">AVERAGE(H13:H15)</f>
        <v>1.8631</v>
      </c>
      <c r="J13" s="383"/>
      <c r="K13" s="286">
        <v>1.6182700000000001</v>
      </c>
      <c r="L13" s="397"/>
      <c r="M13" s="409" t="s">
        <v>182</v>
      </c>
      <c r="N13" s="5">
        <v>2.19442</v>
      </c>
      <c r="O13" s="337">
        <f>AVERAGE(N13:N15)</f>
        <v>2.4249333333333336</v>
      </c>
      <c r="P13" s="379" t="s">
        <v>182</v>
      </c>
      <c r="Q13" s="4">
        <v>0.79110999999999998</v>
      </c>
      <c r="R13" s="362">
        <f t="shared" ref="R13" si="10">AVERAGE(Q13:Q15)</f>
        <v>0.8178333333333333</v>
      </c>
      <c r="S13" s="330" t="s">
        <v>175</v>
      </c>
      <c r="T13" s="4">
        <v>0.96630000000000005</v>
      </c>
      <c r="U13" s="337">
        <f t="shared" ref="U13" si="11">AVERAGE(T13:T15)</f>
        <v>0.96103000000000005</v>
      </c>
      <c r="V13" s="383"/>
      <c r="W13" s="286">
        <v>0.93584999999999996</v>
      </c>
      <c r="X13" s="405"/>
      <c r="Y13" s="332" t="s">
        <v>176</v>
      </c>
      <c r="Z13" s="278">
        <v>1.56281</v>
      </c>
      <c r="AA13" s="337">
        <f t="shared" ref="AA13" si="12">AVERAGE(Z13:Z15)</f>
        <v>1.6445633333333332</v>
      </c>
      <c r="AB13" s="383" t="s">
        <v>180</v>
      </c>
      <c r="AC13" s="302">
        <v>2.3399899999999998</v>
      </c>
      <c r="AD13" s="395">
        <f>AVERAGE(AC13:AC15)</f>
        <v>1.9579666666666666</v>
      </c>
    </row>
    <row r="14" spans="1:30" x14ac:dyDescent="0.25">
      <c r="A14" s="332"/>
      <c r="B14" s="278">
        <v>0.84562999999999999</v>
      </c>
      <c r="C14" s="338"/>
      <c r="D14" s="383"/>
      <c r="E14" s="286">
        <v>0.39528999999999997</v>
      </c>
      <c r="F14" s="389"/>
      <c r="G14" s="332"/>
      <c r="H14" s="4">
        <v>1.82108</v>
      </c>
      <c r="I14" s="338"/>
      <c r="J14" s="383" t="s">
        <v>180</v>
      </c>
      <c r="K14" s="286">
        <v>0.86009000000000002</v>
      </c>
      <c r="L14" s="395">
        <f t="shared" ref="L14" si="13">AVERAGE(K14:K15)</f>
        <v>0.84807500000000002</v>
      </c>
      <c r="M14" s="410"/>
      <c r="N14" s="5">
        <v>2.6972299999999998</v>
      </c>
      <c r="O14" s="338"/>
      <c r="P14" s="380"/>
      <c r="Q14" s="4">
        <v>0.76527999999999996</v>
      </c>
      <c r="R14" s="362"/>
      <c r="S14" s="330"/>
      <c r="T14" s="4">
        <v>1.0146900000000001</v>
      </c>
      <c r="U14" s="338"/>
      <c r="V14" s="390" t="s">
        <v>180</v>
      </c>
      <c r="W14" s="286">
        <v>1.5902499999999999</v>
      </c>
      <c r="X14" s="405">
        <f>AVERAGE(W14:W16)</f>
        <v>1.4535366666666665</v>
      </c>
      <c r="Y14" s="332"/>
      <c r="Z14" s="278">
        <v>1.77433</v>
      </c>
      <c r="AA14" s="338"/>
      <c r="AB14" s="383"/>
      <c r="AC14" s="302">
        <v>1.8165</v>
      </c>
      <c r="AD14" s="396"/>
    </row>
    <row r="15" spans="1:30" x14ac:dyDescent="0.25">
      <c r="A15" s="332"/>
      <c r="B15" s="278">
        <v>0.84228999999999998</v>
      </c>
      <c r="C15" s="339"/>
      <c r="D15" s="383"/>
      <c r="E15" s="286">
        <v>0.36556</v>
      </c>
      <c r="F15" s="385"/>
      <c r="G15" s="332"/>
      <c r="H15" s="4">
        <v>1.9051199999999999</v>
      </c>
      <c r="I15" s="339"/>
      <c r="J15" s="383"/>
      <c r="K15" s="286">
        <v>0.83606000000000003</v>
      </c>
      <c r="L15" s="397"/>
      <c r="M15" s="411"/>
      <c r="N15" s="5">
        <v>2.3831500000000001</v>
      </c>
      <c r="O15" s="339"/>
      <c r="P15" s="381"/>
      <c r="Q15" s="4">
        <v>0.89710999999999996</v>
      </c>
      <c r="R15" s="362"/>
      <c r="S15" s="330"/>
      <c r="T15" s="4">
        <v>0.90210000000000001</v>
      </c>
      <c r="U15" s="339"/>
      <c r="V15" s="390"/>
      <c r="W15" s="286">
        <v>1.3017399999999999</v>
      </c>
      <c r="X15" s="405"/>
      <c r="Y15" s="332"/>
      <c r="Z15" s="278">
        <v>1.5965499999999999</v>
      </c>
      <c r="AA15" s="339"/>
      <c r="AB15" s="383"/>
      <c r="AC15" s="302">
        <v>1.7174100000000001</v>
      </c>
      <c r="AD15" s="397"/>
    </row>
    <row r="16" spans="1:30" x14ac:dyDescent="0.25">
      <c r="A16" s="332" t="s">
        <v>177</v>
      </c>
      <c r="B16" s="278">
        <v>0.37369999999999998</v>
      </c>
      <c r="C16" s="337">
        <f t="shared" ref="C16" si="14">AVERAGE(B16:B18)</f>
        <v>0.33971999999999997</v>
      </c>
      <c r="D16" s="390" t="s">
        <v>181</v>
      </c>
      <c r="E16" s="286">
        <v>1.2380599999999999</v>
      </c>
      <c r="F16" s="384">
        <f t="shared" ref="F16" si="15">AVERAGE(E16:E18)</f>
        <v>1.1101166666666666</v>
      </c>
      <c r="G16" s="332" t="s">
        <v>177</v>
      </c>
      <c r="H16" s="4">
        <v>0.24656</v>
      </c>
      <c r="I16" s="337">
        <f t="shared" ref="I16" si="16">AVERAGE(H16:H18)</f>
        <v>0.21657666666666664</v>
      </c>
      <c r="J16" s="390" t="s">
        <v>181</v>
      </c>
      <c r="K16" s="286">
        <v>2.16052</v>
      </c>
      <c r="L16" s="395">
        <f t="shared" ref="L16" si="17">AVERAGE(K16:K17)</f>
        <v>2.2210350000000001</v>
      </c>
      <c r="M16" s="409" t="s">
        <v>180</v>
      </c>
      <c r="N16" s="5">
        <v>0.71103000000000005</v>
      </c>
      <c r="O16" s="337">
        <f>AVERAGE(N16:N18)</f>
        <v>0.62950666666666677</v>
      </c>
      <c r="P16" s="379" t="s">
        <v>180</v>
      </c>
      <c r="Q16" s="4">
        <v>0.63805000000000001</v>
      </c>
      <c r="R16" s="362">
        <f t="shared" ref="R16" si="18">AVERAGE(Q16:Q18)</f>
        <v>0.61559333333333333</v>
      </c>
      <c r="S16" s="330" t="s">
        <v>176</v>
      </c>
      <c r="T16" s="4">
        <v>1.33734</v>
      </c>
      <c r="U16" s="337">
        <f t="shared" ref="U16" si="19">AVERAGE(T16:T18)</f>
        <v>1.22176</v>
      </c>
      <c r="V16" s="390"/>
      <c r="W16" s="286">
        <v>1.46862</v>
      </c>
      <c r="X16" s="405"/>
      <c r="Y16" s="332" t="s">
        <v>177</v>
      </c>
      <c r="Z16" s="278">
        <v>0.183</v>
      </c>
      <c r="AA16" s="337">
        <f t="shared" ref="AA16" si="20">AVERAGE(Z16:Z18)</f>
        <v>0.19228333333333333</v>
      </c>
      <c r="AB16" s="383" t="s">
        <v>181</v>
      </c>
      <c r="AC16" s="302">
        <v>1.50614</v>
      </c>
      <c r="AD16" s="395">
        <f>AVERAGE(AC16:AC18)</f>
        <v>1.49034</v>
      </c>
    </row>
    <row r="17" spans="1:30" x14ac:dyDescent="0.25">
      <c r="A17" s="332"/>
      <c r="B17" s="278">
        <v>0.33903</v>
      </c>
      <c r="C17" s="338"/>
      <c r="D17" s="390"/>
      <c r="E17" s="286">
        <v>1.03145</v>
      </c>
      <c r="F17" s="389"/>
      <c r="G17" s="332"/>
      <c r="H17" s="4">
        <v>0.21809999999999999</v>
      </c>
      <c r="I17" s="338"/>
      <c r="J17" s="390"/>
      <c r="K17" s="286">
        <v>2.2815500000000002</v>
      </c>
      <c r="L17" s="397"/>
      <c r="M17" s="410"/>
      <c r="N17" s="5">
        <v>0.59430000000000005</v>
      </c>
      <c r="O17" s="338"/>
      <c r="P17" s="380"/>
      <c r="Q17" s="4">
        <v>0.61624999999999996</v>
      </c>
      <c r="R17" s="362"/>
      <c r="S17" s="330"/>
      <c r="T17" s="4">
        <v>1.14672</v>
      </c>
      <c r="U17" s="338"/>
      <c r="V17" s="383" t="s">
        <v>181</v>
      </c>
      <c r="W17" s="286">
        <v>0.85921999999999998</v>
      </c>
      <c r="X17" s="405">
        <f>AVERAGE(W17:W19)</f>
        <v>0.82733666666666661</v>
      </c>
      <c r="Y17" s="332"/>
      <c r="Z17" s="278">
        <v>0.24129</v>
      </c>
      <c r="AA17" s="338"/>
      <c r="AB17" s="383"/>
      <c r="AC17" s="302"/>
      <c r="AD17" s="396"/>
    </row>
    <row r="18" spans="1:30" x14ac:dyDescent="0.25">
      <c r="A18" s="332"/>
      <c r="B18" s="278">
        <v>0.30642999999999998</v>
      </c>
      <c r="C18" s="339"/>
      <c r="D18" s="390"/>
      <c r="E18" s="286">
        <v>1.06084</v>
      </c>
      <c r="F18" s="385"/>
      <c r="G18" s="332"/>
      <c r="H18" s="4">
        <v>0.18507000000000001</v>
      </c>
      <c r="I18" s="339"/>
      <c r="J18" s="383" t="s">
        <v>182</v>
      </c>
      <c r="K18" s="286">
        <v>0.40655000000000002</v>
      </c>
      <c r="L18" s="395">
        <f>AVERAGE(K18:K20)</f>
        <v>0.39269999999999999</v>
      </c>
      <c r="M18" s="411"/>
      <c r="N18" s="5">
        <v>0.58318999999999999</v>
      </c>
      <c r="O18" s="339"/>
      <c r="P18" s="381"/>
      <c r="Q18" s="4">
        <v>0.59248000000000001</v>
      </c>
      <c r="R18" s="362"/>
      <c r="S18" s="330"/>
      <c r="T18" s="4">
        <v>1.1812199999999999</v>
      </c>
      <c r="U18" s="339"/>
      <c r="V18" s="383"/>
      <c r="W18" s="286">
        <v>0.86348999999999998</v>
      </c>
      <c r="X18" s="405"/>
      <c r="Y18" s="332"/>
      <c r="Z18" s="278">
        <v>0.15256</v>
      </c>
      <c r="AA18" s="339"/>
      <c r="AB18" s="383"/>
      <c r="AC18" s="302">
        <v>1.47454</v>
      </c>
      <c r="AD18" s="397"/>
    </row>
    <row r="19" spans="1:30" x14ac:dyDescent="0.25">
      <c r="A19" s="332" t="s">
        <v>178</v>
      </c>
      <c r="B19" s="278">
        <v>0.36257</v>
      </c>
      <c r="C19" s="337">
        <f t="shared" ref="C19" si="21">AVERAGE(B19:B21)</f>
        <v>0.41684333333333329</v>
      </c>
      <c r="D19" s="383" t="s">
        <v>182</v>
      </c>
      <c r="E19" s="286">
        <v>0.28833999999999999</v>
      </c>
      <c r="F19" s="384">
        <f>AVERAGE(E19:E20)</f>
        <v>0.28123999999999999</v>
      </c>
      <c r="G19" s="332" t="s">
        <v>178</v>
      </c>
      <c r="H19" s="4">
        <v>0.64097000000000004</v>
      </c>
      <c r="I19" s="337">
        <f t="shared" ref="I19" si="22">AVERAGE(H19:H21)</f>
        <v>0.52945333333333333</v>
      </c>
      <c r="J19" s="383"/>
      <c r="K19" s="286">
        <v>0.38815</v>
      </c>
      <c r="L19" s="396"/>
      <c r="M19" s="332" t="s">
        <v>181</v>
      </c>
      <c r="N19" s="362">
        <v>1.27525</v>
      </c>
      <c r="O19" s="362">
        <f>AVERAGE(N19:N20)</f>
        <v>1.27525</v>
      </c>
      <c r="P19" s="379" t="s">
        <v>181</v>
      </c>
      <c r="Q19" s="4">
        <v>1.4412499999999999</v>
      </c>
      <c r="R19" s="362">
        <f>AVERAGE(Q19:Q20)</f>
        <v>1.4605649999999999</v>
      </c>
      <c r="S19" s="330" t="s">
        <v>178</v>
      </c>
      <c r="T19" s="4">
        <v>0.52109000000000005</v>
      </c>
      <c r="U19" s="362">
        <f t="shared" ref="U19" si="23">AVERAGE(T19:T21)</f>
        <v>0.46819666666666665</v>
      </c>
      <c r="V19" s="412"/>
      <c r="W19" s="286">
        <v>0.75929999999999997</v>
      </c>
      <c r="X19" s="405"/>
      <c r="Y19" s="332" t="s">
        <v>178</v>
      </c>
      <c r="Z19" s="278">
        <v>0.14871000000000001</v>
      </c>
      <c r="AA19" s="337">
        <f t="shared" ref="AA19" si="24">AVERAGE(Z19:Z21)</f>
        <v>0.15708999999999998</v>
      </c>
      <c r="AB19" s="383" t="s">
        <v>182</v>
      </c>
      <c r="AC19" s="302">
        <v>0.44739000000000001</v>
      </c>
      <c r="AD19" s="395">
        <f>AVERAGE(AC19:AC21)</f>
        <v>0.4670933333333333</v>
      </c>
    </row>
    <row r="20" spans="1:30" x14ac:dyDescent="0.25">
      <c r="A20" s="332"/>
      <c r="B20" s="278">
        <v>0.37422</v>
      </c>
      <c r="C20" s="338"/>
      <c r="D20" s="383"/>
      <c r="E20" s="286">
        <v>0.27413999999999999</v>
      </c>
      <c r="F20" s="385"/>
      <c r="G20" s="332"/>
      <c r="H20" s="4">
        <v>0.48026999999999997</v>
      </c>
      <c r="I20" s="338"/>
      <c r="J20" s="383"/>
      <c r="K20" s="286">
        <v>0.38340000000000002</v>
      </c>
      <c r="L20" s="397"/>
      <c r="M20" s="332"/>
      <c r="N20" s="362"/>
      <c r="O20" s="362"/>
      <c r="P20" s="380"/>
      <c r="Q20" s="4">
        <v>1.4798800000000001</v>
      </c>
      <c r="R20" s="362"/>
      <c r="S20" s="330"/>
      <c r="T20" s="4">
        <v>0.41416999999999998</v>
      </c>
      <c r="U20" s="362"/>
      <c r="W20" s="413"/>
      <c r="X20" s="297"/>
      <c r="Y20" s="332"/>
      <c r="Z20" s="278">
        <v>0.17887</v>
      </c>
      <c r="AA20" s="338"/>
      <c r="AB20" s="383"/>
      <c r="AC20" s="302">
        <v>0.57835999999999999</v>
      </c>
      <c r="AD20" s="396"/>
    </row>
    <row r="21" spans="1:30" x14ac:dyDescent="0.25">
      <c r="A21" s="332"/>
      <c r="B21" s="278">
        <v>0.51373999999999997</v>
      </c>
      <c r="C21" s="339"/>
      <c r="D21" s="383"/>
      <c r="E21" s="286"/>
      <c r="F21" s="384"/>
      <c r="G21" s="332"/>
      <c r="H21" s="4">
        <v>0.46711999999999998</v>
      </c>
      <c r="I21" s="339"/>
      <c r="J21" s="383" t="s">
        <v>183</v>
      </c>
      <c r="K21" s="286"/>
      <c r="L21" s="395">
        <f>AVERAGE(K21:K23)</f>
        <v>40.582605000000001</v>
      </c>
      <c r="M21" s="332"/>
      <c r="N21" s="362"/>
      <c r="O21" s="362"/>
      <c r="P21" s="381"/>
      <c r="Q21" s="296"/>
      <c r="R21" s="167"/>
      <c r="S21" s="330"/>
      <c r="T21" s="4">
        <v>0.46933000000000002</v>
      </c>
      <c r="U21" s="362"/>
      <c r="W21" s="413"/>
      <c r="X21" s="297"/>
      <c r="Y21" s="332"/>
      <c r="Z21" s="278">
        <v>0.14369000000000001</v>
      </c>
      <c r="AA21" s="339"/>
      <c r="AB21" s="383"/>
      <c r="AC21" s="302">
        <v>0.37552999999999997</v>
      </c>
      <c r="AD21" s="397"/>
    </row>
    <row r="22" spans="1:30" x14ac:dyDescent="0.25">
      <c r="A22" s="63"/>
      <c r="D22" s="383"/>
      <c r="E22" s="286"/>
      <c r="F22" s="385"/>
      <c r="G22" s="63"/>
      <c r="J22" s="383"/>
      <c r="K22" s="286">
        <v>37.602539999999998</v>
      </c>
      <c r="L22" s="396"/>
      <c r="M22" s="298" t="s">
        <v>13</v>
      </c>
      <c r="N22" s="120">
        <f>AVERAGE(O4:O12)</f>
        <v>1.599873333333333</v>
      </c>
      <c r="P22" s="49" t="s">
        <v>13</v>
      </c>
      <c r="Q22" s="120">
        <f>AVERAGE(R4:R12)</f>
        <v>1.6294811111111109</v>
      </c>
      <c r="S22" s="49" t="s">
        <v>13</v>
      </c>
      <c r="T22" s="120">
        <f>AVERAGE(U4:U9)</f>
        <v>1</v>
      </c>
      <c r="V22" s="49" t="s">
        <v>13</v>
      </c>
      <c r="W22" s="120">
        <f>AVERAGE(X4:X7)</f>
        <v>0.6200175</v>
      </c>
      <c r="Y22" s="63"/>
      <c r="AB22" s="301" t="s">
        <v>183</v>
      </c>
      <c r="AC22" s="302">
        <v>11.81282</v>
      </c>
      <c r="AD22" s="139"/>
    </row>
    <row r="23" spans="1:30" ht="18.75" x14ac:dyDescent="0.3">
      <c r="A23" s="386" t="s">
        <v>187</v>
      </c>
      <c r="B23" s="387"/>
      <c r="C23" s="387"/>
      <c r="D23" s="387"/>
      <c r="E23" s="387"/>
      <c r="F23" s="388"/>
      <c r="G23" s="63"/>
      <c r="J23" s="383"/>
      <c r="K23" s="286">
        <v>43.562669999999997</v>
      </c>
      <c r="L23" s="397"/>
      <c r="M23" s="414" t="s">
        <v>9</v>
      </c>
      <c r="N23" s="415"/>
      <c r="O23" s="415"/>
      <c r="P23" s="416" t="s">
        <v>16</v>
      </c>
      <c r="Q23" s="416"/>
      <c r="R23" s="416"/>
      <c r="S23" s="416" t="s">
        <v>34</v>
      </c>
      <c r="T23" s="416"/>
      <c r="U23" s="416"/>
      <c r="V23" s="416" t="s">
        <v>89</v>
      </c>
      <c r="W23" s="416"/>
      <c r="X23" s="416"/>
      <c r="Y23" s="63"/>
      <c r="AD23" s="62"/>
    </row>
    <row r="24" spans="1:30" ht="75" x14ac:dyDescent="0.25">
      <c r="A24" s="187"/>
      <c r="C24" s="2" t="s">
        <v>115</v>
      </c>
      <c r="D24" s="13"/>
      <c r="F24" s="51" t="s">
        <v>184</v>
      </c>
      <c r="G24" s="398" t="s">
        <v>187</v>
      </c>
      <c r="H24" s="399"/>
      <c r="I24" s="399"/>
      <c r="J24" s="399"/>
      <c r="K24" s="399"/>
      <c r="L24" s="400"/>
      <c r="M24" s="420" t="s">
        <v>33</v>
      </c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2" t="s">
        <v>187</v>
      </c>
      <c r="Z24" s="423"/>
      <c r="AA24" s="423"/>
      <c r="AB24" s="423"/>
      <c r="AC24" s="423"/>
      <c r="AD24" s="424"/>
    </row>
    <row r="25" spans="1:30" ht="75" x14ac:dyDescent="0.25">
      <c r="A25" s="332" t="s">
        <v>117</v>
      </c>
      <c r="B25" s="14" t="s">
        <v>66</v>
      </c>
      <c r="C25" s="4">
        <v>1</v>
      </c>
      <c r="D25" s="345" t="s">
        <v>117</v>
      </c>
      <c r="E25" s="219" t="s">
        <v>185</v>
      </c>
      <c r="F25" s="137"/>
      <c r="G25" s="187"/>
      <c r="H25" s="13"/>
      <c r="I25" s="2" t="s">
        <v>115</v>
      </c>
      <c r="J25" s="13"/>
      <c r="K25" s="13"/>
      <c r="L25" s="58" t="s">
        <v>184</v>
      </c>
      <c r="M25" s="332" t="s">
        <v>196</v>
      </c>
      <c r="N25" s="330"/>
      <c r="O25" s="362">
        <f>O4/1.6</f>
        <v>0.625</v>
      </c>
      <c r="P25" s="330" t="s">
        <v>196</v>
      </c>
      <c r="Q25" s="330"/>
      <c r="R25" s="362">
        <f>R4/1.629</f>
        <v>0.61387354205033762</v>
      </c>
      <c r="S25" s="330" t="s">
        <v>196</v>
      </c>
      <c r="T25" s="330"/>
      <c r="U25" s="362">
        <f>U4/1</f>
        <v>1</v>
      </c>
      <c r="V25" s="330" t="s">
        <v>196</v>
      </c>
      <c r="W25" s="330"/>
      <c r="X25" s="417">
        <f>X4/$K$22</f>
        <v>2.6593948174777556E-2</v>
      </c>
      <c r="Y25" s="56"/>
      <c r="Z25" s="1"/>
      <c r="AA25" s="2" t="s">
        <v>115</v>
      </c>
      <c r="AB25" s="1"/>
      <c r="AC25" s="2" t="s">
        <v>184</v>
      </c>
      <c r="AD25" s="58"/>
    </row>
    <row r="26" spans="1:30" ht="15.75" x14ac:dyDescent="0.25">
      <c r="A26" s="332"/>
      <c r="B26" s="14" t="s">
        <v>67</v>
      </c>
      <c r="C26" s="4">
        <v>1.0920000000000001</v>
      </c>
      <c r="D26" s="345"/>
      <c r="E26" s="219" t="s">
        <v>175</v>
      </c>
      <c r="F26" s="137">
        <v>0.26300000000000001</v>
      </c>
      <c r="G26" s="332" t="s">
        <v>117</v>
      </c>
      <c r="H26" s="14" t="s">
        <v>66</v>
      </c>
      <c r="I26" s="4">
        <v>1</v>
      </c>
      <c r="J26" s="345" t="s">
        <v>117</v>
      </c>
      <c r="K26" s="219" t="s">
        <v>185</v>
      </c>
      <c r="L26" s="140"/>
      <c r="M26" s="332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418"/>
      <c r="Y26" s="332" t="s">
        <v>117</v>
      </c>
      <c r="Z26" s="14" t="s">
        <v>66</v>
      </c>
      <c r="AA26" s="4">
        <v>1</v>
      </c>
      <c r="AB26" s="345" t="s">
        <v>117</v>
      </c>
      <c r="AC26" s="219" t="s">
        <v>185</v>
      </c>
      <c r="AD26" s="140"/>
    </row>
    <row r="27" spans="1:30" ht="15.75" x14ac:dyDescent="0.25">
      <c r="A27" s="332"/>
      <c r="B27" s="14" t="s">
        <v>4</v>
      </c>
      <c r="C27" s="4"/>
      <c r="D27" s="345"/>
      <c r="E27" s="219" t="s">
        <v>176</v>
      </c>
      <c r="F27" s="293">
        <v>0.871</v>
      </c>
      <c r="G27" s="332"/>
      <c r="H27" s="14" t="s">
        <v>67</v>
      </c>
      <c r="I27" s="4">
        <v>1.76</v>
      </c>
      <c r="J27" s="345"/>
      <c r="K27" s="219" t="s">
        <v>175</v>
      </c>
      <c r="L27" s="140">
        <v>0.72</v>
      </c>
      <c r="M27" s="332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418"/>
      <c r="Y27" s="332"/>
      <c r="Z27" s="14" t="s">
        <v>67</v>
      </c>
      <c r="AA27" s="4"/>
      <c r="AB27" s="345"/>
      <c r="AC27" s="219" t="s">
        <v>175</v>
      </c>
      <c r="AD27" s="140">
        <v>2.4140000000000001</v>
      </c>
    </row>
    <row r="28" spans="1:30" ht="15.75" x14ac:dyDescent="0.25">
      <c r="A28" s="332" t="s">
        <v>119</v>
      </c>
      <c r="B28" s="14" t="s">
        <v>66</v>
      </c>
      <c r="C28" s="4">
        <v>1</v>
      </c>
      <c r="D28" s="345"/>
      <c r="E28" s="219" t="s">
        <v>177</v>
      </c>
      <c r="F28" s="137">
        <v>0.34</v>
      </c>
      <c r="G28" s="332"/>
      <c r="H28" s="14" t="s">
        <v>4</v>
      </c>
      <c r="I28" s="4"/>
      <c r="J28" s="345"/>
      <c r="K28" s="219" t="s">
        <v>176</v>
      </c>
      <c r="L28" s="140">
        <v>1.863</v>
      </c>
      <c r="M28" s="332" t="s">
        <v>197</v>
      </c>
      <c r="N28" s="330"/>
      <c r="O28" s="362">
        <f t="shared" ref="O28" si="25">O7/1.6</f>
        <v>2.256933333333333</v>
      </c>
      <c r="P28" s="330" t="s">
        <v>197</v>
      </c>
      <c r="Q28" s="330"/>
      <c r="R28" s="362">
        <f t="shared" ref="R28" si="26">R7/1.629</f>
        <v>2.2589768774299159</v>
      </c>
      <c r="S28" s="330" t="s">
        <v>197</v>
      </c>
      <c r="T28" s="330"/>
      <c r="U28" s="362">
        <f t="shared" ref="U28" si="27">U7/1</f>
        <v>1</v>
      </c>
      <c r="V28" s="330" t="s">
        <v>197</v>
      </c>
      <c r="W28" s="330"/>
      <c r="X28" s="417">
        <f>X6/$K$22</f>
        <v>6.3834783501327307E-3</v>
      </c>
      <c r="Y28" s="332"/>
      <c r="Z28" s="14" t="s">
        <v>4</v>
      </c>
      <c r="AA28" s="4"/>
      <c r="AB28" s="345"/>
      <c r="AC28" s="219" t="s">
        <v>176</v>
      </c>
      <c r="AD28" s="140">
        <v>1.645</v>
      </c>
    </row>
    <row r="29" spans="1:30" ht="15.75" x14ac:dyDescent="0.25">
      <c r="A29" s="332"/>
      <c r="B29" s="14" t="s">
        <v>67</v>
      </c>
      <c r="C29" s="218">
        <v>1.29</v>
      </c>
      <c r="D29" s="345"/>
      <c r="E29" s="219" t="s">
        <v>178</v>
      </c>
      <c r="F29" s="137">
        <v>0.41699999999999998</v>
      </c>
      <c r="G29" s="332" t="s">
        <v>119</v>
      </c>
      <c r="H29" s="14" t="s">
        <v>66</v>
      </c>
      <c r="I29" s="4">
        <v>1</v>
      </c>
      <c r="J29" s="345"/>
      <c r="K29" s="219" t="s">
        <v>177</v>
      </c>
      <c r="L29" s="140">
        <v>0.216</v>
      </c>
      <c r="M29" s="332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418"/>
      <c r="Y29" s="332" t="s">
        <v>119</v>
      </c>
      <c r="Z29" s="14" t="s">
        <v>66</v>
      </c>
      <c r="AA29" s="4">
        <v>1</v>
      </c>
      <c r="AB29" s="345"/>
      <c r="AC29" s="219" t="s">
        <v>177</v>
      </c>
      <c r="AD29" s="140">
        <v>0.192</v>
      </c>
    </row>
    <row r="30" spans="1:30" ht="15.75" x14ac:dyDescent="0.25">
      <c r="A30" s="332"/>
      <c r="B30" s="14" t="s">
        <v>4</v>
      </c>
      <c r="C30" s="218">
        <v>0.123</v>
      </c>
      <c r="D30" s="345" t="s">
        <v>119</v>
      </c>
      <c r="E30" s="219" t="s">
        <v>185</v>
      </c>
      <c r="F30" s="293">
        <v>0.84899999999999998</v>
      </c>
      <c r="G30" s="332"/>
      <c r="H30" s="14" t="s">
        <v>67</v>
      </c>
      <c r="I30" s="218">
        <v>2.298</v>
      </c>
      <c r="J30" s="345"/>
      <c r="K30" s="219" t="s">
        <v>178</v>
      </c>
      <c r="L30" s="140">
        <v>0.52900000000000003</v>
      </c>
      <c r="M30" s="332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418"/>
      <c r="Y30" s="332"/>
      <c r="Z30" s="14" t="s">
        <v>67</v>
      </c>
      <c r="AA30" s="218">
        <v>2.008</v>
      </c>
      <c r="AB30" s="345"/>
      <c r="AC30" s="219" t="s">
        <v>178</v>
      </c>
      <c r="AD30" s="140">
        <v>0.157</v>
      </c>
    </row>
    <row r="31" spans="1:30" ht="15.75" x14ac:dyDescent="0.25">
      <c r="A31" s="257"/>
      <c r="B31" s="3" t="s">
        <v>186</v>
      </c>
      <c r="C31" s="4">
        <f>AVERAGE(C26,C29)</f>
        <v>1.1910000000000001</v>
      </c>
      <c r="D31" s="345"/>
      <c r="E31" s="219" t="s">
        <v>175</v>
      </c>
      <c r="F31" s="137">
        <v>0.40100000000000002</v>
      </c>
      <c r="G31" s="332"/>
      <c r="H31" s="14" t="s">
        <v>4</v>
      </c>
      <c r="I31" s="218">
        <v>0.16900000000000001</v>
      </c>
      <c r="J31" s="345" t="s">
        <v>119</v>
      </c>
      <c r="K31" s="219" t="s">
        <v>185</v>
      </c>
      <c r="L31" s="140">
        <v>1.8089999999999999</v>
      </c>
      <c r="M31" s="332" t="s">
        <v>198</v>
      </c>
      <c r="N31" s="330"/>
      <c r="O31" s="362">
        <f t="shared" ref="O31" si="28">O10/1.6</f>
        <v>0.11782916666666665</v>
      </c>
      <c r="P31" s="330" t="s">
        <v>198</v>
      </c>
      <c r="Q31" s="330"/>
      <c r="R31" s="362">
        <f t="shared" ref="R31" si="29">R10/1.629</f>
        <v>0.12803560466543892</v>
      </c>
      <c r="S31" s="330" t="s">
        <v>198</v>
      </c>
      <c r="T31" s="330"/>
      <c r="U31" s="362">
        <f>U10/1</f>
        <v>0.52930333333333335</v>
      </c>
      <c r="V31" s="330" t="s">
        <v>180</v>
      </c>
      <c r="W31" s="330"/>
      <c r="X31" s="417">
        <f>X14/$K$22</f>
        <v>3.8655278783472247E-2</v>
      </c>
      <c r="Y31" s="332"/>
      <c r="Z31" s="14" t="s">
        <v>4</v>
      </c>
      <c r="AA31" s="218">
        <v>0.124</v>
      </c>
      <c r="AB31" s="345" t="s">
        <v>119</v>
      </c>
      <c r="AC31" s="219" t="s">
        <v>185</v>
      </c>
      <c r="AD31" s="140">
        <v>3.2080000000000002</v>
      </c>
    </row>
    <row r="32" spans="1:30" ht="15.75" x14ac:dyDescent="0.25">
      <c r="A32" s="257"/>
      <c r="B32" s="14" t="s">
        <v>50</v>
      </c>
      <c r="C32" s="287">
        <f>AVERAGE(C25,C30,C31)</f>
        <v>0.77133333333333332</v>
      </c>
      <c r="D32" s="345"/>
      <c r="E32" s="219" t="s">
        <v>176</v>
      </c>
      <c r="F32" s="293">
        <v>1.1100000000000001</v>
      </c>
      <c r="G32" s="257"/>
      <c r="H32" s="3" t="s">
        <v>186</v>
      </c>
      <c r="I32" s="4">
        <f>AVERAGE(I27,I30)</f>
        <v>2.0289999999999999</v>
      </c>
      <c r="J32" s="345"/>
      <c r="K32" s="219" t="s">
        <v>175</v>
      </c>
      <c r="L32" s="140">
        <v>0.84799999999999998</v>
      </c>
      <c r="M32" s="332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418"/>
      <c r="Y32" s="257"/>
      <c r="Z32" s="3" t="s">
        <v>186</v>
      </c>
      <c r="AA32" s="4">
        <f>AVERAGE(AA27,AA30)</f>
        <v>2.008</v>
      </c>
      <c r="AB32" s="345"/>
      <c r="AC32" s="219" t="s">
        <v>175</v>
      </c>
      <c r="AD32" s="140">
        <v>1.958</v>
      </c>
    </row>
    <row r="33" spans="1:30" ht="15.75" x14ac:dyDescent="0.25">
      <c r="A33" s="257"/>
      <c r="B33" s="13"/>
      <c r="C33" s="5"/>
      <c r="D33" s="345"/>
      <c r="E33" s="219" t="s">
        <v>177</v>
      </c>
      <c r="F33" s="137">
        <v>0.28100000000000003</v>
      </c>
      <c r="G33" s="257"/>
      <c r="H33" s="14" t="s">
        <v>194</v>
      </c>
      <c r="I33" s="287">
        <f>AVERAGE(I26,I31,I27)</f>
        <v>0.97633333333333339</v>
      </c>
      <c r="J33" s="345"/>
      <c r="K33" s="219" t="s">
        <v>176</v>
      </c>
      <c r="L33" s="140">
        <v>2.2210000000000001</v>
      </c>
      <c r="M33" s="332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418"/>
      <c r="Y33" s="257"/>
      <c r="Z33" s="14" t="s">
        <v>50</v>
      </c>
      <c r="AA33" s="287">
        <f>AVERAGE(AA26,AA31,AA32)</f>
        <v>1.044</v>
      </c>
      <c r="AB33" s="345"/>
      <c r="AC33" s="219" t="s">
        <v>176</v>
      </c>
      <c r="AD33" s="140">
        <v>1.49</v>
      </c>
    </row>
    <row r="34" spans="1:30" ht="15.75" x14ac:dyDescent="0.25">
      <c r="A34" s="257"/>
      <c r="B34" s="13"/>
      <c r="C34" s="5"/>
      <c r="D34" s="345"/>
      <c r="E34" s="219"/>
      <c r="F34" s="137"/>
      <c r="G34" s="257"/>
      <c r="H34" s="13"/>
      <c r="I34" s="5"/>
      <c r="J34" s="345"/>
      <c r="K34" s="219" t="s">
        <v>177</v>
      </c>
      <c r="L34" s="140">
        <v>0.39300000000000002</v>
      </c>
      <c r="M34" s="332" t="s">
        <v>182</v>
      </c>
      <c r="N34" s="330"/>
      <c r="O34" s="362">
        <f t="shared" ref="O34" si="30">O13/1.6</f>
        <v>1.5155833333333335</v>
      </c>
      <c r="P34" s="425" t="s">
        <v>182</v>
      </c>
      <c r="Q34" s="425"/>
      <c r="R34" s="426">
        <f t="shared" ref="R34" si="31">R13/1.629</f>
        <v>0.50204624514016782</v>
      </c>
      <c r="S34" s="330" t="s">
        <v>180</v>
      </c>
      <c r="T34" s="330"/>
      <c r="U34" s="362">
        <f>U16/1</f>
        <v>1.22176</v>
      </c>
      <c r="V34" s="330" t="s">
        <v>182</v>
      </c>
      <c r="W34" s="330"/>
      <c r="X34" s="417">
        <f>X12/$K$22</f>
        <v>2.602497065357819E-2</v>
      </c>
      <c r="Y34" s="257"/>
      <c r="Z34" s="13"/>
      <c r="AA34" s="5"/>
      <c r="AB34" s="345"/>
      <c r="AC34" s="219" t="s">
        <v>177</v>
      </c>
      <c r="AD34" s="140">
        <v>0.46700000000000003</v>
      </c>
    </row>
    <row r="35" spans="1:30" ht="18.75" x14ac:dyDescent="0.3">
      <c r="A35" s="393" t="s">
        <v>27</v>
      </c>
      <c r="B35" s="394"/>
      <c r="C35" s="394"/>
      <c r="D35" s="394"/>
      <c r="E35" s="394"/>
      <c r="F35" s="394"/>
      <c r="G35" s="257"/>
      <c r="H35" s="13"/>
      <c r="I35" s="5"/>
      <c r="J35" s="345"/>
      <c r="K35" s="219" t="s">
        <v>178</v>
      </c>
      <c r="L35" s="140"/>
      <c r="M35" s="332"/>
      <c r="N35" s="330"/>
      <c r="O35" s="330"/>
      <c r="P35" s="425"/>
      <c r="Q35" s="425"/>
      <c r="R35" s="425"/>
      <c r="S35" s="330"/>
      <c r="T35" s="330"/>
      <c r="U35" s="330"/>
      <c r="V35" s="330"/>
      <c r="W35" s="330"/>
      <c r="X35" s="418"/>
      <c r="Y35" s="257"/>
      <c r="Z35" s="13"/>
      <c r="AA35" s="5"/>
      <c r="AB35" s="345"/>
      <c r="AC35" s="219" t="s">
        <v>178</v>
      </c>
      <c r="AD35" s="140">
        <v>11.8</v>
      </c>
    </row>
    <row r="36" spans="1:30" ht="75" x14ac:dyDescent="0.25">
      <c r="A36" s="187"/>
      <c r="B36" s="13"/>
      <c r="C36" s="2" t="s">
        <v>115</v>
      </c>
      <c r="D36" s="13"/>
      <c r="E36" s="13"/>
      <c r="F36" s="51" t="s">
        <v>184</v>
      </c>
      <c r="G36" s="406" t="s">
        <v>27</v>
      </c>
      <c r="H36" s="407"/>
      <c r="I36" s="407"/>
      <c r="J36" s="407"/>
      <c r="K36" s="407"/>
      <c r="L36" s="408"/>
      <c r="M36" s="332"/>
      <c r="N36" s="330"/>
      <c r="O36" s="330"/>
      <c r="P36" s="425"/>
      <c r="Q36" s="425"/>
      <c r="R36" s="425"/>
      <c r="S36" s="330"/>
      <c r="T36" s="330"/>
      <c r="U36" s="330"/>
      <c r="V36" s="330"/>
      <c r="W36" s="330"/>
      <c r="X36" s="418"/>
      <c r="Y36" s="422" t="s">
        <v>30</v>
      </c>
      <c r="Z36" s="423"/>
      <c r="AA36" s="423"/>
      <c r="AB36" s="423"/>
      <c r="AC36" s="423"/>
      <c r="AD36" s="424"/>
    </row>
    <row r="37" spans="1:30" ht="75" x14ac:dyDescent="0.25">
      <c r="A37" s="332" t="s">
        <v>117</v>
      </c>
      <c r="B37" s="14" t="s">
        <v>66</v>
      </c>
      <c r="C37" s="4">
        <f>C25/0.771</f>
        <v>1.2970168612191959</v>
      </c>
      <c r="D37" s="345" t="s">
        <v>117</v>
      </c>
      <c r="E37" s="219" t="s">
        <v>185</v>
      </c>
      <c r="F37" s="137"/>
      <c r="G37" s="187"/>
      <c r="H37" s="13"/>
      <c r="I37" s="2" t="s">
        <v>115</v>
      </c>
      <c r="J37" s="13"/>
      <c r="K37" s="13"/>
      <c r="L37" s="58" t="s">
        <v>184</v>
      </c>
      <c r="M37" s="332" t="s">
        <v>180</v>
      </c>
      <c r="N37" s="330"/>
      <c r="O37" s="362">
        <f t="shared" ref="O37" si="32">O16/1.6</f>
        <v>0.39344166666666669</v>
      </c>
      <c r="P37" s="330" t="s">
        <v>180</v>
      </c>
      <c r="Q37" s="330"/>
      <c r="R37" s="362">
        <f t="shared" ref="R37" si="33">R16/1.629</f>
        <v>0.37789645999590749</v>
      </c>
      <c r="S37" s="330" t="s">
        <v>182</v>
      </c>
      <c r="T37" s="330"/>
      <c r="U37" s="362">
        <f>U13/1</f>
        <v>0.96103000000000005</v>
      </c>
      <c r="V37" s="330" t="s">
        <v>181</v>
      </c>
      <c r="W37" s="330"/>
      <c r="X37" s="417">
        <f>X10/$K$22</f>
        <v>9.5177480031934034E-2</v>
      </c>
      <c r="Y37" s="56"/>
      <c r="Z37" s="1"/>
      <c r="AA37" s="2" t="s">
        <v>115</v>
      </c>
      <c r="AB37" s="1"/>
      <c r="AC37" s="1"/>
      <c r="AD37" s="58" t="s">
        <v>184</v>
      </c>
    </row>
    <row r="38" spans="1:30" ht="15.75" x14ac:dyDescent="0.25">
      <c r="A38" s="332"/>
      <c r="B38" s="14" t="s">
        <v>67</v>
      </c>
      <c r="C38" s="4">
        <f t="shared" ref="C38:C44" si="34">C26/0.771</f>
        <v>1.4163424124513619</v>
      </c>
      <c r="D38" s="345"/>
      <c r="E38" s="219" t="s">
        <v>175</v>
      </c>
      <c r="F38" s="137">
        <f t="shared" ref="F38:F45" si="35">F26/0.771</f>
        <v>0.34111543450064852</v>
      </c>
      <c r="G38" s="332" t="s">
        <v>117</v>
      </c>
      <c r="H38" s="14" t="s">
        <v>66</v>
      </c>
      <c r="I38" s="4">
        <f>I26/0.976</f>
        <v>1.0245901639344261</v>
      </c>
      <c r="J38" s="345" t="s">
        <v>117</v>
      </c>
      <c r="K38" s="219" t="s">
        <v>185</v>
      </c>
      <c r="L38" s="140"/>
      <c r="M38" s="332"/>
      <c r="N38" s="330"/>
      <c r="O38" s="330"/>
      <c r="P38" s="330"/>
      <c r="Q38" s="330"/>
      <c r="R38" s="330"/>
      <c r="S38" s="330"/>
      <c r="T38" s="330"/>
      <c r="U38" s="330"/>
      <c r="V38" s="330"/>
      <c r="W38" s="330"/>
      <c r="X38" s="418"/>
      <c r="Y38" s="332" t="s">
        <v>117</v>
      </c>
      <c r="Z38" s="14" t="s">
        <v>66</v>
      </c>
      <c r="AA38" s="4">
        <f>AA26/1.044</f>
        <v>0.95785440613026818</v>
      </c>
      <c r="AB38" s="345" t="s">
        <v>117</v>
      </c>
      <c r="AC38" s="219" t="s">
        <v>185</v>
      </c>
      <c r="AD38" s="140"/>
    </row>
    <row r="39" spans="1:30" ht="15.75" x14ac:dyDescent="0.25">
      <c r="A39" s="332"/>
      <c r="B39" s="14" t="s">
        <v>4</v>
      </c>
      <c r="C39" s="4">
        <f t="shared" si="34"/>
        <v>0</v>
      </c>
      <c r="D39" s="345"/>
      <c r="E39" s="219" t="s">
        <v>176</v>
      </c>
      <c r="F39" s="137">
        <f t="shared" si="35"/>
        <v>1.1297016861219196</v>
      </c>
      <c r="G39" s="332"/>
      <c r="H39" s="14" t="s">
        <v>67</v>
      </c>
      <c r="I39" s="4">
        <f t="shared" ref="I39:I45" si="36">I27/0.976</f>
        <v>1.8032786885245902</v>
      </c>
      <c r="J39" s="345"/>
      <c r="K39" s="219" t="s">
        <v>175</v>
      </c>
      <c r="L39" s="140">
        <f t="shared" ref="L39:L46" si="37">L27/0.976</f>
        <v>0.73770491803278693</v>
      </c>
      <c r="M39" s="332"/>
      <c r="N39" s="330"/>
      <c r="O39" s="330"/>
      <c r="P39" s="330"/>
      <c r="Q39" s="330"/>
      <c r="R39" s="330"/>
      <c r="S39" s="330"/>
      <c r="T39" s="330"/>
      <c r="U39" s="330"/>
      <c r="V39" s="330"/>
      <c r="W39" s="330"/>
      <c r="X39" s="418"/>
      <c r="Y39" s="332"/>
      <c r="Z39" s="14" t="s">
        <v>67</v>
      </c>
      <c r="AA39" s="4"/>
      <c r="AB39" s="345"/>
      <c r="AC39" s="219" t="s">
        <v>175</v>
      </c>
      <c r="AD39" s="140">
        <f>AD27/1.044</f>
        <v>2.3122605363984676</v>
      </c>
    </row>
    <row r="40" spans="1:30" ht="15.75" x14ac:dyDescent="0.25">
      <c r="A40" s="332" t="s">
        <v>119</v>
      </c>
      <c r="B40" s="14" t="s">
        <v>66</v>
      </c>
      <c r="C40" s="4">
        <f t="shared" si="34"/>
        <v>1.2970168612191959</v>
      </c>
      <c r="D40" s="345"/>
      <c r="E40" s="219" t="s">
        <v>177</v>
      </c>
      <c r="F40" s="137">
        <f t="shared" si="35"/>
        <v>0.44098573281452663</v>
      </c>
      <c r="G40" s="332"/>
      <c r="H40" s="14" t="s">
        <v>4</v>
      </c>
      <c r="I40" s="4">
        <f t="shared" si="36"/>
        <v>0</v>
      </c>
      <c r="J40" s="345"/>
      <c r="K40" s="219" t="s">
        <v>176</v>
      </c>
      <c r="L40" s="140">
        <f t="shared" si="37"/>
        <v>1.9088114754098362</v>
      </c>
      <c r="M40" s="332" t="s">
        <v>181</v>
      </c>
      <c r="N40" s="330"/>
      <c r="O40" s="362">
        <f t="shared" ref="O40" si="38">O19/1.6</f>
        <v>0.79703124999999997</v>
      </c>
      <c r="P40" s="330" t="s">
        <v>181</v>
      </c>
      <c r="Q40" s="330"/>
      <c r="R40" s="362">
        <f t="shared" ref="R40" si="39">R19/1.629</f>
        <v>0.89660220994475126</v>
      </c>
      <c r="S40" s="330" t="s">
        <v>183</v>
      </c>
      <c r="T40" s="330"/>
      <c r="U40" s="362">
        <f t="shared" ref="U40" si="40">U19/1</f>
        <v>0.46819666666666665</v>
      </c>
      <c r="V40" s="330" t="s">
        <v>181</v>
      </c>
      <c r="W40" s="330"/>
      <c r="X40" s="417">
        <f>X17/$K$22</f>
        <v>2.2002148436426547E-2</v>
      </c>
      <c r="Y40" s="332"/>
      <c r="Z40" s="14" t="s">
        <v>4</v>
      </c>
      <c r="AA40" s="4"/>
      <c r="AB40" s="345"/>
      <c r="AC40" s="219" t="s">
        <v>176</v>
      </c>
      <c r="AD40" s="140">
        <f t="shared" ref="AD40:AD46" si="41">AD28/1.044</f>
        <v>1.575670498084291</v>
      </c>
    </row>
    <row r="41" spans="1:30" ht="15.75" x14ac:dyDescent="0.25">
      <c r="A41" s="332"/>
      <c r="B41" s="14" t="s">
        <v>67</v>
      </c>
      <c r="C41" s="4">
        <f t="shared" si="34"/>
        <v>1.6731517509727627</v>
      </c>
      <c r="D41" s="345"/>
      <c r="E41" s="219" t="s">
        <v>178</v>
      </c>
      <c r="F41" s="137">
        <f t="shared" si="35"/>
        <v>0.54085603112840464</v>
      </c>
      <c r="G41" s="332" t="s">
        <v>119</v>
      </c>
      <c r="H41" s="14" t="s">
        <v>66</v>
      </c>
      <c r="I41" s="4">
        <f t="shared" si="36"/>
        <v>1.0245901639344261</v>
      </c>
      <c r="J41" s="345"/>
      <c r="K41" s="219" t="s">
        <v>177</v>
      </c>
      <c r="L41" s="140">
        <f t="shared" si="37"/>
        <v>0.22131147540983606</v>
      </c>
      <c r="M41" s="332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418"/>
      <c r="Y41" s="332" t="s">
        <v>119</v>
      </c>
      <c r="Z41" s="14" t="s">
        <v>66</v>
      </c>
      <c r="AA41" s="4">
        <f t="shared" ref="AA41:AA43" si="42">AA29/1.044</f>
        <v>0.95785440613026818</v>
      </c>
      <c r="AB41" s="345"/>
      <c r="AC41" s="219" t="s">
        <v>177</v>
      </c>
      <c r="AD41" s="140">
        <f t="shared" si="41"/>
        <v>0.18390804597701149</v>
      </c>
    </row>
    <row r="42" spans="1:30" ht="15.75" x14ac:dyDescent="0.25">
      <c r="A42" s="332"/>
      <c r="B42" s="14" t="s">
        <v>4</v>
      </c>
      <c r="C42" s="4">
        <f t="shared" si="34"/>
        <v>0.15953307392996108</v>
      </c>
      <c r="D42" s="345" t="s">
        <v>119</v>
      </c>
      <c r="E42" s="219" t="s">
        <v>185</v>
      </c>
      <c r="F42" s="137">
        <f t="shared" si="35"/>
        <v>1.1011673151750971</v>
      </c>
      <c r="G42" s="332"/>
      <c r="H42" s="14" t="s">
        <v>67</v>
      </c>
      <c r="I42" s="4">
        <f t="shared" si="36"/>
        <v>2.3545081967213117</v>
      </c>
      <c r="J42" s="345"/>
      <c r="K42" s="219" t="s">
        <v>178</v>
      </c>
      <c r="L42" s="140">
        <f t="shared" si="37"/>
        <v>0.54200819672131151</v>
      </c>
      <c r="M42" s="332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418"/>
      <c r="Y42" s="332"/>
      <c r="Z42" s="14" t="s">
        <v>67</v>
      </c>
      <c r="AA42" s="4">
        <f t="shared" si="42"/>
        <v>1.9233716475095786</v>
      </c>
      <c r="AB42" s="345"/>
      <c r="AC42" s="219" t="s">
        <v>178</v>
      </c>
      <c r="AD42" s="140">
        <f t="shared" si="41"/>
        <v>0.1503831417624521</v>
      </c>
    </row>
    <row r="43" spans="1:30" ht="45" x14ac:dyDescent="0.25">
      <c r="A43" s="257"/>
      <c r="B43" s="3" t="s">
        <v>186</v>
      </c>
      <c r="C43" s="4">
        <f t="shared" si="34"/>
        <v>1.5447470817120623</v>
      </c>
      <c r="D43" s="345"/>
      <c r="E43" s="219" t="s">
        <v>175</v>
      </c>
      <c r="F43" s="137">
        <f t="shared" si="35"/>
        <v>0.52010376134889758</v>
      </c>
      <c r="G43" s="332"/>
      <c r="H43" s="14" t="s">
        <v>4</v>
      </c>
      <c r="I43" s="4">
        <f t="shared" si="36"/>
        <v>0.17315573770491804</v>
      </c>
      <c r="J43" s="345" t="s">
        <v>119</v>
      </c>
      <c r="K43" s="219" t="s">
        <v>185</v>
      </c>
      <c r="L43" s="140">
        <f t="shared" si="37"/>
        <v>1.853483606557377</v>
      </c>
      <c r="M43" s="89" t="s">
        <v>53</v>
      </c>
      <c r="N43" s="118" t="s">
        <v>9</v>
      </c>
      <c r="O43" s="118" t="s">
        <v>16</v>
      </c>
      <c r="P43" s="419" t="s">
        <v>199</v>
      </c>
      <c r="Q43" s="419"/>
      <c r="R43" s="118" t="s">
        <v>200</v>
      </c>
      <c r="S43" s="118" t="s">
        <v>201</v>
      </c>
      <c r="T43" s="118" t="s">
        <v>202</v>
      </c>
      <c r="Y43" s="332"/>
      <c r="Z43" s="14" t="s">
        <v>4</v>
      </c>
      <c r="AA43" s="4">
        <f t="shared" si="42"/>
        <v>0.11877394636015325</v>
      </c>
      <c r="AB43" s="345" t="s">
        <v>119</v>
      </c>
      <c r="AC43" s="219" t="s">
        <v>185</v>
      </c>
      <c r="AD43" s="140">
        <f t="shared" si="41"/>
        <v>3.0727969348659006</v>
      </c>
    </row>
    <row r="44" spans="1:30" ht="15.75" x14ac:dyDescent="0.25">
      <c r="A44" s="257"/>
      <c r="B44" s="14" t="s">
        <v>50</v>
      </c>
      <c r="C44" s="4">
        <f t="shared" si="34"/>
        <v>1.0004323389537397</v>
      </c>
      <c r="D44" s="345"/>
      <c r="E44" s="219" t="s">
        <v>176</v>
      </c>
      <c r="F44" s="137">
        <f t="shared" si="35"/>
        <v>1.4396887159533074</v>
      </c>
      <c r="G44" s="257"/>
      <c r="H44" s="3" t="s">
        <v>186</v>
      </c>
      <c r="I44" s="4">
        <f t="shared" si="36"/>
        <v>2.0788934426229506</v>
      </c>
      <c r="J44" s="345"/>
      <c r="K44" s="219" t="s">
        <v>175</v>
      </c>
      <c r="L44" s="140">
        <f t="shared" si="37"/>
        <v>0.86885245901639341</v>
      </c>
      <c r="M44" s="107" t="s">
        <v>196</v>
      </c>
      <c r="N44" s="15">
        <v>0.62504948308407804</v>
      </c>
      <c r="O44" s="15">
        <v>0.61369229332036856</v>
      </c>
      <c r="P44" s="15"/>
      <c r="Q44" s="15">
        <v>1.613</v>
      </c>
      <c r="R44" s="299">
        <f>AVERAGE(N44:Q44)</f>
        <v>0.95058059213481549</v>
      </c>
      <c r="S44" s="299">
        <f>AVERAGE(R44:R46)</f>
        <v>0.94771618130402258</v>
      </c>
      <c r="T44" s="100">
        <f>R44/$S$44</f>
        <v>1.003022435289489</v>
      </c>
      <c r="Y44" s="257"/>
      <c r="Z44" s="3" t="s">
        <v>203</v>
      </c>
      <c r="AA44" s="4">
        <f>AA32/1.044</f>
        <v>1.9233716475095786</v>
      </c>
      <c r="AB44" s="345"/>
      <c r="AC44" s="219" t="s">
        <v>175</v>
      </c>
      <c r="AD44" s="140">
        <f t="shared" si="41"/>
        <v>1.875478927203065</v>
      </c>
    </row>
    <row r="45" spans="1:30" ht="15.75" x14ac:dyDescent="0.25">
      <c r="A45" s="257"/>
      <c r="B45" s="13"/>
      <c r="C45" s="5"/>
      <c r="D45" s="345"/>
      <c r="E45" s="219" t="s">
        <v>177</v>
      </c>
      <c r="F45" s="137">
        <f t="shared" si="35"/>
        <v>0.36446173800259407</v>
      </c>
      <c r="G45" s="257"/>
      <c r="H45" s="14" t="s">
        <v>50</v>
      </c>
      <c r="I45" s="4">
        <f t="shared" si="36"/>
        <v>1.000341530054645</v>
      </c>
      <c r="J45" s="345"/>
      <c r="K45" s="219" t="s">
        <v>176</v>
      </c>
      <c r="L45" s="140">
        <f t="shared" si="37"/>
        <v>2.2756147540983607</v>
      </c>
      <c r="M45" s="107" t="s">
        <v>197</v>
      </c>
      <c r="N45" s="15">
        <v>2.2571120213683589</v>
      </c>
      <c r="O45" s="15">
        <v>2.2583099050618025</v>
      </c>
      <c r="P45" s="15"/>
      <c r="Q45" s="15">
        <v>0.38714229840286768</v>
      </c>
      <c r="R45" s="299">
        <f>AVERAGE(N45:Q45)</f>
        <v>1.6341880749443429</v>
      </c>
      <c r="S45" s="11"/>
      <c r="T45" s="100">
        <f t="shared" ref="T45:T49" si="43">R45/$S$44</f>
        <v>1.7243433289233916</v>
      </c>
      <c r="Y45" s="257"/>
      <c r="Z45" s="14" t="s">
        <v>50</v>
      </c>
      <c r="AA45" s="4">
        <f>AA33/1.044</f>
        <v>1</v>
      </c>
      <c r="AB45" s="345"/>
      <c r="AC45" s="219" t="s">
        <v>176</v>
      </c>
      <c r="AD45" s="140">
        <f t="shared" si="41"/>
        <v>1.4272030651340994</v>
      </c>
    </row>
    <row r="46" spans="1:30" ht="15.75" x14ac:dyDescent="0.25">
      <c r="A46" s="257"/>
      <c r="B46" s="13"/>
      <c r="C46" s="5"/>
      <c r="D46" s="345"/>
      <c r="E46" s="219"/>
      <c r="F46" s="137"/>
      <c r="G46" s="257"/>
      <c r="H46" s="13"/>
      <c r="I46" s="5"/>
      <c r="J46" s="345"/>
      <c r="K46" s="219" t="s">
        <v>177</v>
      </c>
      <c r="L46" s="140">
        <f t="shared" si="37"/>
        <v>0.40266393442622955</v>
      </c>
      <c r="M46" s="107" t="s">
        <v>198</v>
      </c>
      <c r="N46" s="15">
        <v>0.11783849554756419</v>
      </c>
      <c r="O46" s="15">
        <v>0.12799780161782928</v>
      </c>
      <c r="P46" s="15">
        <v>0.52930333333333335</v>
      </c>
      <c r="Q46" s="15"/>
      <c r="R46" s="299">
        <f>AVERAGE(N46:P46)</f>
        <v>0.25837987683290892</v>
      </c>
      <c r="S46" s="11"/>
      <c r="T46" s="100">
        <f t="shared" si="43"/>
        <v>0.27263423578711898</v>
      </c>
      <c r="Y46" s="257"/>
      <c r="Z46" s="13"/>
      <c r="AA46" s="5"/>
      <c r="AB46" s="345"/>
      <c r="AC46" s="219" t="s">
        <v>177</v>
      </c>
      <c r="AD46" s="140">
        <f t="shared" si="41"/>
        <v>0.44731800766283525</v>
      </c>
    </row>
    <row r="47" spans="1:30" ht="15.75" x14ac:dyDescent="0.25">
      <c r="A47" s="63"/>
      <c r="B47" s="288" t="s">
        <v>154</v>
      </c>
      <c r="C47" s="287">
        <f>AVERAGE(C37,C40)</f>
        <v>1.2970168612191959</v>
      </c>
      <c r="E47" s="289" t="s">
        <v>188</v>
      </c>
      <c r="F47" s="294">
        <f>AVERAGE(F37,F42)</f>
        <v>1.1011673151750971</v>
      </c>
      <c r="G47" s="257"/>
      <c r="H47" s="13"/>
      <c r="I47" s="5"/>
      <c r="J47" s="345"/>
      <c r="K47" s="219" t="s">
        <v>178</v>
      </c>
      <c r="L47" s="140"/>
      <c r="M47" s="107" t="s">
        <v>182</v>
      </c>
      <c r="N47" s="15">
        <v>1.5157033265133495</v>
      </c>
      <c r="O47" s="300"/>
      <c r="P47" s="15">
        <v>0.96103000000000005</v>
      </c>
      <c r="Q47" s="15">
        <v>1.57835061107146</v>
      </c>
      <c r="R47" s="299">
        <f>AVERAGE(N47:Q47)</f>
        <v>1.3516946458616033</v>
      </c>
      <c r="S47" s="11"/>
      <c r="T47" s="100">
        <f t="shared" si="43"/>
        <v>1.4262652390315012</v>
      </c>
      <c r="Y47" s="257"/>
      <c r="Z47" s="13"/>
      <c r="AA47" s="5"/>
      <c r="AB47" s="345"/>
      <c r="AC47" s="219" t="s">
        <v>178</v>
      </c>
      <c r="AD47" s="140"/>
    </row>
    <row r="48" spans="1:30" ht="15.75" x14ac:dyDescent="0.25">
      <c r="A48" s="63"/>
      <c r="B48" s="288" t="s">
        <v>156</v>
      </c>
      <c r="C48" s="287">
        <f>AVERAGE(C38,C41)</f>
        <v>1.5447470817120623</v>
      </c>
      <c r="E48" s="289" t="s">
        <v>189</v>
      </c>
      <c r="F48" s="294">
        <f>AVERAGE(F38,F43)</f>
        <v>0.43060959792477305</v>
      </c>
      <c r="G48" s="63"/>
      <c r="H48" s="288" t="s">
        <v>154</v>
      </c>
      <c r="I48" s="287">
        <f>AVERAGE(I38,I41)</f>
        <v>1.0245901639344261</v>
      </c>
      <c r="K48" s="289" t="s">
        <v>188</v>
      </c>
      <c r="L48" s="290">
        <f>AVERAGE(L38,L43)</f>
        <v>1.853483606557377</v>
      </c>
      <c r="M48" s="107" t="s">
        <v>180</v>
      </c>
      <c r="N48" s="15">
        <v>0.39347281659798083</v>
      </c>
      <c r="O48" s="15">
        <v>0.3777848844860634</v>
      </c>
      <c r="P48" s="15">
        <v>1.22176</v>
      </c>
      <c r="Q48" s="15">
        <v>2.3443478073871566</v>
      </c>
      <c r="R48" s="299">
        <f>AVERAGE(N48:Q48)</f>
        <v>1.0843413771178003</v>
      </c>
      <c r="S48" s="11"/>
      <c r="T48" s="100">
        <f>R48/$S$44</f>
        <v>1.1441625652373968</v>
      </c>
      <c r="Y48" s="63"/>
      <c r="Z48" s="288" t="s">
        <v>154</v>
      </c>
      <c r="AA48" s="287">
        <f>AVERAGE(AA38,AA41)</f>
        <v>0.95785440613026818</v>
      </c>
      <c r="AC48" s="289" t="s">
        <v>188</v>
      </c>
      <c r="AD48" s="290">
        <f>AVERAGE(AD38,AD43)</f>
        <v>3.0727969348659006</v>
      </c>
    </row>
    <row r="49" spans="1:30" ht="15.75" x14ac:dyDescent="0.25">
      <c r="A49" s="63"/>
      <c r="B49" s="288" t="s">
        <v>190</v>
      </c>
      <c r="C49" s="287">
        <f t="shared" ref="C49" si="44">AVERAGE(C39,C42)</f>
        <v>7.9766536964980539E-2</v>
      </c>
      <c r="E49" s="289" t="s">
        <v>191</v>
      </c>
      <c r="F49" s="294">
        <f t="shared" ref="F49:F50" si="45">AVERAGE(F39,F44)</f>
        <v>1.2846952010376134</v>
      </c>
      <c r="G49" s="63"/>
      <c r="H49" s="288" t="s">
        <v>156</v>
      </c>
      <c r="I49" s="287">
        <v>1.8029999999999999</v>
      </c>
      <c r="K49" s="289" t="s">
        <v>189</v>
      </c>
      <c r="L49" s="290">
        <f>AVERAGE(L39,L44)</f>
        <v>0.80327868852459017</v>
      </c>
      <c r="M49" s="107" t="s">
        <v>181</v>
      </c>
      <c r="N49" s="15">
        <v>0.79709435330296996</v>
      </c>
      <c r="O49" s="15">
        <v>0.89633748439346406</v>
      </c>
      <c r="P49" s="15">
        <v>5.7722806211115012</v>
      </c>
      <c r="Q49" s="15">
        <v>1.3343763146470327</v>
      </c>
      <c r="R49" s="299">
        <f>AVERAGE(N49:Q49)</f>
        <v>2.2000221933637421</v>
      </c>
      <c r="S49" s="11"/>
      <c r="T49" s="100">
        <f t="shared" si="43"/>
        <v>2.3213935108046719</v>
      </c>
      <c r="Y49" s="63"/>
      <c r="Z49" s="288" t="s">
        <v>156</v>
      </c>
      <c r="AA49" s="287">
        <f>AVERAGE(AA39,AA42)</f>
        <v>1.9233716475095786</v>
      </c>
      <c r="AC49" s="289" t="s">
        <v>189</v>
      </c>
      <c r="AD49" s="290">
        <f>AVERAGE(AD39,AD44)</f>
        <v>2.0938697318007664</v>
      </c>
    </row>
    <row r="50" spans="1:30" ht="16.5" thickBot="1" x14ac:dyDescent="0.3">
      <c r="A50" s="63"/>
      <c r="B50" s="3" t="s">
        <v>52</v>
      </c>
      <c r="C50" s="4">
        <f>AVERAGE(C47:C49)</f>
        <v>0.97384349329874631</v>
      </c>
      <c r="E50" s="289" t="s">
        <v>192</v>
      </c>
      <c r="F50" s="294">
        <f t="shared" si="45"/>
        <v>0.40272373540856032</v>
      </c>
      <c r="G50" s="63"/>
      <c r="H50" s="288" t="s">
        <v>190</v>
      </c>
      <c r="I50" s="287">
        <f t="shared" ref="I50" si="46">AVERAGE(I40,I43)</f>
        <v>8.6577868852459022E-2</v>
      </c>
      <c r="K50" s="289" t="s">
        <v>191</v>
      </c>
      <c r="L50" s="290">
        <f t="shared" ref="L50:L52" si="47">AVERAGE(L40,L45)</f>
        <v>2.0922131147540983</v>
      </c>
      <c r="M50" s="64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3"/>
      <c r="Z50" s="288" t="s">
        <v>190</v>
      </c>
      <c r="AA50" s="287">
        <f t="shared" ref="AA50" si="48">AVERAGE(AA40,AA43)</f>
        <v>0.11877394636015325</v>
      </c>
      <c r="AC50" s="289" t="s">
        <v>191</v>
      </c>
      <c r="AD50" s="290">
        <f t="shared" ref="AD50:AD52" si="49">AVERAGE(AD40,AD45)</f>
        <v>1.5014367816091951</v>
      </c>
    </row>
    <row r="51" spans="1:30" ht="16.5" thickBot="1" x14ac:dyDescent="0.3">
      <c r="A51" s="64"/>
      <c r="B51" s="65"/>
      <c r="C51" s="65"/>
      <c r="D51" s="65"/>
      <c r="E51" s="291" t="s">
        <v>193</v>
      </c>
      <c r="F51" s="295">
        <f>AVERAGE(F41)</f>
        <v>0.54085603112840464</v>
      </c>
      <c r="G51" s="63"/>
      <c r="H51" s="3" t="s">
        <v>52</v>
      </c>
      <c r="I51" s="4">
        <f>AVERAGE(I48:I50)</f>
        <v>0.97138934426229495</v>
      </c>
      <c r="K51" s="289" t="s">
        <v>192</v>
      </c>
      <c r="L51" s="290">
        <f t="shared" si="47"/>
        <v>0.31198770491803279</v>
      </c>
      <c r="Y51" s="63"/>
      <c r="Z51" s="3" t="s">
        <v>52</v>
      </c>
      <c r="AA51" s="4">
        <f>AVERAGE(AA48:AA50)</f>
        <v>1</v>
      </c>
      <c r="AC51" s="289" t="s">
        <v>192</v>
      </c>
      <c r="AD51" s="290">
        <f t="shared" si="49"/>
        <v>0.31561302681992337</v>
      </c>
    </row>
    <row r="52" spans="1:30" ht="16.5" thickBot="1" x14ac:dyDescent="0.3">
      <c r="G52" s="63"/>
      <c r="K52" s="289" t="s">
        <v>193</v>
      </c>
      <c r="L52" s="290">
        <f t="shared" si="47"/>
        <v>0.54200819672131151</v>
      </c>
      <c r="Y52" s="64"/>
      <c r="Z52" s="65"/>
      <c r="AA52" s="65"/>
      <c r="AB52" s="65"/>
      <c r="AC52" s="291" t="s">
        <v>193</v>
      </c>
      <c r="AD52" s="292">
        <f t="shared" si="49"/>
        <v>0.1503831417624521</v>
      </c>
    </row>
    <row r="53" spans="1:30" ht="15.75" thickBot="1" x14ac:dyDescent="0.3">
      <c r="G53" s="64"/>
      <c r="H53" s="65"/>
      <c r="I53" s="65"/>
      <c r="J53" s="65"/>
      <c r="K53" s="65"/>
      <c r="L53" s="66"/>
    </row>
  </sheetData>
  <mergeCells count="230">
    <mergeCell ref="M24:X24"/>
    <mergeCell ref="Y24:AD24"/>
    <mergeCell ref="Y26:Y28"/>
    <mergeCell ref="AB26:AB30"/>
    <mergeCell ref="Y29:Y31"/>
    <mergeCell ref="AB31:AB35"/>
    <mergeCell ref="Y36:AD36"/>
    <mergeCell ref="P37:Q39"/>
    <mergeCell ref="R37:R39"/>
    <mergeCell ref="S31:T33"/>
    <mergeCell ref="U31:U33"/>
    <mergeCell ref="V37:W39"/>
    <mergeCell ref="X37:X39"/>
    <mergeCell ref="M34:N36"/>
    <mergeCell ref="O34:O36"/>
    <mergeCell ref="P34:Q36"/>
    <mergeCell ref="R34:R36"/>
    <mergeCell ref="S34:T36"/>
    <mergeCell ref="U34:U36"/>
    <mergeCell ref="V34:W36"/>
    <mergeCell ref="AB19:AB21"/>
    <mergeCell ref="AD19:AD21"/>
    <mergeCell ref="AB6:AB8"/>
    <mergeCell ref="AD6:AD8"/>
    <mergeCell ref="AB9:AB10"/>
    <mergeCell ref="AD9:AD10"/>
    <mergeCell ref="AB11:AB12"/>
    <mergeCell ref="AD11:AD12"/>
    <mergeCell ref="Y38:Y40"/>
    <mergeCell ref="AB38:AB42"/>
    <mergeCell ref="Y41:Y43"/>
    <mergeCell ref="AB43:AB47"/>
    <mergeCell ref="Y2:AA2"/>
    <mergeCell ref="Y1:AD1"/>
    <mergeCell ref="AB2:AD2"/>
    <mergeCell ref="AB4:AB5"/>
    <mergeCell ref="AD4:AD5"/>
    <mergeCell ref="Y13:Y15"/>
    <mergeCell ref="AA13:AA15"/>
    <mergeCell ref="Y16:Y18"/>
    <mergeCell ref="AA16:AA18"/>
    <mergeCell ref="AB13:AB15"/>
    <mergeCell ref="AD13:AD15"/>
    <mergeCell ref="AB16:AB18"/>
    <mergeCell ref="AD16:AD18"/>
    <mergeCell ref="Y19:Y21"/>
    <mergeCell ref="AA19:AA21"/>
    <mergeCell ref="M1:X1"/>
    <mergeCell ref="S2:U2"/>
    <mergeCell ref="V2:X2"/>
    <mergeCell ref="P43:Q43"/>
    <mergeCell ref="Y4:Y6"/>
    <mergeCell ref="AA4:AA6"/>
    <mergeCell ref="Y7:Y9"/>
    <mergeCell ref="AA7:AA9"/>
    <mergeCell ref="Y10:Y12"/>
    <mergeCell ref="AA10:AA12"/>
    <mergeCell ref="V31:W33"/>
    <mergeCell ref="X31:X33"/>
    <mergeCell ref="M40:N42"/>
    <mergeCell ref="O40:O42"/>
    <mergeCell ref="P40:Q42"/>
    <mergeCell ref="R40:R42"/>
    <mergeCell ref="S40:T42"/>
    <mergeCell ref="U40:U42"/>
    <mergeCell ref="V40:W42"/>
    <mergeCell ref="X40:X42"/>
    <mergeCell ref="M37:N39"/>
    <mergeCell ref="O37:O39"/>
    <mergeCell ref="X34:X36"/>
    <mergeCell ref="M31:N33"/>
    <mergeCell ref="O31:O33"/>
    <mergeCell ref="P31:Q33"/>
    <mergeCell ref="R31:R33"/>
    <mergeCell ref="S37:T39"/>
    <mergeCell ref="U37:U39"/>
    <mergeCell ref="V25:W27"/>
    <mergeCell ref="X25:X27"/>
    <mergeCell ref="M28:N30"/>
    <mergeCell ref="O28:O30"/>
    <mergeCell ref="P28:Q30"/>
    <mergeCell ref="R28:R30"/>
    <mergeCell ref="S28:T30"/>
    <mergeCell ref="U28:U30"/>
    <mergeCell ref="V28:W30"/>
    <mergeCell ref="X28:X30"/>
    <mergeCell ref="M25:N27"/>
    <mergeCell ref="O25:O27"/>
    <mergeCell ref="P25:Q27"/>
    <mergeCell ref="R25:R27"/>
    <mergeCell ref="S25:T27"/>
    <mergeCell ref="U25:U27"/>
    <mergeCell ref="W20:W21"/>
    <mergeCell ref="M23:O23"/>
    <mergeCell ref="P23:R23"/>
    <mergeCell ref="S23:U23"/>
    <mergeCell ref="V23:X23"/>
    <mergeCell ref="M19:M21"/>
    <mergeCell ref="N19:N21"/>
    <mergeCell ref="O19:O21"/>
    <mergeCell ref="P19:P21"/>
    <mergeCell ref="R19:R20"/>
    <mergeCell ref="S19:S21"/>
    <mergeCell ref="X14:X16"/>
    <mergeCell ref="M16:M18"/>
    <mergeCell ref="O16:O18"/>
    <mergeCell ref="P16:P18"/>
    <mergeCell ref="R16:R18"/>
    <mergeCell ref="S10:S12"/>
    <mergeCell ref="U10:U12"/>
    <mergeCell ref="V17:V19"/>
    <mergeCell ref="X17:X19"/>
    <mergeCell ref="V10:V11"/>
    <mergeCell ref="X10:X11"/>
    <mergeCell ref="V12:V13"/>
    <mergeCell ref="X12:X13"/>
    <mergeCell ref="M13:M15"/>
    <mergeCell ref="O13:O15"/>
    <mergeCell ref="P13:P15"/>
    <mergeCell ref="R13:R15"/>
    <mergeCell ref="S16:S18"/>
    <mergeCell ref="U16:U18"/>
    <mergeCell ref="M10:M12"/>
    <mergeCell ref="O10:O12"/>
    <mergeCell ref="P10:P12"/>
    <mergeCell ref="R10:R12"/>
    <mergeCell ref="U19:U21"/>
    <mergeCell ref="P7:P9"/>
    <mergeCell ref="R7:R9"/>
    <mergeCell ref="S7:S9"/>
    <mergeCell ref="U7:U9"/>
    <mergeCell ref="P4:P6"/>
    <mergeCell ref="R4:R6"/>
    <mergeCell ref="S4:S6"/>
    <mergeCell ref="U4:U6"/>
    <mergeCell ref="V14:V16"/>
    <mergeCell ref="V4:V5"/>
    <mergeCell ref="X4:X5"/>
    <mergeCell ref="V6:V7"/>
    <mergeCell ref="X6:X7"/>
    <mergeCell ref="G36:L36"/>
    <mergeCell ref="G38:G40"/>
    <mergeCell ref="J38:J42"/>
    <mergeCell ref="G41:G43"/>
    <mergeCell ref="J43:J47"/>
    <mergeCell ref="G26:G28"/>
    <mergeCell ref="J26:J30"/>
    <mergeCell ref="G29:G31"/>
    <mergeCell ref="J31:J35"/>
    <mergeCell ref="L10:L11"/>
    <mergeCell ref="G7:G9"/>
    <mergeCell ref="I7:I9"/>
    <mergeCell ref="G10:G12"/>
    <mergeCell ref="I10:I12"/>
    <mergeCell ref="G13:G15"/>
    <mergeCell ref="I13:I15"/>
    <mergeCell ref="S13:S15"/>
    <mergeCell ref="U13:U15"/>
    <mergeCell ref="M7:M9"/>
    <mergeCell ref="O7:O9"/>
    <mergeCell ref="M2:O2"/>
    <mergeCell ref="P2:R2"/>
    <mergeCell ref="M4:M6"/>
    <mergeCell ref="O4:O6"/>
    <mergeCell ref="J18:J20"/>
    <mergeCell ref="L18:L20"/>
    <mergeCell ref="J21:J23"/>
    <mergeCell ref="L21:L23"/>
    <mergeCell ref="G24:L24"/>
    <mergeCell ref="J12:J13"/>
    <mergeCell ref="L12:L13"/>
    <mergeCell ref="J14:J15"/>
    <mergeCell ref="L14:L15"/>
    <mergeCell ref="J16:J17"/>
    <mergeCell ref="L16:L17"/>
    <mergeCell ref="G16:G18"/>
    <mergeCell ref="I16:I18"/>
    <mergeCell ref="G19:G21"/>
    <mergeCell ref="I19:I21"/>
    <mergeCell ref="J4:J6"/>
    <mergeCell ref="L4:L6"/>
    <mergeCell ref="J7:J9"/>
    <mergeCell ref="L7:L9"/>
    <mergeCell ref="J10:J11"/>
    <mergeCell ref="A25:A27"/>
    <mergeCell ref="D25:D29"/>
    <mergeCell ref="A28:A30"/>
    <mergeCell ref="D30:D34"/>
    <mergeCell ref="A35:F35"/>
    <mergeCell ref="A37:A39"/>
    <mergeCell ref="D37:D41"/>
    <mergeCell ref="A40:A42"/>
    <mergeCell ref="D42:D46"/>
    <mergeCell ref="D19:D20"/>
    <mergeCell ref="F19:F20"/>
    <mergeCell ref="D21:D22"/>
    <mergeCell ref="F21:F22"/>
    <mergeCell ref="A1:F1"/>
    <mergeCell ref="A23:F23"/>
    <mergeCell ref="D10:D12"/>
    <mergeCell ref="F10:F12"/>
    <mergeCell ref="D13:D15"/>
    <mergeCell ref="F13:F15"/>
    <mergeCell ref="D16:D18"/>
    <mergeCell ref="F16:F18"/>
    <mergeCell ref="A16:A18"/>
    <mergeCell ref="C16:C18"/>
    <mergeCell ref="A19:A21"/>
    <mergeCell ref="C19:C21"/>
    <mergeCell ref="D4:D5"/>
    <mergeCell ref="F4:F5"/>
    <mergeCell ref="D6:D7"/>
    <mergeCell ref="F6:F7"/>
    <mergeCell ref="D8:D9"/>
    <mergeCell ref="F8:F9"/>
    <mergeCell ref="A7:A9"/>
    <mergeCell ref="C7:C9"/>
    <mergeCell ref="G1:L1"/>
    <mergeCell ref="J2:L2"/>
    <mergeCell ref="G4:G6"/>
    <mergeCell ref="I4:I6"/>
    <mergeCell ref="A10:A12"/>
    <mergeCell ref="C10:C12"/>
    <mergeCell ref="A13:A15"/>
    <mergeCell ref="C13:C15"/>
    <mergeCell ref="A2:C2"/>
    <mergeCell ref="D2:F2"/>
    <mergeCell ref="G2:I2"/>
    <mergeCell ref="A4:A6"/>
    <mergeCell ref="C4:C6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DB4B5-883E-4E94-B156-06F0C43141A9}">
  <dimension ref="A1:BD62"/>
  <sheetViews>
    <sheetView zoomScale="59" zoomScaleNormal="59" workbookViewId="0">
      <selection activeCell="A24" sqref="A24:F24"/>
    </sheetView>
  </sheetViews>
  <sheetFormatPr baseColWidth="10" defaultRowHeight="15" x14ac:dyDescent="0.25"/>
  <cols>
    <col min="1" max="1" width="8.140625" bestFit="1" customWidth="1"/>
    <col min="2" max="2" width="7.85546875" customWidth="1"/>
    <col min="3" max="3" width="6.7109375" customWidth="1"/>
    <col min="4" max="4" width="7.7109375" bestFit="1" customWidth="1"/>
    <col min="5" max="8" width="7.5703125" customWidth="1"/>
    <col min="11" max="11" width="8.42578125" customWidth="1"/>
    <col min="12" max="12" width="7.5703125" customWidth="1"/>
    <col min="14" max="14" width="9.28515625" customWidth="1"/>
  </cols>
  <sheetData>
    <row r="1" spans="1:55" ht="18.75" x14ac:dyDescent="0.3">
      <c r="A1" s="430" t="s">
        <v>12</v>
      </c>
      <c r="B1" s="431"/>
      <c r="C1" s="431"/>
      <c r="D1" s="431"/>
      <c r="E1" s="431"/>
      <c r="F1" s="432"/>
      <c r="G1" s="432"/>
      <c r="H1" s="432"/>
      <c r="I1" s="441"/>
      <c r="J1" s="430" t="s">
        <v>11</v>
      </c>
      <c r="K1" s="431"/>
      <c r="L1" s="431"/>
      <c r="M1" s="431"/>
      <c r="N1" s="431"/>
      <c r="O1" s="431"/>
      <c r="P1" s="431"/>
      <c r="Q1" s="431"/>
      <c r="R1" s="432"/>
      <c r="S1" s="374" t="s">
        <v>32</v>
      </c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6"/>
      <c r="AE1" s="469" t="s">
        <v>30</v>
      </c>
      <c r="AF1" s="469"/>
      <c r="AG1" s="469"/>
      <c r="AH1" s="469"/>
      <c r="AI1" s="469"/>
      <c r="AJ1" s="469"/>
      <c r="AK1" s="469"/>
      <c r="AL1" s="469"/>
      <c r="AM1" s="469"/>
      <c r="AN1" s="469"/>
      <c r="AO1" s="485" t="s">
        <v>78</v>
      </c>
      <c r="AP1" s="486"/>
      <c r="AQ1" s="486"/>
      <c r="AR1" s="486"/>
      <c r="AS1" s="486"/>
      <c r="AT1" s="486"/>
      <c r="AU1" s="486"/>
      <c r="AV1" s="486"/>
      <c r="AW1" s="487"/>
      <c r="AX1" s="486" t="s">
        <v>81</v>
      </c>
      <c r="AY1" s="486"/>
      <c r="AZ1" s="486"/>
      <c r="BA1" s="486"/>
      <c r="BB1" s="486"/>
      <c r="BC1" s="487"/>
    </row>
    <row r="2" spans="1:55" x14ac:dyDescent="0.25">
      <c r="A2" s="361" t="s">
        <v>9</v>
      </c>
      <c r="B2" s="358"/>
      <c r="C2" s="358"/>
      <c r="D2" s="433" t="s">
        <v>16</v>
      </c>
      <c r="E2" s="434"/>
      <c r="F2" s="435"/>
      <c r="G2" s="433" t="s">
        <v>34</v>
      </c>
      <c r="H2" s="434"/>
      <c r="I2" s="435"/>
      <c r="J2" s="361" t="s">
        <v>9</v>
      </c>
      <c r="K2" s="358"/>
      <c r="L2" s="358"/>
      <c r="M2" s="358" t="s">
        <v>16</v>
      </c>
      <c r="N2" s="358"/>
      <c r="O2" s="358"/>
      <c r="P2" s="358" t="s">
        <v>34</v>
      </c>
      <c r="Q2" s="358"/>
      <c r="R2" s="468"/>
      <c r="S2" s="373" t="s">
        <v>9</v>
      </c>
      <c r="T2" s="329"/>
      <c r="U2" s="329"/>
      <c r="V2" s="329" t="s">
        <v>16</v>
      </c>
      <c r="W2" s="329"/>
      <c r="X2" s="329"/>
      <c r="Y2" s="329" t="s">
        <v>34</v>
      </c>
      <c r="Z2" s="329"/>
      <c r="AA2" s="329"/>
      <c r="AB2" s="463" t="s">
        <v>89</v>
      </c>
      <c r="AC2" s="358"/>
      <c r="AD2" s="350"/>
      <c r="AE2" s="463"/>
      <c r="AF2" s="358" t="s">
        <v>9</v>
      </c>
      <c r="AG2" s="358"/>
      <c r="AH2" s="358"/>
      <c r="AI2" s="358" t="s">
        <v>16</v>
      </c>
      <c r="AJ2" s="358"/>
      <c r="AK2" s="350"/>
      <c r="AL2" s="358" t="s">
        <v>34</v>
      </c>
      <c r="AM2" s="358"/>
      <c r="AN2" s="468"/>
      <c r="AO2" s="361" t="s">
        <v>9</v>
      </c>
      <c r="AP2" s="358"/>
      <c r="AQ2" s="358"/>
      <c r="AR2" s="358" t="s">
        <v>16</v>
      </c>
      <c r="AS2" s="358"/>
      <c r="AT2" s="358"/>
      <c r="AU2" s="358" t="s">
        <v>34</v>
      </c>
      <c r="AV2" s="358"/>
      <c r="AW2" s="350"/>
      <c r="AX2" s="463" t="s">
        <v>9</v>
      </c>
      <c r="AY2" s="358"/>
      <c r="AZ2" s="358"/>
      <c r="BA2" s="358" t="s">
        <v>16</v>
      </c>
      <c r="BB2" s="358"/>
      <c r="BC2" s="350"/>
    </row>
    <row r="3" spans="1:55" x14ac:dyDescent="0.25">
      <c r="A3" s="361"/>
      <c r="B3" s="358"/>
      <c r="C3" s="358"/>
      <c r="D3" s="436"/>
      <c r="E3" s="437"/>
      <c r="F3" s="438"/>
      <c r="G3" s="436"/>
      <c r="H3" s="437"/>
      <c r="I3" s="438"/>
      <c r="J3" s="361"/>
      <c r="K3" s="358"/>
      <c r="L3" s="358"/>
      <c r="M3" s="358"/>
      <c r="N3" s="358"/>
      <c r="O3" s="358"/>
      <c r="P3" s="358"/>
      <c r="Q3" s="358"/>
      <c r="R3" s="468"/>
      <c r="S3" s="373"/>
      <c r="T3" s="329"/>
      <c r="U3" s="329"/>
      <c r="V3" s="329"/>
      <c r="W3" s="329"/>
      <c r="X3" s="329"/>
      <c r="Y3" s="329"/>
      <c r="Z3" s="329"/>
      <c r="AA3" s="329"/>
      <c r="AB3" s="463"/>
      <c r="AC3" s="358"/>
      <c r="AD3" s="350"/>
      <c r="AE3" s="435"/>
      <c r="AF3" s="358"/>
      <c r="AG3" s="358"/>
      <c r="AH3" s="358"/>
      <c r="AI3" s="358"/>
      <c r="AJ3" s="358"/>
      <c r="AK3" s="350"/>
      <c r="AL3" s="358"/>
      <c r="AM3" s="358"/>
      <c r="AN3" s="468"/>
      <c r="AO3" s="361"/>
      <c r="AP3" s="358"/>
      <c r="AQ3" s="358"/>
      <c r="AR3" s="358"/>
      <c r="AS3" s="358"/>
      <c r="AT3" s="358"/>
      <c r="AU3" s="358"/>
      <c r="AV3" s="358"/>
      <c r="AW3" s="350"/>
      <c r="AX3" s="463"/>
      <c r="AY3" s="358"/>
      <c r="AZ3" s="358"/>
      <c r="BA3" s="358"/>
      <c r="BB3" s="358"/>
      <c r="BC3" s="350"/>
    </row>
    <row r="4" spans="1:55" ht="75" x14ac:dyDescent="0.25">
      <c r="A4" s="57" t="s">
        <v>53</v>
      </c>
      <c r="B4" s="2" t="s">
        <v>0</v>
      </c>
      <c r="C4" s="2" t="s">
        <v>10</v>
      </c>
      <c r="D4" s="57" t="s">
        <v>53</v>
      </c>
      <c r="E4" s="2" t="s">
        <v>0</v>
      </c>
      <c r="F4" s="58" t="s">
        <v>10</v>
      </c>
      <c r="G4" s="57" t="s">
        <v>53</v>
      </c>
      <c r="H4" s="2" t="s">
        <v>0</v>
      </c>
      <c r="I4" s="58" t="s">
        <v>10</v>
      </c>
      <c r="J4" s="57" t="s">
        <v>53</v>
      </c>
      <c r="K4" s="2" t="s">
        <v>0</v>
      </c>
      <c r="L4" s="2" t="s">
        <v>10</v>
      </c>
      <c r="M4" s="3" t="s">
        <v>53</v>
      </c>
      <c r="N4" s="2" t="s">
        <v>0</v>
      </c>
      <c r="O4" s="2" t="s">
        <v>10</v>
      </c>
      <c r="P4" s="3" t="s">
        <v>53</v>
      </c>
      <c r="Q4" s="2" t="s">
        <v>0</v>
      </c>
      <c r="R4" s="51" t="s">
        <v>10</v>
      </c>
      <c r="S4" s="89" t="s">
        <v>53</v>
      </c>
      <c r="T4" s="118" t="s">
        <v>0</v>
      </c>
      <c r="U4" s="118" t="s">
        <v>10</v>
      </c>
      <c r="V4" s="49" t="s">
        <v>53</v>
      </c>
      <c r="W4" s="118" t="s">
        <v>0</v>
      </c>
      <c r="X4" s="118" t="s">
        <v>10</v>
      </c>
      <c r="Y4" s="49" t="s">
        <v>53</v>
      </c>
      <c r="Z4" s="118" t="s">
        <v>0</v>
      </c>
      <c r="AA4" s="118" t="s">
        <v>10</v>
      </c>
      <c r="AB4" s="29" t="s">
        <v>53</v>
      </c>
      <c r="AC4" s="2" t="s">
        <v>0</v>
      </c>
      <c r="AD4" s="58" t="s">
        <v>10</v>
      </c>
      <c r="AE4" s="118"/>
      <c r="AF4" s="29" t="s">
        <v>53</v>
      </c>
      <c r="AG4" s="2" t="s">
        <v>0</v>
      </c>
      <c r="AH4" s="2" t="s">
        <v>10</v>
      </c>
      <c r="AI4" s="57" t="s">
        <v>53</v>
      </c>
      <c r="AJ4" s="2" t="s">
        <v>0</v>
      </c>
      <c r="AK4" s="2" t="s">
        <v>10</v>
      </c>
      <c r="AL4" s="57" t="s">
        <v>53</v>
      </c>
      <c r="AM4" s="2" t="s">
        <v>0</v>
      </c>
      <c r="AN4" s="51" t="s">
        <v>10</v>
      </c>
      <c r="AO4" s="57" t="s">
        <v>53</v>
      </c>
      <c r="AP4" s="2" t="s">
        <v>0</v>
      </c>
      <c r="AQ4" s="2" t="s">
        <v>10</v>
      </c>
      <c r="AR4" s="3" t="s">
        <v>53</v>
      </c>
      <c r="AS4" s="2" t="s">
        <v>0</v>
      </c>
      <c r="AT4" s="2" t="s">
        <v>10</v>
      </c>
      <c r="AU4" s="3" t="s">
        <v>53</v>
      </c>
      <c r="AV4" s="2" t="s">
        <v>0</v>
      </c>
      <c r="AW4" s="58" t="s">
        <v>10</v>
      </c>
      <c r="AX4" s="29" t="s">
        <v>53</v>
      </c>
      <c r="AY4" s="2" t="s">
        <v>0</v>
      </c>
      <c r="AZ4" s="2" t="s">
        <v>10</v>
      </c>
      <c r="BA4" s="57" t="s">
        <v>53</v>
      </c>
      <c r="BB4" s="2" t="s">
        <v>0</v>
      </c>
      <c r="BC4" s="58" t="s">
        <v>10</v>
      </c>
    </row>
    <row r="5" spans="1:55" x14ac:dyDescent="0.25">
      <c r="A5" s="439" t="s">
        <v>2</v>
      </c>
      <c r="B5" s="151">
        <v>0.94972999999999996</v>
      </c>
      <c r="C5" s="440">
        <f>AVERAGE(B5:B7)</f>
        <v>1.00448</v>
      </c>
      <c r="D5" s="427" t="s">
        <v>2</v>
      </c>
      <c r="E5" s="150">
        <v>1</v>
      </c>
      <c r="F5" s="428">
        <f>AVERAGE(E5:E7)</f>
        <v>1</v>
      </c>
      <c r="G5" s="427" t="s">
        <v>2</v>
      </c>
      <c r="H5" s="15">
        <v>1</v>
      </c>
      <c r="I5" s="330">
        <f>AVERAGE(H5:H7)</f>
        <v>1</v>
      </c>
      <c r="J5" s="442" t="s">
        <v>2</v>
      </c>
      <c r="K5" s="154">
        <v>2.1788799999999999</v>
      </c>
      <c r="L5" s="429">
        <f>AVERAGE(K5:K6)</f>
        <v>2.1176399999999997</v>
      </c>
      <c r="M5" s="444" t="s">
        <v>2</v>
      </c>
      <c r="N5" s="155">
        <v>1</v>
      </c>
      <c r="O5" s="445">
        <f>AVERAGE(N5:N7)</f>
        <v>1</v>
      </c>
      <c r="P5" s="446" t="s">
        <v>2</v>
      </c>
      <c r="Q5" s="5">
        <v>1</v>
      </c>
      <c r="R5" s="417">
        <f>AVERAGE(Q5:Q7)</f>
        <v>1</v>
      </c>
      <c r="S5" s="342" t="s">
        <v>2</v>
      </c>
      <c r="T5" s="119">
        <v>1</v>
      </c>
      <c r="U5" s="369">
        <f>AVERAGE(T5:T6)</f>
        <v>1</v>
      </c>
      <c r="V5" s="371" t="s">
        <v>2</v>
      </c>
      <c r="W5" s="119">
        <v>1</v>
      </c>
      <c r="X5" s="369">
        <f>AVERAGE(W5:W7)</f>
        <v>1</v>
      </c>
      <c r="Y5" s="49"/>
      <c r="Z5" s="118"/>
      <c r="AA5" s="49"/>
      <c r="AB5" s="348" t="s">
        <v>2</v>
      </c>
      <c r="AC5" s="3">
        <v>1</v>
      </c>
      <c r="AD5" s="330">
        <f>AVERAGE(AC5:AC7)</f>
        <v>1</v>
      </c>
      <c r="AE5" s="369"/>
      <c r="AF5" s="464" t="s">
        <v>2</v>
      </c>
      <c r="AG5" s="5">
        <v>1</v>
      </c>
      <c r="AH5" s="417">
        <f>AVERAGE(AG5:AG7)</f>
        <v>1</v>
      </c>
      <c r="AI5" s="330" t="s">
        <v>2</v>
      </c>
      <c r="AJ5" s="1">
        <v>1</v>
      </c>
      <c r="AK5" s="362">
        <f>AVERAGE(AJ5:AJ7)</f>
        <v>1</v>
      </c>
      <c r="AL5" s="471" t="s">
        <v>2</v>
      </c>
      <c r="AM5" s="117">
        <v>1</v>
      </c>
      <c r="AN5" s="472">
        <f>AVERAGE(AM5:AM7)</f>
        <v>1</v>
      </c>
      <c r="AO5" s="495" t="s">
        <v>2</v>
      </c>
      <c r="AP5" s="170">
        <v>1</v>
      </c>
      <c r="AQ5" s="492">
        <f>AVERAGE(AP5:AP7)</f>
        <v>1</v>
      </c>
      <c r="AR5" s="480" t="s">
        <v>2</v>
      </c>
      <c r="AS5" s="4">
        <v>1</v>
      </c>
      <c r="AT5" s="362">
        <f>AVERAGE(AS5:AS7)</f>
        <v>1</v>
      </c>
      <c r="AU5" s="330" t="s">
        <v>93</v>
      </c>
      <c r="AV5" s="3">
        <v>1</v>
      </c>
      <c r="AW5" s="359">
        <f>AVERAGE(AV5:AV7)</f>
        <v>1</v>
      </c>
      <c r="AX5" s="499" t="s">
        <v>2</v>
      </c>
      <c r="AY5" s="1">
        <v>1</v>
      </c>
      <c r="AZ5" s="330">
        <f>AVERAGE(AY5:AY7)</f>
        <v>1</v>
      </c>
      <c r="BA5" s="480" t="s">
        <v>2</v>
      </c>
      <c r="BB5" s="100">
        <v>1</v>
      </c>
      <c r="BC5" s="359">
        <f>AVERAGE(BB5:BB7)</f>
        <v>1</v>
      </c>
    </row>
    <row r="6" spans="1:55" x14ac:dyDescent="0.25">
      <c r="A6" s="439"/>
      <c r="B6" s="151">
        <v>1.0269900000000001</v>
      </c>
      <c r="C6" s="440"/>
      <c r="D6" s="427"/>
      <c r="E6" s="150">
        <v>1</v>
      </c>
      <c r="F6" s="428"/>
      <c r="G6" s="427"/>
      <c r="H6" s="15">
        <v>1</v>
      </c>
      <c r="I6" s="330"/>
      <c r="J6" s="442"/>
      <c r="K6" s="154">
        <v>2.0564</v>
      </c>
      <c r="L6" s="429"/>
      <c r="M6" s="444"/>
      <c r="N6" s="155">
        <v>1</v>
      </c>
      <c r="O6" s="445"/>
      <c r="P6" s="446"/>
      <c r="Q6" s="5">
        <v>1</v>
      </c>
      <c r="R6" s="418"/>
      <c r="S6" s="342"/>
      <c r="T6" s="119">
        <v>1</v>
      </c>
      <c r="U6" s="369"/>
      <c r="V6" s="371"/>
      <c r="W6" s="119">
        <v>1</v>
      </c>
      <c r="X6" s="369"/>
      <c r="Y6" s="348" t="s">
        <v>2</v>
      </c>
      <c r="Z6" s="18">
        <v>1</v>
      </c>
      <c r="AA6" s="369">
        <f>AVERAGE(Z6:Z8)</f>
        <v>1</v>
      </c>
      <c r="AB6" s="348"/>
      <c r="AC6" s="3">
        <v>1</v>
      </c>
      <c r="AD6" s="330"/>
      <c r="AE6" s="348"/>
      <c r="AF6" s="464"/>
      <c r="AG6" s="5">
        <v>1</v>
      </c>
      <c r="AH6" s="417"/>
      <c r="AI6" s="330"/>
      <c r="AJ6" s="1">
        <v>1</v>
      </c>
      <c r="AK6" s="362"/>
      <c r="AL6" s="471"/>
      <c r="AM6" s="117">
        <v>1</v>
      </c>
      <c r="AN6" s="473"/>
      <c r="AO6" s="495"/>
      <c r="AP6" s="170">
        <v>1</v>
      </c>
      <c r="AQ6" s="492"/>
      <c r="AR6" s="480"/>
      <c r="AS6" s="4">
        <v>1</v>
      </c>
      <c r="AT6" s="362"/>
      <c r="AU6" s="330"/>
      <c r="AV6" s="3">
        <v>1</v>
      </c>
      <c r="AW6" s="355"/>
      <c r="AX6" s="499"/>
      <c r="AY6" s="1">
        <v>1</v>
      </c>
      <c r="AZ6" s="330"/>
      <c r="BA6" s="480"/>
      <c r="BB6" s="100">
        <v>1</v>
      </c>
      <c r="BC6" s="355"/>
    </row>
    <row r="7" spans="1:55" x14ac:dyDescent="0.25">
      <c r="A7" s="439"/>
      <c r="B7" s="151">
        <v>1.0367200000000001</v>
      </c>
      <c r="C7" s="440"/>
      <c r="D7" s="427"/>
      <c r="E7" s="150">
        <v>1</v>
      </c>
      <c r="F7" s="428"/>
      <c r="G7" s="427"/>
      <c r="H7" s="15">
        <v>1</v>
      </c>
      <c r="I7" s="330"/>
      <c r="J7" s="443" t="s">
        <v>3</v>
      </c>
      <c r="K7" s="154">
        <v>1</v>
      </c>
      <c r="L7" s="429">
        <f>AVERAGE(K7:K8)</f>
        <v>1</v>
      </c>
      <c r="M7" s="444"/>
      <c r="N7" s="155">
        <v>1</v>
      </c>
      <c r="O7" s="445"/>
      <c r="P7" s="446"/>
      <c r="Q7" s="5">
        <v>1</v>
      </c>
      <c r="R7" s="418"/>
      <c r="S7" s="342" t="s">
        <v>3</v>
      </c>
      <c r="T7" s="119">
        <v>1.0771999999999999</v>
      </c>
      <c r="U7" s="369">
        <f>AVERAGE(T7:T8)</f>
        <v>1.0586899999999999</v>
      </c>
      <c r="V7" s="371"/>
      <c r="W7" s="119">
        <v>1</v>
      </c>
      <c r="X7" s="369"/>
      <c r="Y7" s="348"/>
      <c r="Z7" s="18">
        <v>1</v>
      </c>
      <c r="AA7" s="369"/>
      <c r="AB7" s="348"/>
      <c r="AC7" s="3">
        <v>1</v>
      </c>
      <c r="AD7" s="330"/>
      <c r="AE7" s="348"/>
      <c r="AF7" s="464"/>
      <c r="AG7" s="5">
        <v>1</v>
      </c>
      <c r="AH7" s="417"/>
      <c r="AI7" s="330"/>
      <c r="AJ7" s="1">
        <v>1</v>
      </c>
      <c r="AK7" s="362"/>
      <c r="AL7" s="471"/>
      <c r="AM7" s="117">
        <v>1</v>
      </c>
      <c r="AN7" s="474"/>
      <c r="AO7" s="495"/>
      <c r="AP7" s="170">
        <v>1</v>
      </c>
      <c r="AQ7" s="492"/>
      <c r="AR7" s="480"/>
      <c r="AS7" s="4">
        <v>1</v>
      </c>
      <c r="AT7" s="362"/>
      <c r="AU7" s="330"/>
      <c r="AV7" s="3">
        <v>1</v>
      </c>
      <c r="AW7" s="355"/>
      <c r="AX7" s="499"/>
      <c r="AY7" s="1">
        <v>1</v>
      </c>
      <c r="AZ7" s="330"/>
      <c r="BA7" s="480"/>
      <c r="BB7" s="100">
        <v>1</v>
      </c>
      <c r="BC7" s="355"/>
    </row>
    <row r="8" spans="1:55" x14ac:dyDescent="0.25">
      <c r="A8" s="439" t="s">
        <v>3</v>
      </c>
      <c r="B8" s="151">
        <v>1</v>
      </c>
      <c r="C8" s="440">
        <f>AVERAGE(B8:B10)</f>
        <v>1</v>
      </c>
      <c r="D8" s="427" t="s">
        <v>3</v>
      </c>
      <c r="E8" s="150">
        <v>1.2354400000000001</v>
      </c>
      <c r="F8" s="428">
        <f>AVERAGE(E8:E10)</f>
        <v>1.1815466666666665</v>
      </c>
      <c r="G8" s="427" t="s">
        <v>3</v>
      </c>
      <c r="H8" s="15">
        <v>0.64581999999999995</v>
      </c>
      <c r="I8" s="362">
        <f>AVERAGE(H8:H10)</f>
        <v>0.66755666666666669</v>
      </c>
      <c r="J8" s="443"/>
      <c r="K8" s="154">
        <v>1</v>
      </c>
      <c r="L8" s="429"/>
      <c r="M8" s="444" t="s">
        <v>3</v>
      </c>
      <c r="N8" s="155">
        <v>0.58160000000000001</v>
      </c>
      <c r="O8" s="445">
        <f t="shared" ref="O8" si="0">AVERAGE(N8:N10)</f>
        <v>0.57745333333333326</v>
      </c>
      <c r="P8" s="446" t="s">
        <v>3</v>
      </c>
      <c r="Q8" s="5">
        <v>1.08344</v>
      </c>
      <c r="R8" s="417">
        <f>AVERAGE(Q8:Q10)</f>
        <v>1.0874199999999998</v>
      </c>
      <c r="S8" s="342"/>
      <c r="T8" s="119">
        <v>1.0401800000000001</v>
      </c>
      <c r="U8" s="369"/>
      <c r="V8" s="371" t="s">
        <v>3</v>
      </c>
      <c r="W8" s="119"/>
      <c r="X8" s="369">
        <f t="shared" ref="X8" si="1">AVERAGE(W8:W10)</f>
        <v>0.57857000000000003</v>
      </c>
      <c r="Y8" s="348"/>
      <c r="Z8" s="18">
        <v>1</v>
      </c>
      <c r="AA8" s="369"/>
      <c r="AB8" s="348" t="s">
        <v>3</v>
      </c>
      <c r="AC8" s="169"/>
      <c r="AD8" s="362">
        <f>AVERAGE(AC8:AC10)</f>
        <v>0.65135999999999994</v>
      </c>
      <c r="AE8" s="369"/>
      <c r="AF8" s="464" t="s">
        <v>3</v>
      </c>
      <c r="AG8" s="5"/>
      <c r="AH8" s="417">
        <f>AVERAGE(AG8:AG10)</f>
        <v>0.9131450000000001</v>
      </c>
      <c r="AI8" s="330" t="s">
        <v>3</v>
      </c>
      <c r="AJ8" s="4">
        <v>0.63695000000000002</v>
      </c>
      <c r="AK8" s="362">
        <f>AVERAGE(AJ8:AJ10)</f>
        <v>0.91525666666666661</v>
      </c>
      <c r="AL8" s="471" t="s">
        <v>3</v>
      </c>
      <c r="AM8" s="117">
        <v>1.17439</v>
      </c>
      <c r="AN8" s="472">
        <f t="shared" ref="AN8" si="2">AVERAGE(AM8:AM10)</f>
        <v>1.01396</v>
      </c>
      <c r="AO8" s="443" t="s">
        <v>3</v>
      </c>
      <c r="AP8" s="171">
        <v>3.1994600000000002</v>
      </c>
      <c r="AQ8" s="493">
        <f>AVERAGE(AP8:AP10)</f>
        <v>2.9480033333333338</v>
      </c>
      <c r="AR8" s="481" t="s">
        <v>3</v>
      </c>
      <c r="AS8" s="4"/>
      <c r="AT8" s="362">
        <f t="shared" ref="AT8" si="3">AVERAGE(AS8:AS10)</f>
        <v>7.6744599999999998</v>
      </c>
      <c r="AU8" s="502" t="s">
        <v>94</v>
      </c>
      <c r="AV8" s="169"/>
      <c r="AW8" s="359">
        <f>AVERAGE(AV8:AV10)</f>
        <v>40.104244999999999</v>
      </c>
      <c r="AX8" s="500" t="s">
        <v>3</v>
      </c>
      <c r="AY8" s="4">
        <v>0.80030000000000001</v>
      </c>
      <c r="AZ8" s="362">
        <f>AVERAGE(AY8:AY10)</f>
        <v>0.76207999999999998</v>
      </c>
      <c r="BA8" s="481" t="s">
        <v>3</v>
      </c>
      <c r="BB8" s="100">
        <v>0.86453000000000002</v>
      </c>
      <c r="BC8" s="359">
        <f>AVERAGE(BB8:BB10)</f>
        <v>0.78344499999999995</v>
      </c>
    </row>
    <row r="9" spans="1:55" x14ac:dyDescent="0.25">
      <c r="A9" s="439"/>
      <c r="B9" s="151">
        <v>1</v>
      </c>
      <c r="C9" s="440"/>
      <c r="D9" s="427"/>
      <c r="E9" s="150">
        <v>1.15683</v>
      </c>
      <c r="F9" s="428"/>
      <c r="G9" s="427"/>
      <c r="H9" s="15">
        <v>0.68423999999999996</v>
      </c>
      <c r="I9" s="362"/>
      <c r="J9" s="442" t="s">
        <v>4</v>
      </c>
      <c r="K9" s="154">
        <v>0.68020999999999998</v>
      </c>
      <c r="L9" s="429">
        <f>AVERAGE(K9:K11)</f>
        <v>0.69711666666666661</v>
      </c>
      <c r="M9" s="444"/>
      <c r="N9" s="155">
        <v>0.58718000000000004</v>
      </c>
      <c r="O9" s="445"/>
      <c r="P9" s="446"/>
      <c r="Q9" s="5">
        <v>1.0913999999999999</v>
      </c>
      <c r="R9" s="417"/>
      <c r="S9" s="342" t="s">
        <v>4</v>
      </c>
      <c r="T9" s="119">
        <v>0.7016</v>
      </c>
      <c r="U9" s="369">
        <f>AVERAGE(T9:T11)</f>
        <v>0.67988999999999999</v>
      </c>
      <c r="V9" s="371"/>
      <c r="W9" s="119">
        <v>0.60590999999999995</v>
      </c>
      <c r="X9" s="369"/>
      <c r="Y9" s="348" t="s">
        <v>3</v>
      </c>
      <c r="Z9" s="18">
        <v>0.59902999999999995</v>
      </c>
      <c r="AA9" s="369">
        <f t="shared" ref="AA9" si="4">AVERAGE(Z9:Z11)</f>
        <v>0.57006333333333326</v>
      </c>
      <c r="AB9" s="348"/>
      <c r="AC9" s="169">
        <v>0.61377000000000004</v>
      </c>
      <c r="AD9" s="362"/>
      <c r="AE9" s="369"/>
      <c r="AF9" s="464"/>
      <c r="AG9" s="5">
        <v>0.95135000000000003</v>
      </c>
      <c r="AH9" s="417"/>
      <c r="AI9" s="330"/>
      <c r="AJ9" s="4">
        <v>1.2761199999999999</v>
      </c>
      <c r="AK9" s="362"/>
      <c r="AL9" s="471"/>
      <c r="AM9" s="117">
        <v>1.06816</v>
      </c>
      <c r="AN9" s="473"/>
      <c r="AO9" s="443"/>
      <c r="AP9" s="171">
        <v>3.1749299999999998</v>
      </c>
      <c r="AQ9" s="493"/>
      <c r="AR9" s="481"/>
      <c r="AS9" s="4">
        <v>8.2617700000000003</v>
      </c>
      <c r="AT9" s="362"/>
      <c r="AU9" s="502"/>
      <c r="AV9" s="169">
        <v>39.966709999999999</v>
      </c>
      <c r="AW9" s="359"/>
      <c r="AX9" s="500"/>
      <c r="AY9" s="4">
        <v>0.72385999999999995</v>
      </c>
      <c r="AZ9" s="362"/>
      <c r="BA9" s="481"/>
      <c r="BB9" s="100">
        <v>0.70235999999999998</v>
      </c>
      <c r="BC9" s="359"/>
    </row>
    <row r="10" spans="1:55" x14ac:dyDescent="0.25">
      <c r="A10" s="439"/>
      <c r="B10" s="151">
        <v>1</v>
      </c>
      <c r="C10" s="440"/>
      <c r="D10" s="427"/>
      <c r="E10" s="150">
        <v>1.1523699999999999</v>
      </c>
      <c r="F10" s="428"/>
      <c r="G10" s="427"/>
      <c r="H10" s="15">
        <v>0.67261000000000004</v>
      </c>
      <c r="I10" s="362"/>
      <c r="J10" s="442"/>
      <c r="K10" s="154">
        <v>0.72146999999999994</v>
      </c>
      <c r="L10" s="429"/>
      <c r="M10" s="444"/>
      <c r="N10" s="155">
        <v>0.56357999999999997</v>
      </c>
      <c r="O10" s="445"/>
      <c r="P10" s="446"/>
      <c r="Q10" s="5"/>
      <c r="R10" s="417"/>
      <c r="S10" s="342"/>
      <c r="T10" s="119">
        <v>0.71396999999999999</v>
      </c>
      <c r="U10" s="348"/>
      <c r="V10" s="371"/>
      <c r="W10" s="119">
        <v>0.55123</v>
      </c>
      <c r="X10" s="369"/>
      <c r="Y10" s="348"/>
      <c r="Z10" s="18">
        <v>0.49925999999999998</v>
      </c>
      <c r="AA10" s="369"/>
      <c r="AB10" s="348"/>
      <c r="AC10" s="169">
        <v>0.68894999999999995</v>
      </c>
      <c r="AD10" s="362"/>
      <c r="AE10" s="470"/>
      <c r="AF10" s="464"/>
      <c r="AG10" s="5">
        <v>0.87494000000000005</v>
      </c>
      <c r="AH10" s="417"/>
      <c r="AI10" s="330"/>
      <c r="AJ10" s="4">
        <v>0.8327</v>
      </c>
      <c r="AK10" s="362"/>
      <c r="AL10" s="471"/>
      <c r="AM10" s="117">
        <v>0.79932999999999998</v>
      </c>
      <c r="AN10" s="474"/>
      <c r="AO10" s="443"/>
      <c r="AP10" s="171">
        <v>2.4696199999999999</v>
      </c>
      <c r="AQ10" s="493"/>
      <c r="AR10" s="481"/>
      <c r="AS10" s="4">
        <v>7.0871500000000003</v>
      </c>
      <c r="AT10" s="362"/>
      <c r="AU10" s="502"/>
      <c r="AV10" s="169">
        <v>40.241779999999999</v>
      </c>
      <c r="AW10" s="359"/>
      <c r="AX10" s="500"/>
      <c r="AY10" s="4"/>
      <c r="AZ10" s="362"/>
      <c r="BA10" s="481"/>
      <c r="BB10" s="100"/>
      <c r="BC10" s="359"/>
    </row>
    <row r="11" spans="1:55" x14ac:dyDescent="0.25">
      <c r="A11" s="439" t="s">
        <v>4</v>
      </c>
      <c r="B11" s="151">
        <v>0.91288000000000002</v>
      </c>
      <c r="C11" s="440">
        <f>AVERAGE(B11:B13)</f>
        <v>0.85426000000000002</v>
      </c>
      <c r="D11" s="427" t="s">
        <v>4</v>
      </c>
      <c r="E11" s="150">
        <v>0.84314</v>
      </c>
      <c r="F11" s="428">
        <f>AVERAGE(E11:E13)</f>
        <v>0.85858000000000001</v>
      </c>
      <c r="G11" s="427" t="s">
        <v>4</v>
      </c>
      <c r="H11" s="15">
        <v>1.29603</v>
      </c>
      <c r="I11" s="362">
        <f>AVERAGE(H11:H13)</f>
        <v>1.0307266666666666</v>
      </c>
      <c r="J11" s="442"/>
      <c r="K11" s="154">
        <v>0.68967000000000001</v>
      </c>
      <c r="L11" s="429"/>
      <c r="M11" s="446" t="s">
        <v>4</v>
      </c>
      <c r="N11" s="155">
        <v>0.45262999999999998</v>
      </c>
      <c r="O11" s="445">
        <f t="shared" ref="O11" si="5">AVERAGE(N11:N13)</f>
        <v>0.42475333333333332</v>
      </c>
      <c r="P11" s="446" t="s">
        <v>4</v>
      </c>
      <c r="Q11" s="5">
        <v>1.4161699999999999</v>
      </c>
      <c r="R11" s="417">
        <f>AVERAGE(Q11:Q13)</f>
        <v>1.3531433333333334</v>
      </c>
      <c r="S11" s="342"/>
      <c r="T11" s="119">
        <v>0.62409999999999999</v>
      </c>
      <c r="U11" s="348"/>
      <c r="V11" s="371" t="s">
        <v>4</v>
      </c>
      <c r="W11" s="119">
        <v>0.45258999999999999</v>
      </c>
      <c r="X11" s="369">
        <f t="shared" ref="X11" si="6">AVERAGE(W11:W13)</f>
        <v>0.45080999999999999</v>
      </c>
      <c r="Y11" s="348"/>
      <c r="Z11" s="18">
        <v>0.6119</v>
      </c>
      <c r="AA11" s="369"/>
      <c r="AB11" s="348" t="s">
        <v>4</v>
      </c>
      <c r="AC11" s="169">
        <v>0.73746999999999996</v>
      </c>
      <c r="AD11" s="362">
        <f>AVERAGE(AC11:AC13)</f>
        <v>0.63990999999999998</v>
      </c>
      <c r="AE11" s="470"/>
      <c r="AF11" s="464" t="s">
        <v>4</v>
      </c>
      <c r="AG11" s="5">
        <v>1.0967199999999999</v>
      </c>
      <c r="AH11" s="417">
        <f t="shared" ref="AH11" si="7">AVERAGE(AG11:AG13)</f>
        <v>1.1383099999999999</v>
      </c>
      <c r="AI11" s="330" t="s">
        <v>4</v>
      </c>
      <c r="AJ11" s="4">
        <v>1.03399</v>
      </c>
      <c r="AK11" s="362">
        <f t="shared" ref="AK11" si="8">AVERAGE(AJ11:AJ13)</f>
        <v>1.3252600000000001</v>
      </c>
      <c r="AL11" s="471" t="s">
        <v>4</v>
      </c>
      <c r="AM11" s="117">
        <v>1.27478</v>
      </c>
      <c r="AN11" s="472">
        <f t="shared" ref="AN11" si="9">AVERAGE(AM11:AM13)</f>
        <v>1.1089033333333334</v>
      </c>
      <c r="AO11" s="442" t="s">
        <v>4</v>
      </c>
      <c r="AP11" s="172">
        <v>2.3788100000000001</v>
      </c>
      <c r="AQ11" s="494">
        <f>AVERAGE(AP11:AP13)</f>
        <v>2.1626066666666666</v>
      </c>
      <c r="AR11" s="488" t="s">
        <v>4</v>
      </c>
      <c r="AS11" s="4">
        <v>8.3797099999999993</v>
      </c>
      <c r="AT11" s="362">
        <f t="shared" ref="AT11" si="10">AVERAGE(AS11:AS13)</f>
        <v>7.4630149999999995</v>
      </c>
      <c r="AU11" s="330" t="s">
        <v>95</v>
      </c>
      <c r="AV11" s="169">
        <v>19.657389999999999</v>
      </c>
      <c r="AW11" s="359">
        <f>AVERAGE(AV11:AV13)</f>
        <v>26.840019999999999</v>
      </c>
      <c r="AX11" s="501" t="s">
        <v>4</v>
      </c>
      <c r="AY11" s="4">
        <v>0.77995000000000003</v>
      </c>
      <c r="AZ11" s="362">
        <f>AVERAGE(AY11:AY13)</f>
        <v>0.69741000000000009</v>
      </c>
      <c r="BA11" s="488" t="s">
        <v>4</v>
      </c>
      <c r="BB11" s="100">
        <v>0.74978999999999996</v>
      </c>
      <c r="BC11" s="359">
        <f>AVERAGE(BB11:BB13)</f>
        <v>0.80603999999999998</v>
      </c>
    </row>
    <row r="12" spans="1:55" x14ac:dyDescent="0.25">
      <c r="A12" s="439"/>
      <c r="B12" s="151">
        <v>0.77002000000000004</v>
      </c>
      <c r="C12" s="440"/>
      <c r="D12" s="427"/>
      <c r="E12" s="150">
        <v>0.90905000000000002</v>
      </c>
      <c r="F12" s="428"/>
      <c r="G12" s="427"/>
      <c r="H12" s="15">
        <v>0.67486000000000002</v>
      </c>
      <c r="I12" s="362"/>
      <c r="J12" s="442" t="s">
        <v>83</v>
      </c>
      <c r="K12" s="154">
        <v>1.15648</v>
      </c>
      <c r="L12" s="429">
        <f>AVERAGE(K12:K13)</f>
        <v>1.6884899999999998</v>
      </c>
      <c r="M12" s="446"/>
      <c r="N12" s="155">
        <v>0.43070999999999998</v>
      </c>
      <c r="O12" s="445"/>
      <c r="P12" s="446"/>
      <c r="Q12" s="5">
        <v>1.4904900000000001</v>
      </c>
      <c r="R12" s="417"/>
      <c r="S12" s="342" t="s">
        <v>83</v>
      </c>
      <c r="T12" s="119">
        <v>1.3557600000000001</v>
      </c>
      <c r="U12" s="369">
        <f>AVERAGE(T12:T14)</f>
        <v>1.57114</v>
      </c>
      <c r="V12" s="371"/>
      <c r="W12" s="119">
        <v>0.44277</v>
      </c>
      <c r="X12" s="369"/>
      <c r="Y12" s="348" t="s">
        <v>4</v>
      </c>
      <c r="Z12" s="18">
        <v>0.74804999999999999</v>
      </c>
      <c r="AA12" s="369">
        <f t="shared" ref="AA12" si="11">AVERAGE(Z12:Z14)</f>
        <v>0.6781600000000001</v>
      </c>
      <c r="AB12" s="348"/>
      <c r="AC12" s="169">
        <v>0.55367</v>
      </c>
      <c r="AD12" s="362"/>
      <c r="AE12" s="470"/>
      <c r="AF12" s="464"/>
      <c r="AG12" s="5"/>
      <c r="AH12" s="417"/>
      <c r="AI12" s="330"/>
      <c r="AJ12" s="4"/>
      <c r="AK12" s="362"/>
      <c r="AL12" s="471"/>
      <c r="AM12" s="117">
        <v>1.1010500000000001</v>
      </c>
      <c r="AN12" s="473"/>
      <c r="AO12" s="442"/>
      <c r="AP12" s="172">
        <v>2.2016200000000001</v>
      </c>
      <c r="AQ12" s="494"/>
      <c r="AR12" s="488"/>
      <c r="AS12" s="4">
        <v>6.5463199999999997</v>
      </c>
      <c r="AT12" s="362"/>
      <c r="AU12" s="330"/>
      <c r="AV12" s="169">
        <v>34.076949999999997</v>
      </c>
      <c r="AW12" s="359"/>
      <c r="AX12" s="501"/>
      <c r="AY12" s="4">
        <v>0.67857999999999996</v>
      </c>
      <c r="AZ12" s="362"/>
      <c r="BA12" s="488"/>
      <c r="BB12" s="100"/>
      <c r="BC12" s="359"/>
    </row>
    <row r="13" spans="1:55" x14ac:dyDescent="0.25">
      <c r="A13" s="439"/>
      <c r="B13" s="151">
        <v>0.87988</v>
      </c>
      <c r="C13" s="440"/>
      <c r="D13" s="427"/>
      <c r="E13" s="150">
        <v>0.82355</v>
      </c>
      <c r="F13" s="428"/>
      <c r="G13" s="427"/>
      <c r="H13" s="15">
        <v>1.1212899999999999</v>
      </c>
      <c r="I13" s="362"/>
      <c r="J13" s="442"/>
      <c r="K13" s="154">
        <v>2.2204999999999999</v>
      </c>
      <c r="L13" s="429"/>
      <c r="M13" s="446"/>
      <c r="N13" s="155">
        <v>0.39091999999999999</v>
      </c>
      <c r="O13" s="445"/>
      <c r="P13" s="446"/>
      <c r="Q13" s="5">
        <v>1.1527700000000001</v>
      </c>
      <c r="R13" s="417"/>
      <c r="S13" s="342"/>
      <c r="T13" s="119">
        <v>1.49326</v>
      </c>
      <c r="U13" s="348"/>
      <c r="V13" s="371"/>
      <c r="W13" s="119">
        <v>0.45706999999999998</v>
      </c>
      <c r="X13" s="369"/>
      <c r="Y13" s="348"/>
      <c r="Z13" s="18">
        <v>0.63578000000000001</v>
      </c>
      <c r="AA13" s="369"/>
      <c r="AB13" s="348"/>
      <c r="AC13" s="169">
        <v>0.62858999999999998</v>
      </c>
      <c r="AD13" s="362"/>
      <c r="AE13" s="470"/>
      <c r="AF13" s="464"/>
      <c r="AG13" s="5">
        <v>1.1798999999999999</v>
      </c>
      <c r="AH13" s="417"/>
      <c r="AI13" s="330"/>
      <c r="AJ13" s="4">
        <v>1.61653</v>
      </c>
      <c r="AK13" s="362"/>
      <c r="AL13" s="471"/>
      <c r="AM13" s="117">
        <v>0.95087999999999995</v>
      </c>
      <c r="AN13" s="474"/>
      <c r="AO13" s="442"/>
      <c r="AP13" s="172">
        <v>1.9073899999999999</v>
      </c>
      <c r="AQ13" s="494"/>
      <c r="AR13" s="488"/>
      <c r="AS13" s="4"/>
      <c r="AT13" s="362"/>
      <c r="AU13" s="330"/>
      <c r="AV13" s="169">
        <v>26.785720000000001</v>
      </c>
      <c r="AW13" s="359"/>
      <c r="AX13" s="501"/>
      <c r="AY13" s="4">
        <v>0.63370000000000004</v>
      </c>
      <c r="AZ13" s="362"/>
      <c r="BA13" s="488"/>
      <c r="BB13" s="100">
        <v>0.86229</v>
      </c>
      <c r="BC13" s="359"/>
    </row>
    <row r="14" spans="1:55" x14ac:dyDescent="0.25">
      <c r="A14" s="439" t="s">
        <v>83</v>
      </c>
      <c r="B14" s="151">
        <v>0.82367000000000001</v>
      </c>
      <c r="C14" s="440">
        <f>AVERAGE(B14:B16)</f>
        <v>0.79246666666666654</v>
      </c>
      <c r="D14" s="427" t="s">
        <v>83</v>
      </c>
      <c r="E14" s="150">
        <v>0.66624000000000005</v>
      </c>
      <c r="F14" s="428">
        <f>AVERAGE(E14:E16)</f>
        <v>0.76739666666666684</v>
      </c>
      <c r="G14" s="427" t="s">
        <v>83</v>
      </c>
      <c r="H14" s="15">
        <v>0.90744999999999998</v>
      </c>
      <c r="I14" s="362">
        <f>AVERAGE(H14:H16)</f>
        <v>0.89694333333333331</v>
      </c>
      <c r="J14" s="442" t="s">
        <v>84</v>
      </c>
      <c r="K14" s="154">
        <v>1.5066999999999999</v>
      </c>
      <c r="L14" s="429">
        <f>AVERAGE(K14:K16)</f>
        <v>1.41361</v>
      </c>
      <c r="M14" s="444" t="s">
        <v>83</v>
      </c>
      <c r="N14" s="155">
        <v>0.70767999999999998</v>
      </c>
      <c r="O14" s="445">
        <f t="shared" ref="O14" si="12">AVERAGE(N14:N16)</f>
        <v>0.66603000000000001</v>
      </c>
      <c r="P14" s="446" t="s">
        <v>83</v>
      </c>
      <c r="Q14" s="5"/>
      <c r="R14" s="417">
        <f>AVERAGE(Q14:Q16)</f>
        <v>1.548235</v>
      </c>
      <c r="S14" s="342"/>
      <c r="T14" s="119">
        <v>1.8644000000000001</v>
      </c>
      <c r="U14" s="348"/>
      <c r="V14" s="348" t="s">
        <v>83</v>
      </c>
      <c r="W14" s="119">
        <v>1.5213000000000001</v>
      </c>
      <c r="X14" s="369">
        <f t="shared" ref="X14" si="13">AVERAGE(W14:W16)</f>
        <v>1.5353633333333334</v>
      </c>
      <c r="Y14" s="348"/>
      <c r="Z14" s="18">
        <v>0.65064999999999995</v>
      </c>
      <c r="AA14" s="369"/>
      <c r="AB14" s="348" t="s">
        <v>83</v>
      </c>
      <c r="AC14" s="169">
        <v>0.99156999999999995</v>
      </c>
      <c r="AD14" s="362">
        <f>AVERAGE(AC14:AC16)</f>
        <v>0.96556666666666668</v>
      </c>
      <c r="AE14" s="470"/>
      <c r="AF14" s="464" t="s">
        <v>83</v>
      </c>
      <c r="AG14" s="5">
        <v>1.23278</v>
      </c>
      <c r="AH14" s="417">
        <f t="shared" ref="AH14" si="14">AVERAGE(AG14:AG16)</f>
        <v>1.2864849999999999</v>
      </c>
      <c r="AI14" s="330" t="s">
        <v>83</v>
      </c>
      <c r="AJ14" s="4">
        <v>2.8744499999999999</v>
      </c>
      <c r="AK14" s="362">
        <f t="shared" ref="AK14" si="15">AVERAGE(AJ14:AJ16)</f>
        <v>2.7963233333333335</v>
      </c>
      <c r="AL14" s="330" t="s">
        <v>83</v>
      </c>
      <c r="AM14" s="117">
        <v>2.2509000000000001</v>
      </c>
      <c r="AN14" s="472">
        <f t="shared" ref="AN14" si="16">AVERAGE(AM14:AM16)</f>
        <v>1.5315966666666665</v>
      </c>
      <c r="AO14" s="332" t="s">
        <v>83</v>
      </c>
      <c r="AP14" s="171">
        <v>2.7839900000000002</v>
      </c>
      <c r="AQ14" s="493">
        <f>AVERAGE(AP14:AP16)</f>
        <v>2.7428533333333331</v>
      </c>
      <c r="AR14" s="330" t="s">
        <v>83</v>
      </c>
      <c r="AS14" s="4">
        <v>11.220330000000001</v>
      </c>
      <c r="AT14" s="362">
        <f t="shared" ref="AT14" si="17">AVERAGE(AS14:AS16)</f>
        <v>11.058263333333334</v>
      </c>
      <c r="AU14" s="330" t="s">
        <v>96</v>
      </c>
      <c r="AV14" s="169">
        <v>169.50924000000001</v>
      </c>
      <c r="AW14" s="359">
        <f>AVERAGE(AV14:AV16)</f>
        <v>163.57587000000001</v>
      </c>
      <c r="AX14" s="464" t="s">
        <v>83</v>
      </c>
      <c r="AY14" s="4">
        <v>0.56315000000000004</v>
      </c>
      <c r="AZ14" s="362">
        <f>AVERAGE(AY14:AY16)</f>
        <v>0.54437000000000002</v>
      </c>
      <c r="BA14" s="330" t="s">
        <v>83</v>
      </c>
      <c r="BB14" s="100">
        <v>0.57128000000000001</v>
      </c>
      <c r="BC14" s="359">
        <f>AVERAGE(BB14:BB16)</f>
        <v>0.52937999999999996</v>
      </c>
    </row>
    <row r="15" spans="1:55" x14ac:dyDescent="0.25">
      <c r="A15" s="439"/>
      <c r="B15" s="151">
        <v>0.77378999999999998</v>
      </c>
      <c r="C15" s="440"/>
      <c r="D15" s="427"/>
      <c r="E15" s="150">
        <v>0.76553000000000004</v>
      </c>
      <c r="F15" s="428"/>
      <c r="G15" s="427"/>
      <c r="H15" s="15">
        <v>1.03443</v>
      </c>
      <c r="I15" s="362"/>
      <c r="J15" s="442"/>
      <c r="K15" s="154">
        <v>1.33989</v>
      </c>
      <c r="L15" s="429"/>
      <c r="M15" s="444"/>
      <c r="N15" s="155">
        <v>0.63088999999999995</v>
      </c>
      <c r="O15" s="445"/>
      <c r="P15" s="446"/>
      <c r="Q15" s="5">
        <v>1.7171000000000001</v>
      </c>
      <c r="R15" s="417"/>
      <c r="S15" s="342" t="s">
        <v>84</v>
      </c>
      <c r="T15" s="119">
        <v>2.0013299999999998</v>
      </c>
      <c r="U15" s="369">
        <f>AVERAGE(T15:T17)</f>
        <v>1.8593333333333331</v>
      </c>
      <c r="V15" s="348"/>
      <c r="W15" s="119">
        <v>1.53616</v>
      </c>
      <c r="X15" s="369"/>
      <c r="Y15" s="348" t="s">
        <v>83</v>
      </c>
      <c r="Z15" s="18">
        <v>1.73994</v>
      </c>
      <c r="AA15" s="369">
        <f t="shared" ref="AA15" si="18">AVERAGE(Z15:Z17)</f>
        <v>1.7126666666666666</v>
      </c>
      <c r="AB15" s="348"/>
      <c r="AC15" s="169">
        <v>0.99936999999999998</v>
      </c>
      <c r="AD15" s="362"/>
      <c r="AE15" s="470"/>
      <c r="AF15" s="464"/>
      <c r="AG15" s="5">
        <v>1.34019</v>
      </c>
      <c r="AH15" s="417"/>
      <c r="AI15" s="330"/>
      <c r="AJ15" s="4">
        <v>2.9746700000000001</v>
      </c>
      <c r="AK15" s="362"/>
      <c r="AL15" s="330"/>
      <c r="AM15" s="117">
        <v>1.04921</v>
      </c>
      <c r="AN15" s="473"/>
      <c r="AO15" s="332"/>
      <c r="AP15" s="171">
        <v>3.0440100000000001</v>
      </c>
      <c r="AQ15" s="493"/>
      <c r="AR15" s="330"/>
      <c r="AS15" s="4">
        <v>10.069520000000001</v>
      </c>
      <c r="AT15" s="362"/>
      <c r="AU15" s="330"/>
      <c r="AV15" s="169"/>
      <c r="AW15" s="359"/>
      <c r="AX15" s="464"/>
      <c r="AY15" s="4"/>
      <c r="AZ15" s="362"/>
      <c r="BA15" s="330"/>
      <c r="BB15" s="100">
        <v>0.52059999999999995</v>
      </c>
      <c r="BC15" s="359"/>
    </row>
    <row r="16" spans="1:55" x14ac:dyDescent="0.25">
      <c r="A16" s="439"/>
      <c r="B16" s="151">
        <v>0.77993999999999997</v>
      </c>
      <c r="C16" s="440"/>
      <c r="D16" s="427"/>
      <c r="E16" s="150">
        <v>0.87041999999999997</v>
      </c>
      <c r="F16" s="428"/>
      <c r="G16" s="427"/>
      <c r="H16" s="15">
        <v>0.74895</v>
      </c>
      <c r="I16" s="362"/>
      <c r="J16" s="442"/>
      <c r="K16" s="154">
        <v>1.3942399999999999</v>
      </c>
      <c r="L16" s="429"/>
      <c r="M16" s="444"/>
      <c r="N16" s="155">
        <v>0.65952</v>
      </c>
      <c r="O16" s="445"/>
      <c r="P16" s="446"/>
      <c r="Q16" s="5">
        <v>1.37937</v>
      </c>
      <c r="R16" s="417"/>
      <c r="S16" s="342"/>
      <c r="T16" s="119">
        <v>1.7363200000000001</v>
      </c>
      <c r="U16" s="348"/>
      <c r="V16" s="348"/>
      <c r="W16" s="119">
        <v>1.54863</v>
      </c>
      <c r="X16" s="369"/>
      <c r="Y16" s="348"/>
      <c r="Z16" s="18">
        <v>1.7294400000000001</v>
      </c>
      <c r="AA16" s="369"/>
      <c r="AB16" s="348"/>
      <c r="AC16" s="169">
        <v>0.90576000000000001</v>
      </c>
      <c r="AD16" s="362"/>
      <c r="AE16" s="470"/>
      <c r="AF16" s="464"/>
      <c r="AG16" s="5"/>
      <c r="AH16" s="417"/>
      <c r="AI16" s="330"/>
      <c r="AJ16" s="4">
        <v>2.5398499999999999</v>
      </c>
      <c r="AK16" s="362"/>
      <c r="AL16" s="330"/>
      <c r="AM16" s="117">
        <v>1.2946800000000001</v>
      </c>
      <c r="AN16" s="474"/>
      <c r="AO16" s="332"/>
      <c r="AP16" s="171">
        <v>2.40056</v>
      </c>
      <c r="AQ16" s="493"/>
      <c r="AR16" s="330"/>
      <c r="AS16" s="4">
        <v>11.88494</v>
      </c>
      <c r="AT16" s="362"/>
      <c r="AU16" s="330"/>
      <c r="AV16" s="169">
        <v>157.64250000000001</v>
      </c>
      <c r="AW16" s="359"/>
      <c r="AX16" s="464"/>
      <c r="AY16" s="4">
        <v>0.52559</v>
      </c>
      <c r="AZ16" s="362"/>
      <c r="BA16" s="330"/>
      <c r="BB16" s="100">
        <v>0.49625999999999998</v>
      </c>
      <c r="BC16" s="359"/>
    </row>
    <row r="17" spans="1:55" x14ac:dyDescent="0.25">
      <c r="A17" s="448" t="s">
        <v>84</v>
      </c>
      <c r="B17" s="152">
        <v>0.84179000000000004</v>
      </c>
      <c r="C17" s="449">
        <f>AVERAGE(B17:B19)</f>
        <v>0.75848000000000004</v>
      </c>
      <c r="D17" s="427" t="s">
        <v>84</v>
      </c>
      <c r="E17" s="150">
        <v>0.63588999999999996</v>
      </c>
      <c r="F17" s="428">
        <f>AVERAGE(E17:E18)</f>
        <v>0.60277999999999998</v>
      </c>
      <c r="G17" s="427" t="s">
        <v>84</v>
      </c>
      <c r="H17" s="15">
        <v>0.39838000000000001</v>
      </c>
      <c r="I17" s="362">
        <f>AVERAGE(H17:H19)</f>
        <v>0.38090000000000002</v>
      </c>
      <c r="J17" s="332" t="s">
        <v>85</v>
      </c>
      <c r="K17" s="117">
        <v>0.98216000000000003</v>
      </c>
      <c r="L17" s="362">
        <f>AVERAGE(K17:K19)</f>
        <v>1.0020200000000001</v>
      </c>
      <c r="M17" s="444" t="s">
        <v>84</v>
      </c>
      <c r="N17" s="155">
        <v>0.62534999999999996</v>
      </c>
      <c r="O17" s="445">
        <f t="shared" ref="O17" si="19">AVERAGE(N17:N19)</f>
        <v>0.6272833333333333</v>
      </c>
      <c r="P17" s="446" t="s">
        <v>84</v>
      </c>
      <c r="Q17" s="5">
        <v>1.14059</v>
      </c>
      <c r="R17" s="417">
        <f>AVERAGE(Q17:Q19)</f>
        <v>1.1155300000000001</v>
      </c>
      <c r="S17" s="342"/>
      <c r="T17" s="119">
        <v>1.8403499999999999</v>
      </c>
      <c r="U17" s="348"/>
      <c r="V17" s="348" t="s">
        <v>84</v>
      </c>
      <c r="W17" s="119">
        <v>5.3213600000000003</v>
      </c>
      <c r="X17" s="369">
        <f>AVERAGE(W17:W18)</f>
        <v>5.2924500000000005</v>
      </c>
      <c r="Y17" s="348"/>
      <c r="Z17" s="18">
        <v>1.66862</v>
      </c>
      <c r="AA17" s="369"/>
      <c r="AB17" s="348" t="s">
        <v>84</v>
      </c>
      <c r="AC17" s="169">
        <v>2.4360300000000001</v>
      </c>
      <c r="AD17" s="362">
        <f>AVERAGE(AC17:AC19)</f>
        <v>2.9824733333333331</v>
      </c>
      <c r="AE17" s="470"/>
      <c r="AF17" s="464" t="s">
        <v>84</v>
      </c>
      <c r="AG17" s="5">
        <v>1.1061000000000001</v>
      </c>
      <c r="AH17" s="417">
        <f t="shared" ref="AH17" si="20">AVERAGE(AG17:AG19)</f>
        <v>1.1087966666666667</v>
      </c>
      <c r="AI17" s="330" t="s">
        <v>84</v>
      </c>
      <c r="AJ17" s="4">
        <v>5.3069899999999999</v>
      </c>
      <c r="AK17" s="362">
        <f>AVERAGE(AJ17:AJ19)</f>
        <v>4.8831799999999994</v>
      </c>
      <c r="AL17" s="330" t="s">
        <v>84</v>
      </c>
      <c r="AM17" s="117">
        <v>1.8487199999999999</v>
      </c>
      <c r="AN17" s="472">
        <f t="shared" ref="AN17" si="21">AVERAGE(AM17:AM19)</f>
        <v>2.3187966666666666</v>
      </c>
      <c r="AO17" s="332" t="s">
        <v>84</v>
      </c>
      <c r="AP17" s="171">
        <v>12.41944</v>
      </c>
      <c r="AQ17" s="493">
        <f>AVERAGE(AP17:AP19)</f>
        <v>11.08207</v>
      </c>
      <c r="AR17" s="489"/>
      <c r="AS17" s="173"/>
      <c r="AT17" s="490"/>
      <c r="AU17" s="330" t="s">
        <v>97</v>
      </c>
      <c r="AV17" s="169"/>
      <c r="AW17" s="359">
        <f>AVERAGE(AV17:AV19)</f>
        <v>242.72576999999998</v>
      </c>
      <c r="AX17" s="464" t="s">
        <v>84</v>
      </c>
      <c r="AY17" s="4">
        <v>0.53910999999999998</v>
      </c>
      <c r="AZ17" s="362">
        <f>AVERAGE(AY17:AY19)</f>
        <v>0.51992499999999997</v>
      </c>
      <c r="BA17" s="330" t="s">
        <v>84</v>
      </c>
      <c r="BB17" s="100">
        <v>0.61890999999999996</v>
      </c>
      <c r="BC17" s="359">
        <f>AVERAGE(BB17:BB19)</f>
        <v>0.56429999999999991</v>
      </c>
    </row>
    <row r="18" spans="1:55" x14ac:dyDescent="0.25">
      <c r="A18" s="448"/>
      <c r="B18" s="152"/>
      <c r="C18" s="449"/>
      <c r="D18" s="427"/>
      <c r="E18" s="150">
        <v>0.56967000000000001</v>
      </c>
      <c r="F18" s="428"/>
      <c r="G18" s="427"/>
      <c r="H18" s="15">
        <v>0.33904000000000001</v>
      </c>
      <c r="I18" s="362"/>
      <c r="J18" s="332"/>
      <c r="K18" s="117">
        <v>1.0373300000000001</v>
      </c>
      <c r="L18" s="362"/>
      <c r="M18" s="444"/>
      <c r="N18" s="155">
        <v>0.67103999999999997</v>
      </c>
      <c r="O18" s="445"/>
      <c r="P18" s="446"/>
      <c r="Q18" s="5"/>
      <c r="R18" s="417"/>
      <c r="S18" s="342" t="s">
        <v>85</v>
      </c>
      <c r="T18" s="119">
        <v>5.6190600000000002</v>
      </c>
      <c r="U18" s="369">
        <f>AVERAGE(T18:T20)</f>
        <v>4.7543333333333342</v>
      </c>
      <c r="V18" s="348"/>
      <c r="W18" s="119">
        <v>5.2635399999999999</v>
      </c>
      <c r="X18" s="369"/>
      <c r="Y18" s="348" t="s">
        <v>84</v>
      </c>
      <c r="Z18" s="18">
        <v>1.4825999999999999</v>
      </c>
      <c r="AA18" s="369">
        <f>AVERAGE(Z18:Z20)</f>
        <v>1.6092500000000001</v>
      </c>
      <c r="AB18" s="348"/>
      <c r="AC18" s="169">
        <v>2.7119200000000001</v>
      </c>
      <c r="AD18" s="362"/>
      <c r="AE18" s="470"/>
      <c r="AF18" s="464"/>
      <c r="AG18" s="5">
        <v>1.04609</v>
      </c>
      <c r="AH18" s="417"/>
      <c r="AI18" s="330"/>
      <c r="AJ18" s="4">
        <v>4.4593699999999998</v>
      </c>
      <c r="AK18" s="362"/>
      <c r="AL18" s="330"/>
      <c r="AM18" s="117">
        <v>2.9938600000000002</v>
      </c>
      <c r="AN18" s="473"/>
      <c r="AO18" s="332"/>
      <c r="AP18" s="171">
        <v>9.6395999999999997</v>
      </c>
      <c r="AQ18" s="493"/>
      <c r="AR18" s="489"/>
      <c r="AS18" s="173"/>
      <c r="AT18" s="490"/>
      <c r="AU18" s="330"/>
      <c r="AV18" s="169">
        <v>222.10097999999999</v>
      </c>
      <c r="AW18" s="359"/>
      <c r="AX18" s="464"/>
      <c r="AY18" s="4">
        <v>0.50073999999999996</v>
      </c>
      <c r="AZ18" s="362"/>
      <c r="BA18" s="330"/>
      <c r="BB18" s="100">
        <v>0.55691000000000002</v>
      </c>
      <c r="BC18" s="359"/>
    </row>
    <row r="19" spans="1:55" x14ac:dyDescent="0.25">
      <c r="A19" s="448"/>
      <c r="B19" s="152">
        <v>0.67517000000000005</v>
      </c>
      <c r="C19" s="449"/>
      <c r="D19" s="427"/>
      <c r="E19" s="150">
        <v>0.53402000000000005</v>
      </c>
      <c r="F19" s="428">
        <f>AVERAGE(E19:E21)</f>
        <v>0.87934000000000001</v>
      </c>
      <c r="G19" s="427"/>
      <c r="H19" s="15">
        <v>0.40527999999999997</v>
      </c>
      <c r="I19" s="362"/>
      <c r="J19" s="332"/>
      <c r="K19" s="117">
        <v>0.98656999999999995</v>
      </c>
      <c r="L19" s="362"/>
      <c r="M19" s="444"/>
      <c r="N19" s="155">
        <v>0.58545999999999998</v>
      </c>
      <c r="O19" s="445"/>
      <c r="P19" s="446"/>
      <c r="Q19" s="5">
        <v>1.0904700000000001</v>
      </c>
      <c r="R19" s="417"/>
      <c r="S19" s="342"/>
      <c r="T19" s="119">
        <v>5.1313000000000004</v>
      </c>
      <c r="U19" s="369"/>
      <c r="V19" s="348"/>
      <c r="W19" s="119">
        <v>1.609</v>
      </c>
      <c r="X19" s="369">
        <f>AVERAGE(W19:W21)</f>
        <v>1.52664</v>
      </c>
      <c r="Y19" s="348"/>
      <c r="Z19" s="18">
        <v>1.68496</v>
      </c>
      <c r="AA19" s="369"/>
      <c r="AB19" s="348"/>
      <c r="AC19" s="169">
        <v>3.7994699999999999</v>
      </c>
      <c r="AD19" s="362"/>
      <c r="AE19" s="197"/>
      <c r="AF19" s="29" t="s">
        <v>85</v>
      </c>
      <c r="AG19" s="5">
        <v>1.1741999999999999</v>
      </c>
      <c r="AH19" s="52">
        <f>AVERAGE(AG19)</f>
        <v>1.1741999999999999</v>
      </c>
      <c r="AI19" s="330"/>
      <c r="AJ19" s="4"/>
      <c r="AK19" s="362"/>
      <c r="AL19" s="330"/>
      <c r="AM19" s="117">
        <v>2.11381</v>
      </c>
      <c r="AN19" s="474"/>
      <c r="AO19" s="332"/>
      <c r="AP19" s="171">
        <v>11.18717</v>
      </c>
      <c r="AQ19" s="493"/>
      <c r="AR19" s="489"/>
      <c r="AS19" s="173"/>
      <c r="AT19" s="490"/>
      <c r="AU19" s="330"/>
      <c r="AV19" s="169">
        <v>263.35055999999997</v>
      </c>
      <c r="AW19" s="359"/>
      <c r="AX19" s="464"/>
      <c r="AY19" s="4"/>
      <c r="AZ19" s="362"/>
      <c r="BA19" s="330"/>
      <c r="BB19" s="100">
        <v>0.51707999999999998</v>
      </c>
      <c r="BC19" s="359"/>
    </row>
    <row r="20" spans="1:55" ht="30" x14ac:dyDescent="0.25">
      <c r="A20" s="448" t="s">
        <v>85</v>
      </c>
      <c r="B20" s="152">
        <v>1.20448</v>
      </c>
      <c r="C20" s="449">
        <f>AVERAGE(B20:B21)</f>
        <v>1.1075200000000001</v>
      </c>
      <c r="D20" s="427" t="s">
        <v>85</v>
      </c>
      <c r="E20" s="150">
        <v>1.083</v>
      </c>
      <c r="F20" s="428"/>
      <c r="G20" s="529" t="s">
        <v>85</v>
      </c>
      <c r="H20" s="15">
        <v>0.71499999999999997</v>
      </c>
      <c r="I20" s="362">
        <f>AVERAGE(H20:H22)</f>
        <v>0.69848999999999994</v>
      </c>
      <c r="J20" s="186" t="s">
        <v>38</v>
      </c>
      <c r="K20" s="156">
        <f>AVERAGE(L1:L10)</f>
        <v>1.2715855555555555</v>
      </c>
      <c r="L20" s="13"/>
      <c r="M20" s="444" t="s">
        <v>85</v>
      </c>
      <c r="N20" s="155">
        <v>0.67900000000000005</v>
      </c>
      <c r="O20" s="445">
        <f>AVERAGE(N20:N21)</f>
        <v>0.65200000000000002</v>
      </c>
      <c r="P20" s="446" t="s">
        <v>85</v>
      </c>
      <c r="Q20" s="5">
        <v>0.93706999999999996</v>
      </c>
      <c r="R20" s="417">
        <f>AVERAGE(Q20:Q22)</f>
        <v>0.92752000000000001</v>
      </c>
      <c r="S20" s="342"/>
      <c r="T20" s="119">
        <v>3.5126400000000002</v>
      </c>
      <c r="U20" s="369"/>
      <c r="V20" s="348" t="s">
        <v>85</v>
      </c>
      <c r="W20" s="119"/>
      <c r="X20" s="369"/>
      <c r="Y20" s="348"/>
      <c r="Z20" s="18">
        <v>1.6601900000000001</v>
      </c>
      <c r="AA20" s="369"/>
      <c r="AB20" s="348" t="s">
        <v>85</v>
      </c>
      <c r="AC20" s="169">
        <v>0.88229999999999997</v>
      </c>
      <c r="AD20" s="362">
        <f>AVERAGE(AC20:AC22)</f>
        <v>1.0480133333333332</v>
      </c>
      <c r="AF20" s="168" t="s">
        <v>88</v>
      </c>
      <c r="AG20" s="159">
        <f>AVERAGE(AH5:AH13)</f>
        <v>1.0171516666666667</v>
      </c>
      <c r="AH20" s="164"/>
      <c r="AI20" s="330" t="s">
        <v>85</v>
      </c>
      <c r="AJ20" s="4">
        <v>2.4209100000000001</v>
      </c>
      <c r="AK20" s="362">
        <f>AVERAGE(AJ20:AJ22)</f>
        <v>2.2983433333333334</v>
      </c>
      <c r="AL20" s="330" t="s">
        <v>85</v>
      </c>
      <c r="AM20" s="117">
        <v>1.2473799999999999</v>
      </c>
      <c r="AN20" s="472">
        <f>AVERAGE(AM20:AM21)</f>
        <v>1.2456399999999999</v>
      </c>
      <c r="AO20" s="491" t="s">
        <v>85</v>
      </c>
      <c r="AP20" s="171">
        <v>63.769840000000002</v>
      </c>
      <c r="AQ20" s="493">
        <f>AVERAGE(AP20:AP21)</f>
        <v>59.475210000000004</v>
      </c>
      <c r="AR20" s="330" t="s">
        <v>85</v>
      </c>
      <c r="AS20" s="4">
        <v>54.980119999999999</v>
      </c>
      <c r="AT20" s="362">
        <f>AVERAGE(AS20:AS21)</f>
        <v>48.651385000000005</v>
      </c>
      <c r="AU20" s="330" t="s">
        <v>98</v>
      </c>
      <c r="AV20" s="169">
        <v>183.10279</v>
      </c>
      <c r="AW20" s="359">
        <f>AVERAGE(AV20:AV22)</f>
        <v>189.87658333333331</v>
      </c>
      <c r="AX20" s="464" t="s">
        <v>85</v>
      </c>
      <c r="AY20" s="4">
        <v>1.15909</v>
      </c>
      <c r="AZ20" s="362">
        <f>AVERAGE(AY20:AY22)</f>
        <v>1.1752</v>
      </c>
      <c r="BA20" s="330" t="s">
        <v>85</v>
      </c>
      <c r="BB20" s="100">
        <v>1.0597300000000001</v>
      </c>
      <c r="BC20" s="359">
        <f>AVERAGE(BB20:BB22)</f>
        <v>0.91081666666666672</v>
      </c>
    </row>
    <row r="21" spans="1:55" x14ac:dyDescent="0.25">
      <c r="A21" s="448"/>
      <c r="B21" s="152">
        <v>1.0105599999999999</v>
      </c>
      <c r="C21" s="449"/>
      <c r="D21" s="427"/>
      <c r="E21" s="150">
        <v>1.0209999999999999</v>
      </c>
      <c r="F21" s="428"/>
      <c r="G21" s="530"/>
      <c r="H21" s="15">
        <v>0.70113999999999999</v>
      </c>
      <c r="I21" s="362"/>
      <c r="J21" s="187"/>
      <c r="K21" s="13"/>
      <c r="L21" s="13"/>
      <c r="M21" s="444"/>
      <c r="N21" s="155">
        <v>0.625</v>
      </c>
      <c r="O21" s="445"/>
      <c r="P21" s="446"/>
      <c r="Q21" s="5">
        <v>0.90913999999999995</v>
      </c>
      <c r="R21" s="417"/>
      <c r="S21" s="63"/>
      <c r="V21" s="348"/>
      <c r="W21" s="119">
        <v>1.44428</v>
      </c>
      <c r="X21" s="369"/>
      <c r="Y21" s="348" t="s">
        <v>85</v>
      </c>
      <c r="Z21" s="18">
        <v>1.7428900000000001</v>
      </c>
      <c r="AA21" s="369">
        <f>AVERAGE(Z21:Z23)</f>
        <v>1.7276933333333335</v>
      </c>
      <c r="AB21" s="348"/>
      <c r="AC21" s="169">
        <v>1.2638199999999999</v>
      </c>
      <c r="AD21" s="362"/>
      <c r="AF21" s="49"/>
      <c r="AG21" s="18"/>
      <c r="AH21" s="18"/>
      <c r="AI21" s="330"/>
      <c r="AJ21" s="4">
        <v>2.41439</v>
      </c>
      <c r="AK21" s="362"/>
      <c r="AL21" s="330"/>
      <c r="AM21" s="117">
        <v>1.2439</v>
      </c>
      <c r="AN21" s="474"/>
      <c r="AO21" s="491"/>
      <c r="AP21" s="171">
        <v>55.180579999999999</v>
      </c>
      <c r="AQ21" s="493"/>
      <c r="AR21" s="330"/>
      <c r="AS21" s="4">
        <v>42.322650000000003</v>
      </c>
      <c r="AT21" s="362"/>
      <c r="AU21" s="330"/>
      <c r="AV21" s="169">
        <v>233.34066000000001</v>
      </c>
      <c r="AW21" s="359"/>
      <c r="AX21" s="464"/>
      <c r="AY21" s="4">
        <v>1.1913100000000001</v>
      </c>
      <c r="AZ21" s="362"/>
      <c r="BA21" s="330"/>
      <c r="BB21" s="100">
        <v>0.91244000000000003</v>
      </c>
      <c r="BC21" s="359"/>
    </row>
    <row r="22" spans="1:55" ht="30.75" thickBot="1" x14ac:dyDescent="0.3">
      <c r="A22" s="450"/>
      <c r="B22" s="183">
        <v>1.06725</v>
      </c>
      <c r="C22" s="451"/>
      <c r="D22" s="184" t="s">
        <v>38</v>
      </c>
      <c r="E22" s="185">
        <f>AVERAGE(F5:F13)</f>
        <v>1.0133755555555555</v>
      </c>
      <c r="F22" s="198"/>
      <c r="G22" s="531"/>
      <c r="H22" s="15">
        <v>0.67932999999999999</v>
      </c>
      <c r="I22" s="362"/>
      <c r="J22" s="188"/>
      <c r="K22" s="75"/>
      <c r="L22" s="75"/>
      <c r="M22" s="184" t="s">
        <v>38</v>
      </c>
      <c r="N22" s="189">
        <f>AVERAGE(O5:O13)</f>
        <v>0.66740222222222212</v>
      </c>
      <c r="O22" s="190"/>
      <c r="P22" s="191"/>
      <c r="Q22" s="163">
        <v>0.93635000000000002</v>
      </c>
      <c r="R22" s="534"/>
      <c r="S22" s="60" t="s">
        <v>38</v>
      </c>
      <c r="T22" s="120">
        <f>AVERAGE(U5:U11)</f>
        <v>0.91285999999999989</v>
      </c>
      <c r="V22" s="61" t="s">
        <v>38</v>
      </c>
      <c r="W22" s="201">
        <f>AVERAGE(X5:X13)</f>
        <v>0.67646000000000006</v>
      </c>
      <c r="Y22" s="348"/>
      <c r="Z22" s="18">
        <v>1.7886599999999999</v>
      </c>
      <c r="AA22" s="369"/>
      <c r="AB22" s="348"/>
      <c r="AC22" s="169">
        <v>0.99792000000000003</v>
      </c>
      <c r="AD22" s="362"/>
      <c r="AF22" s="49"/>
      <c r="AG22" s="49"/>
      <c r="AH22" s="49"/>
      <c r="AI22" s="330"/>
      <c r="AJ22" s="4">
        <v>2.0597300000000001</v>
      </c>
      <c r="AK22" s="362"/>
      <c r="AL22" s="158" t="s">
        <v>88</v>
      </c>
      <c r="AM22" s="153">
        <f>AVERAGE(AN5:AN13)</f>
        <v>1.0409544444444443</v>
      </c>
      <c r="AN22" s="175"/>
      <c r="AO22" s="177" t="s">
        <v>88</v>
      </c>
      <c r="AP22" s="176">
        <f>AVERAGE(AQ4:AQ12)</f>
        <v>2.03687</v>
      </c>
      <c r="AQ22" s="13"/>
      <c r="AR22" s="166" t="s">
        <v>88</v>
      </c>
      <c r="AS22" s="13"/>
      <c r="AT22" s="26">
        <f>AVERAGE(AT5:AT13)</f>
        <v>5.3791583333333328</v>
      </c>
      <c r="AU22" s="330"/>
      <c r="AV22" s="169">
        <v>153.18629999999999</v>
      </c>
      <c r="AW22" s="359"/>
      <c r="AX22" s="464"/>
      <c r="AY22" s="4"/>
      <c r="AZ22" s="362"/>
      <c r="BA22" s="330"/>
      <c r="BB22" s="100">
        <v>0.76027999999999996</v>
      </c>
      <c r="BC22" s="359"/>
    </row>
    <row r="23" spans="1:55" ht="30.75" thickBot="1" x14ac:dyDescent="0.3">
      <c r="A23" s="160" t="s">
        <v>38</v>
      </c>
      <c r="B23" s="161">
        <f>AVERAGE(C5:C13)</f>
        <v>0.95291333333333339</v>
      </c>
      <c r="C23" s="162"/>
      <c r="G23" s="184" t="s">
        <v>38</v>
      </c>
      <c r="I23" s="199">
        <f>AVERAGE(I5:I13)</f>
        <v>0.89942777777777783</v>
      </c>
      <c r="O23" s="62"/>
      <c r="P23" s="182" t="s">
        <v>38</v>
      </c>
      <c r="Q23" s="7">
        <f>AVERAGE(R5:R13)</f>
        <v>1.1468544444444444</v>
      </c>
      <c r="S23" s="63"/>
      <c r="Y23" s="348"/>
      <c r="Z23" s="18">
        <v>1.6515299999999999</v>
      </c>
      <c r="AA23" s="369"/>
      <c r="AB23" s="202" t="s">
        <v>88</v>
      </c>
      <c r="AC23" s="7">
        <f>AVERAGE(AD5:AD13)</f>
        <v>0.76375666666666664</v>
      </c>
      <c r="AI23" s="158" t="s">
        <v>88</v>
      </c>
      <c r="AJ23" s="159">
        <f>AVERAGE(AK5:AK13)</f>
        <v>1.0801722222222223</v>
      </c>
      <c r="AK23" s="165"/>
      <c r="AO23" s="483" t="s">
        <v>90</v>
      </c>
      <c r="AP23" s="484"/>
      <c r="AQ23" s="484"/>
      <c r="AR23" s="484" t="s">
        <v>90</v>
      </c>
      <c r="AS23" s="484"/>
      <c r="AT23" s="484"/>
      <c r="AU23" s="166" t="s">
        <v>88</v>
      </c>
      <c r="AV23" s="176">
        <f>AVERAGE(AW5:AW13)</f>
        <v>22.648088333333334</v>
      </c>
      <c r="AW23" s="138"/>
      <c r="AX23" s="168" t="s">
        <v>88</v>
      </c>
      <c r="AZ23" s="7">
        <f>AVERAGE(AZ5:AZ13)</f>
        <v>0.81983000000000006</v>
      </c>
      <c r="BA23" s="158" t="s">
        <v>88</v>
      </c>
      <c r="BC23" s="145">
        <f>AVERAGE(BC5:BC13)</f>
        <v>0.8631616666666666</v>
      </c>
    </row>
    <row r="24" spans="1:55" ht="30" x14ac:dyDescent="0.25">
      <c r="A24" s="452" t="s">
        <v>86</v>
      </c>
      <c r="B24" s="453"/>
      <c r="C24" s="453"/>
      <c r="D24" s="453"/>
      <c r="E24" s="453"/>
      <c r="F24" s="453"/>
      <c r="G24" s="157"/>
      <c r="H24" s="157"/>
      <c r="I24" s="525" t="s">
        <v>87</v>
      </c>
      <c r="J24" s="525"/>
      <c r="K24" s="525"/>
      <c r="L24" s="525"/>
      <c r="M24" s="525"/>
      <c r="N24" s="525"/>
      <c r="O24" s="62"/>
      <c r="S24" s="63"/>
      <c r="Y24" s="202" t="s">
        <v>88</v>
      </c>
      <c r="Z24" s="201">
        <f>AVERAGE(AA6:AA14)</f>
        <v>0.74940777777777778</v>
      </c>
      <c r="AD24" s="62"/>
      <c r="AE24" s="453"/>
      <c r="AF24" s="453"/>
      <c r="AG24" s="453"/>
      <c r="AH24" s="453"/>
      <c r="AO24" s="332" t="s">
        <v>2</v>
      </c>
      <c r="AP24" s="330"/>
      <c r="AQ24" s="362">
        <f>AQ5/$AP$22</f>
        <v>0.49094934875568891</v>
      </c>
      <c r="AR24" s="330" t="s">
        <v>2</v>
      </c>
      <c r="AS24" s="330"/>
      <c r="AT24" s="362">
        <f>AT5/$AT$22</f>
        <v>0.18590268923731873</v>
      </c>
      <c r="AU24" s="330" t="s">
        <v>2</v>
      </c>
      <c r="AV24" s="330"/>
      <c r="AW24" s="518">
        <f>AW5/22.648</f>
        <v>4.4154009184033914E-2</v>
      </c>
      <c r="AX24" s="503" t="s">
        <v>90</v>
      </c>
      <c r="AY24" s="484"/>
      <c r="AZ24" s="484"/>
      <c r="BA24" s="484" t="s">
        <v>90</v>
      </c>
      <c r="BB24" s="484"/>
      <c r="BC24" s="504"/>
    </row>
    <row r="25" spans="1:55" ht="15.75" x14ac:dyDescent="0.25">
      <c r="A25" s="332" t="s">
        <v>9</v>
      </c>
      <c r="B25" s="330"/>
      <c r="C25" s="330" t="s">
        <v>16</v>
      </c>
      <c r="D25" s="418"/>
      <c r="E25" s="330" t="s">
        <v>34</v>
      </c>
      <c r="F25" s="418"/>
      <c r="G25" s="23"/>
      <c r="H25" s="23"/>
      <c r="I25" s="330" t="s">
        <v>9</v>
      </c>
      <c r="J25" s="330"/>
      <c r="K25" s="330" t="s">
        <v>16</v>
      </c>
      <c r="L25" s="330"/>
      <c r="M25" s="330" t="s">
        <v>34</v>
      </c>
      <c r="N25" s="330"/>
      <c r="O25" s="62"/>
      <c r="S25" s="307" t="s">
        <v>86</v>
      </c>
      <c r="T25" s="308"/>
      <c r="U25" s="308"/>
      <c r="V25" s="308"/>
      <c r="W25" s="308"/>
      <c r="X25" s="308"/>
      <c r="AD25" s="62"/>
      <c r="AE25" s="464" t="s">
        <v>9</v>
      </c>
      <c r="AF25" s="418"/>
      <c r="AG25" s="330" t="s">
        <v>16</v>
      </c>
      <c r="AH25" s="418"/>
      <c r="AI25" s="330" t="s">
        <v>34</v>
      </c>
      <c r="AJ25" s="418"/>
      <c r="AO25" s="332"/>
      <c r="AP25" s="330"/>
      <c r="AQ25" s="330"/>
      <c r="AR25" s="330"/>
      <c r="AS25" s="330"/>
      <c r="AT25" s="330"/>
      <c r="AU25" s="330"/>
      <c r="AV25" s="330"/>
      <c r="AW25" s="519"/>
      <c r="AX25" s="464" t="s">
        <v>2</v>
      </c>
      <c r="AY25" s="330"/>
      <c r="AZ25" s="362">
        <f>AZ5/0.82</f>
        <v>1.2195121951219512</v>
      </c>
      <c r="BA25" s="330" t="s">
        <v>2</v>
      </c>
      <c r="BB25" s="330"/>
      <c r="BC25" s="359">
        <f>BC5/0.863</f>
        <v>1.1587485515643106</v>
      </c>
    </row>
    <row r="26" spans="1:55" x14ac:dyDescent="0.25">
      <c r="A26" s="439" t="s">
        <v>2</v>
      </c>
      <c r="B26" s="362">
        <f>C5/$B$23</f>
        <v>1.0541147498548311</v>
      </c>
      <c r="C26" s="330" t="s">
        <v>2</v>
      </c>
      <c r="D26" s="362">
        <f>F5/$E$22</f>
        <v>0.98680098855530152</v>
      </c>
      <c r="E26" s="330" t="s">
        <v>2</v>
      </c>
      <c r="F26" s="362">
        <f>I5/$I$23</f>
        <v>1.1118180077456654</v>
      </c>
      <c r="G26" s="23"/>
      <c r="H26" s="23"/>
      <c r="I26" s="447" t="s">
        <v>2</v>
      </c>
      <c r="J26" s="459">
        <f>L5/1.272</f>
        <v>1.6648113207547168</v>
      </c>
      <c r="K26" s="330" t="s">
        <v>2</v>
      </c>
      <c r="L26" s="459">
        <f>O5/$N$22</f>
        <v>1.4983468240041822</v>
      </c>
      <c r="M26" s="330" t="s">
        <v>2</v>
      </c>
      <c r="N26" s="459">
        <f>R5/1.147</f>
        <v>0.87183958151700081</v>
      </c>
      <c r="O26" s="62"/>
      <c r="S26" s="342" t="s">
        <v>9</v>
      </c>
      <c r="T26" s="348"/>
      <c r="U26" s="348" t="s">
        <v>16</v>
      </c>
      <c r="V26" s="348"/>
      <c r="W26" s="348" t="s">
        <v>34</v>
      </c>
      <c r="X26" s="348"/>
      <c r="Y26" s="348" t="s">
        <v>89</v>
      </c>
      <c r="Z26" s="348"/>
      <c r="AD26" s="62"/>
      <c r="AE26" s="464" t="s">
        <v>2</v>
      </c>
      <c r="AF26" s="362">
        <f>AH5/1.017</f>
        <v>0.98328416912487715</v>
      </c>
      <c r="AG26" s="330" t="s">
        <v>2</v>
      </c>
      <c r="AH26" s="475">
        <f>AK5/1.08</f>
        <v>0.92592592592592582</v>
      </c>
      <c r="AI26" s="330" t="s">
        <v>2</v>
      </c>
      <c r="AJ26" s="475">
        <f>AN5/1.041</f>
        <v>0.96061479346781953</v>
      </c>
      <c r="AO26" s="332"/>
      <c r="AP26" s="330"/>
      <c r="AQ26" s="330"/>
      <c r="AR26" s="330"/>
      <c r="AS26" s="330"/>
      <c r="AT26" s="330"/>
      <c r="AU26" s="330"/>
      <c r="AV26" s="330"/>
      <c r="AW26" s="520"/>
      <c r="AX26" s="464"/>
      <c r="AY26" s="330"/>
      <c r="AZ26" s="330"/>
      <c r="BA26" s="330"/>
      <c r="BB26" s="330"/>
      <c r="BC26" s="355"/>
    </row>
    <row r="27" spans="1:55" x14ac:dyDescent="0.25">
      <c r="A27" s="439"/>
      <c r="B27" s="362"/>
      <c r="C27" s="330"/>
      <c r="D27" s="362"/>
      <c r="E27" s="330"/>
      <c r="F27" s="362"/>
      <c r="G27" s="23"/>
      <c r="H27" s="23"/>
      <c r="I27" s="447"/>
      <c r="J27" s="459"/>
      <c r="K27" s="330"/>
      <c r="L27" s="459"/>
      <c r="M27" s="330"/>
      <c r="N27" s="459"/>
      <c r="O27" s="62"/>
      <c r="S27" s="461" t="s">
        <v>2</v>
      </c>
      <c r="T27" s="369">
        <f>U5/0.913</f>
        <v>1.095290251916758</v>
      </c>
      <c r="U27" s="348" t="s">
        <v>2</v>
      </c>
      <c r="V27" s="369">
        <f>X5/0.676</f>
        <v>1.4792899408284024</v>
      </c>
      <c r="W27" s="348" t="s">
        <v>2</v>
      </c>
      <c r="X27" s="465">
        <f>AA6/0.749</f>
        <v>1.3351134846461949</v>
      </c>
      <c r="Y27" s="348" t="s">
        <v>2</v>
      </c>
      <c r="Z27" s="465">
        <f>AD5/$AC$23</f>
        <v>1.3093175400542059</v>
      </c>
      <c r="AD27" s="62"/>
      <c r="AE27" s="464"/>
      <c r="AF27" s="362"/>
      <c r="AG27" s="330"/>
      <c r="AH27" s="476"/>
      <c r="AI27" s="330"/>
      <c r="AJ27" s="476"/>
      <c r="AO27" s="332" t="s">
        <v>3</v>
      </c>
      <c r="AP27" s="330"/>
      <c r="AQ27" s="362">
        <f>AQ8/$AP$22</f>
        <v>1.4473203166296003</v>
      </c>
      <c r="AR27" s="330" t="s">
        <v>3</v>
      </c>
      <c r="AS27" s="330"/>
      <c r="AT27" s="362">
        <f>AT8/$AT$22</f>
        <v>1.4267027524442333</v>
      </c>
      <c r="AU27" s="330" t="s">
        <v>3</v>
      </c>
      <c r="AV27" s="330"/>
      <c r="AW27" s="518">
        <f>AW8/22.648</f>
        <v>1.770763202048746</v>
      </c>
      <c r="AX27" s="464"/>
      <c r="AY27" s="330"/>
      <c r="AZ27" s="330"/>
      <c r="BA27" s="330"/>
      <c r="BB27" s="330"/>
      <c r="BC27" s="355"/>
    </row>
    <row r="28" spans="1:55" x14ac:dyDescent="0.25">
      <c r="A28" s="439"/>
      <c r="B28" s="362"/>
      <c r="C28" s="330"/>
      <c r="D28" s="362"/>
      <c r="E28" s="330"/>
      <c r="F28" s="362"/>
      <c r="G28" s="23"/>
      <c r="H28" s="23"/>
      <c r="I28" s="447"/>
      <c r="J28" s="459"/>
      <c r="K28" s="330"/>
      <c r="L28" s="459"/>
      <c r="M28" s="330"/>
      <c r="N28" s="459"/>
      <c r="O28" s="62"/>
      <c r="S28" s="461"/>
      <c r="T28" s="369"/>
      <c r="U28" s="348"/>
      <c r="V28" s="369"/>
      <c r="W28" s="348"/>
      <c r="X28" s="465"/>
      <c r="Y28" s="348"/>
      <c r="Z28" s="465"/>
      <c r="AD28" s="62"/>
      <c r="AE28" s="464"/>
      <c r="AF28" s="362"/>
      <c r="AG28" s="330"/>
      <c r="AH28" s="476"/>
      <c r="AI28" s="330"/>
      <c r="AJ28" s="476"/>
      <c r="AO28" s="332"/>
      <c r="AP28" s="330"/>
      <c r="AQ28" s="330"/>
      <c r="AR28" s="330"/>
      <c r="AS28" s="330"/>
      <c r="AT28" s="330"/>
      <c r="AU28" s="330"/>
      <c r="AV28" s="330"/>
      <c r="AW28" s="519"/>
      <c r="AX28" s="464" t="s">
        <v>3</v>
      </c>
      <c r="AY28" s="330"/>
      <c r="AZ28" s="362">
        <f>AZ8/0.82</f>
        <v>0.92936585365853663</v>
      </c>
      <c r="BA28" s="330" t="s">
        <v>3</v>
      </c>
      <c r="BB28" s="330"/>
      <c r="BC28" s="359">
        <f>BC8/0.863</f>
        <v>0.9078157589803012</v>
      </c>
    </row>
    <row r="29" spans="1:55" x14ac:dyDescent="0.25">
      <c r="A29" s="439" t="s">
        <v>3</v>
      </c>
      <c r="B29" s="362">
        <f>C8/$B$23</f>
        <v>1.0494133779217416</v>
      </c>
      <c r="C29" s="330" t="s">
        <v>3</v>
      </c>
      <c r="D29" s="362">
        <f>F8/$E$22</f>
        <v>1.1659514186908879</v>
      </c>
      <c r="E29" s="330" t="s">
        <v>3</v>
      </c>
      <c r="F29" s="362">
        <f t="shared" ref="F29" si="22">I8/$I$23</f>
        <v>0.74220152319067056</v>
      </c>
      <c r="G29" s="23"/>
      <c r="H29" s="23"/>
      <c r="I29" s="447" t="s">
        <v>3</v>
      </c>
      <c r="J29" s="459">
        <f>L7/1.272</f>
        <v>0.78616352201257855</v>
      </c>
      <c r="K29" s="330" t="s">
        <v>3</v>
      </c>
      <c r="L29" s="459">
        <f t="shared" ref="L29" si="23">O8/$N$22</f>
        <v>0.86522536801062833</v>
      </c>
      <c r="M29" s="330" t="s">
        <v>3</v>
      </c>
      <c r="N29" s="459">
        <f t="shared" ref="N29" si="24">R8/1.147</f>
        <v>0.94805579773321691</v>
      </c>
      <c r="O29" s="62"/>
      <c r="S29" s="461"/>
      <c r="T29" s="369"/>
      <c r="U29" s="348"/>
      <c r="V29" s="369"/>
      <c r="W29" s="348"/>
      <c r="X29" s="465"/>
      <c r="Y29" s="348"/>
      <c r="Z29" s="465"/>
      <c r="AD29" s="62"/>
      <c r="AE29" s="464" t="s">
        <v>3</v>
      </c>
      <c r="AF29" s="362">
        <f>AH8/1.017</f>
        <v>0.89788102261553604</v>
      </c>
      <c r="AG29" s="330" t="s">
        <v>3</v>
      </c>
      <c r="AH29" s="475">
        <f>AK8/1.08</f>
        <v>0.84745987654320976</v>
      </c>
      <c r="AI29" s="330" t="s">
        <v>3</v>
      </c>
      <c r="AJ29" s="475">
        <f>AN8/1.041</f>
        <v>0.97402497598463023</v>
      </c>
      <c r="AO29" s="332"/>
      <c r="AP29" s="330"/>
      <c r="AQ29" s="330"/>
      <c r="AR29" s="330"/>
      <c r="AS29" s="330"/>
      <c r="AT29" s="330"/>
      <c r="AU29" s="330"/>
      <c r="AV29" s="330"/>
      <c r="AW29" s="520"/>
      <c r="AX29" s="464"/>
      <c r="AY29" s="330"/>
      <c r="AZ29" s="330"/>
      <c r="BA29" s="330"/>
      <c r="BB29" s="330"/>
      <c r="BC29" s="355"/>
    </row>
    <row r="30" spans="1:55" x14ac:dyDescent="0.25">
      <c r="A30" s="439"/>
      <c r="B30" s="362"/>
      <c r="C30" s="330"/>
      <c r="D30" s="362"/>
      <c r="E30" s="330"/>
      <c r="F30" s="362"/>
      <c r="G30" s="23"/>
      <c r="H30" s="23"/>
      <c r="I30" s="447"/>
      <c r="J30" s="459"/>
      <c r="K30" s="330"/>
      <c r="L30" s="459"/>
      <c r="M30" s="330"/>
      <c r="N30" s="459"/>
      <c r="O30" s="62"/>
      <c r="S30" s="461" t="s">
        <v>3</v>
      </c>
      <c r="T30" s="369">
        <f>U7/0.913</f>
        <v>1.1595728368017524</v>
      </c>
      <c r="U30" s="348" t="s">
        <v>3</v>
      </c>
      <c r="V30" s="369">
        <f>X8/0.676</f>
        <v>0.85587278106508879</v>
      </c>
      <c r="W30" s="348" t="s">
        <v>3</v>
      </c>
      <c r="X30" s="465">
        <f>AA9/0.749</f>
        <v>0.76109924343569191</v>
      </c>
      <c r="Y30" s="348" t="s">
        <v>3</v>
      </c>
      <c r="Z30" s="465">
        <f t="shared" ref="Z30" si="25">AD8/$AC$23</f>
        <v>0.85283707288970745</v>
      </c>
      <c r="AD30" s="62"/>
      <c r="AE30" s="464"/>
      <c r="AF30" s="362"/>
      <c r="AG30" s="330"/>
      <c r="AH30" s="476"/>
      <c r="AI30" s="330"/>
      <c r="AJ30" s="476"/>
      <c r="AO30" s="332" t="s">
        <v>4</v>
      </c>
      <c r="AP30" s="330"/>
      <c r="AQ30" s="362">
        <f>AQ11/$AP$22</f>
        <v>1.0617303346147111</v>
      </c>
      <c r="AR30" s="330" t="s">
        <v>4</v>
      </c>
      <c r="AS30" s="330"/>
      <c r="AT30" s="362">
        <f>AT11/$AT$22</f>
        <v>1.3873945583184482</v>
      </c>
      <c r="AU30" s="330" t="s">
        <v>4</v>
      </c>
      <c r="AV30" s="330"/>
      <c r="AW30" s="518">
        <f>AW11/22.648</f>
        <v>1.1850944895796538</v>
      </c>
      <c r="AX30" s="464"/>
      <c r="AY30" s="330"/>
      <c r="AZ30" s="330"/>
      <c r="BA30" s="330"/>
      <c r="BB30" s="330"/>
      <c r="BC30" s="355"/>
    </row>
    <row r="31" spans="1:55" x14ac:dyDescent="0.25">
      <c r="A31" s="439"/>
      <c r="B31" s="362"/>
      <c r="C31" s="330"/>
      <c r="D31" s="362"/>
      <c r="E31" s="330"/>
      <c r="F31" s="362"/>
      <c r="G31" s="23"/>
      <c r="H31" s="23"/>
      <c r="I31" s="447"/>
      <c r="J31" s="459"/>
      <c r="K31" s="330"/>
      <c r="L31" s="459"/>
      <c r="M31" s="330"/>
      <c r="N31" s="459"/>
      <c r="O31" s="62"/>
      <c r="S31" s="461"/>
      <c r="T31" s="369"/>
      <c r="U31" s="348"/>
      <c r="V31" s="369"/>
      <c r="W31" s="348"/>
      <c r="X31" s="465"/>
      <c r="Y31" s="348"/>
      <c r="Z31" s="465"/>
      <c r="AD31" s="62"/>
      <c r="AE31" s="464"/>
      <c r="AF31" s="362"/>
      <c r="AG31" s="330"/>
      <c r="AH31" s="476"/>
      <c r="AI31" s="330"/>
      <c r="AJ31" s="476"/>
      <c r="AO31" s="332"/>
      <c r="AP31" s="330"/>
      <c r="AQ31" s="330"/>
      <c r="AR31" s="330"/>
      <c r="AS31" s="330"/>
      <c r="AT31" s="330"/>
      <c r="AU31" s="330"/>
      <c r="AV31" s="330"/>
      <c r="AW31" s="519"/>
      <c r="AX31" s="464" t="s">
        <v>4</v>
      </c>
      <c r="AY31" s="330"/>
      <c r="AZ31" s="362">
        <f>AZ11/0.82</f>
        <v>0.85050000000000014</v>
      </c>
      <c r="BA31" s="330" t="s">
        <v>4</v>
      </c>
      <c r="BB31" s="330"/>
      <c r="BC31" s="359">
        <f>BC11/0.863</f>
        <v>0.93399768250289683</v>
      </c>
    </row>
    <row r="32" spans="1:55" x14ac:dyDescent="0.25">
      <c r="A32" s="439" t="s">
        <v>4</v>
      </c>
      <c r="B32" s="362">
        <f>C11/$B$23</f>
        <v>0.89647187222342706</v>
      </c>
      <c r="C32" s="455" t="s">
        <v>4</v>
      </c>
      <c r="D32" s="362">
        <f>F11/$E$22</f>
        <v>0.84724759275381079</v>
      </c>
      <c r="E32" s="455" t="s">
        <v>4</v>
      </c>
      <c r="F32" s="362">
        <f t="shared" ref="F32" si="26">I11/$I$23</f>
        <v>1.1459804690636637</v>
      </c>
      <c r="I32" s="447" t="s">
        <v>4</v>
      </c>
      <c r="J32" s="459">
        <f>L9/1.272</f>
        <v>0.54804769392033537</v>
      </c>
      <c r="K32" s="447" t="s">
        <v>4</v>
      </c>
      <c r="L32" s="459">
        <f t="shared" ref="L32" si="27">O11/$N$22</f>
        <v>0.63642780798518972</v>
      </c>
      <c r="M32" s="447" t="s">
        <v>4</v>
      </c>
      <c r="N32" s="459">
        <f t="shared" ref="N32" si="28">R11/1.147</f>
        <v>1.1797239174658529</v>
      </c>
      <c r="O32" s="62"/>
      <c r="S32" s="461"/>
      <c r="T32" s="369"/>
      <c r="U32" s="348"/>
      <c r="V32" s="369"/>
      <c r="W32" s="348"/>
      <c r="X32" s="465"/>
      <c r="Y32" s="348"/>
      <c r="Z32" s="465"/>
      <c r="AD32" s="62"/>
      <c r="AE32" s="479" t="s">
        <v>4</v>
      </c>
      <c r="AF32" s="362">
        <f>AH11/1.017</f>
        <v>1.119282202556539</v>
      </c>
      <c r="AG32" s="330" t="s">
        <v>4</v>
      </c>
      <c r="AH32" s="475">
        <f>AK11/1.08</f>
        <v>1.2270925925925926</v>
      </c>
      <c r="AI32" s="330" t="s">
        <v>4</v>
      </c>
      <c r="AJ32" s="475">
        <f>AN11/1.041</f>
        <v>1.0652289465257765</v>
      </c>
      <c r="AO32" s="332"/>
      <c r="AP32" s="330"/>
      <c r="AQ32" s="330"/>
      <c r="AR32" s="330"/>
      <c r="AS32" s="330"/>
      <c r="AT32" s="330"/>
      <c r="AU32" s="330"/>
      <c r="AV32" s="330"/>
      <c r="AW32" s="520"/>
      <c r="AX32" s="464"/>
      <c r="AY32" s="330"/>
      <c r="AZ32" s="330"/>
      <c r="BA32" s="330"/>
      <c r="BB32" s="330"/>
      <c r="BC32" s="355"/>
    </row>
    <row r="33" spans="1:56" x14ac:dyDescent="0.25">
      <c r="A33" s="439"/>
      <c r="B33" s="362"/>
      <c r="C33" s="455"/>
      <c r="D33" s="362"/>
      <c r="E33" s="455"/>
      <c r="F33" s="362"/>
      <c r="I33" s="447"/>
      <c r="J33" s="459"/>
      <c r="K33" s="447"/>
      <c r="L33" s="459"/>
      <c r="M33" s="447"/>
      <c r="N33" s="459"/>
      <c r="O33" s="62"/>
      <c r="S33" s="461" t="s">
        <v>4</v>
      </c>
      <c r="T33" s="369">
        <f>U9/0.913</f>
        <v>0.74467688937568455</v>
      </c>
      <c r="U33" s="462" t="s">
        <v>4</v>
      </c>
      <c r="V33" s="369">
        <f>X11/0.676</f>
        <v>0.66687869822485202</v>
      </c>
      <c r="W33" s="348" t="s">
        <v>4</v>
      </c>
      <c r="X33" s="465">
        <f>AA12/0.749</f>
        <v>0.90542056074766364</v>
      </c>
      <c r="Y33" s="348" t="s">
        <v>4</v>
      </c>
      <c r="Z33" s="465">
        <f t="shared" ref="Z33" si="29">AD11/$AC$23</f>
        <v>0.8378453870560868</v>
      </c>
      <c r="AD33" s="62"/>
      <c r="AE33" s="479"/>
      <c r="AF33" s="362"/>
      <c r="AG33" s="330"/>
      <c r="AH33" s="476"/>
      <c r="AI33" s="330"/>
      <c r="AJ33" s="476"/>
      <c r="AO33" s="332" t="s">
        <v>83</v>
      </c>
      <c r="AP33" s="330"/>
      <c r="AQ33" s="362">
        <f>AQ14/$AP$22</f>
        <v>1.3466020577323703</v>
      </c>
      <c r="AR33" s="330" t="s">
        <v>83</v>
      </c>
      <c r="AS33" s="330"/>
      <c r="AT33" s="362">
        <f>AT14/$AT$22</f>
        <v>2.0557608919611035</v>
      </c>
      <c r="AU33" s="330" t="s">
        <v>83</v>
      </c>
      <c r="AV33" s="330"/>
      <c r="AW33" s="518">
        <f>AW14/22.648</f>
        <v>7.2225304662663374</v>
      </c>
      <c r="AX33" s="464"/>
      <c r="AY33" s="330"/>
      <c r="AZ33" s="330"/>
      <c r="BA33" s="330"/>
      <c r="BB33" s="330"/>
      <c r="BC33" s="355"/>
    </row>
    <row r="34" spans="1:56" x14ac:dyDescent="0.25">
      <c r="A34" s="439"/>
      <c r="B34" s="362"/>
      <c r="C34" s="455"/>
      <c r="D34" s="362"/>
      <c r="E34" s="455"/>
      <c r="F34" s="362"/>
      <c r="I34" s="447"/>
      <c r="J34" s="459"/>
      <c r="K34" s="447"/>
      <c r="L34" s="459"/>
      <c r="M34" s="447"/>
      <c r="N34" s="459"/>
      <c r="O34" s="62"/>
      <c r="S34" s="461"/>
      <c r="T34" s="369"/>
      <c r="U34" s="462"/>
      <c r="V34" s="369"/>
      <c r="W34" s="348"/>
      <c r="X34" s="465"/>
      <c r="Y34" s="348"/>
      <c r="Z34" s="465"/>
      <c r="AD34" s="62"/>
      <c r="AE34" s="479"/>
      <c r="AF34" s="362"/>
      <c r="AG34" s="330"/>
      <c r="AH34" s="476"/>
      <c r="AI34" s="330"/>
      <c r="AJ34" s="476"/>
      <c r="AO34" s="332"/>
      <c r="AP34" s="330"/>
      <c r="AQ34" s="330"/>
      <c r="AR34" s="330"/>
      <c r="AS34" s="330"/>
      <c r="AT34" s="330"/>
      <c r="AU34" s="330"/>
      <c r="AV34" s="330"/>
      <c r="AW34" s="519"/>
      <c r="AX34" s="464" t="s">
        <v>83</v>
      </c>
      <c r="AY34" s="330"/>
      <c r="AZ34" s="362">
        <f>AZ14/0.82</f>
        <v>0.66386585365853668</v>
      </c>
      <c r="BA34" s="330" t="s">
        <v>83</v>
      </c>
      <c r="BB34" s="330"/>
      <c r="BC34" s="359">
        <f>BC14/0.863</f>
        <v>0.61341830822711463</v>
      </c>
    </row>
    <row r="35" spans="1:56" x14ac:dyDescent="0.25">
      <c r="A35" s="439" t="s">
        <v>83</v>
      </c>
      <c r="B35" s="362">
        <f>C14/$B$23</f>
        <v>0.83162512155704937</v>
      </c>
      <c r="C35" s="455" t="s">
        <v>83</v>
      </c>
      <c r="D35" s="362">
        <f>F14/$E$22</f>
        <v>0.75726778928071004</v>
      </c>
      <c r="E35" s="455" t="s">
        <v>83</v>
      </c>
      <c r="F35" s="362">
        <f t="shared" ref="F35" si="30">I14/$I$23</f>
        <v>0.99723774992742287</v>
      </c>
      <c r="I35" s="447" t="s">
        <v>83</v>
      </c>
      <c r="J35" s="459">
        <f>L12/1.272</f>
        <v>1.3274292452830188</v>
      </c>
      <c r="K35" s="447" t="s">
        <v>83</v>
      </c>
      <c r="L35" s="459">
        <f t="shared" ref="L35" si="31">O14/$N$22</f>
        <v>0.99794393519150559</v>
      </c>
      <c r="M35" s="447" t="s">
        <v>83</v>
      </c>
      <c r="N35" s="459">
        <f t="shared" ref="N35" si="32">R14/1.147</f>
        <v>1.3498125544899739</v>
      </c>
      <c r="O35" s="62"/>
      <c r="S35" s="461"/>
      <c r="T35" s="369"/>
      <c r="U35" s="462"/>
      <c r="V35" s="369"/>
      <c r="W35" s="348"/>
      <c r="X35" s="465"/>
      <c r="Y35" s="348"/>
      <c r="Z35" s="465"/>
      <c r="AD35" s="62"/>
      <c r="AE35" s="479" t="s">
        <v>83</v>
      </c>
      <c r="AF35" s="362">
        <f>AH14/1.017</f>
        <v>1.2649803343166175</v>
      </c>
      <c r="AG35" s="330" t="s">
        <v>83</v>
      </c>
      <c r="AH35" s="475">
        <f>AK14/1.08</f>
        <v>2.5891882716049381</v>
      </c>
      <c r="AI35" s="330" t="s">
        <v>83</v>
      </c>
      <c r="AJ35" s="475">
        <f>AN14/1.041</f>
        <v>1.4712744156260005</v>
      </c>
      <c r="AO35" s="332"/>
      <c r="AP35" s="330"/>
      <c r="AQ35" s="330"/>
      <c r="AR35" s="330"/>
      <c r="AS35" s="330"/>
      <c r="AT35" s="330"/>
      <c r="AU35" s="330"/>
      <c r="AV35" s="330"/>
      <c r="AW35" s="520"/>
      <c r="AX35" s="464"/>
      <c r="AY35" s="330"/>
      <c r="AZ35" s="330"/>
      <c r="BA35" s="330"/>
      <c r="BB35" s="330"/>
      <c r="BC35" s="355"/>
    </row>
    <row r="36" spans="1:56" x14ac:dyDescent="0.25">
      <c r="A36" s="439"/>
      <c r="B36" s="362"/>
      <c r="C36" s="455"/>
      <c r="D36" s="362"/>
      <c r="E36" s="455"/>
      <c r="F36" s="362"/>
      <c r="I36" s="447"/>
      <c r="J36" s="459"/>
      <c r="K36" s="447"/>
      <c r="L36" s="459"/>
      <c r="M36" s="447"/>
      <c r="N36" s="459"/>
      <c r="O36" s="62"/>
      <c r="S36" s="461" t="s">
        <v>83</v>
      </c>
      <c r="T36" s="369">
        <f>U12/0.913</f>
        <v>1.720854326396495</v>
      </c>
      <c r="U36" s="462" t="s">
        <v>83</v>
      </c>
      <c r="V36" s="369">
        <f>X14/0.676</f>
        <v>2.2712475345167653</v>
      </c>
      <c r="W36" s="348" t="s">
        <v>83</v>
      </c>
      <c r="X36" s="465">
        <f>AA15/0.749</f>
        <v>2.2866043613707165</v>
      </c>
      <c r="Y36" s="348" t="s">
        <v>83</v>
      </c>
      <c r="Z36" s="465">
        <f t="shared" ref="Z36" si="33">AD14/$AC$23</f>
        <v>1.2642333727583392</v>
      </c>
      <c r="AD36" s="62"/>
      <c r="AE36" s="479"/>
      <c r="AF36" s="362"/>
      <c r="AG36" s="330"/>
      <c r="AH36" s="476"/>
      <c r="AI36" s="330"/>
      <c r="AJ36" s="476"/>
      <c r="AO36" s="332" t="s">
        <v>84</v>
      </c>
      <c r="AP36" s="330"/>
      <c r="AQ36" s="362">
        <f>AQ17/$AP$22</f>
        <v>5.4407350493649567</v>
      </c>
      <c r="AR36" s="330"/>
      <c r="AS36" s="330"/>
      <c r="AT36" s="362"/>
      <c r="AU36" s="330" t="s">
        <v>84</v>
      </c>
      <c r="AV36" s="330"/>
      <c r="AW36" s="518">
        <f>AW17/22.648</f>
        <v>10.717315877781703</v>
      </c>
      <c r="AX36" s="464"/>
      <c r="AY36" s="330"/>
      <c r="AZ36" s="330"/>
      <c r="BA36" s="330"/>
      <c r="BB36" s="330"/>
      <c r="BC36" s="355"/>
    </row>
    <row r="37" spans="1:56" x14ac:dyDescent="0.25">
      <c r="A37" s="439"/>
      <c r="B37" s="362"/>
      <c r="C37" s="455"/>
      <c r="D37" s="362"/>
      <c r="E37" s="455"/>
      <c r="F37" s="362"/>
      <c r="I37" s="447"/>
      <c r="J37" s="459"/>
      <c r="K37" s="447"/>
      <c r="L37" s="459"/>
      <c r="M37" s="447"/>
      <c r="N37" s="459"/>
      <c r="O37" s="62"/>
      <c r="S37" s="461"/>
      <c r="T37" s="369"/>
      <c r="U37" s="462"/>
      <c r="V37" s="369"/>
      <c r="W37" s="348"/>
      <c r="X37" s="465"/>
      <c r="Y37" s="348"/>
      <c r="Z37" s="465"/>
      <c r="AD37" s="62"/>
      <c r="AE37" s="479"/>
      <c r="AF37" s="362"/>
      <c r="AG37" s="330"/>
      <c r="AH37" s="476"/>
      <c r="AI37" s="330"/>
      <c r="AJ37" s="476"/>
      <c r="AO37" s="332"/>
      <c r="AP37" s="330"/>
      <c r="AQ37" s="330"/>
      <c r="AR37" s="330"/>
      <c r="AS37" s="330"/>
      <c r="AT37" s="330"/>
      <c r="AU37" s="330"/>
      <c r="AV37" s="330"/>
      <c r="AW37" s="519"/>
      <c r="AX37" s="464" t="s">
        <v>84</v>
      </c>
      <c r="AY37" s="330"/>
      <c r="AZ37" s="362">
        <f>AZ17/0.82</f>
        <v>0.63405487804878047</v>
      </c>
      <c r="BA37" s="330" t="s">
        <v>84</v>
      </c>
      <c r="BB37" s="330"/>
      <c r="BC37" s="359">
        <f>BC17/0.863</f>
        <v>0.6538818076477404</v>
      </c>
    </row>
    <row r="38" spans="1:56" x14ac:dyDescent="0.25">
      <c r="A38" s="448" t="s">
        <v>84</v>
      </c>
      <c r="B38" s="362">
        <f>C17/$B$23</f>
        <v>0.79595905888608265</v>
      </c>
      <c r="C38" s="456" t="s">
        <v>84</v>
      </c>
      <c r="D38" s="362">
        <f>F17/$E$22</f>
        <v>0.59482389988136464</v>
      </c>
      <c r="E38" s="456" t="s">
        <v>84</v>
      </c>
      <c r="F38" s="362">
        <f t="shared" ref="F38" si="34">I17/$I$23</f>
        <v>0.42349147915032398</v>
      </c>
      <c r="I38" s="383" t="s">
        <v>84</v>
      </c>
      <c r="J38" s="459">
        <f>L14/1.272</f>
        <v>1.1113286163522014</v>
      </c>
      <c r="K38" s="383" t="s">
        <v>84</v>
      </c>
      <c r="L38" s="459">
        <f t="shared" ref="L38" si="35">O17/$N$22</f>
        <v>0.93988799025075676</v>
      </c>
      <c r="M38" s="383" t="s">
        <v>84</v>
      </c>
      <c r="N38" s="459">
        <f t="shared" ref="N38" si="36">R17/1.147</f>
        <v>0.97256320836966004</v>
      </c>
      <c r="O38" s="62"/>
      <c r="S38" s="461"/>
      <c r="T38" s="369"/>
      <c r="U38" s="462"/>
      <c r="V38" s="369"/>
      <c r="W38" s="348"/>
      <c r="X38" s="465"/>
      <c r="Y38" s="348"/>
      <c r="Z38" s="465"/>
      <c r="AD38" s="62"/>
      <c r="AE38" s="412" t="s">
        <v>84</v>
      </c>
      <c r="AF38" s="362">
        <f>AH17/1.017</f>
        <v>1.0902622091117666</v>
      </c>
      <c r="AG38" s="330" t="s">
        <v>84</v>
      </c>
      <c r="AH38" s="475">
        <f>AK17/1.08</f>
        <v>4.5214629629629624</v>
      </c>
      <c r="AI38" s="330" t="s">
        <v>84</v>
      </c>
      <c r="AJ38" s="475">
        <f>AN17/1.041</f>
        <v>2.2274703810438683</v>
      </c>
      <c r="AO38" s="332"/>
      <c r="AP38" s="330"/>
      <c r="AQ38" s="330"/>
      <c r="AR38" s="330"/>
      <c r="AS38" s="330"/>
      <c r="AT38" s="330"/>
      <c r="AU38" s="330"/>
      <c r="AV38" s="330"/>
      <c r="AW38" s="520"/>
      <c r="AX38" s="464"/>
      <c r="AY38" s="330"/>
      <c r="AZ38" s="330"/>
      <c r="BA38" s="330"/>
      <c r="BB38" s="330"/>
      <c r="BC38" s="355"/>
    </row>
    <row r="39" spans="1:56" x14ac:dyDescent="0.25">
      <c r="A39" s="448"/>
      <c r="B39" s="362"/>
      <c r="C39" s="456"/>
      <c r="D39" s="362"/>
      <c r="E39" s="456"/>
      <c r="F39" s="362"/>
      <c r="I39" s="383"/>
      <c r="J39" s="459"/>
      <c r="K39" s="383"/>
      <c r="L39" s="459"/>
      <c r="M39" s="383"/>
      <c r="N39" s="459"/>
      <c r="O39" s="62"/>
      <c r="S39" s="466" t="s">
        <v>84</v>
      </c>
      <c r="T39" s="369">
        <f>U15/0.913</f>
        <v>2.0365096750638916</v>
      </c>
      <c r="U39" s="467" t="s">
        <v>84</v>
      </c>
      <c r="V39" s="369">
        <f>X17/0.676</f>
        <v>7.8290680473372785</v>
      </c>
      <c r="W39" s="348" t="s">
        <v>84</v>
      </c>
      <c r="X39" s="465">
        <f>AA18/0.749</f>
        <v>2.1485313751668893</v>
      </c>
      <c r="Y39" s="348" t="s">
        <v>84</v>
      </c>
      <c r="Z39" s="465">
        <f t="shared" ref="Z39" si="37">AD17/$AC$23</f>
        <v>3.9050046480772669</v>
      </c>
      <c r="AD39" s="62"/>
      <c r="AE39" s="412"/>
      <c r="AF39" s="362"/>
      <c r="AG39" s="330"/>
      <c r="AH39" s="476"/>
      <c r="AI39" s="330"/>
      <c r="AJ39" s="476"/>
      <c r="AO39" s="332" t="s">
        <v>85</v>
      </c>
      <c r="AP39" s="330"/>
      <c r="AQ39" s="362">
        <f t="shared" ref="AQ39" si="38">AQ20/$AP$22</f>
        <v>29.199315616607837</v>
      </c>
      <c r="AR39" s="330" t="s">
        <v>85</v>
      </c>
      <c r="AS39" s="330"/>
      <c r="AT39" s="362">
        <f>AT20/$AT$22</f>
        <v>9.0444233066201516</v>
      </c>
      <c r="AU39" s="330" t="s">
        <v>85</v>
      </c>
      <c r="AV39" s="330"/>
      <c r="AW39" s="518">
        <f t="shared" ref="AW39" si="39">AW20/22.648</f>
        <v>8.3838124043329803</v>
      </c>
      <c r="AX39" s="464"/>
      <c r="AY39" s="330"/>
      <c r="AZ39" s="330"/>
      <c r="BA39" s="330"/>
      <c r="BB39" s="330"/>
      <c r="BC39" s="355"/>
    </row>
    <row r="40" spans="1:56" x14ac:dyDescent="0.25">
      <c r="A40" s="448"/>
      <c r="B40" s="362"/>
      <c r="C40" s="456"/>
      <c r="D40" s="362"/>
      <c r="E40" s="456"/>
      <c r="F40" s="362"/>
      <c r="I40" s="383"/>
      <c r="J40" s="459"/>
      <c r="K40" s="383"/>
      <c r="L40" s="459"/>
      <c r="M40" s="383"/>
      <c r="N40" s="459"/>
      <c r="O40" s="62"/>
      <c r="S40" s="466"/>
      <c r="T40" s="369"/>
      <c r="U40" s="467"/>
      <c r="V40" s="369"/>
      <c r="W40" s="348"/>
      <c r="X40" s="465"/>
      <c r="Y40" s="348"/>
      <c r="Z40" s="465"/>
      <c r="AD40" s="62"/>
      <c r="AE40" s="412"/>
      <c r="AF40" s="362"/>
      <c r="AG40" s="330"/>
      <c r="AH40" s="476"/>
      <c r="AI40" s="330"/>
      <c r="AJ40" s="476"/>
      <c r="AO40" s="332"/>
      <c r="AP40" s="330"/>
      <c r="AQ40" s="330"/>
      <c r="AR40" s="330"/>
      <c r="AS40" s="330"/>
      <c r="AT40" s="330"/>
      <c r="AU40" s="330"/>
      <c r="AV40" s="330"/>
      <c r="AW40" s="519"/>
      <c r="AX40" s="464" t="s">
        <v>85</v>
      </c>
      <c r="AY40" s="330"/>
      <c r="AZ40" s="362">
        <f t="shared" ref="AZ40" si="40">AZ20/0.82</f>
        <v>1.4331707317073172</v>
      </c>
      <c r="BA40" s="330" t="s">
        <v>85</v>
      </c>
      <c r="BB40" s="330"/>
      <c r="BC40" s="359">
        <f t="shared" ref="BC40" si="41">BC20/0.863</f>
        <v>1.0554074932406334</v>
      </c>
    </row>
    <row r="41" spans="1:56" ht="15.75" thickBot="1" x14ac:dyDescent="0.3">
      <c r="A41" s="448" t="s">
        <v>85</v>
      </c>
      <c r="B41" s="362">
        <f>C20/$B$23</f>
        <v>1.1622463043158875</v>
      </c>
      <c r="C41" s="456" t="s">
        <v>85</v>
      </c>
      <c r="D41" s="362">
        <f>F19/$E$22</f>
        <v>0.8677335812762188</v>
      </c>
      <c r="E41" s="456" t="s">
        <v>85</v>
      </c>
      <c r="F41" s="362">
        <f t="shared" ref="F41" si="42">I20/$I$23</f>
        <v>0.77659376023026971</v>
      </c>
      <c r="I41" s="383" t="s">
        <v>85</v>
      </c>
      <c r="J41" s="459">
        <f>L17/1.272</f>
        <v>0.78775157232704407</v>
      </c>
      <c r="K41" s="383" t="s">
        <v>85</v>
      </c>
      <c r="L41" s="459">
        <f t="shared" ref="L41" si="43">O20/$N$22</f>
        <v>0.97692212925072686</v>
      </c>
      <c r="M41" s="383" t="s">
        <v>85</v>
      </c>
      <c r="N41" s="459">
        <f t="shared" ref="N41" si="44">R20/1.147</f>
        <v>0.8086486486486486</v>
      </c>
      <c r="O41" s="62"/>
      <c r="S41" s="466"/>
      <c r="T41" s="369"/>
      <c r="U41" s="467"/>
      <c r="V41" s="369"/>
      <c r="W41" s="348"/>
      <c r="X41" s="465"/>
      <c r="Y41" s="348"/>
      <c r="Z41" s="465"/>
      <c r="AD41" s="62"/>
      <c r="AE41" s="412" t="s">
        <v>85</v>
      </c>
      <c r="AF41" s="362">
        <f>AH19/1.017</f>
        <v>1.1545722713864306</v>
      </c>
      <c r="AG41" s="330" t="s">
        <v>85</v>
      </c>
      <c r="AH41" s="475">
        <f t="shared" ref="AH41" si="45">AK20/1.08</f>
        <v>2.1280956790123455</v>
      </c>
      <c r="AI41" s="330" t="s">
        <v>85</v>
      </c>
      <c r="AJ41" s="475">
        <f t="shared" ref="AJ41" si="46">AN20/1.041</f>
        <v>1.1965802113352546</v>
      </c>
      <c r="AO41" s="482"/>
      <c r="AP41" s="477"/>
      <c r="AQ41" s="477"/>
      <c r="AR41" s="477"/>
      <c r="AS41" s="477"/>
      <c r="AT41" s="477"/>
      <c r="AU41" s="477"/>
      <c r="AV41" s="477"/>
      <c r="AW41" s="520"/>
      <c r="AX41" s="464"/>
      <c r="AY41" s="330"/>
      <c r="AZ41" s="330"/>
      <c r="BA41" s="330"/>
      <c r="BB41" s="330"/>
      <c r="BC41" s="355"/>
    </row>
    <row r="42" spans="1:56" x14ac:dyDescent="0.25">
      <c r="A42" s="448"/>
      <c r="B42" s="362"/>
      <c r="C42" s="456"/>
      <c r="D42" s="362"/>
      <c r="E42" s="456"/>
      <c r="F42" s="362"/>
      <c r="I42" s="383"/>
      <c r="J42" s="459"/>
      <c r="K42" s="383"/>
      <c r="L42" s="459"/>
      <c r="M42" s="383"/>
      <c r="N42" s="459"/>
      <c r="O42" s="62"/>
      <c r="S42" s="466" t="s">
        <v>85</v>
      </c>
      <c r="T42" s="369">
        <f>U18/0.913</f>
        <v>5.2073749543629066</v>
      </c>
      <c r="U42" s="467" t="s">
        <v>85</v>
      </c>
      <c r="V42" s="369">
        <f>X19/0.676</f>
        <v>2.258343195266272</v>
      </c>
      <c r="W42" s="348" t="s">
        <v>85</v>
      </c>
      <c r="X42" s="465">
        <f t="shared" ref="X42" si="47">AA21/0.749</f>
        <v>2.3066666666666671</v>
      </c>
      <c r="Y42" s="348" t="s">
        <v>85</v>
      </c>
      <c r="Z42" s="465">
        <f t="shared" ref="Z42" si="48">AD20/$AC$23</f>
        <v>1.3721822395440082</v>
      </c>
      <c r="AD42" s="62"/>
      <c r="AE42" s="412"/>
      <c r="AF42" s="362"/>
      <c r="AG42" s="330"/>
      <c r="AH42" s="476"/>
      <c r="AI42" s="330"/>
      <c r="AJ42" s="476"/>
      <c r="AN42" s="62"/>
      <c r="AO42" s="63"/>
      <c r="AT42" s="62"/>
      <c r="AX42" s="332"/>
      <c r="AY42" s="330"/>
      <c r="AZ42" s="330"/>
      <c r="BA42" s="330"/>
      <c r="BB42" s="330"/>
      <c r="BC42" s="355"/>
    </row>
    <row r="43" spans="1:56" ht="15.75" thickBot="1" x14ac:dyDescent="0.3">
      <c r="A43" s="450"/>
      <c r="B43" s="454"/>
      <c r="C43" s="457"/>
      <c r="D43" s="454"/>
      <c r="E43" s="457"/>
      <c r="F43" s="362"/>
      <c r="I43" s="458"/>
      <c r="J43" s="460"/>
      <c r="K43" s="458"/>
      <c r="L43" s="460"/>
      <c r="M43" s="458"/>
      <c r="N43" s="460"/>
      <c r="O43" s="66"/>
      <c r="S43" s="466"/>
      <c r="T43" s="369"/>
      <c r="U43" s="467"/>
      <c r="V43" s="369"/>
      <c r="W43" s="348"/>
      <c r="X43" s="465"/>
      <c r="Y43" s="348"/>
      <c r="Z43" s="465"/>
      <c r="AB43" s="65"/>
      <c r="AC43" s="65"/>
      <c r="AD43" s="66"/>
      <c r="AE43" s="535"/>
      <c r="AF43" s="454"/>
      <c r="AG43" s="477"/>
      <c r="AH43" s="478"/>
      <c r="AI43" s="477"/>
      <c r="AJ43" s="478"/>
      <c r="AK43" s="65"/>
      <c r="AL43" s="65"/>
      <c r="AM43" s="65"/>
      <c r="AN43" s="66"/>
      <c r="AO43" s="64"/>
      <c r="AP43" s="65"/>
      <c r="AQ43" s="65"/>
      <c r="AR43" s="65"/>
      <c r="AS43" s="65"/>
      <c r="AT43" s="66"/>
      <c r="AU43" s="65"/>
      <c r="AV43" s="65"/>
      <c r="AW43" s="65"/>
      <c r="AX43" s="63"/>
      <c r="BC43" s="62"/>
    </row>
    <row r="44" spans="1:56" ht="15" customHeight="1" x14ac:dyDescent="0.25">
      <c r="A44" s="63"/>
      <c r="I44" s="521" t="s">
        <v>99</v>
      </c>
      <c r="J44" s="522"/>
      <c r="K44" s="522" t="s">
        <v>16</v>
      </c>
      <c r="L44" s="523"/>
      <c r="M44" s="522" t="s">
        <v>34</v>
      </c>
      <c r="N44" s="524"/>
      <c r="S44" s="466"/>
      <c r="T44" s="369"/>
      <c r="U44" s="467"/>
      <c r="V44" s="369"/>
      <c r="W44" s="348"/>
      <c r="X44" s="465"/>
      <c r="Y44" s="348"/>
      <c r="Z44" s="465"/>
      <c r="AD44" s="62"/>
      <c r="AE44" s="54"/>
      <c r="AF44" s="54"/>
      <c r="AG44" s="54"/>
      <c r="AH44" s="54"/>
      <c r="AI44" s="54"/>
      <c r="AJ44" s="54"/>
      <c r="AK44" s="54"/>
      <c r="AL44" s="54"/>
      <c r="AM44" s="54"/>
      <c r="AN44" s="55"/>
      <c r="AO44" s="513" t="s">
        <v>9</v>
      </c>
      <c r="AP44" s="514"/>
      <c r="AQ44" s="515" t="s">
        <v>16</v>
      </c>
      <c r="AR44" s="514"/>
      <c r="AS44" s="515" t="s">
        <v>34</v>
      </c>
      <c r="AT44" s="514"/>
      <c r="AU44" s="54"/>
      <c r="AV44" s="54"/>
      <c r="AW44" s="55"/>
      <c r="AX44" s="508" t="s">
        <v>92</v>
      </c>
      <c r="AY44" s="509"/>
      <c r="AZ44" s="509"/>
      <c r="BA44" s="509"/>
      <c r="BB44" s="509"/>
      <c r="BC44" s="509"/>
      <c r="BD44" s="510"/>
    </row>
    <row r="45" spans="1:56" ht="21" x14ac:dyDescent="0.25">
      <c r="A45" s="496" t="s">
        <v>56</v>
      </c>
      <c r="B45" s="497"/>
      <c r="C45" s="528" t="s">
        <v>57</v>
      </c>
      <c r="D45" s="497"/>
      <c r="E45" s="528" t="s">
        <v>58</v>
      </c>
      <c r="F45" s="497"/>
      <c r="I45" s="63" t="s">
        <v>2</v>
      </c>
      <c r="J45" s="192">
        <v>1.66535392821036</v>
      </c>
      <c r="K45" s="192" t="s">
        <v>2</v>
      </c>
      <c r="L45" s="100">
        <v>1.498</v>
      </c>
      <c r="M45" s="192" t="s">
        <v>2</v>
      </c>
      <c r="N45" s="195">
        <v>0.872</v>
      </c>
      <c r="S45" s="63"/>
      <c r="AD45" s="62"/>
      <c r="AE45" s="532" t="s">
        <v>34</v>
      </c>
      <c r="AF45" s="527"/>
      <c r="AG45" s="526" t="s">
        <v>9</v>
      </c>
      <c r="AH45" s="527"/>
      <c r="AI45" s="528" t="s">
        <v>16</v>
      </c>
      <c r="AJ45" s="497"/>
      <c r="AK45" s="511" t="s">
        <v>100</v>
      </c>
      <c r="AL45" s="330" t="s">
        <v>37</v>
      </c>
      <c r="AM45" s="484" t="s">
        <v>101</v>
      </c>
      <c r="AN45" s="62"/>
      <c r="AO45" s="498"/>
      <c r="AP45" s="497"/>
      <c r="AQ45" s="497"/>
      <c r="AR45" s="497"/>
      <c r="AS45" s="497"/>
      <c r="AT45" s="497"/>
      <c r="AW45" s="62"/>
      <c r="AX45" s="180"/>
      <c r="AY45" s="24"/>
      <c r="AZ45" s="94"/>
      <c r="BA45" s="24"/>
      <c r="BB45" s="511"/>
      <c r="BC45" s="330" t="s">
        <v>38</v>
      </c>
      <c r="BD45" s="504" t="s">
        <v>65</v>
      </c>
    </row>
    <row r="46" spans="1:56" x14ac:dyDescent="0.25">
      <c r="A46" s="498"/>
      <c r="B46" s="497"/>
      <c r="C46" s="497"/>
      <c r="D46" s="497"/>
      <c r="E46" s="497"/>
      <c r="F46" s="497"/>
      <c r="I46" s="63" t="s">
        <v>3</v>
      </c>
      <c r="J46" s="192">
        <v>0.78641975416518484</v>
      </c>
      <c r="K46" s="192" t="s">
        <v>3</v>
      </c>
      <c r="L46" s="100">
        <v>0.86499999999999999</v>
      </c>
      <c r="M46" s="192" t="s">
        <v>3</v>
      </c>
      <c r="N46" s="195">
        <v>0.94799999999999995</v>
      </c>
      <c r="S46" s="528" t="s">
        <v>102</v>
      </c>
      <c r="T46" s="497"/>
      <c r="U46" s="528" t="s">
        <v>103</v>
      </c>
      <c r="V46" s="497"/>
      <c r="W46" s="528" t="s">
        <v>104</v>
      </c>
      <c r="X46" s="497"/>
      <c r="Y46" s="528" t="s">
        <v>105</v>
      </c>
      <c r="Z46" s="497"/>
      <c r="AA46" s="511" t="s">
        <v>100</v>
      </c>
      <c r="AB46" s="330" t="s">
        <v>37</v>
      </c>
      <c r="AC46" s="484" t="s">
        <v>65</v>
      </c>
      <c r="AD46" s="62"/>
      <c r="AE46" s="533"/>
      <c r="AF46" s="527"/>
      <c r="AG46" s="527"/>
      <c r="AH46" s="527"/>
      <c r="AI46" s="497"/>
      <c r="AJ46" s="497"/>
      <c r="AK46" s="512"/>
      <c r="AL46" s="379"/>
      <c r="AM46" s="511"/>
      <c r="AN46" s="62"/>
      <c r="AO46" s="63" t="s">
        <v>2</v>
      </c>
      <c r="AP46" s="39">
        <v>0.49094934875568891</v>
      </c>
      <c r="AQ46" t="s">
        <v>2</v>
      </c>
      <c r="AR46" s="39">
        <v>0.18590268923731873</v>
      </c>
      <c r="AS46" t="s">
        <v>2</v>
      </c>
      <c r="AT46" s="39">
        <v>4.4153836972112365E-2</v>
      </c>
      <c r="AW46" s="62"/>
      <c r="AX46" s="506" t="s">
        <v>9</v>
      </c>
      <c r="AY46" s="507"/>
      <c r="AZ46" s="507" t="s">
        <v>9</v>
      </c>
      <c r="BA46" s="507"/>
      <c r="BB46" s="512"/>
      <c r="BC46" s="379"/>
      <c r="BD46" s="505"/>
    </row>
    <row r="47" spans="1:56" x14ac:dyDescent="0.25">
      <c r="A47" s="63" t="s">
        <v>2</v>
      </c>
      <c r="B47" s="15">
        <v>1.054</v>
      </c>
      <c r="C47" t="s">
        <v>2</v>
      </c>
      <c r="D47" s="15">
        <v>0.98699999999999999</v>
      </c>
      <c r="E47" t="s">
        <v>2</v>
      </c>
      <c r="F47" s="18">
        <v>1.1120000000000001</v>
      </c>
      <c r="I47" s="63" t="s">
        <v>4</v>
      </c>
      <c r="J47" s="192">
        <v>0.54822631762445306</v>
      </c>
      <c r="K47" s="192" t="s">
        <v>4</v>
      </c>
      <c r="L47" s="100">
        <v>0.63600000000000001</v>
      </c>
      <c r="M47" s="192" t="s">
        <v>4</v>
      </c>
      <c r="N47" s="195">
        <v>1.18</v>
      </c>
      <c r="S47" s="497"/>
      <c r="T47" s="497"/>
      <c r="U47" s="497"/>
      <c r="V47" s="497"/>
      <c r="W47" s="497"/>
      <c r="X47" s="497"/>
      <c r="Y47" s="497"/>
      <c r="Z47" s="497"/>
      <c r="AA47" s="512"/>
      <c r="AB47" s="379"/>
      <c r="AC47" s="511"/>
      <c r="AD47" s="62"/>
      <c r="AE47" t="s">
        <v>2</v>
      </c>
      <c r="AF47" s="15">
        <v>0.9606568330986841</v>
      </c>
      <c r="AG47" t="s">
        <v>2</v>
      </c>
      <c r="AH47" s="122">
        <v>0.98313755241352074</v>
      </c>
      <c r="AI47" t="s">
        <v>2</v>
      </c>
      <c r="AJ47" s="15">
        <v>0.92577829667079825</v>
      </c>
      <c r="AK47" t="s">
        <v>2</v>
      </c>
      <c r="AL47" s="19">
        <f>AVERAGE(AF47,AH47,AJ47)</f>
        <v>0.9565242273943344</v>
      </c>
      <c r="AM47" s="19">
        <f>AL47/1</f>
        <v>0.9565242273943344</v>
      </c>
      <c r="AN47" s="62"/>
      <c r="AO47" s="63" t="s">
        <v>3</v>
      </c>
      <c r="AP47" s="39">
        <v>1.4473203166296003</v>
      </c>
      <c r="AQ47" t="s">
        <v>3</v>
      </c>
      <c r="AR47" s="39">
        <v>1.4267027524442333</v>
      </c>
      <c r="AS47" t="s">
        <v>3</v>
      </c>
      <c r="AT47" s="39">
        <v>1.7707562956196523</v>
      </c>
      <c r="AW47" s="62"/>
      <c r="AX47" s="63" t="s">
        <v>2</v>
      </c>
      <c r="AY47" s="15">
        <v>1.159</v>
      </c>
      <c r="AZ47" t="s">
        <v>2</v>
      </c>
      <c r="BA47" s="15">
        <v>1.2197650732468925</v>
      </c>
      <c r="BB47" t="s">
        <v>2</v>
      </c>
      <c r="BC47" s="19">
        <f>AVERAGE(AY47,BA47)</f>
        <v>1.1893825366234463</v>
      </c>
      <c r="BD47" s="73">
        <f>BC47/1</f>
        <v>1.1893825366234463</v>
      </c>
    </row>
    <row r="48" spans="1:56" x14ac:dyDescent="0.25">
      <c r="A48" s="63" t="s">
        <v>3</v>
      </c>
      <c r="B48" s="15">
        <v>1.0489999999999999</v>
      </c>
      <c r="C48" t="s">
        <v>3</v>
      </c>
      <c r="D48" s="15">
        <v>1.1659999999999999</v>
      </c>
      <c r="E48" t="s">
        <v>3</v>
      </c>
      <c r="F48" s="18">
        <v>0.74199999999999999</v>
      </c>
      <c r="I48" s="63"/>
      <c r="J48" s="100"/>
      <c r="K48" s="192"/>
      <c r="L48" s="192"/>
      <c r="M48" s="192"/>
      <c r="N48" s="195"/>
      <c r="S48" t="s">
        <v>2</v>
      </c>
      <c r="T48" s="15">
        <v>1.0954582301776834</v>
      </c>
      <c r="U48" t="s">
        <v>2</v>
      </c>
      <c r="V48" s="15">
        <v>1.4782840079236022</v>
      </c>
      <c r="W48" t="s">
        <v>2</v>
      </c>
      <c r="X48" s="15">
        <v>1.3343870048497555</v>
      </c>
      <c r="Y48" t="s">
        <v>2</v>
      </c>
      <c r="Z48" s="18">
        <v>1.3093175400542059</v>
      </c>
      <c r="AA48" t="s">
        <v>2</v>
      </c>
      <c r="AB48" s="19">
        <f>AVERAGE(T48,X48,Z48)</f>
        <v>1.2463875916938816</v>
      </c>
      <c r="AC48" s="19">
        <f>AB48/0.981</f>
        <v>1.2705276164055879</v>
      </c>
      <c r="AD48" s="62"/>
      <c r="AE48" t="s">
        <v>3</v>
      </c>
      <c r="AF48" s="15">
        <v>0.9740676024887418</v>
      </c>
      <c r="AG48" t="s">
        <v>3</v>
      </c>
      <c r="AH48" s="122">
        <v>0.89774714029864455</v>
      </c>
      <c r="AI48" t="s">
        <v>3</v>
      </c>
      <c r="AJ48" s="15">
        <v>0.84732475788325923</v>
      </c>
      <c r="AK48" t="s">
        <v>3</v>
      </c>
      <c r="AL48" s="19">
        <f>AVERAGE(AF48,AH48,AJ48)</f>
        <v>0.9063798335568819</v>
      </c>
      <c r="AM48" s="19">
        <f t="shared" ref="AM48:AM53" si="49">AL48/1</f>
        <v>0.9063798335568819</v>
      </c>
      <c r="AN48" s="62"/>
      <c r="AO48" s="63" t="s">
        <v>4</v>
      </c>
      <c r="AP48" s="39">
        <v>1.0617303346147111</v>
      </c>
      <c r="AQ48" t="s">
        <v>4</v>
      </c>
      <c r="AR48" s="39">
        <v>1.3873945583184482</v>
      </c>
      <c r="AS48" t="s">
        <v>4</v>
      </c>
      <c r="AT48" s="39">
        <v>1.1850898674082353</v>
      </c>
      <c r="AW48" s="62"/>
      <c r="AX48" s="63" t="s">
        <v>3</v>
      </c>
      <c r="AY48" s="15">
        <v>0.90800000000000003</v>
      </c>
      <c r="AZ48" t="s">
        <v>3</v>
      </c>
      <c r="BA48" s="15">
        <v>0.92955856701999184</v>
      </c>
      <c r="BB48" t="s">
        <v>3</v>
      </c>
      <c r="BC48" s="19">
        <f>AVERAGE(AY48,BA48)</f>
        <v>0.91877928350999594</v>
      </c>
      <c r="BD48" s="73">
        <f t="shared" ref="BD48:BD53" si="50">BC48/1</f>
        <v>0.91877928350999594</v>
      </c>
    </row>
    <row r="49" spans="1:56" x14ac:dyDescent="0.25">
      <c r="A49" s="63" t="s">
        <v>4</v>
      </c>
      <c r="B49" s="15">
        <v>0.89600000000000002</v>
      </c>
      <c r="C49" t="s">
        <v>4</v>
      </c>
      <c r="D49" s="15">
        <v>0.84699999999999998</v>
      </c>
      <c r="E49" t="s">
        <v>4</v>
      </c>
      <c r="F49" s="18">
        <v>1.1459999999999999</v>
      </c>
      <c r="I49" s="63" t="s">
        <v>83</v>
      </c>
      <c r="J49" s="192">
        <v>1.3278618907103727</v>
      </c>
      <c r="K49" s="192" t="s">
        <v>83</v>
      </c>
      <c r="L49" s="193">
        <v>0.998</v>
      </c>
      <c r="M49" s="192" t="s">
        <v>83</v>
      </c>
      <c r="N49" s="195">
        <v>1.35</v>
      </c>
      <c r="S49" t="s">
        <v>3</v>
      </c>
      <c r="T49" s="15">
        <v>1.1597506737068115</v>
      </c>
      <c r="U49" t="s">
        <v>3</v>
      </c>
      <c r="V49" s="15">
        <v>0.85529077846435853</v>
      </c>
      <c r="W49" t="s">
        <v>3</v>
      </c>
      <c r="X49" s="15">
        <v>0.76068510394133426</v>
      </c>
      <c r="Y49" t="s">
        <v>3</v>
      </c>
      <c r="Z49" s="18">
        <v>0.85283707288970745</v>
      </c>
      <c r="AA49" t="s">
        <v>3</v>
      </c>
      <c r="AB49" s="19">
        <f>AVERAGE(T49,V49,X49,Z49)</f>
        <v>0.90714090725055296</v>
      </c>
      <c r="AC49" s="19">
        <f t="shared" ref="AC49:AC54" si="51">AB49/0.981</f>
        <v>0.92471040494449841</v>
      </c>
      <c r="AD49" s="62"/>
      <c r="AE49" t="s">
        <v>4</v>
      </c>
      <c r="AF49" s="15">
        <v>1.0652755644125744</v>
      </c>
      <c r="AG49" t="s">
        <v>4</v>
      </c>
      <c r="AH49" s="122">
        <v>1.1191153072878348</v>
      </c>
      <c r="AI49" t="s">
        <v>4</v>
      </c>
      <c r="AJ49" s="15">
        <v>1.2268969454459422</v>
      </c>
      <c r="AK49" t="s">
        <v>4</v>
      </c>
      <c r="AL49" s="19">
        <f>AVERAGE(AF49,AH49,AJ49)</f>
        <v>1.1370959390487838</v>
      </c>
      <c r="AM49" s="19">
        <f t="shared" si="49"/>
        <v>1.1370959390487838</v>
      </c>
      <c r="AN49" s="62"/>
      <c r="AO49" s="63"/>
      <c r="AP49" s="39"/>
      <c r="AR49" s="39"/>
      <c r="AT49" s="39"/>
      <c r="AW49" s="62"/>
      <c r="AX49" s="63" t="s">
        <v>4</v>
      </c>
      <c r="AY49" s="15">
        <v>0.93400000000000005</v>
      </c>
      <c r="AZ49" t="s">
        <v>4</v>
      </c>
      <c r="BA49" s="15">
        <v>0.85067635973311539</v>
      </c>
      <c r="BB49" t="s">
        <v>4</v>
      </c>
      <c r="BC49" s="19">
        <f>AVERAGE(AY49,BA49)</f>
        <v>0.89233817986655772</v>
      </c>
      <c r="BD49" s="73">
        <f t="shared" si="50"/>
        <v>0.89233817986655772</v>
      </c>
    </row>
    <row r="50" spans="1:56" x14ac:dyDescent="0.25">
      <c r="A50" s="63"/>
      <c r="B50" s="15"/>
      <c r="F50" s="18"/>
      <c r="I50" s="63" t="s">
        <v>84</v>
      </c>
      <c r="J50" s="192">
        <v>1.111690828685447</v>
      </c>
      <c r="K50" s="192" t="s">
        <v>84</v>
      </c>
      <c r="L50" s="193">
        <v>0.94</v>
      </c>
      <c r="M50" s="192" t="s">
        <v>84</v>
      </c>
      <c r="N50" s="195">
        <v>0.97299999999999998</v>
      </c>
      <c r="S50" t="s">
        <v>4</v>
      </c>
      <c r="T50" s="15">
        <v>0.7447910961155052</v>
      </c>
      <c r="U50" t="s">
        <v>4</v>
      </c>
      <c r="V50" s="15">
        <v>0.6664252136120391</v>
      </c>
      <c r="W50" t="s">
        <v>4</v>
      </c>
      <c r="X50" s="15">
        <v>0.90492789120891026</v>
      </c>
      <c r="Y50" t="s">
        <v>4</v>
      </c>
      <c r="Z50" s="18">
        <v>0.8378453870560868</v>
      </c>
      <c r="AA50" t="s">
        <v>4</v>
      </c>
      <c r="AB50" s="19">
        <f>AVERAGE(T50,V50,X50,Z50)</f>
        <v>0.78849739699813537</v>
      </c>
      <c r="AC50" s="19">
        <f t="shared" si="51"/>
        <v>0.8037690081530432</v>
      </c>
      <c r="AD50" s="62"/>
      <c r="AF50" s="15"/>
      <c r="AJ50" s="15"/>
      <c r="AK50" s="174" t="s">
        <v>38</v>
      </c>
      <c r="AL50" s="19">
        <f>AVERAGE(AL47:AL49)</f>
        <v>1</v>
      </c>
      <c r="AM50" s="19">
        <f t="shared" si="49"/>
        <v>1</v>
      </c>
      <c r="AN50" s="62"/>
      <c r="AO50" s="63" t="s">
        <v>83</v>
      </c>
      <c r="AP50" s="39">
        <v>1.3466020577323703</v>
      </c>
      <c r="AQ50" t="s">
        <v>83</v>
      </c>
      <c r="AR50" s="39">
        <v>2.0557608919611035</v>
      </c>
      <c r="AS50" t="s">
        <v>83</v>
      </c>
      <c r="AT50" s="39">
        <v>7.222502296551446</v>
      </c>
      <c r="AW50" s="62"/>
      <c r="AX50" s="63"/>
      <c r="AY50" s="15"/>
      <c r="BA50" s="15"/>
      <c r="BB50" t="s">
        <v>38</v>
      </c>
      <c r="BC50" s="19">
        <f>AVERAGE(BC47:BC49)</f>
        <v>1.0001666666666666</v>
      </c>
      <c r="BD50" s="73">
        <f t="shared" si="50"/>
        <v>1.0001666666666666</v>
      </c>
    </row>
    <row r="51" spans="1:56" x14ac:dyDescent="0.25">
      <c r="A51" s="63" t="s">
        <v>83</v>
      </c>
      <c r="B51" s="15">
        <v>0.83099999999999996</v>
      </c>
      <c r="C51" t="s">
        <v>83</v>
      </c>
      <c r="D51" s="18">
        <v>0.75700000000000001</v>
      </c>
      <c r="E51" t="s">
        <v>83</v>
      </c>
      <c r="F51" s="18">
        <v>0.997</v>
      </c>
      <c r="I51" s="63" t="s">
        <v>85</v>
      </c>
      <c r="J51" s="192">
        <v>0.78800832206859861</v>
      </c>
      <c r="K51" s="192" t="s">
        <v>85</v>
      </c>
      <c r="L51" s="193">
        <v>0.97699999999999998</v>
      </c>
      <c r="M51" s="192" t="s">
        <v>85</v>
      </c>
      <c r="N51" s="195">
        <v>0.80900000000000005</v>
      </c>
      <c r="T51" s="15"/>
      <c r="X51" s="15"/>
      <c r="Z51" s="18"/>
      <c r="AA51" s="174" t="s">
        <v>38</v>
      </c>
      <c r="AB51" s="203">
        <f>AVERAGE(AB48:AB50)</f>
        <v>0.98067529864752334</v>
      </c>
      <c r="AC51" s="19">
        <f t="shared" si="51"/>
        <v>0.99966900983437657</v>
      </c>
      <c r="AD51" s="62"/>
      <c r="AE51" t="s">
        <v>83</v>
      </c>
      <c r="AF51" s="39">
        <v>1.4713388033845007</v>
      </c>
      <c r="AG51" t="s">
        <v>83</v>
      </c>
      <c r="AH51" s="39">
        <v>1.2647917141167082</v>
      </c>
      <c r="AI51" t="s">
        <v>83</v>
      </c>
      <c r="AJ51" s="15">
        <v>2.5887754524741426</v>
      </c>
      <c r="AK51" t="s">
        <v>83</v>
      </c>
      <c r="AL51" s="19">
        <f>AVERAGE(AF51,AH51,AJ51)</f>
        <v>1.7749686566584506</v>
      </c>
      <c r="AM51" s="19">
        <f t="shared" si="49"/>
        <v>1.7749686566584506</v>
      </c>
      <c r="AN51" s="62"/>
      <c r="AO51" s="63" t="s">
        <v>84</v>
      </c>
      <c r="AP51" s="39">
        <v>5.4407350493649567</v>
      </c>
      <c r="AQ51" t="s">
        <v>84</v>
      </c>
      <c r="AR51" s="39">
        <v>54.403954150200086</v>
      </c>
      <c r="AS51" t="s">
        <v>84</v>
      </c>
      <c r="AT51" s="39">
        <v>10.71727407751044</v>
      </c>
      <c r="AW51" s="62"/>
      <c r="AX51" s="63" t="s">
        <v>83</v>
      </c>
      <c r="AY51" s="15">
        <v>0.61299999999999999</v>
      </c>
      <c r="AZ51" t="s">
        <v>83</v>
      </c>
      <c r="BA51" s="15">
        <v>0.66400351292341098</v>
      </c>
      <c r="BB51" t="s">
        <v>83</v>
      </c>
      <c r="BC51" s="19">
        <f>AVERAGE(AY51,BA51)</f>
        <v>0.63850175646170548</v>
      </c>
      <c r="BD51" s="73">
        <f t="shared" si="50"/>
        <v>0.63850175646170548</v>
      </c>
    </row>
    <row r="52" spans="1:56" x14ac:dyDescent="0.25">
      <c r="A52" s="63" t="s">
        <v>84</v>
      </c>
      <c r="B52" s="15">
        <v>0.79500000000000004</v>
      </c>
      <c r="C52" t="s">
        <v>84</v>
      </c>
      <c r="D52" s="18">
        <v>0.59399999999999997</v>
      </c>
      <c r="E52" t="s">
        <v>84</v>
      </c>
      <c r="F52" s="18">
        <v>0.42299999999999999</v>
      </c>
      <c r="I52" s="107"/>
      <c r="J52" s="15"/>
      <c r="L52" s="11"/>
      <c r="M52" s="15"/>
      <c r="N52" s="59"/>
      <c r="S52" t="s">
        <v>83</v>
      </c>
      <c r="T52" s="15">
        <v>1.7211182437613655</v>
      </c>
      <c r="U52" t="s">
        <v>83</v>
      </c>
      <c r="V52" s="18">
        <v>2.2697030620189418</v>
      </c>
      <c r="W52" t="s">
        <v>83</v>
      </c>
      <c r="X52" s="15">
        <v>2.2853601436393478</v>
      </c>
      <c r="Y52" t="s">
        <v>83</v>
      </c>
      <c r="Z52" s="18">
        <v>1.2642333727583392</v>
      </c>
      <c r="AA52" t="s">
        <v>83</v>
      </c>
      <c r="AB52" s="19">
        <f>AVERAGE(T52,V52,X52,Z52)</f>
        <v>1.8851037055444984</v>
      </c>
      <c r="AC52" s="19">
        <f t="shared" si="51"/>
        <v>1.9216143787405693</v>
      </c>
      <c r="AD52" s="62"/>
      <c r="AE52" t="s">
        <v>84</v>
      </c>
      <c r="AF52" s="39">
        <v>2.227567862399785</v>
      </c>
      <c r="AG52" t="s">
        <v>84</v>
      </c>
      <c r="AH52" s="39">
        <v>1.0900996409909371</v>
      </c>
      <c r="AI52" t="s">
        <v>84</v>
      </c>
      <c r="AJ52" s="15">
        <v>4.5207420627369084</v>
      </c>
      <c r="AK52" t="s">
        <v>84</v>
      </c>
      <c r="AL52" s="19">
        <f>AVERAGE(AF52,AH52,AJ52)</f>
        <v>2.61280318870921</v>
      </c>
      <c r="AM52" s="19">
        <f t="shared" si="49"/>
        <v>2.61280318870921</v>
      </c>
      <c r="AN52" s="62"/>
      <c r="AO52" s="63" t="s">
        <v>85</v>
      </c>
      <c r="AP52" s="39">
        <v>29.199315616607837</v>
      </c>
      <c r="AQ52" t="s">
        <v>85</v>
      </c>
      <c r="AR52" s="39">
        <v>9.0444233066201516</v>
      </c>
      <c r="AS52" t="s">
        <v>85</v>
      </c>
      <c r="AT52" s="39">
        <v>8.3837797053217056</v>
      </c>
      <c r="AW52" s="62"/>
      <c r="AX52" s="63" t="s">
        <v>84</v>
      </c>
      <c r="AY52" s="15">
        <v>0.65400000000000003</v>
      </c>
      <c r="AZ52" t="s">
        <v>84</v>
      </c>
      <c r="BA52" s="15">
        <v>0.63418635570789061</v>
      </c>
      <c r="BB52" t="s">
        <v>84</v>
      </c>
      <c r="BC52" s="19">
        <f>AVERAGE(AY52,BA52)</f>
        <v>0.64409317785394538</v>
      </c>
      <c r="BD52" s="73">
        <f t="shared" si="50"/>
        <v>0.64409317785394538</v>
      </c>
    </row>
    <row r="53" spans="1:56" ht="15.75" thickBot="1" x14ac:dyDescent="0.3">
      <c r="A53" s="63" t="s">
        <v>85</v>
      </c>
      <c r="B53" s="15">
        <v>1.1619999999999999</v>
      </c>
      <c r="C53" t="s">
        <v>85</v>
      </c>
      <c r="D53" s="18">
        <v>0.86699999999999999</v>
      </c>
      <c r="E53" t="s">
        <v>85</v>
      </c>
      <c r="F53" s="18">
        <v>0.77700000000000002</v>
      </c>
      <c r="I53" s="516"/>
      <c r="J53" s="330" t="s">
        <v>38</v>
      </c>
      <c r="K53" s="484" t="s">
        <v>91</v>
      </c>
      <c r="N53" s="136"/>
      <c r="S53" t="s">
        <v>84</v>
      </c>
      <c r="T53" s="15">
        <v>2.0368220026437056</v>
      </c>
      <c r="U53" t="s">
        <v>84</v>
      </c>
      <c r="V53" s="18">
        <v>2.2568074978564878</v>
      </c>
      <c r="W53" t="s">
        <v>84</v>
      </c>
      <c r="X53" s="15">
        <v>2.1473622875544689</v>
      </c>
      <c r="Y53" t="s">
        <v>84</v>
      </c>
      <c r="Z53" s="18">
        <v>3.9050046480772669</v>
      </c>
      <c r="AA53" t="s">
        <v>84</v>
      </c>
      <c r="AB53" s="19">
        <f>AVERAGE(T53,V53,X53,Z53)</f>
        <v>2.5864991090329821</v>
      </c>
      <c r="AC53" s="19">
        <f t="shared" si="51"/>
        <v>2.6365944026839778</v>
      </c>
      <c r="AD53" s="62"/>
      <c r="AE53" t="s">
        <v>85</v>
      </c>
      <c r="AF53" s="39">
        <v>1.1966325775810447</v>
      </c>
      <c r="AG53" t="s">
        <v>85</v>
      </c>
      <c r="AH53" s="39">
        <v>1.1544001140439559</v>
      </c>
      <c r="AI53" t="s">
        <v>85</v>
      </c>
      <c r="AJ53" s="15">
        <v>2.1277563762980183</v>
      </c>
      <c r="AK53" t="s">
        <v>85</v>
      </c>
      <c r="AL53" s="19">
        <f>AVERAGE(AF53,AH53,AJ53)</f>
        <v>1.4929296893076731</v>
      </c>
      <c r="AM53" s="19">
        <f t="shared" si="49"/>
        <v>1.4929296893076731</v>
      </c>
      <c r="AN53" s="62"/>
      <c r="AO53" s="107"/>
      <c r="AQ53" s="49"/>
      <c r="AR53" s="49"/>
      <c r="AW53" s="62"/>
      <c r="AX53" s="64" t="s">
        <v>85</v>
      </c>
      <c r="AY53" s="148">
        <v>1.0549999999999999</v>
      </c>
      <c r="AZ53" s="65" t="s">
        <v>85</v>
      </c>
      <c r="BA53" s="148">
        <v>1.4334679140797482</v>
      </c>
      <c r="BB53" s="65" t="s">
        <v>85</v>
      </c>
      <c r="BC53" s="80">
        <f>AVERAGE(AY53,BA53)</f>
        <v>1.2442339570398739</v>
      </c>
      <c r="BD53" s="181">
        <f t="shared" si="50"/>
        <v>1.2442339570398739</v>
      </c>
    </row>
    <row r="54" spans="1:56" ht="15.75" thickBot="1" x14ac:dyDescent="0.3">
      <c r="A54" s="516" t="s">
        <v>100</v>
      </c>
      <c r="B54" s="330" t="s">
        <v>37</v>
      </c>
      <c r="C54" s="484" t="s">
        <v>65</v>
      </c>
      <c r="D54" s="15"/>
      <c r="E54" s="11"/>
      <c r="I54" s="517"/>
      <c r="J54" s="379"/>
      <c r="K54" s="511"/>
      <c r="L54" s="11"/>
      <c r="M54" s="15"/>
      <c r="N54" s="136"/>
      <c r="S54" t="s">
        <v>85</v>
      </c>
      <c r="T54" s="15">
        <v>5.2081735790081005</v>
      </c>
      <c r="U54" t="s">
        <v>85</v>
      </c>
      <c r="V54" s="18">
        <v>7.8237441977352686</v>
      </c>
      <c r="W54" t="s">
        <v>85</v>
      </c>
      <c r="X54" s="15">
        <v>2.3054115323655568</v>
      </c>
      <c r="Y54" t="s">
        <v>85</v>
      </c>
      <c r="Z54" s="18">
        <v>1.3721822395440082</v>
      </c>
      <c r="AA54" t="s">
        <v>85</v>
      </c>
      <c r="AB54" s="19">
        <f>AVERAGE(T54,X54,Z54)</f>
        <v>2.9619224503058885</v>
      </c>
      <c r="AC54" s="19">
        <f t="shared" si="51"/>
        <v>3.0192889401691017</v>
      </c>
      <c r="AD54" s="62"/>
      <c r="AE54" s="65"/>
      <c r="AF54" s="65"/>
      <c r="AG54" s="65"/>
      <c r="AH54" s="65"/>
      <c r="AI54" s="65"/>
      <c r="AJ54" s="65"/>
      <c r="AK54" s="65"/>
      <c r="AL54" s="65"/>
      <c r="AM54" s="65"/>
      <c r="AN54" s="66"/>
      <c r="AO54" s="516"/>
      <c r="AP54" s="330" t="s">
        <v>37</v>
      </c>
      <c r="AQ54" s="484" t="s">
        <v>65</v>
      </c>
      <c r="AR54" s="18"/>
      <c r="AT54" s="39"/>
      <c r="AW54" s="62"/>
    </row>
    <row r="55" spans="1:56" x14ac:dyDescent="0.25">
      <c r="A55" s="517"/>
      <c r="B55" s="379"/>
      <c r="C55" s="511"/>
      <c r="D55" s="15"/>
      <c r="I55" s="63" t="s">
        <v>2</v>
      </c>
      <c r="J55" s="19">
        <f>AVERAGE(J45,L45,N45)</f>
        <v>1.34511797607012</v>
      </c>
      <c r="K55" s="19">
        <f>J55/1</f>
        <v>1.34511797607012</v>
      </c>
      <c r="L55" s="11"/>
      <c r="M55" s="15"/>
      <c r="N55" s="136"/>
      <c r="S55" s="63"/>
      <c r="AD55" s="62"/>
      <c r="AO55" s="517"/>
      <c r="AP55" s="379"/>
      <c r="AQ55" s="511"/>
      <c r="AT55" s="39"/>
      <c r="AW55" s="62"/>
    </row>
    <row r="56" spans="1:56" x14ac:dyDescent="0.25">
      <c r="A56" s="63" t="s">
        <v>2</v>
      </c>
      <c r="B56" s="19">
        <f>AVERAGE(B47,D47,F47)</f>
        <v>1.0509999999999999</v>
      </c>
      <c r="C56" s="19">
        <f>B56/1</f>
        <v>1.0509999999999999</v>
      </c>
      <c r="D56" s="15"/>
      <c r="F56" s="39"/>
      <c r="I56" s="63" t="s">
        <v>3</v>
      </c>
      <c r="J56" s="19">
        <f>AVERAGE(J46,L46,N46)</f>
        <v>0.86647325138839493</v>
      </c>
      <c r="K56" s="19">
        <f t="shared" ref="K56:K61" si="52">J56/1</f>
        <v>0.86647325138839493</v>
      </c>
      <c r="N56" s="136"/>
      <c r="S56" s="63"/>
      <c r="AD56" s="62"/>
      <c r="AO56" s="63" t="s">
        <v>2</v>
      </c>
      <c r="AP56" s="19">
        <f>AVERAGE(AP46,AR46,AT46)</f>
        <v>0.24033529165504</v>
      </c>
      <c r="AQ56" s="19">
        <f t="shared" ref="AQ56:AQ62" si="53">AP56/$B$16</f>
        <v>0.30814587231715262</v>
      </c>
      <c r="AR56" s="39"/>
      <c r="AT56" s="39"/>
      <c r="AW56" s="62"/>
    </row>
    <row r="57" spans="1:56" x14ac:dyDescent="0.25">
      <c r="A57" s="63" t="s">
        <v>3</v>
      </c>
      <c r="B57" s="19">
        <f>AVERAGE(B48,D48,F48)</f>
        <v>0.98566666666666658</v>
      </c>
      <c r="C57" s="19">
        <f t="shared" ref="C57:C62" si="54">B57/1</f>
        <v>0.98566666666666658</v>
      </c>
      <c r="D57" s="15"/>
      <c r="F57" s="39"/>
      <c r="I57" s="63" t="s">
        <v>4</v>
      </c>
      <c r="J57" s="19">
        <f>AVERAGE(J47,L47,N47)</f>
        <v>0.78807543920815115</v>
      </c>
      <c r="K57" s="19">
        <f t="shared" si="52"/>
        <v>0.78807543920815115</v>
      </c>
      <c r="N57" s="136"/>
      <c r="S57" s="63"/>
      <c r="AD57" s="62"/>
      <c r="AO57" s="63" t="s">
        <v>3</v>
      </c>
      <c r="AP57" s="19">
        <f>AVERAGE(AP47,AR47,AT47)</f>
        <v>1.5482597882311619</v>
      </c>
      <c r="AQ57" s="19">
        <f t="shared" si="53"/>
        <v>1.985101146538403</v>
      </c>
      <c r="AR57" s="39"/>
      <c r="AT57" s="39"/>
      <c r="AW57" s="62"/>
    </row>
    <row r="58" spans="1:56" x14ac:dyDescent="0.25">
      <c r="A58" s="63" t="s">
        <v>4</v>
      </c>
      <c r="B58" s="19">
        <f>AVERAGE(B49,D49,F49)</f>
        <v>0.96299999999999997</v>
      </c>
      <c r="C58" s="19">
        <f t="shared" si="54"/>
        <v>0.96299999999999997</v>
      </c>
      <c r="D58" s="15"/>
      <c r="F58" s="39"/>
      <c r="I58" s="178" t="s">
        <v>38</v>
      </c>
      <c r="J58" s="19">
        <f>AVERAGE(J55:J57)</f>
        <v>0.99988888888888872</v>
      </c>
      <c r="K58" s="19">
        <f t="shared" si="52"/>
        <v>0.99988888888888872</v>
      </c>
      <c r="M58" s="39"/>
      <c r="N58" s="62"/>
      <c r="S58" s="63"/>
      <c r="AD58" s="62"/>
      <c r="AO58" s="63" t="s">
        <v>4</v>
      </c>
      <c r="AP58" s="19">
        <f>AVERAGE(AP48,AR48,AT48)</f>
        <v>1.2114049201137982</v>
      </c>
      <c r="AQ58" s="19">
        <f t="shared" si="53"/>
        <v>1.5532027080465141</v>
      </c>
      <c r="AR58" s="39"/>
      <c r="AT58" s="39"/>
      <c r="AW58" s="62"/>
    </row>
    <row r="59" spans="1:56" x14ac:dyDescent="0.25">
      <c r="A59" s="178" t="s">
        <v>38</v>
      </c>
      <c r="B59" s="19">
        <f>AVERAGE(B56:B58)</f>
        <v>0.99988888888888894</v>
      </c>
      <c r="C59" s="19">
        <f t="shared" si="54"/>
        <v>0.99988888888888894</v>
      </c>
      <c r="D59" s="15"/>
      <c r="F59" s="39"/>
      <c r="I59" s="63" t="s">
        <v>83</v>
      </c>
      <c r="J59" s="19">
        <f>AVERAGE(J49,L49,N49)</f>
        <v>1.2252872969034576</v>
      </c>
      <c r="K59" s="19">
        <f t="shared" si="52"/>
        <v>1.2252872969034576</v>
      </c>
      <c r="M59" s="39"/>
      <c r="N59" s="62"/>
      <c r="S59" s="63"/>
      <c r="AD59" s="62"/>
      <c r="AO59" s="178" t="s">
        <v>38</v>
      </c>
      <c r="AP59" s="19">
        <f>AVERAGE(AP56:AP58)</f>
        <v>1</v>
      </c>
      <c r="AQ59" s="19">
        <f t="shared" si="53"/>
        <v>1.2821499089673565</v>
      </c>
      <c r="AR59" s="39"/>
      <c r="AT59" s="39"/>
      <c r="AW59" s="62"/>
    </row>
    <row r="60" spans="1:56" x14ac:dyDescent="0.25">
      <c r="A60" s="63" t="s">
        <v>83</v>
      </c>
      <c r="B60" s="19">
        <f>AVERAGE(B51,D51,F51)</f>
        <v>0.86166666666666669</v>
      </c>
      <c r="C60" s="19">
        <f t="shared" si="54"/>
        <v>0.86166666666666669</v>
      </c>
      <c r="F60" s="39"/>
      <c r="I60" s="63" t="s">
        <v>84</v>
      </c>
      <c r="J60" s="200">
        <f>AVERAGE(J50,L50,N50)</f>
        <v>1.0082302762284823</v>
      </c>
      <c r="K60" s="200">
        <f t="shared" si="52"/>
        <v>1.0082302762284823</v>
      </c>
      <c r="M60" s="39"/>
      <c r="N60" s="62"/>
      <c r="S60" s="63"/>
      <c r="AD60" s="62"/>
      <c r="AO60" s="63" t="s">
        <v>83</v>
      </c>
      <c r="AP60" s="19">
        <f>AVERAGE(AP50,AR50,AT50)</f>
        <v>3.5416217487483066</v>
      </c>
      <c r="AQ60" s="19">
        <f t="shared" si="53"/>
        <v>4.540890002754451</v>
      </c>
      <c r="AR60" s="39"/>
      <c r="AT60" s="39"/>
      <c r="AW60" s="62"/>
    </row>
    <row r="61" spans="1:56" x14ac:dyDescent="0.25">
      <c r="A61" s="63" t="s">
        <v>84</v>
      </c>
      <c r="B61" s="19">
        <f>AVERAGE(B52,D52,F52)</f>
        <v>0.60399999999999998</v>
      </c>
      <c r="C61" s="19">
        <f t="shared" si="54"/>
        <v>0.60399999999999998</v>
      </c>
      <c r="D61" s="15"/>
      <c r="E61" s="61"/>
      <c r="F61" s="39"/>
      <c r="I61" t="s">
        <v>85</v>
      </c>
      <c r="J61" s="196">
        <f>AVERAGE(J51,L51,N51)</f>
        <v>0.85800277402286618</v>
      </c>
      <c r="K61" s="196">
        <f t="shared" si="52"/>
        <v>0.85800277402286618</v>
      </c>
      <c r="M61" s="39"/>
      <c r="S61" s="63"/>
      <c r="AD61" s="62"/>
      <c r="AO61" s="63" t="s">
        <v>84</v>
      </c>
      <c r="AP61" s="19">
        <f>AVERAGE(AP51,AT51)</f>
        <v>8.0790045634376995</v>
      </c>
      <c r="AQ61" s="19">
        <f t="shared" si="53"/>
        <v>10.358494965558505</v>
      </c>
      <c r="AR61" s="39"/>
      <c r="AW61" s="62"/>
    </row>
    <row r="62" spans="1:56" ht="15.75" thickBot="1" x14ac:dyDescent="0.3">
      <c r="A62" s="64" t="s">
        <v>85</v>
      </c>
      <c r="B62" s="80">
        <f>AVERAGE(B53,D53,F53)</f>
        <v>0.93533333333333335</v>
      </c>
      <c r="C62" s="80">
        <f t="shared" si="54"/>
        <v>0.93533333333333335</v>
      </c>
      <c r="D62" s="148"/>
      <c r="E62" s="65"/>
      <c r="F62" s="179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4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6"/>
      <c r="AO62" s="64" t="s">
        <v>85</v>
      </c>
      <c r="AP62" s="80">
        <f>AVERAGE(AR52,AT52)</f>
        <v>8.7141015059709286</v>
      </c>
      <c r="AQ62" s="80">
        <f t="shared" si="53"/>
        <v>11.17278445261293</v>
      </c>
      <c r="AR62" s="179"/>
      <c r="AS62" s="65"/>
      <c r="AT62" s="65"/>
      <c r="AU62" s="65"/>
      <c r="AV62" s="65"/>
      <c r="AW62" s="66"/>
    </row>
  </sheetData>
  <mergeCells count="519">
    <mergeCell ref="C45:D46"/>
    <mergeCell ref="E45:F46"/>
    <mergeCell ref="A54:A55"/>
    <mergeCell ref="B54:B55"/>
    <mergeCell ref="C54:C55"/>
    <mergeCell ref="AB2:AD3"/>
    <mergeCell ref="AD5:AD7"/>
    <mergeCell ref="AD8:AD10"/>
    <mergeCell ref="AD11:AD13"/>
    <mergeCell ref="AD14:AD16"/>
    <mergeCell ref="E32:E34"/>
    <mergeCell ref="E35:E37"/>
    <mergeCell ref="E38:E40"/>
    <mergeCell ref="E41:E43"/>
    <mergeCell ref="F26:F28"/>
    <mergeCell ref="F29:F31"/>
    <mergeCell ref="F32:F34"/>
    <mergeCell ref="F35:F37"/>
    <mergeCell ref="F38:F40"/>
    <mergeCell ref="F41:F43"/>
    <mergeCell ref="G5:G7"/>
    <mergeCell ref="G8:G10"/>
    <mergeCell ref="G11:G13"/>
    <mergeCell ref="G14:G16"/>
    <mergeCell ref="P5:P7"/>
    <mergeCell ref="P8:P10"/>
    <mergeCell ref="P11:P13"/>
    <mergeCell ref="P14:P16"/>
    <mergeCell ref="P17:P19"/>
    <mergeCell ref="P20:P21"/>
    <mergeCell ref="U18:U20"/>
    <mergeCell ref="S18:S20"/>
    <mergeCell ref="AE41:AE43"/>
    <mergeCell ref="AE29:AE31"/>
    <mergeCell ref="AD20:AD22"/>
    <mergeCell ref="AB5:AB7"/>
    <mergeCell ref="AB8:AB10"/>
    <mergeCell ref="AB11:AB13"/>
    <mergeCell ref="AB14:AB16"/>
    <mergeCell ref="AB17:AB19"/>
    <mergeCell ref="AB20:AB22"/>
    <mergeCell ref="T36:T38"/>
    <mergeCell ref="U36:U38"/>
    <mergeCell ref="V36:V38"/>
    <mergeCell ref="S39:S41"/>
    <mergeCell ref="T39:T41"/>
    <mergeCell ref="U39:U41"/>
    <mergeCell ref="V39:V41"/>
    <mergeCell ref="I8:I10"/>
    <mergeCell ref="I11:I13"/>
    <mergeCell ref="I14:I16"/>
    <mergeCell ref="I17:I19"/>
    <mergeCell ref="I20:I22"/>
    <mergeCell ref="AE45:AF46"/>
    <mergeCell ref="M25:N25"/>
    <mergeCell ref="R17:R19"/>
    <mergeCell ref="R20:R22"/>
    <mergeCell ref="AF41:AF43"/>
    <mergeCell ref="AF29:AF31"/>
    <mergeCell ref="AC46:AC47"/>
    <mergeCell ref="S46:T47"/>
    <mergeCell ref="U46:V47"/>
    <mergeCell ref="W46:X47"/>
    <mergeCell ref="Y46:Z47"/>
    <mergeCell ref="AA46:AA47"/>
    <mergeCell ref="AB46:AB47"/>
    <mergeCell ref="S30:S32"/>
    <mergeCell ref="T30:T32"/>
    <mergeCell ref="U30:U32"/>
    <mergeCell ref="AG45:AH46"/>
    <mergeCell ref="AI45:AJ46"/>
    <mergeCell ref="AK45:AK46"/>
    <mergeCell ref="AL45:AL46"/>
    <mergeCell ref="AM45:AM46"/>
    <mergeCell ref="M41:M43"/>
    <mergeCell ref="N26:N28"/>
    <mergeCell ref="N29:N31"/>
    <mergeCell ref="N32:N34"/>
    <mergeCell ref="N35:N37"/>
    <mergeCell ref="N38:N40"/>
    <mergeCell ref="N41:N43"/>
    <mergeCell ref="M26:M28"/>
    <mergeCell ref="M29:M31"/>
    <mergeCell ref="M32:M34"/>
    <mergeCell ref="M35:M37"/>
    <mergeCell ref="M38:M40"/>
    <mergeCell ref="AJ41:AJ43"/>
    <mergeCell ref="AI26:AI28"/>
    <mergeCell ref="AI29:AI31"/>
    <mergeCell ref="AI32:AI34"/>
    <mergeCell ref="AI35:AI37"/>
    <mergeCell ref="AI38:AI40"/>
    <mergeCell ref="AI41:AI43"/>
    <mergeCell ref="AQ33:AQ35"/>
    <mergeCell ref="AO36:AP38"/>
    <mergeCell ref="AQ36:AQ38"/>
    <mergeCell ref="P2:R3"/>
    <mergeCell ref="R5:R7"/>
    <mergeCell ref="R8:R10"/>
    <mergeCell ref="R11:R13"/>
    <mergeCell ref="R14:R16"/>
    <mergeCell ref="I53:I54"/>
    <mergeCell ref="J53:J54"/>
    <mergeCell ref="K53:K54"/>
    <mergeCell ref="I44:J44"/>
    <mergeCell ref="K44:L44"/>
    <mergeCell ref="M44:N44"/>
    <mergeCell ref="I32:I34"/>
    <mergeCell ref="J32:J34"/>
    <mergeCell ref="K32:K34"/>
    <mergeCell ref="L32:L34"/>
    <mergeCell ref="I25:J25"/>
    <mergeCell ref="K25:L25"/>
    <mergeCell ref="J26:J28"/>
    <mergeCell ref="K26:K28"/>
    <mergeCell ref="L26:L28"/>
    <mergeCell ref="I24:N24"/>
    <mergeCell ref="BC17:BC19"/>
    <mergeCell ref="BC20:BC22"/>
    <mergeCell ref="BA5:BA7"/>
    <mergeCell ref="AO44:AP45"/>
    <mergeCell ref="AQ44:AR45"/>
    <mergeCell ref="AS44:AT45"/>
    <mergeCell ref="AO54:AO55"/>
    <mergeCell ref="AP54:AP55"/>
    <mergeCell ref="AQ54:AQ55"/>
    <mergeCell ref="AW24:AW26"/>
    <mergeCell ref="AW27:AW29"/>
    <mergeCell ref="AW30:AW32"/>
    <mergeCell ref="AW33:AW35"/>
    <mergeCell ref="AW36:AW38"/>
    <mergeCell ref="AW39:AW41"/>
    <mergeCell ref="AU24:AV26"/>
    <mergeCell ref="AU27:AV29"/>
    <mergeCell ref="AU30:AV32"/>
    <mergeCell ref="AU33:AV35"/>
    <mergeCell ref="AU36:AV38"/>
    <mergeCell ref="AU39:AV41"/>
    <mergeCell ref="AR30:AS32"/>
    <mergeCell ref="AT30:AT32"/>
    <mergeCell ref="AO33:AP35"/>
    <mergeCell ref="AW20:AW22"/>
    <mergeCell ref="BD45:BD46"/>
    <mergeCell ref="AX46:AY46"/>
    <mergeCell ref="AZ46:BA46"/>
    <mergeCell ref="AX44:BD44"/>
    <mergeCell ref="BC40:BC42"/>
    <mergeCell ref="BB45:BB46"/>
    <mergeCell ref="BC45:BC46"/>
    <mergeCell ref="BC34:BC36"/>
    <mergeCell ref="BC37:BC39"/>
    <mergeCell ref="BC28:BC30"/>
    <mergeCell ref="BC31:BC33"/>
    <mergeCell ref="AZ25:AZ27"/>
    <mergeCell ref="BA25:BB27"/>
    <mergeCell ref="BC25:BC27"/>
    <mergeCell ref="AX28:AY30"/>
    <mergeCell ref="AZ28:AZ30"/>
    <mergeCell ref="BA28:BB30"/>
    <mergeCell ref="AX31:AY33"/>
    <mergeCell ref="AZ31:AZ33"/>
    <mergeCell ref="BA31:BB33"/>
    <mergeCell ref="AX24:AZ24"/>
    <mergeCell ref="BA24:BC24"/>
    <mergeCell ref="AX25:AY27"/>
    <mergeCell ref="AX40:AY42"/>
    <mergeCell ref="AZ40:AZ42"/>
    <mergeCell ref="BA40:BB42"/>
    <mergeCell ref="AX34:AY36"/>
    <mergeCell ref="AZ34:AZ36"/>
    <mergeCell ref="BA34:BB36"/>
    <mergeCell ref="AX37:AY39"/>
    <mergeCell ref="AZ37:AZ39"/>
    <mergeCell ref="BA37:BB39"/>
    <mergeCell ref="A45:B46"/>
    <mergeCell ref="AZ17:AZ19"/>
    <mergeCell ref="AZ20:AZ22"/>
    <mergeCell ref="AX5:AX7"/>
    <mergeCell ref="AX8:AX10"/>
    <mergeCell ref="AX11:AX13"/>
    <mergeCell ref="AX14:AX16"/>
    <mergeCell ref="AX17:AX19"/>
    <mergeCell ref="AX20:AX22"/>
    <mergeCell ref="AR33:AS35"/>
    <mergeCell ref="AT33:AT35"/>
    <mergeCell ref="AR36:AS38"/>
    <mergeCell ref="AT36:AT38"/>
    <mergeCell ref="AR39:AS41"/>
    <mergeCell ref="AT39:AT41"/>
    <mergeCell ref="AR24:AS26"/>
    <mergeCell ref="AT24:AT26"/>
    <mergeCell ref="AR27:AS29"/>
    <mergeCell ref="AT27:AT29"/>
    <mergeCell ref="AU5:AU7"/>
    <mergeCell ref="AU8:AU10"/>
    <mergeCell ref="AU11:AU13"/>
    <mergeCell ref="AU14:AU16"/>
    <mergeCell ref="AU17:AU19"/>
    <mergeCell ref="AQ20:AQ21"/>
    <mergeCell ref="AO2:AQ3"/>
    <mergeCell ref="AR2:AT3"/>
    <mergeCell ref="AO5:AO7"/>
    <mergeCell ref="AO8:AO10"/>
    <mergeCell ref="AX1:BC1"/>
    <mergeCell ref="BA2:BC3"/>
    <mergeCell ref="AZ5:AZ7"/>
    <mergeCell ref="AZ8:AZ10"/>
    <mergeCell ref="AZ11:AZ13"/>
    <mergeCell ref="AZ14:AZ16"/>
    <mergeCell ref="BC5:BC7"/>
    <mergeCell ref="BC8:BC10"/>
    <mergeCell ref="BC11:BC13"/>
    <mergeCell ref="BC14:BC16"/>
    <mergeCell ref="AX2:AZ3"/>
    <mergeCell ref="BA8:BA10"/>
    <mergeCell ref="BA11:BA13"/>
    <mergeCell ref="BA14:BA16"/>
    <mergeCell ref="BA17:BA19"/>
    <mergeCell ref="BA20:BA22"/>
    <mergeCell ref="AU2:AW3"/>
    <mergeCell ref="AU20:AU22"/>
    <mergeCell ref="AW5:AW7"/>
    <mergeCell ref="AO1:AW1"/>
    <mergeCell ref="AR11:AR13"/>
    <mergeCell ref="AT11:AT13"/>
    <mergeCell ref="AR14:AR16"/>
    <mergeCell ref="AT14:AT16"/>
    <mergeCell ref="AR17:AR19"/>
    <mergeCell ref="AT17:AT19"/>
    <mergeCell ref="AO11:AO13"/>
    <mergeCell ref="AO14:AO16"/>
    <mergeCell ref="AO17:AO19"/>
    <mergeCell ref="AQ5:AQ7"/>
    <mergeCell ref="AQ8:AQ10"/>
    <mergeCell ref="AQ11:AQ13"/>
    <mergeCell ref="AQ14:AQ16"/>
    <mergeCell ref="AQ17:AQ19"/>
    <mergeCell ref="AW8:AW10"/>
    <mergeCell ref="AW11:AW13"/>
    <mergeCell ref="AW14:AW16"/>
    <mergeCell ref="AW17:AW19"/>
    <mergeCell ref="AR5:AR7"/>
    <mergeCell ref="AT5:AT7"/>
    <mergeCell ref="AR8:AR10"/>
    <mergeCell ref="AT8:AT10"/>
    <mergeCell ref="AJ26:AJ28"/>
    <mergeCell ref="AJ29:AJ31"/>
    <mergeCell ref="AJ32:AJ34"/>
    <mergeCell ref="AJ35:AJ37"/>
    <mergeCell ref="AJ38:AJ40"/>
    <mergeCell ref="AL20:AL21"/>
    <mergeCell ref="AN20:AN21"/>
    <mergeCell ref="AO39:AP41"/>
    <mergeCell ref="AQ39:AQ41"/>
    <mergeCell ref="AO23:AQ23"/>
    <mergeCell ref="AO24:AP26"/>
    <mergeCell ref="AQ24:AQ26"/>
    <mergeCell ref="AO27:AP29"/>
    <mergeCell ref="AQ27:AQ29"/>
    <mergeCell ref="AO30:AP32"/>
    <mergeCell ref="AQ30:AQ32"/>
    <mergeCell ref="AT20:AT21"/>
    <mergeCell ref="AR20:AR21"/>
    <mergeCell ref="AR23:AT23"/>
    <mergeCell ref="AO20:AO21"/>
    <mergeCell ref="AG41:AG43"/>
    <mergeCell ref="AH41:AH43"/>
    <mergeCell ref="Y39:Y41"/>
    <mergeCell ref="Y42:Y44"/>
    <mergeCell ref="Z39:Z41"/>
    <mergeCell ref="Z42:Z44"/>
    <mergeCell ref="AE38:AE40"/>
    <mergeCell ref="AF38:AF40"/>
    <mergeCell ref="AG38:AG40"/>
    <mergeCell ref="AH38:AH40"/>
    <mergeCell ref="Y36:Y38"/>
    <mergeCell ref="Z36:Z38"/>
    <mergeCell ref="AE35:AE37"/>
    <mergeCell ref="AF35:AF37"/>
    <mergeCell ref="AG35:AG37"/>
    <mergeCell ref="AH35:AH37"/>
    <mergeCell ref="Y33:Y35"/>
    <mergeCell ref="Z33:Z35"/>
    <mergeCell ref="AE32:AE34"/>
    <mergeCell ref="AF32:AF34"/>
    <mergeCell ref="AG32:AG34"/>
    <mergeCell ref="AH32:AH34"/>
    <mergeCell ref="Y30:Y32"/>
    <mergeCell ref="Z30:Z32"/>
    <mergeCell ref="AG29:AG31"/>
    <mergeCell ref="AH29:AH31"/>
    <mergeCell ref="Y27:Y29"/>
    <mergeCell ref="Z27:Z29"/>
    <mergeCell ref="AE26:AE28"/>
    <mergeCell ref="AF26:AF28"/>
    <mergeCell ref="AG26:AG28"/>
    <mergeCell ref="AH26:AH28"/>
    <mergeCell ref="Y26:Z26"/>
    <mergeCell ref="AE24:AH24"/>
    <mergeCell ref="AE25:AF25"/>
    <mergeCell ref="AG25:AH25"/>
    <mergeCell ref="AI25:AJ25"/>
    <mergeCell ref="AL5:AL7"/>
    <mergeCell ref="AN5:AN7"/>
    <mergeCell ref="AL8:AL10"/>
    <mergeCell ref="AN8:AN10"/>
    <mergeCell ref="AL11:AL13"/>
    <mergeCell ref="AN11:AN13"/>
    <mergeCell ref="AL14:AL16"/>
    <mergeCell ref="AN14:AN16"/>
    <mergeCell ref="AL17:AL19"/>
    <mergeCell ref="AN17:AN19"/>
    <mergeCell ref="AH8:AH10"/>
    <mergeCell ref="AF11:AF13"/>
    <mergeCell ref="AH11:AH13"/>
    <mergeCell ref="AF14:AF16"/>
    <mergeCell ref="AH14:AH16"/>
    <mergeCell ref="AL2:AN3"/>
    <mergeCell ref="AE1:AN1"/>
    <mergeCell ref="AE13:AE14"/>
    <mergeCell ref="AE15:AE16"/>
    <mergeCell ref="AE17:AE18"/>
    <mergeCell ref="AD17:AD19"/>
    <mergeCell ref="AI17:AI19"/>
    <mergeCell ref="AK17:AK19"/>
    <mergeCell ref="AI20:AI22"/>
    <mergeCell ref="AK20:AK22"/>
    <mergeCell ref="AE5:AE7"/>
    <mergeCell ref="AE8:AE9"/>
    <mergeCell ref="AE10:AE12"/>
    <mergeCell ref="AF17:AF18"/>
    <mergeCell ref="AH17:AH18"/>
    <mergeCell ref="AI5:AI7"/>
    <mergeCell ref="AK5:AK7"/>
    <mergeCell ref="AI8:AI10"/>
    <mergeCell ref="AK8:AK10"/>
    <mergeCell ref="AI11:AI13"/>
    <mergeCell ref="AK11:AK13"/>
    <mergeCell ref="AI14:AI16"/>
    <mergeCell ref="AK14:AK16"/>
    <mergeCell ref="AF8:AF10"/>
    <mergeCell ref="AE2:AE3"/>
    <mergeCell ref="AF2:AH3"/>
    <mergeCell ref="AI2:AK3"/>
    <mergeCell ref="AF5:AF7"/>
    <mergeCell ref="AH5:AH7"/>
    <mergeCell ref="S1:AD1"/>
    <mergeCell ref="W42:W44"/>
    <mergeCell ref="X27:X29"/>
    <mergeCell ref="X30:X32"/>
    <mergeCell ref="X33:X35"/>
    <mergeCell ref="X36:X38"/>
    <mergeCell ref="X39:X41"/>
    <mergeCell ref="X42:X44"/>
    <mergeCell ref="S42:S44"/>
    <mergeCell ref="T42:T44"/>
    <mergeCell ref="U42:U44"/>
    <mergeCell ref="V42:V44"/>
    <mergeCell ref="W26:X26"/>
    <mergeCell ref="W27:W29"/>
    <mergeCell ref="W30:W32"/>
    <mergeCell ref="W33:W35"/>
    <mergeCell ref="W36:W38"/>
    <mergeCell ref="W39:W41"/>
    <mergeCell ref="S36:S38"/>
    <mergeCell ref="AA18:AA20"/>
    <mergeCell ref="Y21:Y23"/>
    <mergeCell ref="AA21:AA23"/>
    <mergeCell ref="Y2:AA3"/>
    <mergeCell ref="S25:X25"/>
    <mergeCell ref="AA6:AA8"/>
    <mergeCell ref="Y9:Y11"/>
    <mergeCell ref="AA9:AA11"/>
    <mergeCell ref="Y12:Y14"/>
    <mergeCell ref="AA12:AA14"/>
    <mergeCell ref="Y15:Y17"/>
    <mergeCell ref="AA15:AA17"/>
    <mergeCell ref="X14:X16"/>
    <mergeCell ref="V17:V19"/>
    <mergeCell ref="X17:X18"/>
    <mergeCell ref="X19:X21"/>
    <mergeCell ref="V20:V21"/>
    <mergeCell ref="Y6:Y8"/>
    <mergeCell ref="Y18:Y20"/>
    <mergeCell ref="U15:U17"/>
    <mergeCell ref="V5:V7"/>
    <mergeCell ref="X5:X7"/>
    <mergeCell ref="V8:V10"/>
    <mergeCell ref="X8:X10"/>
    <mergeCell ref="S5:S6"/>
    <mergeCell ref="U5:U6"/>
    <mergeCell ref="S7:S8"/>
    <mergeCell ref="U7:U8"/>
    <mergeCell ref="S9:S11"/>
    <mergeCell ref="U9:U11"/>
    <mergeCell ref="I35:I37"/>
    <mergeCell ref="J35:J37"/>
    <mergeCell ref="K35:K37"/>
    <mergeCell ref="L35:L37"/>
    <mergeCell ref="J29:J31"/>
    <mergeCell ref="K29:K31"/>
    <mergeCell ref="L29:L31"/>
    <mergeCell ref="S33:S35"/>
    <mergeCell ref="T33:T35"/>
    <mergeCell ref="U33:U35"/>
    <mergeCell ref="S26:T26"/>
    <mergeCell ref="U26:V26"/>
    <mergeCell ref="S27:S29"/>
    <mergeCell ref="T27:T29"/>
    <mergeCell ref="U27:U29"/>
    <mergeCell ref="V27:V29"/>
    <mergeCell ref="I29:I31"/>
    <mergeCell ref="I5:I7"/>
    <mergeCell ref="A29:A31"/>
    <mergeCell ref="B29:B31"/>
    <mergeCell ref="C29:C31"/>
    <mergeCell ref="D29:D31"/>
    <mergeCell ref="E29:E31"/>
    <mergeCell ref="V11:V13"/>
    <mergeCell ref="X11:X13"/>
    <mergeCell ref="V14:V16"/>
    <mergeCell ref="I41:I43"/>
    <mergeCell ref="J41:J43"/>
    <mergeCell ref="K41:K43"/>
    <mergeCell ref="L41:L43"/>
    <mergeCell ref="I38:I40"/>
    <mergeCell ref="J38:J40"/>
    <mergeCell ref="K38:K40"/>
    <mergeCell ref="L38:L40"/>
    <mergeCell ref="V30:V32"/>
    <mergeCell ref="V33:V35"/>
    <mergeCell ref="G17:G19"/>
    <mergeCell ref="G20:G22"/>
    <mergeCell ref="D35:D37"/>
    <mergeCell ref="D38:D40"/>
    <mergeCell ref="D41:D43"/>
    <mergeCell ref="C32:C34"/>
    <mergeCell ref="C35:C37"/>
    <mergeCell ref="C38:C40"/>
    <mergeCell ref="C41:C43"/>
    <mergeCell ref="A32:A34"/>
    <mergeCell ref="A35:A37"/>
    <mergeCell ref="A38:A40"/>
    <mergeCell ref="A41:A43"/>
    <mergeCell ref="B32:B34"/>
    <mergeCell ref="B35:B37"/>
    <mergeCell ref="B38:B40"/>
    <mergeCell ref="B41:B43"/>
    <mergeCell ref="D32:D34"/>
    <mergeCell ref="A25:B25"/>
    <mergeCell ref="C25:D25"/>
    <mergeCell ref="A26:A28"/>
    <mergeCell ref="B26:B28"/>
    <mergeCell ref="C26:C28"/>
    <mergeCell ref="D26:D28"/>
    <mergeCell ref="I26:I28"/>
    <mergeCell ref="M17:M19"/>
    <mergeCell ref="O17:O19"/>
    <mergeCell ref="M20:M21"/>
    <mergeCell ref="O20:O21"/>
    <mergeCell ref="D17:D19"/>
    <mergeCell ref="F17:F18"/>
    <mergeCell ref="F19:F21"/>
    <mergeCell ref="D20:D21"/>
    <mergeCell ref="A17:A19"/>
    <mergeCell ref="C17:C19"/>
    <mergeCell ref="A20:A22"/>
    <mergeCell ref="C20:C22"/>
    <mergeCell ref="E25:F25"/>
    <mergeCell ref="A24:F24"/>
    <mergeCell ref="E26:E28"/>
    <mergeCell ref="F8:F10"/>
    <mergeCell ref="D11:D13"/>
    <mergeCell ref="F11:F13"/>
    <mergeCell ref="S2:U3"/>
    <mergeCell ref="V2:X3"/>
    <mergeCell ref="S12:S14"/>
    <mergeCell ref="U12:U14"/>
    <mergeCell ref="S15:S17"/>
    <mergeCell ref="J17:J19"/>
    <mergeCell ref="L17:L19"/>
    <mergeCell ref="M5:M7"/>
    <mergeCell ref="O5:O7"/>
    <mergeCell ref="M8:M10"/>
    <mergeCell ref="O8:O10"/>
    <mergeCell ref="M11:M13"/>
    <mergeCell ref="O11:O13"/>
    <mergeCell ref="M14:M16"/>
    <mergeCell ref="O14:O16"/>
    <mergeCell ref="J9:J11"/>
    <mergeCell ref="L9:L11"/>
    <mergeCell ref="J12:J13"/>
    <mergeCell ref="L12:L13"/>
    <mergeCell ref="J14:J16"/>
    <mergeCell ref="L14:L16"/>
    <mergeCell ref="D14:D16"/>
    <mergeCell ref="F14:F16"/>
    <mergeCell ref="A2:C3"/>
    <mergeCell ref="J2:L3"/>
    <mergeCell ref="D5:D7"/>
    <mergeCell ref="F5:F7"/>
    <mergeCell ref="L7:L8"/>
    <mergeCell ref="J1:R1"/>
    <mergeCell ref="D2:F3"/>
    <mergeCell ref="G2:I3"/>
    <mergeCell ref="A14:A16"/>
    <mergeCell ref="C14:C16"/>
    <mergeCell ref="A5:A7"/>
    <mergeCell ref="C5:C7"/>
    <mergeCell ref="A8:A10"/>
    <mergeCell ref="C8:C10"/>
    <mergeCell ref="A11:A13"/>
    <mergeCell ref="C11:C13"/>
    <mergeCell ref="A1:I1"/>
    <mergeCell ref="M2:O3"/>
    <mergeCell ref="J5:J6"/>
    <mergeCell ref="L5:L6"/>
    <mergeCell ref="J7:J8"/>
    <mergeCell ref="D8:D10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A4C7-4DB7-454B-8A82-5D848A754651}">
  <dimension ref="A1:AJ43"/>
  <sheetViews>
    <sheetView zoomScale="70" zoomScaleNormal="70" workbookViewId="0">
      <selection activeCell="E29" sqref="E29:E31"/>
    </sheetView>
  </sheetViews>
  <sheetFormatPr baseColWidth="10" defaultRowHeight="15" x14ac:dyDescent="0.25"/>
  <sheetData>
    <row r="1" spans="1:36" ht="15.75" thickBot="1" x14ac:dyDescent="0.3">
      <c r="A1" s="539" t="s">
        <v>12</v>
      </c>
      <c r="B1" s="469"/>
      <c r="C1" s="469"/>
      <c r="D1" s="469"/>
      <c r="E1" s="469"/>
      <c r="F1" s="540"/>
      <c r="G1" s="539" t="s">
        <v>11</v>
      </c>
      <c r="H1" s="469"/>
      <c r="I1" s="469"/>
      <c r="J1" s="469"/>
      <c r="K1" s="469"/>
      <c r="L1" s="540"/>
      <c r="M1" s="374" t="s">
        <v>32</v>
      </c>
      <c r="N1" s="375"/>
      <c r="O1" s="375"/>
      <c r="P1" s="375"/>
      <c r="Q1" s="375"/>
      <c r="R1" s="376"/>
      <c r="S1" s="374" t="s">
        <v>30</v>
      </c>
      <c r="T1" s="375"/>
      <c r="U1" s="375"/>
      <c r="V1" s="375"/>
      <c r="W1" s="375"/>
      <c r="X1" s="376"/>
      <c r="Y1" s="374" t="s">
        <v>45</v>
      </c>
      <c r="Z1" s="375"/>
      <c r="AA1" s="375"/>
      <c r="AB1" s="375"/>
      <c r="AC1" s="375"/>
      <c r="AD1" s="376"/>
      <c r="AE1" s="374" t="s">
        <v>40</v>
      </c>
      <c r="AF1" s="375"/>
      <c r="AG1" s="375"/>
      <c r="AH1" s="375"/>
      <c r="AI1" s="375"/>
      <c r="AJ1" s="376"/>
    </row>
    <row r="2" spans="1:36" x14ac:dyDescent="0.25">
      <c r="A2" s="361" t="s">
        <v>9</v>
      </c>
      <c r="B2" s="358"/>
      <c r="C2" s="358"/>
      <c r="D2" s="433" t="s">
        <v>16</v>
      </c>
      <c r="E2" s="434"/>
      <c r="F2" s="536"/>
      <c r="G2" s="361" t="s">
        <v>9</v>
      </c>
      <c r="H2" s="358"/>
      <c r="I2" s="358"/>
      <c r="J2" s="433" t="s">
        <v>16</v>
      </c>
      <c r="K2" s="434"/>
      <c r="L2" s="536"/>
      <c r="M2" s="544" t="s">
        <v>9</v>
      </c>
      <c r="N2" s="545"/>
      <c r="O2" s="545"/>
      <c r="P2" s="546" t="s">
        <v>16</v>
      </c>
      <c r="Q2" s="547"/>
      <c r="R2" s="548"/>
      <c r="S2" s="544" t="s">
        <v>9</v>
      </c>
      <c r="T2" s="545"/>
      <c r="U2" s="545"/>
      <c r="V2" s="546" t="s">
        <v>16</v>
      </c>
      <c r="W2" s="547"/>
      <c r="X2" s="548"/>
      <c r="Y2" s="544" t="s">
        <v>9</v>
      </c>
      <c r="Z2" s="545"/>
      <c r="AA2" s="545"/>
      <c r="AB2" s="546" t="s">
        <v>16</v>
      </c>
      <c r="AC2" s="547"/>
      <c r="AD2" s="548"/>
      <c r="AE2" s="544" t="s">
        <v>9</v>
      </c>
      <c r="AF2" s="545"/>
      <c r="AG2" s="545"/>
      <c r="AH2" s="546" t="s">
        <v>16</v>
      </c>
      <c r="AI2" s="547"/>
      <c r="AJ2" s="548"/>
    </row>
    <row r="3" spans="1:36" x14ac:dyDescent="0.25">
      <c r="A3" s="361"/>
      <c r="B3" s="358"/>
      <c r="C3" s="358"/>
      <c r="D3" s="436"/>
      <c r="E3" s="437"/>
      <c r="F3" s="537"/>
      <c r="G3" s="361"/>
      <c r="H3" s="358"/>
      <c r="I3" s="358"/>
      <c r="J3" s="436"/>
      <c r="K3" s="437"/>
      <c r="L3" s="537"/>
      <c r="M3" s="361"/>
      <c r="N3" s="358"/>
      <c r="O3" s="358"/>
      <c r="P3" s="436"/>
      <c r="Q3" s="437"/>
      <c r="R3" s="537"/>
      <c r="S3" s="361"/>
      <c r="T3" s="358"/>
      <c r="U3" s="358"/>
      <c r="V3" s="436"/>
      <c r="W3" s="437"/>
      <c r="X3" s="537"/>
      <c r="Y3" s="361"/>
      <c r="Z3" s="358"/>
      <c r="AA3" s="358"/>
      <c r="AB3" s="436"/>
      <c r="AC3" s="437"/>
      <c r="AD3" s="537"/>
      <c r="AE3" s="361"/>
      <c r="AF3" s="358"/>
      <c r="AG3" s="358"/>
      <c r="AH3" s="436"/>
      <c r="AI3" s="437"/>
      <c r="AJ3" s="537"/>
    </row>
    <row r="4" spans="1:36" ht="45" x14ac:dyDescent="0.25">
      <c r="A4" s="57" t="s">
        <v>53</v>
      </c>
      <c r="B4" s="2" t="s">
        <v>0</v>
      </c>
      <c r="C4" s="2" t="s">
        <v>10</v>
      </c>
      <c r="D4" s="57" t="s">
        <v>53</v>
      </c>
      <c r="E4" s="2" t="s">
        <v>0</v>
      </c>
      <c r="F4" s="58" t="s">
        <v>10</v>
      </c>
      <c r="G4" s="57" t="s">
        <v>53</v>
      </c>
      <c r="H4" s="2" t="s">
        <v>0</v>
      </c>
      <c r="I4" s="2" t="s">
        <v>10</v>
      </c>
      <c r="J4" s="57" t="s">
        <v>53</v>
      </c>
      <c r="K4" s="2" t="s">
        <v>0</v>
      </c>
      <c r="L4" s="58" t="s">
        <v>10</v>
      </c>
      <c r="M4" s="57" t="s">
        <v>53</v>
      </c>
      <c r="N4" s="2" t="s">
        <v>0</v>
      </c>
      <c r="O4" s="2" t="s">
        <v>10</v>
      </c>
      <c r="P4" s="57" t="s">
        <v>53</v>
      </c>
      <c r="Q4" s="2" t="s">
        <v>0</v>
      </c>
      <c r="R4" s="58" t="s">
        <v>10</v>
      </c>
      <c r="S4" s="57" t="s">
        <v>53</v>
      </c>
      <c r="T4" s="2" t="s">
        <v>0</v>
      </c>
      <c r="U4" s="2" t="s">
        <v>10</v>
      </c>
      <c r="V4" s="57" t="s">
        <v>53</v>
      </c>
      <c r="W4" s="2" t="s">
        <v>0</v>
      </c>
      <c r="X4" s="58" t="s">
        <v>10</v>
      </c>
      <c r="Y4" s="57" t="s">
        <v>53</v>
      </c>
      <c r="Z4" s="2" t="s">
        <v>0</v>
      </c>
      <c r="AA4" s="2" t="s">
        <v>10</v>
      </c>
      <c r="AB4" s="57" t="s">
        <v>53</v>
      </c>
      <c r="AC4" s="2" t="s">
        <v>0</v>
      </c>
      <c r="AD4" s="58" t="s">
        <v>10</v>
      </c>
      <c r="AE4" s="57" t="s">
        <v>53</v>
      </c>
      <c r="AF4" s="2" t="s">
        <v>0</v>
      </c>
      <c r="AG4" s="2" t="s">
        <v>10</v>
      </c>
      <c r="AH4" s="57" t="s">
        <v>53</v>
      </c>
      <c r="AI4" s="2" t="s">
        <v>0</v>
      </c>
      <c r="AJ4" s="58" t="s">
        <v>10</v>
      </c>
    </row>
    <row r="5" spans="1:36" x14ac:dyDescent="0.25">
      <c r="A5" s="538" t="s">
        <v>2</v>
      </c>
      <c r="B5" s="117">
        <v>1</v>
      </c>
      <c r="C5" s="480">
        <f>AVERAGE(B5:B7)</f>
        <v>1</v>
      </c>
      <c r="D5" s="502" t="s">
        <v>2</v>
      </c>
      <c r="E5" s="117">
        <v>1</v>
      </c>
      <c r="F5" s="355">
        <f>AVERAGE(E5:E7)</f>
        <v>1</v>
      </c>
      <c r="G5" s="538" t="s">
        <v>2</v>
      </c>
      <c r="H5" s="204">
        <v>1</v>
      </c>
      <c r="I5" s="541">
        <f>AVERAGE(H5:H6)</f>
        <v>1</v>
      </c>
      <c r="J5" s="502" t="s">
        <v>2</v>
      </c>
      <c r="K5" s="149">
        <v>1</v>
      </c>
      <c r="L5" s="359">
        <f>AVERAGE(K5:K7)</f>
        <v>1</v>
      </c>
      <c r="M5" s="538" t="s">
        <v>2</v>
      </c>
      <c r="N5" s="3">
        <v>1</v>
      </c>
      <c r="O5" s="330">
        <f>AVERAGE(N5:N7)</f>
        <v>1</v>
      </c>
      <c r="P5" s="502" t="s">
        <v>2</v>
      </c>
      <c r="Q5" s="149">
        <v>1</v>
      </c>
      <c r="R5" s="355">
        <f>AVERAGE(Q5:Q7)</f>
        <v>1</v>
      </c>
      <c r="S5" s="538" t="s">
        <v>2</v>
      </c>
      <c r="T5" s="3">
        <v>1</v>
      </c>
      <c r="U5" s="362">
        <f>AVERAGE(T5:T7)</f>
        <v>1</v>
      </c>
      <c r="V5" s="502" t="s">
        <v>2</v>
      </c>
      <c r="W5" s="117">
        <v>1</v>
      </c>
      <c r="X5" s="359">
        <f>AVERAGE(W5:W7)</f>
        <v>1</v>
      </c>
      <c r="Y5" s="538" t="s">
        <v>2</v>
      </c>
      <c r="Z5" s="119">
        <v>1</v>
      </c>
      <c r="AA5" s="362">
        <f>AVERAGE(Z5:Z7)</f>
        <v>1</v>
      </c>
      <c r="AB5" s="502" t="s">
        <v>2</v>
      </c>
      <c r="AC5" s="149">
        <v>1</v>
      </c>
      <c r="AD5" s="359">
        <f>AVERAGE(AC5:AC7)</f>
        <v>1</v>
      </c>
      <c r="AE5" s="538" t="s">
        <v>2</v>
      </c>
      <c r="AF5" s="209">
        <v>1</v>
      </c>
      <c r="AG5" s="480">
        <f>AVERAGE(AF5:AF7)</f>
        <v>1</v>
      </c>
      <c r="AH5" s="502" t="s">
        <v>2</v>
      </c>
      <c r="AI5" s="149">
        <v>1</v>
      </c>
      <c r="AJ5" s="355">
        <f>AVERAGE(AI5:AI7)</f>
        <v>1</v>
      </c>
    </row>
    <row r="6" spans="1:36" x14ac:dyDescent="0.25">
      <c r="A6" s="538"/>
      <c r="B6" s="117">
        <v>1</v>
      </c>
      <c r="C6" s="480"/>
      <c r="D6" s="502"/>
      <c r="E6" s="117">
        <v>1</v>
      </c>
      <c r="F6" s="355"/>
      <c r="G6" s="538"/>
      <c r="H6" s="204">
        <v>1</v>
      </c>
      <c r="I6" s="542"/>
      <c r="J6" s="502"/>
      <c r="K6" s="149">
        <v>1</v>
      </c>
      <c r="L6" s="359"/>
      <c r="M6" s="538"/>
      <c r="N6" s="3">
        <v>1</v>
      </c>
      <c r="O6" s="330"/>
      <c r="P6" s="502"/>
      <c r="Q6" s="149">
        <v>1</v>
      </c>
      <c r="R6" s="355"/>
      <c r="S6" s="538"/>
      <c r="T6" s="3">
        <v>1</v>
      </c>
      <c r="U6" s="330"/>
      <c r="V6" s="502"/>
      <c r="W6" s="117">
        <v>1</v>
      </c>
      <c r="X6" s="355"/>
      <c r="Y6" s="538"/>
      <c r="Z6" s="119">
        <v>1</v>
      </c>
      <c r="AA6" s="330"/>
      <c r="AB6" s="502"/>
      <c r="AC6" s="149">
        <v>1</v>
      </c>
      <c r="AD6" s="359"/>
      <c r="AE6" s="538"/>
      <c r="AF6" s="209">
        <v>1</v>
      </c>
      <c r="AG6" s="480"/>
      <c r="AH6" s="502"/>
      <c r="AI6" s="149">
        <v>1</v>
      </c>
      <c r="AJ6" s="355"/>
    </row>
    <row r="7" spans="1:36" x14ac:dyDescent="0.25">
      <c r="A7" s="538"/>
      <c r="B7" s="117">
        <v>1</v>
      </c>
      <c r="C7" s="480"/>
      <c r="D7" s="502"/>
      <c r="E7" s="117">
        <v>1</v>
      </c>
      <c r="F7" s="355"/>
      <c r="G7" s="538"/>
      <c r="H7" s="204"/>
      <c r="I7" s="541">
        <f>AVERAGE(H7:H9)</f>
        <v>2.364455</v>
      </c>
      <c r="J7" s="502"/>
      <c r="K7" s="149">
        <v>1</v>
      </c>
      <c r="L7" s="359"/>
      <c r="M7" s="538"/>
      <c r="N7" s="3">
        <v>1</v>
      </c>
      <c r="O7" s="330"/>
      <c r="P7" s="502"/>
      <c r="Q7" s="149">
        <v>1</v>
      </c>
      <c r="R7" s="355"/>
      <c r="S7" s="538"/>
      <c r="T7" s="3">
        <v>1</v>
      </c>
      <c r="U7" s="330"/>
      <c r="V7" s="502"/>
      <c r="W7" s="117">
        <v>1</v>
      </c>
      <c r="X7" s="355"/>
      <c r="Y7" s="538"/>
      <c r="Z7" s="119">
        <v>1</v>
      </c>
      <c r="AA7" s="330"/>
      <c r="AB7" s="502"/>
      <c r="AC7" s="149"/>
      <c r="AD7" s="359"/>
      <c r="AE7" s="538"/>
      <c r="AF7" s="209">
        <v>1</v>
      </c>
      <c r="AG7" s="480"/>
      <c r="AH7" s="502"/>
      <c r="AI7" s="149">
        <v>1</v>
      </c>
      <c r="AJ7" s="355"/>
    </row>
    <row r="8" spans="1:36" x14ac:dyDescent="0.25">
      <c r="A8" s="538" t="s">
        <v>3</v>
      </c>
      <c r="B8" s="117"/>
      <c r="C8" s="362">
        <f>AVERAGE(B8:B10)</f>
        <v>1.035215</v>
      </c>
      <c r="D8" s="502" t="s">
        <v>3</v>
      </c>
      <c r="E8" s="117">
        <v>2.24804</v>
      </c>
      <c r="F8" s="359">
        <f>AVERAGE(E8:E10)</f>
        <v>2.0748166666666665</v>
      </c>
      <c r="G8" s="538" t="s">
        <v>3</v>
      </c>
      <c r="H8" s="204">
        <v>2.1443300000000001</v>
      </c>
      <c r="I8" s="549"/>
      <c r="J8" s="502" t="s">
        <v>3</v>
      </c>
      <c r="K8" s="117">
        <v>2.3818700000000002</v>
      </c>
      <c r="L8" s="359">
        <f>AVERAGE(K8:K10)</f>
        <v>2.2374799999999997</v>
      </c>
      <c r="M8" s="538" t="s">
        <v>3</v>
      </c>
      <c r="N8" s="169">
        <v>2.5562299999999998</v>
      </c>
      <c r="O8" s="362">
        <f>AVERAGE(N8:N10)</f>
        <v>2.3517399999999999</v>
      </c>
      <c r="P8" s="502" t="s">
        <v>3</v>
      </c>
      <c r="Q8" s="117">
        <v>2.3998499999999998</v>
      </c>
      <c r="R8" s="359">
        <f>AVERAGE(Q8:Q10)</f>
        <v>2.1075466666666665</v>
      </c>
      <c r="S8" s="538" t="s">
        <v>3</v>
      </c>
      <c r="T8" s="5">
        <v>1.13896</v>
      </c>
      <c r="U8" s="362">
        <f>AVERAGE(T8:T10)</f>
        <v>1.7055849999999999</v>
      </c>
      <c r="V8" s="502" t="s">
        <v>3</v>
      </c>
      <c r="W8" s="117"/>
      <c r="X8" s="359">
        <f>AVERAGE(W8:W10)</f>
        <v>1.93113</v>
      </c>
      <c r="Y8" s="538" t="s">
        <v>3</v>
      </c>
      <c r="Z8" s="119">
        <v>1.4901199999999999</v>
      </c>
      <c r="AA8" s="362">
        <f>AVERAGE(Z8:Z10)</f>
        <v>1.7342949999999999</v>
      </c>
      <c r="AB8" s="502" t="s">
        <v>3</v>
      </c>
      <c r="AC8" s="208">
        <v>16.90549</v>
      </c>
      <c r="AD8" s="359">
        <f>AVERAGE(AC8:AC9)</f>
        <v>16.906354999999998</v>
      </c>
      <c r="AE8" s="538" t="s">
        <v>3</v>
      </c>
      <c r="AF8" s="119">
        <v>1.35701</v>
      </c>
      <c r="AG8" s="362">
        <f>AVERAGE(AF8:AF10)</f>
        <v>1.3460333333333334</v>
      </c>
      <c r="AH8" s="502" t="s">
        <v>3</v>
      </c>
      <c r="AI8" s="149"/>
      <c r="AJ8" s="359">
        <f>AVERAGE(AI8:AI10)</f>
        <v>2.4185650000000001</v>
      </c>
    </row>
    <row r="9" spans="1:36" x14ac:dyDescent="0.25">
      <c r="A9" s="538"/>
      <c r="B9" s="117">
        <v>1.09893</v>
      </c>
      <c r="C9" s="362"/>
      <c r="D9" s="502"/>
      <c r="E9" s="117">
        <v>1.9839800000000001</v>
      </c>
      <c r="F9" s="359"/>
      <c r="G9" s="538"/>
      <c r="H9" s="204">
        <v>2.5845799999999999</v>
      </c>
      <c r="I9" s="550"/>
      <c r="J9" s="502"/>
      <c r="K9" s="117">
        <v>2.1012499999999998</v>
      </c>
      <c r="L9" s="359"/>
      <c r="M9" s="538"/>
      <c r="N9" s="169">
        <v>2.2780800000000001</v>
      </c>
      <c r="O9" s="362"/>
      <c r="P9" s="502"/>
      <c r="Q9" s="117">
        <v>2.0505599999999999</v>
      </c>
      <c r="R9" s="359"/>
      <c r="S9" s="538"/>
      <c r="T9" s="5">
        <v>2.2722099999999998</v>
      </c>
      <c r="U9" s="362"/>
      <c r="V9" s="502"/>
      <c r="W9" s="117">
        <v>2.1465700000000001</v>
      </c>
      <c r="X9" s="359"/>
      <c r="Y9" s="538"/>
      <c r="Z9" s="119">
        <v>1.97847</v>
      </c>
      <c r="AA9" s="362"/>
      <c r="AB9" s="502"/>
      <c r="AC9" s="208">
        <v>16.907219999999999</v>
      </c>
      <c r="AD9" s="359"/>
      <c r="AE9" s="538"/>
      <c r="AF9" s="119">
        <v>1.31355</v>
      </c>
      <c r="AG9" s="362"/>
      <c r="AH9" s="502"/>
      <c r="AI9" s="208">
        <v>2.5209999999999999</v>
      </c>
      <c r="AJ9" s="359"/>
    </row>
    <row r="10" spans="1:36" x14ac:dyDescent="0.25">
      <c r="A10" s="538"/>
      <c r="B10" s="117">
        <v>0.97150000000000003</v>
      </c>
      <c r="C10" s="362"/>
      <c r="D10" s="502"/>
      <c r="E10" s="117">
        <v>1.9924299999999999</v>
      </c>
      <c r="F10" s="359"/>
      <c r="G10" s="538"/>
      <c r="H10" s="204"/>
      <c r="I10" s="541">
        <f t="shared" ref="I10" si="0">AVERAGE(H10:H12)</f>
        <v>3.8533499999999998</v>
      </c>
      <c r="J10" s="502"/>
      <c r="K10" s="117">
        <v>2.22932</v>
      </c>
      <c r="L10" s="359"/>
      <c r="M10" s="538"/>
      <c r="N10" s="169">
        <v>2.2209099999999999</v>
      </c>
      <c r="O10" s="362"/>
      <c r="P10" s="502"/>
      <c r="Q10" s="117">
        <v>1.8722300000000001</v>
      </c>
      <c r="R10" s="359"/>
      <c r="S10" s="538"/>
      <c r="T10" s="5"/>
      <c r="U10" s="362"/>
      <c r="V10" s="502"/>
      <c r="W10" s="117">
        <v>1.7156899999999999</v>
      </c>
      <c r="X10" s="359"/>
      <c r="Y10" s="538"/>
      <c r="Z10" s="119"/>
      <c r="AA10" s="362"/>
      <c r="AB10" s="502"/>
      <c r="AC10" s="208"/>
      <c r="AD10" s="359"/>
      <c r="AE10" s="538"/>
      <c r="AF10" s="119">
        <v>1.36754</v>
      </c>
      <c r="AG10" s="362"/>
      <c r="AH10" s="502"/>
      <c r="AI10" s="208">
        <v>2.3161299999999998</v>
      </c>
      <c r="AJ10" s="359"/>
    </row>
    <row r="11" spans="1:36" x14ac:dyDescent="0.25">
      <c r="A11" s="538" t="s">
        <v>4</v>
      </c>
      <c r="B11" s="117">
        <v>1.1369800000000001</v>
      </c>
      <c r="C11" s="429">
        <f>AVERAGE(B11:B13)</f>
        <v>1.1263333333333334</v>
      </c>
      <c r="D11" s="502" t="s">
        <v>4</v>
      </c>
      <c r="E11" s="117">
        <v>2.6644899999999998</v>
      </c>
      <c r="F11" s="359">
        <f>AVERAGE(E11:E13)</f>
        <v>2.5775133333333331</v>
      </c>
      <c r="G11" s="538" t="s">
        <v>4</v>
      </c>
      <c r="H11" s="204">
        <v>3.94692</v>
      </c>
      <c r="I11" s="549"/>
      <c r="J11" s="502" t="s">
        <v>4</v>
      </c>
      <c r="K11" s="117">
        <v>2.7055400000000001</v>
      </c>
      <c r="L11" s="359">
        <f t="shared" ref="L11" si="1">AVERAGE(K11:K13)</f>
        <v>2.3800266666666663</v>
      </c>
      <c r="M11" s="538" t="s">
        <v>4</v>
      </c>
      <c r="N11" s="169"/>
      <c r="O11" s="362">
        <f>AVERAGE(N11:N13)</f>
        <v>3.2750900000000001</v>
      </c>
      <c r="P11" s="502" t="s">
        <v>4</v>
      </c>
      <c r="Q11" s="117">
        <v>2.1046399999999998</v>
      </c>
      <c r="R11" s="359">
        <f>AVERAGE(Q11:Q13)</f>
        <v>2.0002033333333333</v>
      </c>
      <c r="S11" s="538" t="s">
        <v>4</v>
      </c>
      <c r="T11" s="5">
        <v>4.23977</v>
      </c>
      <c r="U11" s="362">
        <f>AVERAGE(T11:T13)</f>
        <v>5.0040250000000004</v>
      </c>
      <c r="V11" s="502" t="s">
        <v>4</v>
      </c>
      <c r="W11" s="117">
        <v>3.73854</v>
      </c>
      <c r="X11" s="359">
        <f>AVERAGE(W11:W13)</f>
        <v>3.8377249999999998</v>
      </c>
      <c r="Y11" s="538" t="s">
        <v>4</v>
      </c>
      <c r="Z11" s="119">
        <v>4.6333799999999998</v>
      </c>
      <c r="AA11" s="362">
        <f>AVERAGE(Z11:Z13)</f>
        <v>4.5900699999999999</v>
      </c>
      <c r="AB11" s="502" t="s">
        <v>4</v>
      </c>
      <c r="AC11" s="208">
        <v>15.52787</v>
      </c>
      <c r="AD11" s="359">
        <f>AVERAGE(AC11:AC12)</f>
        <v>18.397624999999998</v>
      </c>
      <c r="AE11" s="538" t="s">
        <v>4</v>
      </c>
      <c r="AF11" s="119">
        <v>1.53538</v>
      </c>
      <c r="AG11" s="429">
        <f>AVERAGE(AF11:AF13)</f>
        <v>1.3436966666666665</v>
      </c>
      <c r="AH11" s="502" t="s">
        <v>4</v>
      </c>
      <c r="AI11" s="208"/>
      <c r="AJ11" s="359">
        <f>AVERAGE(AI11:AI13)</f>
        <v>1.812665</v>
      </c>
    </row>
    <row r="12" spans="1:36" x14ac:dyDescent="0.25">
      <c r="A12" s="538"/>
      <c r="B12" s="117">
        <v>1.12934</v>
      </c>
      <c r="C12" s="429"/>
      <c r="D12" s="502"/>
      <c r="E12" s="117">
        <v>2.6268199999999999</v>
      </c>
      <c r="F12" s="359"/>
      <c r="G12" s="538"/>
      <c r="H12" s="204">
        <v>3.7597800000000001</v>
      </c>
      <c r="I12" s="550"/>
      <c r="J12" s="502"/>
      <c r="K12" s="117">
        <v>2.0767000000000002</v>
      </c>
      <c r="L12" s="359"/>
      <c r="M12" s="538"/>
      <c r="N12" s="169">
        <v>3.3662000000000001</v>
      </c>
      <c r="O12" s="362"/>
      <c r="P12" s="502"/>
      <c r="Q12" s="117">
        <v>1.9839599999999999</v>
      </c>
      <c r="R12" s="359"/>
      <c r="S12" s="538"/>
      <c r="T12" s="5">
        <v>5.7682799999999999</v>
      </c>
      <c r="U12" s="362"/>
      <c r="V12" s="502"/>
      <c r="W12" s="117"/>
      <c r="X12" s="359"/>
      <c r="Y12" s="538"/>
      <c r="Z12" s="119">
        <v>4.9695799999999997</v>
      </c>
      <c r="AA12" s="362"/>
      <c r="AB12" s="502"/>
      <c r="AC12" s="208">
        <v>21.267379999999999</v>
      </c>
      <c r="AD12" s="359"/>
      <c r="AE12" s="538"/>
      <c r="AF12" s="119">
        <v>1.2001500000000001</v>
      </c>
      <c r="AG12" s="429"/>
      <c r="AH12" s="502"/>
      <c r="AI12" s="208">
        <v>1.6857500000000001</v>
      </c>
      <c r="AJ12" s="359"/>
    </row>
    <row r="13" spans="1:36" x14ac:dyDescent="0.25">
      <c r="A13" s="538"/>
      <c r="B13" s="117">
        <v>1.1126799999999999</v>
      </c>
      <c r="C13" s="429"/>
      <c r="D13" s="502"/>
      <c r="E13" s="117">
        <v>2.44123</v>
      </c>
      <c r="F13" s="359"/>
      <c r="G13" s="538"/>
      <c r="H13" s="204">
        <v>3.5133800000000002</v>
      </c>
      <c r="I13" s="541">
        <f t="shared" ref="I13" si="2">AVERAGE(H13:H15)</f>
        <v>3.55152</v>
      </c>
      <c r="J13" s="502"/>
      <c r="K13" s="117">
        <v>2.3578399999999999</v>
      </c>
      <c r="L13" s="359"/>
      <c r="M13" s="538"/>
      <c r="N13" s="169">
        <v>3.18398</v>
      </c>
      <c r="O13" s="362"/>
      <c r="P13" s="502"/>
      <c r="Q13" s="117">
        <v>1.91201</v>
      </c>
      <c r="R13" s="359"/>
      <c r="S13" s="538"/>
      <c r="T13" s="5"/>
      <c r="U13" s="362"/>
      <c r="V13" s="502"/>
      <c r="W13" s="117">
        <v>3.9369100000000001</v>
      </c>
      <c r="X13" s="359"/>
      <c r="Y13" s="538"/>
      <c r="Z13" s="119">
        <v>4.1672500000000001</v>
      </c>
      <c r="AA13" s="362"/>
      <c r="AB13" s="502"/>
      <c r="AC13" s="208"/>
      <c r="AD13" s="359"/>
      <c r="AE13" s="538"/>
      <c r="AF13" s="119">
        <v>1.29556</v>
      </c>
      <c r="AG13" s="429"/>
      <c r="AH13" s="502"/>
      <c r="AI13" s="208">
        <v>1.9395800000000001</v>
      </c>
      <c r="AJ13" s="359"/>
    </row>
    <row r="14" spans="1:36" x14ac:dyDescent="0.25">
      <c r="A14" s="538" t="s">
        <v>83</v>
      </c>
      <c r="B14" s="117">
        <v>1.36788</v>
      </c>
      <c r="C14" s="362">
        <f>AVERAGE(B14:B16)</f>
        <v>1.27545</v>
      </c>
      <c r="D14" s="538" t="s">
        <v>109</v>
      </c>
      <c r="E14" s="117">
        <v>1.7848599999999999</v>
      </c>
      <c r="F14" s="359">
        <f>AVERAGE(E14:E16)</f>
        <v>1.6638233333333332</v>
      </c>
      <c r="G14" s="538" t="s">
        <v>83</v>
      </c>
      <c r="H14" s="204">
        <v>3.5661</v>
      </c>
      <c r="I14" s="549"/>
      <c r="J14" s="538" t="s">
        <v>109</v>
      </c>
      <c r="K14" s="117">
        <v>2.9021699999999999</v>
      </c>
      <c r="L14" s="359">
        <f t="shared" ref="L14" si="3">AVERAGE(K14:K16)</f>
        <v>2.7938800000000001</v>
      </c>
      <c r="M14" s="538" t="s">
        <v>83</v>
      </c>
      <c r="N14" s="169">
        <v>1.4222600000000001</v>
      </c>
      <c r="O14" s="362">
        <f>AVERAGE(N14:N16)</f>
        <v>1.3537133333333333</v>
      </c>
      <c r="P14" s="538" t="s">
        <v>109</v>
      </c>
      <c r="Q14" s="117">
        <v>1.7154</v>
      </c>
      <c r="R14" s="359">
        <f>AVERAGE(Q14:Q16)</f>
        <v>1.6129766666666667</v>
      </c>
      <c r="S14" s="538" t="s">
        <v>83</v>
      </c>
      <c r="T14" s="5">
        <v>9.7166499999999996</v>
      </c>
      <c r="U14" s="362">
        <f>AVERAGE(T14:T16)</f>
        <v>9.2216900000000006</v>
      </c>
      <c r="V14" s="538" t="s">
        <v>109</v>
      </c>
      <c r="W14" s="117">
        <v>4.4353300000000004</v>
      </c>
      <c r="X14" s="359">
        <f>AVERAGE(W14:W16)</f>
        <v>4.330376666666667</v>
      </c>
      <c r="Y14" s="538" t="s">
        <v>83</v>
      </c>
      <c r="Z14" s="119">
        <v>11.761279999999999</v>
      </c>
      <c r="AA14" s="362">
        <f>AVERAGE(Z14:Z16)</f>
        <v>9.6068433333333321</v>
      </c>
      <c r="AB14" s="538" t="s">
        <v>109</v>
      </c>
      <c r="AC14" s="208">
        <v>18.483499999999999</v>
      </c>
      <c r="AD14" s="359">
        <f>AVERAGE(AC14:AC16)</f>
        <v>21.360636666666664</v>
      </c>
      <c r="AE14" s="538" t="s">
        <v>83</v>
      </c>
      <c r="AF14" s="119">
        <v>1.7194</v>
      </c>
      <c r="AG14" s="362">
        <f>AVERAGE(AF14:AF16)</f>
        <v>1.6908033333333334</v>
      </c>
      <c r="AH14" s="538" t="s">
        <v>109</v>
      </c>
      <c r="AI14" s="208">
        <v>0.76249</v>
      </c>
      <c r="AJ14" s="359">
        <f>AVERAGE(AI14:AI16)</f>
        <v>0.73508666666666667</v>
      </c>
    </row>
    <row r="15" spans="1:36" x14ac:dyDescent="0.25">
      <c r="A15" s="538"/>
      <c r="B15" s="117">
        <v>1.2054</v>
      </c>
      <c r="C15" s="362"/>
      <c r="D15" s="538"/>
      <c r="E15" s="117">
        <v>1.6046</v>
      </c>
      <c r="F15" s="359"/>
      <c r="G15" s="538"/>
      <c r="H15" s="204">
        <v>3.5750799999999998</v>
      </c>
      <c r="I15" s="550"/>
      <c r="J15" s="538"/>
      <c r="K15" s="117">
        <v>2.5424000000000002</v>
      </c>
      <c r="L15" s="359"/>
      <c r="M15" s="538"/>
      <c r="N15" s="169">
        <v>1.26376</v>
      </c>
      <c r="O15" s="362"/>
      <c r="P15" s="538"/>
      <c r="Q15" s="117">
        <v>1.6605799999999999</v>
      </c>
      <c r="R15" s="359"/>
      <c r="S15" s="538"/>
      <c r="T15" s="5">
        <v>8.1769700000000007</v>
      </c>
      <c r="U15" s="362"/>
      <c r="V15" s="538"/>
      <c r="W15" s="117">
        <v>4.2424099999999996</v>
      </c>
      <c r="X15" s="359"/>
      <c r="Y15" s="538"/>
      <c r="Z15" s="119">
        <v>9.6211599999999997</v>
      </c>
      <c r="AA15" s="362"/>
      <c r="AB15" s="538"/>
      <c r="AC15" s="208">
        <v>24.808759999999999</v>
      </c>
      <c r="AD15" s="359"/>
      <c r="AE15" s="538"/>
      <c r="AF15" s="119">
        <v>1.68222</v>
      </c>
      <c r="AG15" s="362"/>
      <c r="AH15" s="538"/>
      <c r="AI15" s="208">
        <v>0.74092000000000002</v>
      </c>
      <c r="AJ15" s="359"/>
    </row>
    <row r="16" spans="1:36" x14ac:dyDescent="0.25">
      <c r="A16" s="538"/>
      <c r="B16" s="117">
        <v>1.2530699999999999</v>
      </c>
      <c r="C16" s="362"/>
      <c r="D16" s="538"/>
      <c r="E16" s="117">
        <v>1.6020099999999999</v>
      </c>
      <c r="F16" s="359"/>
      <c r="G16" s="538"/>
      <c r="H16" s="204">
        <v>4.3025200000000003</v>
      </c>
      <c r="I16" s="541">
        <f t="shared" ref="I16" si="4">AVERAGE(H16:H18)</f>
        <v>3.942323333333333</v>
      </c>
      <c r="J16" s="538"/>
      <c r="K16" s="117">
        <v>2.9370699999999998</v>
      </c>
      <c r="L16" s="359"/>
      <c r="M16" s="538"/>
      <c r="N16" s="169">
        <v>1.3751199999999999</v>
      </c>
      <c r="O16" s="362"/>
      <c r="P16" s="538"/>
      <c r="Q16" s="117">
        <v>1.46295</v>
      </c>
      <c r="R16" s="359"/>
      <c r="S16" s="538"/>
      <c r="T16" s="5">
        <v>9.7714499999999997</v>
      </c>
      <c r="U16" s="362"/>
      <c r="V16" s="538"/>
      <c r="W16" s="117">
        <v>4.3133900000000001</v>
      </c>
      <c r="X16" s="359"/>
      <c r="Y16" s="538"/>
      <c r="Z16" s="119">
        <v>7.4380899999999999</v>
      </c>
      <c r="AA16" s="362"/>
      <c r="AB16" s="538"/>
      <c r="AC16" s="208">
        <v>20.789650000000002</v>
      </c>
      <c r="AD16" s="359"/>
      <c r="AE16" s="538"/>
      <c r="AF16" s="119">
        <v>1.67079</v>
      </c>
      <c r="AG16" s="362"/>
      <c r="AH16" s="538"/>
      <c r="AI16" s="208">
        <v>0.70184999999999997</v>
      </c>
      <c r="AJ16" s="359"/>
    </row>
    <row r="17" spans="1:36" x14ac:dyDescent="0.25">
      <c r="A17" s="538" t="s">
        <v>84</v>
      </c>
      <c r="B17" s="117">
        <v>0.82987999999999995</v>
      </c>
      <c r="C17" s="362">
        <f>AVERAGE(B17:B19)</f>
        <v>0.78954666666666673</v>
      </c>
      <c r="D17" s="538" t="s">
        <v>110</v>
      </c>
      <c r="E17" s="117">
        <v>1.4831399999999999</v>
      </c>
      <c r="F17" s="359">
        <f>AVERAGE(E17:E19)</f>
        <v>1.5163599999999999</v>
      </c>
      <c r="G17" s="538" t="s">
        <v>84</v>
      </c>
      <c r="H17" s="204">
        <v>4.0824199999999999</v>
      </c>
      <c r="I17" s="549"/>
      <c r="J17" s="538" t="s">
        <v>110</v>
      </c>
      <c r="K17" s="117">
        <v>4.3516700000000004</v>
      </c>
      <c r="L17" s="359">
        <f t="shared" ref="L17" si="5">AVERAGE(K17:K19)</f>
        <v>3.232156666666667</v>
      </c>
      <c r="M17" s="538" t="s">
        <v>84</v>
      </c>
      <c r="N17" s="169">
        <v>1.68428</v>
      </c>
      <c r="O17" s="362">
        <f>AVERAGE(N17:N19)</f>
        <v>1.7485433333333333</v>
      </c>
      <c r="P17" s="538" t="s">
        <v>110</v>
      </c>
      <c r="Q17" s="117">
        <v>2.4379499999999998</v>
      </c>
      <c r="R17" s="359">
        <f>AVERAGE(Q17:Q19)</f>
        <v>2.1703800000000002</v>
      </c>
      <c r="S17" s="538" t="s">
        <v>84</v>
      </c>
      <c r="T17" s="5">
        <v>5.1880300000000004</v>
      </c>
      <c r="U17" s="362">
        <f>AVERAGE(T17:T19)</f>
        <v>6.4101866666666671</v>
      </c>
      <c r="V17" s="538" t="s">
        <v>110</v>
      </c>
      <c r="W17" s="117">
        <v>3.7517900000000002</v>
      </c>
      <c r="X17" s="359">
        <f>AVERAGE(W17:W19)</f>
        <v>3.5962000000000001</v>
      </c>
      <c r="Y17" s="538" t="s">
        <v>84</v>
      </c>
      <c r="Z17" s="119">
        <v>3.5136099999999999</v>
      </c>
      <c r="AA17" s="362">
        <f>AVERAGE(Z17:Z19)</f>
        <v>3.4330699999999998</v>
      </c>
      <c r="AB17" s="538" t="s">
        <v>110</v>
      </c>
      <c r="AC17" s="208">
        <v>42.811</v>
      </c>
      <c r="AD17" s="359">
        <f>AVERAGE(AC17:AC18)</f>
        <v>40.100915000000001</v>
      </c>
      <c r="AE17" s="538" t="s">
        <v>84</v>
      </c>
      <c r="AF17" s="119">
        <v>0.90851000000000004</v>
      </c>
      <c r="AG17" s="362">
        <f>AVERAGE(AF17:AF19)</f>
        <v>0.9929433333333334</v>
      </c>
      <c r="AH17" s="538" t="s">
        <v>110</v>
      </c>
      <c r="AI17" s="208">
        <v>1.3707100000000001</v>
      </c>
      <c r="AJ17" s="359">
        <f>AVERAGE(AI17:AI19)</f>
        <v>1.2701500000000001</v>
      </c>
    </row>
    <row r="18" spans="1:36" x14ac:dyDescent="0.25">
      <c r="A18" s="538"/>
      <c r="B18" s="117">
        <v>0.71040999999999999</v>
      </c>
      <c r="C18" s="362"/>
      <c r="D18" s="538"/>
      <c r="E18" s="117">
        <v>1.57514</v>
      </c>
      <c r="F18" s="359"/>
      <c r="G18" s="538"/>
      <c r="H18" s="204">
        <v>3.4420299999999999</v>
      </c>
      <c r="I18" s="550"/>
      <c r="J18" s="538"/>
      <c r="K18" s="117">
        <v>2.7426200000000001</v>
      </c>
      <c r="L18" s="359"/>
      <c r="M18" s="538"/>
      <c r="N18" s="169">
        <v>1.9406300000000001</v>
      </c>
      <c r="O18" s="362"/>
      <c r="P18" s="538"/>
      <c r="Q18" s="117">
        <v>1.7602899999999999</v>
      </c>
      <c r="R18" s="359"/>
      <c r="S18" s="538"/>
      <c r="T18" s="5">
        <v>7.7160000000000002</v>
      </c>
      <c r="U18" s="362"/>
      <c r="V18" s="538"/>
      <c r="W18" s="117"/>
      <c r="X18" s="359"/>
      <c r="Y18" s="538"/>
      <c r="Z18" s="119"/>
      <c r="AA18" s="362"/>
      <c r="AB18" s="538"/>
      <c r="AC18" s="208">
        <v>37.390830000000001</v>
      </c>
      <c r="AD18" s="359"/>
      <c r="AE18" s="538"/>
      <c r="AF18" s="119">
        <v>1.0363800000000001</v>
      </c>
      <c r="AG18" s="362"/>
      <c r="AH18" s="538"/>
      <c r="AI18" s="208">
        <v>1.2261599999999999</v>
      </c>
      <c r="AJ18" s="359"/>
    </row>
    <row r="19" spans="1:36" x14ac:dyDescent="0.25">
      <c r="A19" s="538"/>
      <c r="B19" s="117">
        <v>0.82835000000000003</v>
      </c>
      <c r="C19" s="362"/>
      <c r="D19" s="538"/>
      <c r="E19" s="117">
        <v>1.4907999999999999</v>
      </c>
      <c r="F19" s="359"/>
      <c r="G19" s="538"/>
      <c r="H19" s="204">
        <v>2.7670400000000002</v>
      </c>
      <c r="I19" s="541">
        <f t="shared" ref="I19" si="6">AVERAGE(H19:H21)</f>
        <v>3.0678266666666665</v>
      </c>
      <c r="J19" s="538"/>
      <c r="K19" s="117">
        <v>2.6021800000000002</v>
      </c>
      <c r="L19" s="359"/>
      <c r="M19" s="538"/>
      <c r="N19" s="169">
        <v>1.6207199999999999</v>
      </c>
      <c r="O19" s="362"/>
      <c r="P19" s="538"/>
      <c r="Q19" s="117">
        <v>2.3129</v>
      </c>
      <c r="R19" s="359"/>
      <c r="S19" s="538"/>
      <c r="T19" s="5">
        <v>6.32653</v>
      </c>
      <c r="U19" s="362"/>
      <c r="V19" s="538"/>
      <c r="W19" s="117">
        <v>3.4406099999999999</v>
      </c>
      <c r="X19" s="359"/>
      <c r="Y19" s="538"/>
      <c r="Z19" s="119">
        <v>3.3525299999999998</v>
      </c>
      <c r="AA19" s="362"/>
      <c r="AB19" s="538"/>
      <c r="AC19" s="208"/>
      <c r="AD19" s="359"/>
      <c r="AE19" s="538"/>
      <c r="AF19" s="119">
        <v>1.0339400000000001</v>
      </c>
      <c r="AG19" s="362"/>
      <c r="AH19" s="538"/>
      <c r="AI19" s="208">
        <v>1.2135800000000001</v>
      </c>
      <c r="AJ19" s="359"/>
    </row>
    <row r="20" spans="1:36" x14ac:dyDescent="0.25">
      <c r="A20" s="538" t="s">
        <v>85</v>
      </c>
      <c r="B20" s="117">
        <v>0.72114</v>
      </c>
      <c r="C20" s="337">
        <f>AVERAGE(B20:B22)</f>
        <v>0.71039000000000008</v>
      </c>
      <c r="D20" s="538" t="s">
        <v>111</v>
      </c>
      <c r="E20" s="117">
        <v>1.73431</v>
      </c>
      <c r="F20" s="518">
        <f>AVERAGE(E20:E22)</f>
        <v>1.85259</v>
      </c>
      <c r="G20" s="538" t="s">
        <v>85</v>
      </c>
      <c r="H20" s="204">
        <v>3.4601799999999998</v>
      </c>
      <c r="I20" s="549"/>
      <c r="J20" s="538" t="s">
        <v>111</v>
      </c>
      <c r="K20" s="117">
        <v>2.0628600000000001</v>
      </c>
      <c r="L20" s="359">
        <f t="shared" ref="L20" si="7">AVERAGE(K20:K22)</f>
        <v>1.96814</v>
      </c>
      <c r="M20" s="538" t="s">
        <v>85</v>
      </c>
      <c r="N20" s="169">
        <v>1.8111200000000001</v>
      </c>
      <c r="O20" s="362">
        <f>AVERAGE(N20:N22)</f>
        <v>1.7435149999999999</v>
      </c>
      <c r="P20" s="538" t="s">
        <v>111</v>
      </c>
      <c r="Q20" s="117">
        <v>1.55176</v>
      </c>
      <c r="R20" s="359">
        <f>AVERAGE(Q20:Q22)</f>
        <v>1.4923766666666667</v>
      </c>
      <c r="S20" s="538" t="s">
        <v>85</v>
      </c>
      <c r="T20" s="5">
        <v>5.32592</v>
      </c>
      <c r="U20" s="362">
        <f>AVERAGE(T20:T22)</f>
        <v>5.2266300000000001</v>
      </c>
      <c r="V20" s="538" t="s">
        <v>111</v>
      </c>
      <c r="W20" s="117">
        <v>3.5307499999999998</v>
      </c>
      <c r="X20" s="359">
        <f>AVERAGE(W20:W22)</f>
        <v>2.9900633333333331</v>
      </c>
      <c r="Y20" s="538" t="s">
        <v>85</v>
      </c>
      <c r="Z20" s="119">
        <v>3.52494</v>
      </c>
      <c r="AA20" s="337">
        <f>AVERAGE(Z20:Z22)</f>
        <v>3.8985099999999999</v>
      </c>
      <c r="AB20" s="538" t="s">
        <v>111</v>
      </c>
      <c r="AC20" s="208">
        <v>23.478529999999999</v>
      </c>
      <c r="AD20" s="359">
        <f t="shared" ref="AD20" si="8">AVERAGE(AC20:AC22)</f>
        <v>24.649443333333334</v>
      </c>
      <c r="AE20" s="538" t="s">
        <v>85</v>
      </c>
      <c r="AF20" s="119">
        <v>1.27163</v>
      </c>
      <c r="AG20" s="337">
        <f>AVERAGE(AF20:AF22)</f>
        <v>1.17703</v>
      </c>
      <c r="AH20" s="538" t="s">
        <v>111</v>
      </c>
      <c r="AI20" s="208">
        <v>1.17109</v>
      </c>
      <c r="AJ20" s="518">
        <f>AVERAGE(AI20:AI22)</f>
        <v>0.95067000000000002</v>
      </c>
    </row>
    <row r="21" spans="1:36" x14ac:dyDescent="0.25">
      <c r="A21" s="538"/>
      <c r="B21" s="117">
        <v>0.69964000000000004</v>
      </c>
      <c r="C21" s="338"/>
      <c r="D21" s="538"/>
      <c r="E21" s="117">
        <v>1.88561</v>
      </c>
      <c r="F21" s="519"/>
      <c r="G21" s="538"/>
      <c r="H21" s="204">
        <v>2.9762599999999999</v>
      </c>
      <c r="I21" s="550"/>
      <c r="J21" s="538"/>
      <c r="K21" s="117">
        <v>1.9638500000000001</v>
      </c>
      <c r="L21" s="359"/>
      <c r="M21" s="538"/>
      <c r="N21" s="169"/>
      <c r="O21" s="362"/>
      <c r="P21" s="538"/>
      <c r="Q21" s="117">
        <v>1.4317</v>
      </c>
      <c r="R21" s="359"/>
      <c r="S21" s="538"/>
      <c r="T21" s="5"/>
      <c r="U21" s="362"/>
      <c r="V21" s="538"/>
      <c r="W21" s="117">
        <v>2.8583799999999999</v>
      </c>
      <c r="X21" s="359"/>
      <c r="Y21" s="538"/>
      <c r="Z21" s="119"/>
      <c r="AA21" s="338"/>
      <c r="AB21" s="538"/>
      <c r="AC21" s="208">
        <v>25.02487</v>
      </c>
      <c r="AD21" s="359"/>
      <c r="AE21" s="538"/>
      <c r="AF21" s="119">
        <v>1.17377</v>
      </c>
      <c r="AG21" s="338"/>
      <c r="AH21" s="538"/>
      <c r="AI21" s="208">
        <v>0.80537999999999998</v>
      </c>
      <c r="AJ21" s="519"/>
    </row>
    <row r="22" spans="1:36" ht="15.75" thickBot="1" x14ac:dyDescent="0.3">
      <c r="A22" s="543"/>
      <c r="B22" s="210"/>
      <c r="C22" s="338"/>
      <c r="D22" s="538"/>
      <c r="E22" s="210">
        <v>1.9378500000000001</v>
      </c>
      <c r="F22" s="519"/>
      <c r="G22" s="538"/>
      <c r="H22" s="50"/>
      <c r="I22" s="216"/>
      <c r="J22" s="538"/>
      <c r="K22" s="117">
        <v>1.87771</v>
      </c>
      <c r="L22" s="359"/>
      <c r="M22" s="538"/>
      <c r="N22" s="169">
        <v>1.67591</v>
      </c>
      <c r="O22" s="362"/>
      <c r="P22" s="538"/>
      <c r="Q22" s="117">
        <v>1.4936700000000001</v>
      </c>
      <c r="R22" s="359"/>
      <c r="S22" s="538"/>
      <c r="T22" s="5">
        <v>5.1273400000000002</v>
      </c>
      <c r="U22" s="362"/>
      <c r="V22" s="538"/>
      <c r="W22" s="117">
        <v>2.5810599999999999</v>
      </c>
      <c r="X22" s="359"/>
      <c r="Y22" s="538"/>
      <c r="Z22" s="119">
        <v>4.2720799999999999</v>
      </c>
      <c r="AA22" s="339"/>
      <c r="AB22" s="538"/>
      <c r="AC22" s="208">
        <v>25.444929999999999</v>
      </c>
      <c r="AD22" s="359"/>
      <c r="AE22" s="538"/>
      <c r="AF22" s="119">
        <v>1.08569</v>
      </c>
      <c r="AG22" s="339"/>
      <c r="AH22" s="538"/>
      <c r="AI22" s="208">
        <v>0.87553999999999998</v>
      </c>
      <c r="AJ22" s="520"/>
    </row>
    <row r="23" spans="1:36" ht="16.5" thickBot="1" x14ac:dyDescent="0.3">
      <c r="A23" s="211" t="s">
        <v>106</v>
      </c>
      <c r="B23" s="212">
        <f>AVERAGE(C5:C13)</f>
        <v>1.0538494444444444</v>
      </c>
      <c r="C23" s="213"/>
      <c r="D23" s="214" t="s">
        <v>106</v>
      </c>
      <c r="E23" s="212">
        <f>AVERAGE(F5:F13)</f>
        <v>1.8841099999999997</v>
      </c>
      <c r="F23" s="215"/>
      <c r="G23" s="206" t="s">
        <v>106</v>
      </c>
      <c r="H23" s="12">
        <f>AVERAGE(I5:I12)</f>
        <v>2.4059349999999999</v>
      </c>
      <c r="J23" s="65"/>
      <c r="K23" s="207">
        <f>AVERAGE(L5:L13)</f>
        <v>1.8725022222222218</v>
      </c>
      <c r="L23" s="66"/>
      <c r="M23" s="64"/>
      <c r="N23" s="205">
        <f>AVERAGE(O5:O13)</f>
        <v>2.2089433333333335</v>
      </c>
      <c r="O23" s="65"/>
      <c r="P23" s="65"/>
      <c r="Q23" s="205">
        <f>AVERAGE(R5:R13)</f>
        <v>1.7025833333333331</v>
      </c>
      <c r="R23" s="66"/>
      <c r="S23" s="64"/>
      <c r="T23" s="205">
        <f>AVERAGE(U5:U13)</f>
        <v>2.5698700000000003</v>
      </c>
      <c r="U23" s="65"/>
      <c r="V23" s="205">
        <f>AVERAGE(X5:X13)</f>
        <v>2.2562850000000001</v>
      </c>
      <c r="W23" s="65"/>
      <c r="X23" s="66"/>
      <c r="Y23" s="64"/>
      <c r="Z23" s="207">
        <f>AVERAGE(AA5:AA13)</f>
        <v>2.4414549999999999</v>
      </c>
      <c r="AA23" s="65"/>
      <c r="AB23" s="65"/>
      <c r="AC23" s="205">
        <f>AVERAGE(AD5:AD13)</f>
        <v>12.101326666666665</v>
      </c>
      <c r="AD23" s="66"/>
      <c r="AE23" s="64"/>
      <c r="AF23" s="205">
        <f>AVERAGE(AG5:AG13)</f>
        <v>1.2299100000000001</v>
      </c>
      <c r="AG23" s="65"/>
      <c r="AH23" s="65"/>
      <c r="AI23" s="205">
        <f>AVERAGE(AJ5:AJ13)</f>
        <v>1.7437433333333334</v>
      </c>
      <c r="AJ23" s="66"/>
    </row>
    <row r="24" spans="1:36" ht="15.75" x14ac:dyDescent="0.25">
      <c r="A24" s="452" t="s">
        <v>86</v>
      </c>
      <c r="B24" s="453"/>
      <c r="C24" s="453"/>
      <c r="D24" s="453"/>
      <c r="E24" s="453"/>
      <c r="F24" s="555"/>
      <c r="G24" s="452" t="s">
        <v>87</v>
      </c>
      <c r="H24" s="453"/>
      <c r="I24" s="453"/>
      <c r="J24" s="453"/>
      <c r="K24" s="453"/>
      <c r="L24" s="555"/>
      <c r="M24" s="551" t="s">
        <v>74</v>
      </c>
      <c r="N24" s="552"/>
      <c r="O24" s="552"/>
      <c r="P24" s="552"/>
      <c r="Q24" s="552"/>
      <c r="R24" s="553"/>
      <c r="S24" s="551" t="s">
        <v>62</v>
      </c>
      <c r="T24" s="552"/>
      <c r="U24" s="552"/>
      <c r="V24" s="552"/>
      <c r="W24" s="552"/>
      <c r="X24" s="553"/>
      <c r="Y24" s="551" t="s">
        <v>108</v>
      </c>
      <c r="Z24" s="552"/>
      <c r="AA24" s="552"/>
      <c r="AB24" s="552"/>
      <c r="AC24" s="552"/>
      <c r="AD24" s="553"/>
      <c r="AE24" s="551" t="s">
        <v>107</v>
      </c>
      <c r="AF24" s="552"/>
      <c r="AG24" s="552"/>
      <c r="AH24" s="552"/>
      <c r="AI24" s="552"/>
      <c r="AJ24" s="553"/>
    </row>
    <row r="25" spans="1:36" x14ac:dyDescent="0.25">
      <c r="A25" s="63"/>
      <c r="B25" t="s">
        <v>102</v>
      </c>
      <c r="D25" t="s">
        <v>103</v>
      </c>
      <c r="F25" s="62"/>
      <c r="G25" s="63"/>
      <c r="H25" t="s">
        <v>102</v>
      </c>
      <c r="J25" t="s">
        <v>103</v>
      </c>
      <c r="L25" s="62"/>
      <c r="M25" s="63"/>
      <c r="N25" t="s">
        <v>102</v>
      </c>
      <c r="P25" t="s">
        <v>103</v>
      </c>
      <c r="R25" s="62"/>
      <c r="S25" s="63"/>
      <c r="T25" t="s">
        <v>102</v>
      </c>
      <c r="V25" t="s">
        <v>103</v>
      </c>
      <c r="X25" s="62"/>
      <c r="Y25" s="63"/>
      <c r="Z25" t="s">
        <v>102</v>
      </c>
      <c r="AB25" t="s">
        <v>103</v>
      </c>
      <c r="AD25" s="62"/>
      <c r="AE25" s="63"/>
      <c r="AF25" t="s">
        <v>102</v>
      </c>
      <c r="AH25" t="s">
        <v>103</v>
      </c>
      <c r="AJ25" s="62"/>
    </row>
    <row r="26" spans="1:36" x14ac:dyDescent="0.25">
      <c r="A26" s="538" t="s">
        <v>2</v>
      </c>
      <c r="B26" s="476">
        <f>C5/$B$23</f>
        <v>0.94890214657480598</v>
      </c>
      <c r="C26" s="538" t="s">
        <v>2</v>
      </c>
      <c r="D26" s="476">
        <f>F5/$E$23</f>
        <v>0.53075457377753965</v>
      </c>
      <c r="E26" s="465"/>
      <c r="F26" s="217"/>
      <c r="G26" s="538" t="s">
        <v>2</v>
      </c>
      <c r="H26" s="476">
        <f>I5/$H$23</f>
        <v>0.41563882648533729</v>
      </c>
      <c r="I26" s="538" t="s">
        <v>2</v>
      </c>
      <c r="J26" s="476">
        <f>L5/1.873</f>
        <v>0.53390282968499736</v>
      </c>
      <c r="L26" s="62"/>
      <c r="M26" s="538" t="s">
        <v>2</v>
      </c>
      <c r="N26" s="476">
        <f>O5/2.209</f>
        <v>0.45269352648257127</v>
      </c>
      <c r="O26" s="538" t="s">
        <v>2</v>
      </c>
      <c r="P26" s="476">
        <f>R5/1.703</f>
        <v>0.58719906048150317</v>
      </c>
      <c r="R26" s="62"/>
      <c r="S26" s="538" t="s">
        <v>2</v>
      </c>
      <c r="T26" s="476">
        <f>U5/2.57</f>
        <v>0.38910505836575876</v>
      </c>
      <c r="U26" s="538" t="s">
        <v>2</v>
      </c>
      <c r="V26" s="476">
        <f>X5/2.256</f>
        <v>0.44326241134751776</v>
      </c>
      <c r="X26" s="62"/>
      <c r="Y26" s="538" t="s">
        <v>2</v>
      </c>
      <c r="Z26" s="476">
        <f>AA5/2.441</f>
        <v>0.40966816878328555</v>
      </c>
      <c r="AA26" s="538" t="s">
        <v>2</v>
      </c>
      <c r="AB26" s="476">
        <f>AD5/12.101</f>
        <v>8.2637798529047179E-2</v>
      </c>
      <c r="AD26" s="62"/>
      <c r="AE26" s="538" t="s">
        <v>2</v>
      </c>
      <c r="AF26" s="476">
        <f>AG5/1.23</f>
        <v>0.81300813008130079</v>
      </c>
      <c r="AG26" s="538" t="s">
        <v>2</v>
      </c>
      <c r="AH26" s="476">
        <f>AJ5/1.744</f>
        <v>0.57339449541284404</v>
      </c>
      <c r="AI26" s="39"/>
      <c r="AJ26" s="217"/>
    </row>
    <row r="27" spans="1:36" x14ac:dyDescent="0.25">
      <c r="A27" s="538"/>
      <c r="B27" s="476"/>
      <c r="C27" s="538"/>
      <c r="D27" s="476"/>
      <c r="E27" s="465"/>
      <c r="F27" s="62"/>
      <c r="G27" s="538"/>
      <c r="H27" s="476"/>
      <c r="I27" s="538"/>
      <c r="J27" s="476"/>
      <c r="L27" s="62"/>
      <c r="M27" s="538"/>
      <c r="N27" s="476"/>
      <c r="O27" s="538"/>
      <c r="P27" s="476"/>
      <c r="R27" s="62"/>
      <c r="S27" s="538"/>
      <c r="T27" s="476"/>
      <c r="U27" s="538"/>
      <c r="V27" s="476"/>
      <c r="X27" s="62"/>
      <c r="Y27" s="538"/>
      <c r="Z27" s="476"/>
      <c r="AA27" s="538"/>
      <c r="AB27" s="476"/>
      <c r="AD27" s="62"/>
      <c r="AE27" s="538"/>
      <c r="AF27" s="476"/>
      <c r="AG27" s="538"/>
      <c r="AH27" s="476"/>
      <c r="AJ27" s="62"/>
    </row>
    <row r="28" spans="1:36" x14ac:dyDescent="0.25">
      <c r="A28" s="538"/>
      <c r="B28" s="476"/>
      <c r="C28" s="538"/>
      <c r="D28" s="476"/>
      <c r="E28" s="465"/>
      <c r="F28" s="62"/>
      <c r="G28" s="538"/>
      <c r="H28" s="476"/>
      <c r="I28" s="538"/>
      <c r="J28" s="476"/>
      <c r="L28" s="62"/>
      <c r="M28" s="538"/>
      <c r="N28" s="476"/>
      <c r="O28" s="538"/>
      <c r="P28" s="476"/>
      <c r="R28" s="62"/>
      <c r="S28" s="538"/>
      <c r="T28" s="476"/>
      <c r="U28" s="538"/>
      <c r="V28" s="476"/>
      <c r="X28" s="62"/>
      <c r="Y28" s="538"/>
      <c r="Z28" s="476"/>
      <c r="AA28" s="538"/>
      <c r="AB28" s="476"/>
      <c r="AD28" s="62"/>
      <c r="AE28" s="538"/>
      <c r="AF28" s="476"/>
      <c r="AG28" s="538"/>
      <c r="AH28" s="476"/>
      <c r="AJ28" s="62"/>
    </row>
    <row r="29" spans="1:36" x14ac:dyDescent="0.25">
      <c r="A29" s="538" t="s">
        <v>3</v>
      </c>
      <c r="B29" s="476">
        <f t="shared" ref="B29" si="9">C8/$B$23</f>
        <v>0.98231773566643776</v>
      </c>
      <c r="C29" s="538" t="s">
        <v>3</v>
      </c>
      <c r="D29" s="476">
        <f>F8/$E$23</f>
        <v>1.101218435583202</v>
      </c>
      <c r="E29" s="465"/>
      <c r="F29" s="62"/>
      <c r="G29" s="538" t="s">
        <v>3</v>
      </c>
      <c r="H29" s="476">
        <f>I7/$H$23</f>
        <v>0.98275930147738821</v>
      </c>
      <c r="I29" s="538" t="s">
        <v>3</v>
      </c>
      <c r="J29" s="476">
        <f>L8/1.873</f>
        <v>1.1945969033635877</v>
      </c>
      <c r="L29" s="62"/>
      <c r="M29" s="538" t="s">
        <v>3</v>
      </c>
      <c r="N29" s="476">
        <f t="shared" ref="N29" si="10">O8/2.209</f>
        <v>1.0646174739701222</v>
      </c>
      <c r="O29" s="538" t="s">
        <v>3</v>
      </c>
      <c r="P29" s="476">
        <f>R8/1.703</f>
        <v>1.2375494225875903</v>
      </c>
      <c r="R29" s="62"/>
      <c r="S29" s="538" t="s">
        <v>3</v>
      </c>
      <c r="T29" s="476">
        <f t="shared" ref="T29" si="11">U8/2.57</f>
        <v>0.66365175097276263</v>
      </c>
      <c r="U29" s="538" t="s">
        <v>3</v>
      </c>
      <c r="V29" s="476">
        <f>X8/2.256</f>
        <v>0.85599734042553199</v>
      </c>
      <c r="X29" s="62"/>
      <c r="Y29" s="538" t="s">
        <v>3</v>
      </c>
      <c r="Z29" s="476">
        <f t="shared" ref="Z29" si="12">AA8/2.441</f>
        <v>0.71048545678000818</v>
      </c>
      <c r="AA29" s="538" t="s">
        <v>3</v>
      </c>
      <c r="AB29" s="476">
        <f>AD8/12.101</f>
        <v>1.3971039583505493</v>
      </c>
      <c r="AD29" s="62"/>
      <c r="AE29" s="538" t="s">
        <v>3</v>
      </c>
      <c r="AF29" s="476">
        <f t="shared" ref="AF29" si="13">AG8/1.23</f>
        <v>1.0943360433604337</v>
      </c>
      <c r="AG29" s="538" t="s">
        <v>3</v>
      </c>
      <c r="AH29" s="476">
        <f>AJ8/1.744</f>
        <v>1.3867918577981653</v>
      </c>
      <c r="AI29" s="39"/>
      <c r="AJ29" s="62"/>
    </row>
    <row r="30" spans="1:36" x14ac:dyDescent="0.25">
      <c r="A30" s="538"/>
      <c r="B30" s="476"/>
      <c r="C30" s="538"/>
      <c r="D30" s="476"/>
      <c r="E30" s="465"/>
      <c r="F30" s="62"/>
      <c r="G30" s="538"/>
      <c r="H30" s="476"/>
      <c r="I30" s="538"/>
      <c r="J30" s="476"/>
      <c r="L30" s="62"/>
      <c r="M30" s="538"/>
      <c r="N30" s="476"/>
      <c r="O30" s="538"/>
      <c r="P30" s="476"/>
      <c r="R30" s="62"/>
      <c r="S30" s="538"/>
      <c r="T30" s="476"/>
      <c r="U30" s="538"/>
      <c r="V30" s="476"/>
      <c r="X30" s="62"/>
      <c r="Y30" s="538"/>
      <c r="Z30" s="476"/>
      <c r="AA30" s="538"/>
      <c r="AB30" s="476"/>
      <c r="AD30" s="62"/>
      <c r="AE30" s="538"/>
      <c r="AF30" s="476"/>
      <c r="AG30" s="538"/>
      <c r="AH30" s="476"/>
      <c r="AJ30" s="62"/>
    </row>
    <row r="31" spans="1:36" x14ac:dyDescent="0.25">
      <c r="A31" s="538"/>
      <c r="B31" s="476"/>
      <c r="C31" s="538"/>
      <c r="D31" s="476"/>
      <c r="E31" s="465"/>
      <c r="F31" s="62"/>
      <c r="G31" s="538"/>
      <c r="H31" s="476"/>
      <c r="I31" s="538"/>
      <c r="J31" s="476"/>
      <c r="L31" s="62"/>
      <c r="M31" s="538"/>
      <c r="N31" s="476"/>
      <c r="O31" s="538"/>
      <c r="P31" s="476"/>
      <c r="R31" s="62"/>
      <c r="S31" s="538"/>
      <c r="T31" s="476"/>
      <c r="U31" s="538"/>
      <c r="V31" s="476"/>
      <c r="X31" s="62"/>
      <c r="Y31" s="538"/>
      <c r="Z31" s="476"/>
      <c r="AA31" s="538"/>
      <c r="AB31" s="476"/>
      <c r="AD31" s="62"/>
      <c r="AE31" s="538"/>
      <c r="AF31" s="476"/>
      <c r="AG31" s="538"/>
      <c r="AH31" s="476"/>
      <c r="AJ31" s="62"/>
    </row>
    <row r="32" spans="1:36" x14ac:dyDescent="0.25">
      <c r="A32" s="538" t="s">
        <v>4</v>
      </c>
      <c r="B32" s="476">
        <f t="shared" ref="B32" si="14">C11/$B$23</f>
        <v>1.0687801177587566</v>
      </c>
      <c r="C32" s="538" t="s">
        <v>4</v>
      </c>
      <c r="D32" s="476">
        <f>F11/$E$23</f>
        <v>1.3680269906392586</v>
      </c>
      <c r="E32" s="465"/>
      <c r="F32" s="62"/>
      <c r="G32" s="538" t="s">
        <v>4</v>
      </c>
      <c r="H32" s="476">
        <f>I10/$H$23</f>
        <v>1.6016018720372744</v>
      </c>
      <c r="I32" s="538" t="s">
        <v>4</v>
      </c>
      <c r="J32" s="476">
        <f>L11/1.873</f>
        <v>1.270702972059085</v>
      </c>
      <c r="L32" s="62"/>
      <c r="M32" s="538" t="s">
        <v>4</v>
      </c>
      <c r="N32" s="476">
        <f t="shared" ref="N32" si="15">O11/2.209</f>
        <v>1.4826120416478044</v>
      </c>
      <c r="O32" s="538" t="s">
        <v>4</v>
      </c>
      <c r="P32" s="476">
        <f>R11/1.703</f>
        <v>1.1745175181053042</v>
      </c>
      <c r="R32" s="62"/>
      <c r="S32" s="538" t="s">
        <v>4</v>
      </c>
      <c r="T32" s="476">
        <f t="shared" ref="T32" si="16">U11/2.57</f>
        <v>1.9470914396887162</v>
      </c>
      <c r="U32" s="538" t="s">
        <v>4</v>
      </c>
      <c r="V32" s="476">
        <f>X11/2.256</f>
        <v>1.7011192375886526</v>
      </c>
      <c r="X32" s="62"/>
      <c r="Y32" s="538" t="s">
        <v>4</v>
      </c>
      <c r="Z32" s="476">
        <f t="shared" ref="Z32" si="17">AA11/2.441</f>
        <v>1.8804055714870955</v>
      </c>
      <c r="AA32" s="538" t="s">
        <v>4</v>
      </c>
      <c r="AB32" s="476">
        <f>AD11/12.101</f>
        <v>1.5203392281629615</v>
      </c>
      <c r="AD32" s="62"/>
      <c r="AE32" s="538" t="s">
        <v>4</v>
      </c>
      <c r="AF32" s="476">
        <f t="shared" ref="AF32" si="18">AG11/1.23</f>
        <v>1.0924363143631435</v>
      </c>
      <c r="AG32" s="538" t="s">
        <v>4</v>
      </c>
      <c r="AH32" s="476">
        <f>AJ11/1.744</f>
        <v>1.039372133027523</v>
      </c>
      <c r="AI32" s="39"/>
      <c r="AJ32" s="62"/>
    </row>
    <row r="33" spans="1:36" x14ac:dyDescent="0.25">
      <c r="A33" s="538"/>
      <c r="B33" s="476"/>
      <c r="C33" s="538"/>
      <c r="D33" s="476"/>
      <c r="E33" s="465"/>
      <c r="F33" s="62"/>
      <c r="G33" s="538"/>
      <c r="H33" s="476"/>
      <c r="I33" s="538"/>
      <c r="J33" s="476"/>
      <c r="L33" s="62"/>
      <c r="M33" s="538"/>
      <c r="N33" s="476"/>
      <c r="O33" s="538"/>
      <c r="P33" s="476"/>
      <c r="R33" s="62"/>
      <c r="S33" s="538"/>
      <c r="T33" s="476"/>
      <c r="U33" s="538"/>
      <c r="V33" s="476"/>
      <c r="X33" s="62"/>
      <c r="Y33" s="538"/>
      <c r="Z33" s="476"/>
      <c r="AA33" s="538"/>
      <c r="AB33" s="476"/>
      <c r="AD33" s="62"/>
      <c r="AE33" s="538"/>
      <c r="AF33" s="476"/>
      <c r="AG33" s="538"/>
      <c r="AH33" s="476"/>
      <c r="AJ33" s="62"/>
    </row>
    <row r="34" spans="1:36" x14ac:dyDescent="0.25">
      <c r="A34" s="538"/>
      <c r="B34" s="476"/>
      <c r="C34" s="538"/>
      <c r="D34" s="476"/>
      <c r="E34" s="465"/>
      <c r="F34" s="62"/>
      <c r="G34" s="538"/>
      <c r="H34" s="476"/>
      <c r="I34" s="538"/>
      <c r="J34" s="476"/>
      <c r="L34" s="62"/>
      <c r="M34" s="538"/>
      <c r="N34" s="476"/>
      <c r="O34" s="538"/>
      <c r="P34" s="476"/>
      <c r="R34" s="62"/>
      <c r="S34" s="538"/>
      <c r="T34" s="476"/>
      <c r="U34" s="538"/>
      <c r="V34" s="476"/>
      <c r="X34" s="62"/>
      <c r="Y34" s="538"/>
      <c r="Z34" s="476"/>
      <c r="AA34" s="538"/>
      <c r="AB34" s="476"/>
      <c r="AD34" s="62"/>
      <c r="AE34" s="538"/>
      <c r="AF34" s="476"/>
      <c r="AG34" s="538"/>
      <c r="AH34" s="476"/>
      <c r="AJ34" s="62"/>
    </row>
    <row r="35" spans="1:36" x14ac:dyDescent="0.25">
      <c r="A35" s="538" t="s">
        <v>83</v>
      </c>
      <c r="B35" s="476">
        <f t="shared" ref="B35" si="19">C14/$B$23</f>
        <v>1.2102772428488362</v>
      </c>
      <c r="C35" s="538" t="s">
        <v>109</v>
      </c>
      <c r="D35" s="476">
        <f>F14/$E$23</f>
        <v>0.88308184412445845</v>
      </c>
      <c r="F35" s="62"/>
      <c r="G35" s="538" t="s">
        <v>83</v>
      </c>
      <c r="H35" s="476">
        <f t="shared" ref="H35" si="20">I13/$H$23</f>
        <v>1.4761496050392051</v>
      </c>
      <c r="I35" s="538" t="s">
        <v>109</v>
      </c>
      <c r="J35" s="476">
        <f>L14/1.873</f>
        <v>1.4916604378003204</v>
      </c>
      <c r="L35" s="62"/>
      <c r="M35" s="538" t="s">
        <v>83</v>
      </c>
      <c r="N35" s="476">
        <f t="shared" ref="N35" si="21">O14/2.209</f>
        <v>0.61281726271314318</v>
      </c>
      <c r="O35" s="538" t="s">
        <v>109</v>
      </c>
      <c r="P35" s="476">
        <f>R14/1.703</f>
        <v>0.94713838324525346</v>
      </c>
      <c r="R35" s="62"/>
      <c r="S35" s="538" t="s">
        <v>83</v>
      </c>
      <c r="T35" s="476">
        <f t="shared" ref="T35" si="22">U14/2.57</f>
        <v>3.5882062256809344</v>
      </c>
      <c r="U35" s="538" t="s">
        <v>109</v>
      </c>
      <c r="V35" s="476">
        <f>X14/2.256</f>
        <v>1.919493203309693</v>
      </c>
      <c r="X35" s="62"/>
      <c r="Y35" s="538" t="s">
        <v>83</v>
      </c>
      <c r="Z35" s="476">
        <f t="shared" ref="Z35" si="23">AA14/2.441</f>
        <v>3.9356179161545812</v>
      </c>
      <c r="AA35" s="538" t="s">
        <v>109</v>
      </c>
      <c r="AB35" s="476">
        <f>AD14/12.101</f>
        <v>1.7651959893121778</v>
      </c>
      <c r="AD35" s="62"/>
      <c r="AE35" s="538" t="s">
        <v>83</v>
      </c>
      <c r="AF35" s="476">
        <f t="shared" ref="AF35" si="24">AG14/1.23</f>
        <v>1.3746368563685638</v>
      </c>
      <c r="AG35" s="538" t="s">
        <v>109</v>
      </c>
      <c r="AH35" s="476">
        <f>AJ14/1.744</f>
        <v>0.42149464831804284</v>
      </c>
      <c r="AJ35" s="62"/>
    </row>
    <row r="36" spans="1:36" x14ac:dyDescent="0.25">
      <c r="A36" s="538"/>
      <c r="B36" s="476"/>
      <c r="C36" s="538"/>
      <c r="D36" s="476"/>
      <c r="F36" s="62"/>
      <c r="G36" s="538"/>
      <c r="H36" s="476"/>
      <c r="I36" s="538"/>
      <c r="J36" s="476"/>
      <c r="L36" s="62"/>
      <c r="M36" s="538"/>
      <c r="N36" s="476"/>
      <c r="O36" s="538"/>
      <c r="P36" s="476"/>
      <c r="R36" s="62"/>
      <c r="S36" s="538"/>
      <c r="T36" s="476"/>
      <c r="U36" s="538"/>
      <c r="V36" s="476"/>
      <c r="X36" s="62"/>
      <c r="Y36" s="538"/>
      <c r="Z36" s="476"/>
      <c r="AA36" s="538"/>
      <c r="AB36" s="476"/>
      <c r="AD36" s="62"/>
      <c r="AE36" s="538"/>
      <c r="AF36" s="476"/>
      <c r="AG36" s="538"/>
      <c r="AH36" s="476"/>
      <c r="AJ36" s="62"/>
    </row>
    <row r="37" spans="1:36" x14ac:dyDescent="0.25">
      <c r="A37" s="538"/>
      <c r="B37" s="476"/>
      <c r="C37" s="538"/>
      <c r="D37" s="476"/>
      <c r="F37" s="62"/>
      <c r="G37" s="538"/>
      <c r="H37" s="476"/>
      <c r="I37" s="538"/>
      <c r="J37" s="476"/>
      <c r="L37" s="62"/>
      <c r="M37" s="538"/>
      <c r="N37" s="476"/>
      <c r="O37" s="538"/>
      <c r="P37" s="476"/>
      <c r="R37" s="62"/>
      <c r="S37" s="538"/>
      <c r="T37" s="476"/>
      <c r="U37" s="538"/>
      <c r="V37" s="476"/>
      <c r="X37" s="62"/>
      <c r="Y37" s="538"/>
      <c r="Z37" s="476"/>
      <c r="AA37" s="538"/>
      <c r="AB37" s="476"/>
      <c r="AD37" s="62"/>
      <c r="AE37" s="538"/>
      <c r="AF37" s="476"/>
      <c r="AG37" s="538"/>
      <c r="AH37" s="476"/>
      <c r="AJ37" s="62"/>
    </row>
    <row r="38" spans="1:36" x14ac:dyDescent="0.25">
      <c r="A38" s="538" t="s">
        <v>84</v>
      </c>
      <c r="B38" s="476">
        <f t="shared" ref="B38" si="25">C17/$B$23</f>
        <v>0.74920252682098287</v>
      </c>
      <c r="C38" s="538" t="s">
        <v>110</v>
      </c>
      <c r="D38" s="476">
        <f>F17/$E$23</f>
        <v>0.80481500549330987</v>
      </c>
      <c r="F38" s="62"/>
      <c r="G38" s="538" t="s">
        <v>84</v>
      </c>
      <c r="H38" s="476">
        <f t="shared" ref="H38" si="26">I16/$H$23</f>
        <v>1.6385826438924298</v>
      </c>
      <c r="I38" s="538" t="s">
        <v>110</v>
      </c>
      <c r="J38" s="476">
        <f>L17/1.873</f>
        <v>1.7256575903185623</v>
      </c>
      <c r="L38" s="62"/>
      <c r="M38" s="538" t="s">
        <v>84</v>
      </c>
      <c r="N38" s="476">
        <f t="shared" ref="N38" si="27">O17/2.209</f>
        <v>0.79155424777425676</v>
      </c>
      <c r="O38" s="538" t="s">
        <v>110</v>
      </c>
      <c r="P38" s="476">
        <f>R17/1.703</f>
        <v>1.2744450968878451</v>
      </c>
      <c r="R38" s="62"/>
      <c r="S38" s="538" t="s">
        <v>84</v>
      </c>
      <c r="T38" s="476">
        <f t="shared" ref="T38" si="28">U17/2.57</f>
        <v>2.4942360570687421</v>
      </c>
      <c r="U38" s="538" t="s">
        <v>110</v>
      </c>
      <c r="V38" s="476">
        <f>X17/2.256</f>
        <v>1.5940602836879434</v>
      </c>
      <c r="X38" s="62"/>
      <c r="Y38" s="538" t="s">
        <v>84</v>
      </c>
      <c r="Z38" s="476">
        <f t="shared" ref="Z38" si="29">AA17/2.441</f>
        <v>1.4064195002048341</v>
      </c>
      <c r="AA38" s="538" t="s">
        <v>110</v>
      </c>
      <c r="AB38" s="476">
        <f>AD17/12.101</f>
        <v>3.3138513346004461</v>
      </c>
      <c r="AD38" s="62"/>
      <c r="AE38" s="538" t="s">
        <v>84</v>
      </c>
      <c r="AF38" s="476">
        <f t="shared" ref="AF38" si="30">AG17/1.23</f>
        <v>0.80727100271002716</v>
      </c>
      <c r="AG38" s="538" t="s">
        <v>110</v>
      </c>
      <c r="AH38" s="476">
        <f>AJ17/1.744</f>
        <v>0.72829701834862393</v>
      </c>
      <c r="AJ38" s="62"/>
    </row>
    <row r="39" spans="1:36" x14ac:dyDescent="0.25">
      <c r="A39" s="538"/>
      <c r="B39" s="476"/>
      <c r="C39" s="538"/>
      <c r="D39" s="476"/>
      <c r="F39" s="62"/>
      <c r="G39" s="538"/>
      <c r="H39" s="476"/>
      <c r="I39" s="538"/>
      <c r="J39" s="476"/>
      <c r="L39" s="62"/>
      <c r="M39" s="538"/>
      <c r="N39" s="476"/>
      <c r="O39" s="538"/>
      <c r="P39" s="476"/>
      <c r="R39" s="62"/>
      <c r="S39" s="538"/>
      <c r="T39" s="476"/>
      <c r="U39" s="538"/>
      <c r="V39" s="476"/>
      <c r="X39" s="62"/>
      <c r="Y39" s="538"/>
      <c r="Z39" s="476"/>
      <c r="AA39" s="538"/>
      <c r="AB39" s="476"/>
      <c r="AD39" s="62"/>
      <c r="AE39" s="538"/>
      <c r="AF39" s="476"/>
      <c r="AG39" s="538"/>
      <c r="AH39" s="476"/>
      <c r="AJ39" s="62"/>
    </row>
    <row r="40" spans="1:36" x14ac:dyDescent="0.25">
      <c r="A40" s="538"/>
      <c r="B40" s="476"/>
      <c r="C40" s="538"/>
      <c r="D40" s="476"/>
      <c r="F40" s="62"/>
      <c r="G40" s="538"/>
      <c r="H40" s="476"/>
      <c r="I40" s="538"/>
      <c r="J40" s="476"/>
      <c r="L40" s="62"/>
      <c r="M40" s="538"/>
      <c r="N40" s="476"/>
      <c r="O40" s="538"/>
      <c r="P40" s="476"/>
      <c r="R40" s="62"/>
      <c r="S40" s="538"/>
      <c r="T40" s="476"/>
      <c r="U40" s="538"/>
      <c r="V40" s="476"/>
      <c r="X40" s="62"/>
      <c r="Y40" s="538"/>
      <c r="Z40" s="476"/>
      <c r="AA40" s="538"/>
      <c r="AB40" s="476"/>
      <c r="AD40" s="62"/>
      <c r="AE40" s="538"/>
      <c r="AF40" s="476"/>
      <c r="AG40" s="538"/>
      <c r="AH40" s="476"/>
      <c r="AJ40" s="62"/>
    </row>
    <row r="41" spans="1:36" x14ac:dyDescent="0.25">
      <c r="A41" s="538" t="s">
        <v>85</v>
      </c>
      <c r="B41" s="476">
        <f t="shared" ref="B41" si="31">C20/$B$23</f>
        <v>0.67409059590527642</v>
      </c>
      <c r="C41" s="538" t="s">
        <v>111</v>
      </c>
      <c r="D41" s="476">
        <f>F20/$E$23</f>
        <v>0.98327061583453212</v>
      </c>
      <c r="F41" s="62"/>
      <c r="G41" s="538" t="s">
        <v>85</v>
      </c>
      <c r="H41" s="476">
        <f>I19/$H$23</f>
        <v>1.2751078755937573</v>
      </c>
      <c r="I41" s="538" t="s">
        <v>111</v>
      </c>
      <c r="J41" s="476">
        <f>L20/1.873</f>
        <v>1.0507955152162307</v>
      </c>
      <c r="L41" s="62"/>
      <c r="M41" s="538" t="s">
        <v>85</v>
      </c>
      <c r="N41" s="476">
        <f t="shared" ref="N41" si="32">O20/2.209</f>
        <v>0.78927795382526023</v>
      </c>
      <c r="O41" s="538" t="s">
        <v>111</v>
      </c>
      <c r="P41" s="476">
        <f>R20/1.703</f>
        <v>0.87632217655118416</v>
      </c>
      <c r="R41" s="62"/>
      <c r="S41" s="538" t="s">
        <v>85</v>
      </c>
      <c r="T41" s="476">
        <f t="shared" ref="T41" si="33">U20/2.57</f>
        <v>2.0337081712062259</v>
      </c>
      <c r="U41" s="538" t="s">
        <v>111</v>
      </c>
      <c r="V41" s="476">
        <f>X20/2.256</f>
        <v>1.3253826832151301</v>
      </c>
      <c r="X41" s="62"/>
      <c r="Y41" s="538" t="s">
        <v>85</v>
      </c>
      <c r="Z41" s="476">
        <f t="shared" ref="Z41" si="34">AA20/2.441</f>
        <v>1.5970954526833265</v>
      </c>
      <c r="AA41" s="538" t="s">
        <v>111</v>
      </c>
      <c r="AB41" s="476">
        <f>AD20/12.101</f>
        <v>2.0369757320331652</v>
      </c>
      <c r="AD41" s="62"/>
      <c r="AE41" s="538" t="s">
        <v>85</v>
      </c>
      <c r="AF41" s="476">
        <f t="shared" ref="AF41" si="35">AG20/1.23</f>
        <v>0.95693495934959349</v>
      </c>
      <c r="AG41" s="538" t="s">
        <v>111</v>
      </c>
      <c r="AH41" s="476">
        <f>AJ20/1.744</f>
        <v>0.54510894495412843</v>
      </c>
      <c r="AJ41" s="62"/>
    </row>
    <row r="42" spans="1:36" x14ac:dyDescent="0.25">
      <c r="A42" s="538"/>
      <c r="B42" s="476"/>
      <c r="C42" s="538"/>
      <c r="D42" s="476"/>
      <c r="F42" s="62"/>
      <c r="G42" s="538"/>
      <c r="H42" s="476"/>
      <c r="I42" s="538"/>
      <c r="J42" s="476"/>
      <c r="L42" s="62"/>
      <c r="M42" s="538"/>
      <c r="N42" s="476"/>
      <c r="O42" s="538"/>
      <c r="P42" s="476"/>
      <c r="R42" s="62"/>
      <c r="S42" s="538"/>
      <c r="T42" s="476"/>
      <c r="U42" s="538"/>
      <c r="V42" s="476"/>
      <c r="X42" s="62"/>
      <c r="Y42" s="538"/>
      <c r="Z42" s="476"/>
      <c r="AA42" s="538"/>
      <c r="AB42" s="476"/>
      <c r="AD42" s="62"/>
      <c r="AE42" s="538"/>
      <c r="AF42" s="476"/>
      <c r="AG42" s="538"/>
      <c r="AH42" s="476"/>
      <c r="AJ42" s="62"/>
    </row>
    <row r="43" spans="1:36" ht="15.75" thickBot="1" x14ac:dyDescent="0.3">
      <c r="A43" s="554"/>
      <c r="B43" s="478"/>
      <c r="C43" s="538"/>
      <c r="D43" s="478"/>
      <c r="E43" s="65"/>
      <c r="F43" s="66"/>
      <c r="G43" s="554"/>
      <c r="H43" s="476"/>
      <c r="I43" s="538"/>
      <c r="J43" s="476"/>
      <c r="K43" s="65"/>
      <c r="L43" s="66"/>
      <c r="M43" s="554"/>
      <c r="N43" s="478"/>
      <c r="O43" s="538"/>
      <c r="P43" s="478"/>
      <c r="Q43" s="65"/>
      <c r="R43" s="66"/>
      <c r="S43" s="554"/>
      <c r="T43" s="478"/>
      <c r="U43" s="538"/>
      <c r="V43" s="478"/>
      <c r="W43" s="65"/>
      <c r="X43" s="66"/>
      <c r="Y43" s="554"/>
      <c r="Z43" s="476"/>
      <c r="AA43" s="538"/>
      <c r="AB43" s="476"/>
      <c r="AC43" s="65"/>
      <c r="AD43" s="66"/>
      <c r="AE43" s="554"/>
      <c r="AF43" s="476"/>
      <c r="AG43" s="538"/>
      <c r="AH43" s="476"/>
      <c r="AI43" s="65"/>
      <c r="AJ43" s="66"/>
    </row>
  </sheetData>
  <mergeCells count="315">
    <mergeCell ref="I38:I40"/>
    <mergeCell ref="I41:I43"/>
    <mergeCell ref="G38:G40"/>
    <mergeCell ref="H38:H40"/>
    <mergeCell ref="AE38:AE40"/>
    <mergeCell ref="AF38:AF40"/>
    <mergeCell ref="AH38:AH40"/>
    <mergeCell ref="AE41:AE43"/>
    <mergeCell ref="AF41:AF43"/>
    <mergeCell ref="AH41:AH43"/>
    <mergeCell ref="AG38:AG40"/>
    <mergeCell ref="AG41:AG43"/>
    <mergeCell ref="AE32:AE34"/>
    <mergeCell ref="AF32:AF34"/>
    <mergeCell ref="AH32:AH34"/>
    <mergeCell ref="AE35:AE37"/>
    <mergeCell ref="AF35:AF37"/>
    <mergeCell ref="AH35:AH37"/>
    <mergeCell ref="AG32:AG34"/>
    <mergeCell ref="AG35:AG37"/>
    <mergeCell ref="AE24:AJ24"/>
    <mergeCell ref="AE26:AE28"/>
    <mergeCell ref="AF26:AF28"/>
    <mergeCell ref="AH26:AH28"/>
    <mergeCell ref="AE29:AE31"/>
    <mergeCell ref="AF29:AF31"/>
    <mergeCell ref="AH29:AH31"/>
    <mergeCell ref="AG26:AG28"/>
    <mergeCell ref="AG29:AG31"/>
    <mergeCell ref="Y41:Y43"/>
    <mergeCell ref="Z41:Z43"/>
    <mergeCell ref="AB41:AB43"/>
    <mergeCell ref="AA38:AA40"/>
    <mergeCell ref="AA41:AA43"/>
    <mergeCell ref="Y32:Y34"/>
    <mergeCell ref="Z32:Z34"/>
    <mergeCell ref="AB32:AB34"/>
    <mergeCell ref="Y35:Y37"/>
    <mergeCell ref="Z35:Z37"/>
    <mergeCell ref="AB35:AB37"/>
    <mergeCell ref="AA32:AA34"/>
    <mergeCell ref="AA35:AA37"/>
    <mergeCell ref="Y26:Y28"/>
    <mergeCell ref="Z26:Z28"/>
    <mergeCell ref="AB26:AB28"/>
    <mergeCell ref="Y29:Y31"/>
    <mergeCell ref="Z29:Z31"/>
    <mergeCell ref="AB29:AB31"/>
    <mergeCell ref="AA26:AA28"/>
    <mergeCell ref="AA29:AA31"/>
    <mergeCell ref="S38:S40"/>
    <mergeCell ref="T38:T40"/>
    <mergeCell ref="V38:V40"/>
    <mergeCell ref="Y38:Y40"/>
    <mergeCell ref="Z38:Z40"/>
    <mergeCell ref="AB38:AB40"/>
    <mergeCell ref="S41:S43"/>
    <mergeCell ref="T41:T43"/>
    <mergeCell ref="V41:V43"/>
    <mergeCell ref="U38:U40"/>
    <mergeCell ref="U41:U43"/>
    <mergeCell ref="S32:S34"/>
    <mergeCell ref="T32:T34"/>
    <mergeCell ref="V32:V34"/>
    <mergeCell ref="S35:S37"/>
    <mergeCell ref="T35:T37"/>
    <mergeCell ref="V35:V37"/>
    <mergeCell ref="U32:U34"/>
    <mergeCell ref="U35:U37"/>
    <mergeCell ref="S24:X24"/>
    <mergeCell ref="S26:S28"/>
    <mergeCell ref="T26:T28"/>
    <mergeCell ref="V26:V28"/>
    <mergeCell ref="S29:S31"/>
    <mergeCell ref="T29:T31"/>
    <mergeCell ref="V29:V31"/>
    <mergeCell ref="U26:U28"/>
    <mergeCell ref="U29:U31"/>
    <mergeCell ref="M38:M40"/>
    <mergeCell ref="N38:N40"/>
    <mergeCell ref="P38:P40"/>
    <mergeCell ref="M41:M43"/>
    <mergeCell ref="N41:N43"/>
    <mergeCell ref="P41:P43"/>
    <mergeCell ref="O38:O40"/>
    <mergeCell ref="O41:O43"/>
    <mergeCell ref="M32:M34"/>
    <mergeCell ref="N32:N34"/>
    <mergeCell ref="P32:P34"/>
    <mergeCell ref="M35:M37"/>
    <mergeCell ref="N35:N37"/>
    <mergeCell ref="P35:P37"/>
    <mergeCell ref="O32:O34"/>
    <mergeCell ref="O35:O37"/>
    <mergeCell ref="G35:G37"/>
    <mergeCell ref="H35:H37"/>
    <mergeCell ref="J35:J37"/>
    <mergeCell ref="M24:R24"/>
    <mergeCell ref="M26:M28"/>
    <mergeCell ref="N26:N28"/>
    <mergeCell ref="P26:P28"/>
    <mergeCell ref="M29:M31"/>
    <mergeCell ref="N29:N31"/>
    <mergeCell ref="P29:P31"/>
    <mergeCell ref="O26:O28"/>
    <mergeCell ref="O29:O31"/>
    <mergeCell ref="I26:I28"/>
    <mergeCell ref="I29:I31"/>
    <mergeCell ref="I32:I34"/>
    <mergeCell ref="I35:I37"/>
    <mergeCell ref="G24:L24"/>
    <mergeCell ref="G26:G28"/>
    <mergeCell ref="H26:H28"/>
    <mergeCell ref="J26:J28"/>
    <mergeCell ref="G29:G31"/>
    <mergeCell ref="H29:H31"/>
    <mergeCell ref="J29:J31"/>
    <mergeCell ref="B38:B40"/>
    <mergeCell ref="B41:B43"/>
    <mergeCell ref="D26:D28"/>
    <mergeCell ref="D29:D31"/>
    <mergeCell ref="D32:D34"/>
    <mergeCell ref="D35:D37"/>
    <mergeCell ref="D38:D40"/>
    <mergeCell ref="D41:D43"/>
    <mergeCell ref="C26:C28"/>
    <mergeCell ref="C29:C31"/>
    <mergeCell ref="J38:J40"/>
    <mergeCell ref="G41:G43"/>
    <mergeCell ref="H41:H43"/>
    <mergeCell ref="J41:J43"/>
    <mergeCell ref="G32:G34"/>
    <mergeCell ref="H32:H34"/>
    <mergeCell ref="J32:J34"/>
    <mergeCell ref="A26:A28"/>
    <mergeCell ref="A29:A31"/>
    <mergeCell ref="A32:A34"/>
    <mergeCell ref="A35:A37"/>
    <mergeCell ref="A38:A40"/>
    <mergeCell ref="A41:A43"/>
    <mergeCell ref="A24:F24"/>
    <mergeCell ref="B26:B28"/>
    <mergeCell ref="B29:B31"/>
    <mergeCell ref="B32:B34"/>
    <mergeCell ref="B35:B37"/>
    <mergeCell ref="E26:E28"/>
    <mergeCell ref="E29:E31"/>
    <mergeCell ref="E32:E34"/>
    <mergeCell ref="C32:C34"/>
    <mergeCell ref="C35:C37"/>
    <mergeCell ref="C38:C40"/>
    <mergeCell ref="C41:C43"/>
    <mergeCell ref="AH5:AH7"/>
    <mergeCell ref="AH8:AH10"/>
    <mergeCell ref="AH11:AH13"/>
    <mergeCell ref="AH14:AH16"/>
    <mergeCell ref="AH17:AH19"/>
    <mergeCell ref="AH20:AH22"/>
    <mergeCell ref="AJ5:AJ7"/>
    <mergeCell ref="AJ8:AJ10"/>
    <mergeCell ref="AJ11:AJ13"/>
    <mergeCell ref="AJ14:AJ16"/>
    <mergeCell ref="AJ17:AJ19"/>
    <mergeCell ref="AJ20:AJ22"/>
    <mergeCell ref="AB5:AB7"/>
    <mergeCell ref="AB8:AB10"/>
    <mergeCell ref="AB11:AB13"/>
    <mergeCell ref="AB14:AB16"/>
    <mergeCell ref="AB17:AB19"/>
    <mergeCell ref="AB20:AB22"/>
    <mergeCell ref="AD5:AD7"/>
    <mergeCell ref="AD8:AD10"/>
    <mergeCell ref="AD11:AD13"/>
    <mergeCell ref="AD14:AD16"/>
    <mergeCell ref="AD17:AD19"/>
    <mergeCell ref="AD20:AD22"/>
    <mergeCell ref="AE11:AE13"/>
    <mergeCell ref="AE14:AE16"/>
    <mergeCell ref="AE17:AE19"/>
    <mergeCell ref="AE20:AE22"/>
    <mergeCell ref="AG5:AG7"/>
    <mergeCell ref="AG8:AG10"/>
    <mergeCell ref="AG11:AG13"/>
    <mergeCell ref="AG14:AG16"/>
    <mergeCell ref="AG17:AG19"/>
    <mergeCell ref="AG20:AG22"/>
    <mergeCell ref="Y24:AD24"/>
    <mergeCell ref="Y1:AD1"/>
    <mergeCell ref="Y2:AA3"/>
    <mergeCell ref="AB2:AD3"/>
    <mergeCell ref="AE1:AJ1"/>
    <mergeCell ref="AE2:AG3"/>
    <mergeCell ref="AH2:AJ3"/>
    <mergeCell ref="X14:X16"/>
    <mergeCell ref="X17:X19"/>
    <mergeCell ref="X20:X22"/>
    <mergeCell ref="Y5:Y7"/>
    <mergeCell ref="Y8:Y10"/>
    <mergeCell ref="Y11:Y13"/>
    <mergeCell ref="Y14:Y16"/>
    <mergeCell ref="Y17:Y19"/>
    <mergeCell ref="Y20:Y22"/>
    <mergeCell ref="AA5:AA7"/>
    <mergeCell ref="AA8:AA10"/>
    <mergeCell ref="AA11:AA13"/>
    <mergeCell ref="AA14:AA16"/>
    <mergeCell ref="AA17:AA19"/>
    <mergeCell ref="AA20:AA22"/>
    <mergeCell ref="AE5:AE7"/>
    <mergeCell ref="AE8:AE10"/>
    <mergeCell ref="S5:S7"/>
    <mergeCell ref="S8:S10"/>
    <mergeCell ref="S11:S13"/>
    <mergeCell ref="S14:S16"/>
    <mergeCell ref="S17:S19"/>
    <mergeCell ref="S20:S22"/>
    <mergeCell ref="S1:X1"/>
    <mergeCell ref="S2:U3"/>
    <mergeCell ref="V2:X3"/>
    <mergeCell ref="U5:U7"/>
    <mergeCell ref="U8:U10"/>
    <mergeCell ref="U11:U13"/>
    <mergeCell ref="X5:X7"/>
    <mergeCell ref="X8:X10"/>
    <mergeCell ref="X11:X13"/>
    <mergeCell ref="V5:V7"/>
    <mergeCell ref="V8:V10"/>
    <mergeCell ref="V11:V13"/>
    <mergeCell ref="V14:V16"/>
    <mergeCell ref="V17:V19"/>
    <mergeCell ref="V20:V22"/>
    <mergeCell ref="U14:U16"/>
    <mergeCell ref="U17:U19"/>
    <mergeCell ref="U20:U22"/>
    <mergeCell ref="P5:P7"/>
    <mergeCell ref="P8:P10"/>
    <mergeCell ref="P11:P13"/>
    <mergeCell ref="P14:P16"/>
    <mergeCell ref="P17:P19"/>
    <mergeCell ref="P20:P22"/>
    <mergeCell ref="R5:R7"/>
    <mergeCell ref="R8:R10"/>
    <mergeCell ref="R11:R13"/>
    <mergeCell ref="R14:R16"/>
    <mergeCell ref="R17:R19"/>
    <mergeCell ref="R20:R22"/>
    <mergeCell ref="O17:O19"/>
    <mergeCell ref="O20:O22"/>
    <mergeCell ref="M5:M7"/>
    <mergeCell ref="M8:M10"/>
    <mergeCell ref="M11:M13"/>
    <mergeCell ref="M14:M16"/>
    <mergeCell ref="M17:M19"/>
    <mergeCell ref="M20:M22"/>
    <mergeCell ref="J14:J16"/>
    <mergeCell ref="J17:J19"/>
    <mergeCell ref="J20:J22"/>
    <mergeCell ref="M1:R1"/>
    <mergeCell ref="M2:O3"/>
    <mergeCell ref="P2:R3"/>
    <mergeCell ref="O5:O7"/>
    <mergeCell ref="O8:O10"/>
    <mergeCell ref="O11:O13"/>
    <mergeCell ref="O14:O16"/>
    <mergeCell ref="G20:G22"/>
    <mergeCell ref="L5:L7"/>
    <mergeCell ref="L8:L10"/>
    <mergeCell ref="L11:L13"/>
    <mergeCell ref="L14:L16"/>
    <mergeCell ref="L17:L19"/>
    <mergeCell ref="L20:L22"/>
    <mergeCell ref="J5:J7"/>
    <mergeCell ref="J8:J10"/>
    <mergeCell ref="J11:J13"/>
    <mergeCell ref="I7:I9"/>
    <mergeCell ref="I10:I12"/>
    <mergeCell ref="I13:I15"/>
    <mergeCell ref="I16:I18"/>
    <mergeCell ref="I19:I21"/>
    <mergeCell ref="G5:G7"/>
    <mergeCell ref="G8:G10"/>
    <mergeCell ref="G17:G19"/>
    <mergeCell ref="D8:D10"/>
    <mergeCell ref="D11:D13"/>
    <mergeCell ref="D14:D16"/>
    <mergeCell ref="D17:D19"/>
    <mergeCell ref="D20:D22"/>
    <mergeCell ref="A1:F1"/>
    <mergeCell ref="A17:A19"/>
    <mergeCell ref="C17:C19"/>
    <mergeCell ref="A20:A22"/>
    <mergeCell ref="C20:C22"/>
    <mergeCell ref="F5:F7"/>
    <mergeCell ref="F8:F10"/>
    <mergeCell ref="F11:F13"/>
    <mergeCell ref="F14:F16"/>
    <mergeCell ref="F17:F19"/>
    <mergeCell ref="F20:F22"/>
    <mergeCell ref="A8:A10"/>
    <mergeCell ref="C8:C10"/>
    <mergeCell ref="A11:A13"/>
    <mergeCell ref="C11:C13"/>
    <mergeCell ref="A14:A16"/>
    <mergeCell ref="C14:C16"/>
    <mergeCell ref="A2:C3"/>
    <mergeCell ref="D2:F3"/>
    <mergeCell ref="G2:I3"/>
    <mergeCell ref="A5:A7"/>
    <mergeCell ref="C5:C7"/>
    <mergeCell ref="D5:D7"/>
    <mergeCell ref="G1:L1"/>
    <mergeCell ref="J2:L3"/>
    <mergeCell ref="I5:I6"/>
    <mergeCell ref="G11:G13"/>
    <mergeCell ref="G14:G16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BF15-143B-4FE8-A79F-49723D735680}">
  <dimension ref="A1:BE70"/>
  <sheetViews>
    <sheetView zoomScale="63" zoomScaleNormal="63" workbookViewId="0">
      <selection activeCell="L14" sqref="L14"/>
    </sheetView>
  </sheetViews>
  <sheetFormatPr baseColWidth="10" defaultRowHeight="15" x14ac:dyDescent="0.25"/>
  <cols>
    <col min="6" max="6" width="12.42578125" customWidth="1"/>
    <col min="27" max="27" width="11.5703125" bestFit="1" customWidth="1"/>
    <col min="34" max="34" width="10.7109375" customWidth="1"/>
  </cols>
  <sheetData>
    <row r="1" spans="1:57" ht="21" x14ac:dyDescent="0.35">
      <c r="A1" s="564" t="s">
        <v>211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126"/>
      <c r="V1" s="565" t="s">
        <v>210</v>
      </c>
      <c r="W1" s="565"/>
      <c r="X1" s="565"/>
      <c r="Y1" s="565"/>
      <c r="Z1" s="565"/>
      <c r="AA1" s="565"/>
      <c r="AB1" s="565"/>
      <c r="AC1" s="565"/>
      <c r="AD1" s="571"/>
      <c r="AE1" s="564" t="s">
        <v>209</v>
      </c>
      <c r="AF1" s="565"/>
      <c r="AG1" s="565"/>
      <c r="AH1" s="565"/>
      <c r="AI1" s="565"/>
      <c r="AJ1" s="565"/>
      <c r="AK1" s="565"/>
      <c r="AL1" s="565"/>
      <c r="AM1" s="571"/>
      <c r="AN1" s="564" t="s">
        <v>208</v>
      </c>
      <c r="AO1" s="565"/>
      <c r="AP1" s="565"/>
      <c r="AQ1" s="565"/>
      <c r="AR1" s="565"/>
      <c r="AS1" s="565"/>
      <c r="AT1" s="565"/>
      <c r="AU1" s="565"/>
      <c r="AV1" s="565"/>
      <c r="AW1" s="564" t="s">
        <v>207</v>
      </c>
      <c r="AX1" s="565"/>
      <c r="AY1" s="565"/>
      <c r="AZ1" s="565"/>
      <c r="BA1" s="565"/>
      <c r="BB1" s="565"/>
      <c r="BC1" s="565"/>
      <c r="BD1" s="565"/>
      <c r="BE1" s="571"/>
    </row>
    <row r="2" spans="1:57" x14ac:dyDescent="0.25">
      <c r="A2" s="556" t="s">
        <v>9</v>
      </c>
      <c r="B2" s="557"/>
      <c r="C2" s="557"/>
      <c r="D2" s="557"/>
      <c r="E2" s="557"/>
      <c r="F2" s="557"/>
      <c r="H2" s="557" t="s">
        <v>16</v>
      </c>
      <c r="I2" s="557"/>
      <c r="J2" s="557"/>
      <c r="K2" s="557"/>
      <c r="L2" s="557"/>
      <c r="M2" s="557"/>
      <c r="O2" s="557" t="s">
        <v>34</v>
      </c>
      <c r="P2" s="557"/>
      <c r="Q2" s="557"/>
      <c r="R2" s="557"/>
      <c r="S2" s="557"/>
      <c r="T2" s="562"/>
      <c r="U2" s="63"/>
      <c r="V2" s="329" t="s">
        <v>9</v>
      </c>
      <c r="W2" s="329"/>
      <c r="X2" s="329"/>
      <c r="Y2" s="329" t="s">
        <v>16</v>
      </c>
      <c r="Z2" s="329"/>
      <c r="AA2" s="329"/>
      <c r="AB2" s="329" t="s">
        <v>34</v>
      </c>
      <c r="AC2" s="329"/>
      <c r="AD2" s="572"/>
      <c r="AE2" s="373" t="s">
        <v>9</v>
      </c>
      <c r="AF2" s="329"/>
      <c r="AG2" s="329"/>
      <c r="AH2" s="329" t="s">
        <v>16</v>
      </c>
      <c r="AI2" s="329"/>
      <c r="AJ2" s="329"/>
      <c r="AK2" s="329" t="s">
        <v>34</v>
      </c>
      <c r="AL2" s="329"/>
      <c r="AM2" s="572"/>
      <c r="AN2" s="373" t="s">
        <v>9</v>
      </c>
      <c r="AO2" s="329"/>
      <c r="AP2" s="329"/>
      <c r="AQ2" s="329" t="s">
        <v>16</v>
      </c>
      <c r="AR2" s="329"/>
      <c r="AS2" s="329"/>
      <c r="AT2" s="329" t="s">
        <v>34</v>
      </c>
      <c r="AU2" s="329"/>
      <c r="AV2" s="329"/>
      <c r="AW2" s="373" t="s">
        <v>9</v>
      </c>
      <c r="AX2" s="329"/>
      <c r="AY2" s="329"/>
      <c r="AZ2" s="329" t="s">
        <v>16</v>
      </c>
      <c r="BA2" s="329"/>
      <c r="BB2" s="329"/>
      <c r="BC2" s="329" t="s">
        <v>34</v>
      </c>
      <c r="BD2" s="329"/>
      <c r="BE2" s="572"/>
    </row>
    <row r="3" spans="1:57" x14ac:dyDescent="0.25">
      <c r="A3" s="56"/>
      <c r="B3" s="558" t="s">
        <v>48</v>
      </c>
      <c r="C3" s="558"/>
      <c r="D3" s="559" t="s">
        <v>49</v>
      </c>
      <c r="E3" s="559"/>
      <c r="F3" s="559"/>
      <c r="H3" s="13"/>
      <c r="I3" s="558" t="s">
        <v>48</v>
      </c>
      <c r="J3" s="558"/>
      <c r="K3" s="559" t="s">
        <v>49</v>
      </c>
      <c r="L3" s="559"/>
      <c r="M3" s="559"/>
      <c r="O3" s="13"/>
      <c r="P3" s="558" t="s">
        <v>48</v>
      </c>
      <c r="Q3" s="558"/>
      <c r="R3" s="559" t="s">
        <v>49</v>
      </c>
      <c r="S3" s="559"/>
      <c r="T3" s="563"/>
      <c r="U3" s="63"/>
      <c r="V3" s="329"/>
      <c r="W3" s="329"/>
      <c r="X3" s="329"/>
      <c r="Y3" s="329"/>
      <c r="Z3" s="329"/>
      <c r="AA3" s="329"/>
      <c r="AB3" s="329"/>
      <c r="AC3" s="329"/>
      <c r="AD3" s="572"/>
      <c r="AE3" s="373"/>
      <c r="AF3" s="329"/>
      <c r="AG3" s="329"/>
      <c r="AH3" s="329"/>
      <c r="AI3" s="329"/>
      <c r="AJ3" s="329"/>
      <c r="AK3" s="329"/>
      <c r="AL3" s="329"/>
      <c r="AM3" s="572"/>
      <c r="AN3" s="373"/>
      <c r="AO3" s="329"/>
      <c r="AP3" s="329"/>
      <c r="AQ3" s="329"/>
      <c r="AR3" s="329"/>
      <c r="AS3" s="329"/>
      <c r="AT3" s="329"/>
      <c r="AU3" s="329"/>
      <c r="AV3" s="329"/>
      <c r="AW3" s="373"/>
      <c r="AX3" s="329"/>
      <c r="AY3" s="329"/>
      <c r="AZ3" s="329"/>
      <c r="BA3" s="329"/>
      <c r="BB3" s="329"/>
      <c r="BC3" s="329"/>
      <c r="BD3" s="329"/>
      <c r="BE3" s="572"/>
    </row>
    <row r="4" spans="1:57" ht="45" x14ac:dyDescent="0.25">
      <c r="A4" s="57" t="s">
        <v>53</v>
      </c>
      <c r="B4" s="2" t="s">
        <v>0</v>
      </c>
      <c r="C4" s="2" t="s">
        <v>10</v>
      </c>
      <c r="D4" s="3" t="s">
        <v>53</v>
      </c>
      <c r="E4" s="2" t="s">
        <v>0</v>
      </c>
      <c r="F4" s="2" t="s">
        <v>10</v>
      </c>
      <c r="H4" s="3" t="s">
        <v>53</v>
      </c>
      <c r="I4" s="2" t="s">
        <v>0</v>
      </c>
      <c r="J4" s="2" t="s">
        <v>10</v>
      </c>
      <c r="K4" s="3" t="s">
        <v>53</v>
      </c>
      <c r="L4" s="2" t="s">
        <v>0</v>
      </c>
      <c r="M4" s="2" t="s">
        <v>10</v>
      </c>
      <c r="O4" s="3" t="s">
        <v>53</v>
      </c>
      <c r="P4" s="2" t="s">
        <v>0</v>
      </c>
      <c r="Q4" s="2" t="s">
        <v>10</v>
      </c>
      <c r="R4" s="3" t="s">
        <v>53</v>
      </c>
      <c r="S4" s="2" t="s">
        <v>0</v>
      </c>
      <c r="T4" s="51" t="s">
        <v>10</v>
      </c>
      <c r="U4" s="63"/>
      <c r="V4" s="49" t="s">
        <v>53</v>
      </c>
      <c r="W4" s="118" t="s">
        <v>0</v>
      </c>
      <c r="X4" s="118" t="s">
        <v>10</v>
      </c>
      <c r="Y4" s="49" t="s">
        <v>53</v>
      </c>
      <c r="Z4" s="118" t="s">
        <v>0</v>
      </c>
      <c r="AA4" s="118" t="s">
        <v>10</v>
      </c>
      <c r="AB4" s="49" t="s">
        <v>53</v>
      </c>
      <c r="AC4" s="118" t="s">
        <v>0</v>
      </c>
      <c r="AD4" s="127" t="s">
        <v>10</v>
      </c>
      <c r="AE4" s="89" t="s">
        <v>53</v>
      </c>
      <c r="AF4" s="118" t="s">
        <v>0</v>
      </c>
      <c r="AG4" s="118" t="s">
        <v>10</v>
      </c>
      <c r="AH4" s="49" t="s">
        <v>53</v>
      </c>
      <c r="AI4" s="118" t="s">
        <v>0</v>
      </c>
      <c r="AJ4" s="118" t="s">
        <v>10</v>
      </c>
      <c r="AK4" s="49" t="s">
        <v>53</v>
      </c>
      <c r="AL4" s="118" t="s">
        <v>0</v>
      </c>
      <c r="AM4" s="127" t="s">
        <v>10</v>
      </c>
      <c r="AN4" s="89" t="s">
        <v>53</v>
      </c>
      <c r="AO4" s="2" t="s">
        <v>0</v>
      </c>
      <c r="AP4" s="2" t="s">
        <v>10</v>
      </c>
      <c r="AQ4" s="3" t="s">
        <v>53</v>
      </c>
      <c r="AR4" s="2" t="s">
        <v>0</v>
      </c>
      <c r="AS4" s="2" t="s">
        <v>10</v>
      </c>
      <c r="AT4" s="3" t="s">
        <v>53</v>
      </c>
      <c r="AU4" s="2" t="s">
        <v>0</v>
      </c>
      <c r="AV4" s="51" t="s">
        <v>10</v>
      </c>
      <c r="AW4" s="89" t="s">
        <v>53</v>
      </c>
      <c r="AX4" s="2" t="s">
        <v>0</v>
      </c>
      <c r="AY4" s="2" t="s">
        <v>10</v>
      </c>
      <c r="AZ4" s="3" t="s">
        <v>53</v>
      </c>
      <c r="BA4" s="2" t="s">
        <v>0</v>
      </c>
      <c r="BB4" s="2" t="s">
        <v>10</v>
      </c>
      <c r="BC4" s="3" t="s">
        <v>53</v>
      </c>
      <c r="BD4" s="2" t="s">
        <v>0</v>
      </c>
      <c r="BE4" s="58" t="s">
        <v>10</v>
      </c>
    </row>
    <row r="5" spans="1:57" ht="14.45" customHeight="1" x14ac:dyDescent="0.25">
      <c r="A5" s="332" t="s">
        <v>2</v>
      </c>
      <c r="B5" s="4">
        <v>1</v>
      </c>
      <c r="C5" s="362">
        <f>AVERAGE(B5:B7)</f>
        <v>1</v>
      </c>
      <c r="D5" s="330" t="s">
        <v>2</v>
      </c>
      <c r="E5" s="4">
        <v>1</v>
      </c>
      <c r="F5" s="362">
        <f>AVERAGE(E5:E7)</f>
        <v>1</v>
      </c>
      <c r="H5" s="330" t="s">
        <v>2</v>
      </c>
      <c r="I5" s="4">
        <v>0.98836000000000002</v>
      </c>
      <c r="J5" s="362">
        <f t="shared" ref="J5" si="0">AVERAGE(I5:I7)</f>
        <v>0.94796333333333338</v>
      </c>
      <c r="K5" s="330" t="s">
        <v>2</v>
      </c>
      <c r="L5" s="4">
        <v>1.02447</v>
      </c>
      <c r="M5" s="362">
        <f t="shared" ref="M5" si="1">AVERAGE(L5:L7)</f>
        <v>0.88934000000000013</v>
      </c>
      <c r="O5" s="348" t="s">
        <v>2</v>
      </c>
      <c r="P5" s="15">
        <v>1</v>
      </c>
      <c r="Q5" s="369">
        <f>AVERAGE(P5:P7)</f>
        <v>1</v>
      </c>
      <c r="R5" s="348" t="s">
        <v>2</v>
      </c>
      <c r="S5" s="15">
        <v>1</v>
      </c>
      <c r="T5" s="369">
        <f>AVERAGE(S5:S7)</f>
        <v>1</v>
      </c>
      <c r="U5" s="63"/>
      <c r="V5" s="348" t="s">
        <v>2</v>
      </c>
      <c r="W5" s="18">
        <v>1</v>
      </c>
      <c r="X5" s="369">
        <f t="shared" ref="X5" si="2">AVERAGE(W5:W7)</f>
        <v>1</v>
      </c>
      <c r="Y5" s="348" t="s">
        <v>2</v>
      </c>
      <c r="Z5" s="18">
        <v>1</v>
      </c>
      <c r="AA5" s="369">
        <f>AVERAGE(Z5:Z7)</f>
        <v>1</v>
      </c>
      <c r="AB5" s="348" t="s">
        <v>2</v>
      </c>
      <c r="AC5" s="117">
        <v>1.1713499999999999</v>
      </c>
      <c r="AD5" s="359">
        <f>AVERAGE(AC5:AC7)</f>
        <v>1.1856566666666666</v>
      </c>
      <c r="AE5" s="342" t="s">
        <v>2</v>
      </c>
      <c r="AF5" s="18">
        <v>1.33571</v>
      </c>
      <c r="AG5" s="369">
        <f>AVERAGE(AF5:AF7)</f>
        <v>1.12625</v>
      </c>
      <c r="AH5" s="348" t="s">
        <v>2</v>
      </c>
      <c r="AI5" s="39">
        <v>1</v>
      </c>
      <c r="AJ5" s="369">
        <f>AVERAGE(AI5:AI7)</f>
        <v>1</v>
      </c>
      <c r="AK5" s="371" t="s">
        <v>2</v>
      </c>
      <c r="AL5" s="119">
        <v>1</v>
      </c>
      <c r="AM5" s="363">
        <f>AVERAGE(AL5:AL7)</f>
        <v>1</v>
      </c>
      <c r="AN5" s="577" t="s">
        <v>66</v>
      </c>
      <c r="AO5" s="4">
        <v>1</v>
      </c>
      <c r="AP5" s="362">
        <f>AVERAGE(AO5:AO7)</f>
        <v>1</v>
      </c>
      <c r="AQ5" s="330" t="s">
        <v>66</v>
      </c>
      <c r="AR5" s="4">
        <v>1</v>
      </c>
      <c r="AS5" s="362">
        <f>AVERAGE(AR5:AR7)</f>
        <v>1</v>
      </c>
      <c r="AT5" s="330" t="s">
        <v>66</v>
      </c>
      <c r="AU5" s="4">
        <v>1</v>
      </c>
      <c r="AV5" s="417">
        <f>AVERAGE(AU5:AU7)</f>
        <v>1</v>
      </c>
      <c r="AW5" s="582" t="s">
        <v>2</v>
      </c>
      <c r="AX5" s="15">
        <v>1</v>
      </c>
      <c r="AY5" s="362">
        <f>AVERAGE(AX5:AX7)</f>
        <v>1</v>
      </c>
      <c r="AZ5" s="579" t="s">
        <v>2</v>
      </c>
      <c r="BA5" s="142">
        <v>1</v>
      </c>
      <c r="BB5" s="362">
        <f>AVERAGE(BA5:BA7)</f>
        <v>1</v>
      </c>
      <c r="BC5" s="579" t="s">
        <v>2</v>
      </c>
      <c r="BD5" s="119">
        <v>1</v>
      </c>
      <c r="BE5" s="363">
        <f>AVERAGE(BD5:BD7)</f>
        <v>1</v>
      </c>
    </row>
    <row r="6" spans="1:57" ht="14.45" customHeight="1" x14ac:dyDescent="0.25">
      <c r="A6" s="332"/>
      <c r="B6" s="4">
        <v>1</v>
      </c>
      <c r="C6" s="330"/>
      <c r="D6" s="330"/>
      <c r="E6" s="4">
        <v>1</v>
      </c>
      <c r="F6" s="330"/>
      <c r="H6" s="330"/>
      <c r="I6" s="4">
        <v>0.94903000000000004</v>
      </c>
      <c r="J6" s="330"/>
      <c r="K6" s="330"/>
      <c r="L6" s="4">
        <v>0.83679000000000003</v>
      </c>
      <c r="M6" s="330"/>
      <c r="O6" s="348"/>
      <c r="P6" s="15">
        <v>1</v>
      </c>
      <c r="Q6" s="348"/>
      <c r="R6" s="348"/>
      <c r="S6" s="15">
        <v>1</v>
      </c>
      <c r="T6" s="348"/>
      <c r="U6" s="63"/>
      <c r="V6" s="348"/>
      <c r="W6" s="18">
        <v>1</v>
      </c>
      <c r="X6" s="369"/>
      <c r="Y6" s="348"/>
      <c r="Z6" s="18">
        <v>1</v>
      </c>
      <c r="AA6" s="369"/>
      <c r="AB6" s="348"/>
      <c r="AC6" s="117">
        <v>1.2252099999999999</v>
      </c>
      <c r="AD6" s="355"/>
      <c r="AE6" s="342"/>
      <c r="AF6" s="18">
        <v>0.88632999999999995</v>
      </c>
      <c r="AG6" s="348"/>
      <c r="AH6" s="348"/>
      <c r="AI6" s="39">
        <v>1</v>
      </c>
      <c r="AJ6" s="348"/>
      <c r="AK6" s="371"/>
      <c r="AL6" s="119">
        <v>1</v>
      </c>
      <c r="AM6" s="574"/>
      <c r="AN6" s="577"/>
      <c r="AO6" s="4">
        <v>1</v>
      </c>
      <c r="AP6" s="330"/>
      <c r="AQ6" s="330"/>
      <c r="AR6" s="4">
        <v>1</v>
      </c>
      <c r="AS6" s="362"/>
      <c r="AT6" s="330"/>
      <c r="AU6" s="4">
        <v>1</v>
      </c>
      <c r="AV6" s="417"/>
      <c r="AW6" s="583"/>
      <c r="AX6" s="15">
        <v>1</v>
      </c>
      <c r="AY6" s="330"/>
      <c r="AZ6" s="580"/>
      <c r="BA6" s="142">
        <v>1</v>
      </c>
      <c r="BB6" s="330"/>
      <c r="BC6" s="580"/>
      <c r="BD6" s="119">
        <v>1</v>
      </c>
      <c r="BE6" s="574"/>
    </row>
    <row r="7" spans="1:57" ht="14.45" customHeight="1" x14ac:dyDescent="0.25">
      <c r="A7" s="332"/>
      <c r="B7" s="4">
        <v>1</v>
      </c>
      <c r="C7" s="330"/>
      <c r="D7" s="330"/>
      <c r="E7" s="4">
        <v>1</v>
      </c>
      <c r="F7" s="330"/>
      <c r="H7" s="330"/>
      <c r="I7" s="4">
        <v>0.90649999999999997</v>
      </c>
      <c r="J7" s="330"/>
      <c r="K7" s="330"/>
      <c r="L7" s="4">
        <v>0.80676000000000003</v>
      </c>
      <c r="M7" s="330"/>
      <c r="O7" s="348"/>
      <c r="P7" s="15">
        <v>1</v>
      </c>
      <c r="Q7" s="348"/>
      <c r="R7" s="348"/>
      <c r="S7" s="15">
        <v>1</v>
      </c>
      <c r="T7" s="348"/>
      <c r="U7" s="63"/>
      <c r="V7" s="348"/>
      <c r="W7" s="18">
        <v>1</v>
      </c>
      <c r="X7" s="369"/>
      <c r="Y7" s="348"/>
      <c r="Z7" s="18">
        <v>1</v>
      </c>
      <c r="AA7" s="369"/>
      <c r="AB7" s="348"/>
      <c r="AC7" s="117">
        <v>1.1604099999999999</v>
      </c>
      <c r="AD7" s="355"/>
      <c r="AE7" s="342"/>
      <c r="AF7" s="18">
        <v>1.1567099999999999</v>
      </c>
      <c r="AG7" s="348"/>
      <c r="AH7" s="348"/>
      <c r="AI7" s="39">
        <v>1</v>
      </c>
      <c r="AJ7" s="348"/>
      <c r="AK7" s="371"/>
      <c r="AL7" s="119">
        <v>1</v>
      </c>
      <c r="AM7" s="574"/>
      <c r="AN7" s="577"/>
      <c r="AO7" s="4">
        <v>1</v>
      </c>
      <c r="AP7" s="330"/>
      <c r="AQ7" s="330"/>
      <c r="AR7" s="4">
        <v>1</v>
      </c>
      <c r="AS7" s="362"/>
      <c r="AT7" s="330"/>
      <c r="AU7" s="4">
        <v>1</v>
      </c>
      <c r="AV7" s="417"/>
      <c r="AW7" s="584"/>
      <c r="AX7" s="15">
        <v>1</v>
      </c>
      <c r="AY7" s="330"/>
      <c r="AZ7" s="581"/>
      <c r="BA7" s="142">
        <v>1</v>
      </c>
      <c r="BB7" s="330"/>
      <c r="BC7" s="581"/>
      <c r="BD7" s="119">
        <v>1</v>
      </c>
      <c r="BE7" s="574"/>
    </row>
    <row r="8" spans="1:57" ht="14.45" customHeight="1" x14ac:dyDescent="0.25">
      <c r="A8" s="538" t="s">
        <v>3</v>
      </c>
      <c r="B8" s="4">
        <v>0.88505999999999996</v>
      </c>
      <c r="C8" s="362">
        <f>AVERAGE(B8:B10)</f>
        <v>0.85409999999999997</v>
      </c>
      <c r="D8" s="502" t="s">
        <v>3</v>
      </c>
      <c r="E8" s="4">
        <v>0.92229000000000005</v>
      </c>
      <c r="F8" s="362">
        <f>AVERAGE(E8:E10)</f>
        <v>0.87246666666666661</v>
      </c>
      <c r="H8" s="330" t="s">
        <v>3</v>
      </c>
      <c r="I8" s="4">
        <v>1</v>
      </c>
      <c r="J8" s="362">
        <f t="shared" ref="J8" si="3">AVERAGE(I8:I10)</f>
        <v>1</v>
      </c>
      <c r="K8" s="330" t="s">
        <v>3</v>
      </c>
      <c r="L8" s="4">
        <v>1</v>
      </c>
      <c r="M8" s="362">
        <f t="shared" ref="M8" si="4">AVERAGE(L8:L10)</f>
        <v>1</v>
      </c>
      <c r="O8" s="348" t="s">
        <v>3</v>
      </c>
      <c r="P8" s="15">
        <v>1.0285599999999999</v>
      </c>
      <c r="Q8" s="369">
        <f t="shared" ref="Q8" si="5">AVERAGE(P8:P10)</f>
        <v>1.0053299999999998</v>
      </c>
      <c r="R8" s="348" t="s">
        <v>3</v>
      </c>
      <c r="S8" s="15">
        <v>1.2212700000000001</v>
      </c>
      <c r="T8" s="369">
        <f t="shared" ref="T8" si="6">AVERAGE(S8:S10)</f>
        <v>1.13443</v>
      </c>
      <c r="U8" s="63"/>
      <c r="V8" s="348" t="s">
        <v>3</v>
      </c>
      <c r="W8" s="18">
        <v>0.60641999999999996</v>
      </c>
      <c r="X8" s="369">
        <f t="shared" ref="X8" si="7">AVERAGE(W8:W10)</f>
        <v>0.64346333333333339</v>
      </c>
      <c r="Y8" s="348" t="s">
        <v>3</v>
      </c>
      <c r="Z8" s="18">
        <v>1.17439</v>
      </c>
      <c r="AA8" s="369">
        <f t="shared" ref="AA8" si="8">AVERAGE(Z8:Z10)</f>
        <v>1.01396</v>
      </c>
      <c r="AB8" s="348" t="s">
        <v>3</v>
      </c>
      <c r="AC8" s="117">
        <v>1.4271199999999999</v>
      </c>
      <c r="AD8" s="359">
        <f>AVERAGE(AC8:AC10)</f>
        <v>1.2647533333333334</v>
      </c>
      <c r="AE8" s="342" t="s">
        <v>3</v>
      </c>
      <c r="AF8" s="18">
        <v>1</v>
      </c>
      <c r="AG8" s="369">
        <f>AVERAGE(AF8:AF10)</f>
        <v>1</v>
      </c>
      <c r="AH8" s="348" t="s">
        <v>3</v>
      </c>
      <c r="AI8" s="39">
        <v>1.1626799999999999</v>
      </c>
      <c r="AJ8" s="369">
        <f>AVERAGE(AI8:AI10)</f>
        <v>1.2165699999999999</v>
      </c>
      <c r="AK8" s="371" t="s">
        <v>3</v>
      </c>
      <c r="AL8" s="119">
        <v>1.06419</v>
      </c>
      <c r="AM8" s="363">
        <f>AVERAGE(AL8:AL10)</f>
        <v>0.9783033333333333</v>
      </c>
      <c r="AN8" s="577" t="s">
        <v>67</v>
      </c>
      <c r="AO8" s="4">
        <v>0.55776000000000003</v>
      </c>
      <c r="AP8" s="362">
        <f t="shared" ref="AP8" si="9">AVERAGE(AO8:AO10)</f>
        <v>0.75256999999999996</v>
      </c>
      <c r="AQ8" s="330" t="s">
        <v>67</v>
      </c>
      <c r="AR8" s="4">
        <v>1.4089799999999999</v>
      </c>
      <c r="AS8" s="362">
        <f t="shared" ref="AS8" si="10">AVERAGE(AR8:AR10)</f>
        <v>1.3785066666666665</v>
      </c>
      <c r="AT8" s="330" t="s">
        <v>67</v>
      </c>
      <c r="AU8" s="4">
        <v>1.3366</v>
      </c>
      <c r="AV8" s="417">
        <f t="shared" ref="AV8" si="11">AVERAGE(AU8:AU10)</f>
        <v>1.0763433333333332</v>
      </c>
      <c r="AW8" s="582" t="s">
        <v>3</v>
      </c>
      <c r="AX8" s="15">
        <v>0.85699999999999998</v>
      </c>
      <c r="AY8" s="362">
        <f t="shared" ref="AY8" si="12">AVERAGE(AX8:AX10)</f>
        <v>0.82853999999999994</v>
      </c>
      <c r="AZ8" s="579" t="s">
        <v>3</v>
      </c>
      <c r="BA8" s="142">
        <v>1.0578700000000001</v>
      </c>
      <c r="BB8" s="362">
        <f>AVERAGE(BA8:BA10)</f>
        <v>1.0933333333333333</v>
      </c>
      <c r="BC8" s="579" t="s">
        <v>3</v>
      </c>
      <c r="BD8" s="119">
        <v>0.88383</v>
      </c>
      <c r="BE8" s="363">
        <f t="shared" ref="BE8" si="13">AVERAGE(BD8:BD10)</f>
        <v>0.86265333333333327</v>
      </c>
    </row>
    <row r="9" spans="1:57" ht="14.45" customHeight="1" x14ac:dyDescent="0.25">
      <c r="A9" s="538"/>
      <c r="B9" s="4">
        <v>0.88039999999999996</v>
      </c>
      <c r="C9" s="362"/>
      <c r="D9" s="502"/>
      <c r="E9" s="4">
        <v>0.88283999999999996</v>
      </c>
      <c r="F9" s="362"/>
      <c r="H9" s="330"/>
      <c r="I9" s="4">
        <v>1</v>
      </c>
      <c r="J9" s="330"/>
      <c r="K9" s="330"/>
      <c r="L9" s="4">
        <v>1</v>
      </c>
      <c r="M9" s="330"/>
      <c r="O9" s="348"/>
      <c r="P9" s="15">
        <v>0.98116999999999999</v>
      </c>
      <c r="Q9" s="348"/>
      <c r="R9" s="348"/>
      <c r="S9" s="15">
        <v>1.1870099999999999</v>
      </c>
      <c r="T9" s="348"/>
      <c r="U9" s="63"/>
      <c r="V9" s="348"/>
      <c r="W9" s="18">
        <v>0.75385999999999997</v>
      </c>
      <c r="X9" s="369"/>
      <c r="Y9" s="348"/>
      <c r="Z9" s="18">
        <v>1.06816</v>
      </c>
      <c r="AA9" s="369"/>
      <c r="AB9" s="348"/>
      <c r="AC9" s="117">
        <v>1.4023600000000001</v>
      </c>
      <c r="AD9" s="355"/>
      <c r="AE9" s="342"/>
      <c r="AF9" s="18">
        <v>1</v>
      </c>
      <c r="AG9" s="348"/>
      <c r="AH9" s="348"/>
      <c r="AI9" s="39">
        <v>1.38436</v>
      </c>
      <c r="AJ9" s="369"/>
      <c r="AK9" s="371"/>
      <c r="AL9" s="119">
        <v>0.99780000000000002</v>
      </c>
      <c r="AM9" s="574"/>
      <c r="AN9" s="577"/>
      <c r="AO9" s="4">
        <v>0.95887999999999995</v>
      </c>
      <c r="AP9" s="330"/>
      <c r="AQ9" s="330"/>
      <c r="AR9" s="4">
        <v>1.51006</v>
      </c>
      <c r="AS9" s="362"/>
      <c r="AT9" s="330"/>
      <c r="AU9" s="4">
        <v>1.0814299999999999</v>
      </c>
      <c r="AV9" s="417"/>
      <c r="AW9" s="583"/>
      <c r="AX9" s="15">
        <v>0.84258999999999995</v>
      </c>
      <c r="AY9" s="330"/>
      <c r="AZ9" s="580"/>
      <c r="BA9" s="142">
        <v>1.19903</v>
      </c>
      <c r="BB9" s="362"/>
      <c r="BC9" s="580"/>
      <c r="BD9" s="119">
        <v>0.91908999999999996</v>
      </c>
      <c r="BE9" s="574"/>
    </row>
    <row r="10" spans="1:57" ht="14.45" customHeight="1" x14ac:dyDescent="0.25">
      <c r="A10" s="538"/>
      <c r="B10" s="4">
        <v>0.79683999999999999</v>
      </c>
      <c r="C10" s="362"/>
      <c r="D10" s="502"/>
      <c r="E10" s="4">
        <v>0.81227000000000005</v>
      </c>
      <c r="F10" s="362"/>
      <c r="H10" s="330"/>
      <c r="I10" s="4">
        <v>1</v>
      </c>
      <c r="J10" s="330"/>
      <c r="K10" s="330"/>
      <c r="L10" s="4">
        <v>1</v>
      </c>
      <c r="M10" s="330"/>
      <c r="O10" s="348"/>
      <c r="P10" s="15">
        <v>1.0062599999999999</v>
      </c>
      <c r="Q10" s="348"/>
      <c r="R10" s="348"/>
      <c r="S10" s="15">
        <v>0.99500999999999995</v>
      </c>
      <c r="T10" s="348"/>
      <c r="U10" s="63"/>
      <c r="V10" s="348"/>
      <c r="W10" s="18">
        <v>0.57011000000000001</v>
      </c>
      <c r="X10" s="369"/>
      <c r="Y10" s="348"/>
      <c r="Z10" s="18">
        <v>0.79932999999999998</v>
      </c>
      <c r="AA10" s="369"/>
      <c r="AB10" s="348"/>
      <c r="AC10" s="117">
        <v>0.96477999999999997</v>
      </c>
      <c r="AD10" s="355"/>
      <c r="AE10" s="342"/>
      <c r="AF10" s="18">
        <v>1</v>
      </c>
      <c r="AG10" s="348"/>
      <c r="AH10" s="348"/>
      <c r="AI10" s="39">
        <v>1.10267</v>
      </c>
      <c r="AJ10" s="369"/>
      <c r="AK10" s="371"/>
      <c r="AL10" s="119">
        <v>0.87292000000000003</v>
      </c>
      <c r="AM10" s="574"/>
      <c r="AN10" s="577"/>
      <c r="AO10" s="4">
        <v>0.74107000000000001</v>
      </c>
      <c r="AP10" s="330"/>
      <c r="AQ10" s="330"/>
      <c r="AR10" s="4">
        <v>1.21648</v>
      </c>
      <c r="AS10" s="362"/>
      <c r="AT10" s="330"/>
      <c r="AU10" s="4">
        <v>0.81100000000000005</v>
      </c>
      <c r="AV10" s="417"/>
      <c r="AW10" s="584"/>
      <c r="AX10" s="15">
        <v>0.78603000000000001</v>
      </c>
      <c r="AY10" s="330"/>
      <c r="AZ10" s="581"/>
      <c r="BA10" s="142">
        <v>1.0230999999999999</v>
      </c>
      <c r="BB10" s="362"/>
      <c r="BC10" s="581"/>
      <c r="BD10" s="119">
        <v>0.78503999999999996</v>
      </c>
      <c r="BE10" s="574"/>
    </row>
    <row r="11" spans="1:57" ht="14.45" customHeight="1" x14ac:dyDescent="0.25">
      <c r="A11" s="332" t="s">
        <v>4</v>
      </c>
      <c r="B11" s="4">
        <v>0.89507000000000003</v>
      </c>
      <c r="C11" s="362">
        <f>AVERAGE(B11:B13)</f>
        <v>0.91545999999999994</v>
      </c>
      <c r="D11" s="330" t="s">
        <v>4</v>
      </c>
      <c r="E11" s="4">
        <v>0.88868000000000003</v>
      </c>
      <c r="F11" s="362">
        <f>AVERAGE(E11:E13)</f>
        <v>0.80291999999999997</v>
      </c>
      <c r="H11" s="330" t="s">
        <v>4</v>
      </c>
      <c r="I11" s="4">
        <v>1.0032799999999999</v>
      </c>
      <c r="J11" s="362">
        <f t="shared" ref="J11" si="14">AVERAGE(I11:I13)</f>
        <v>0.87751333333333337</v>
      </c>
      <c r="K11" s="330" t="s">
        <v>4</v>
      </c>
      <c r="L11" s="4">
        <v>1.0678399999999999</v>
      </c>
      <c r="M11" s="362">
        <f t="shared" ref="M11" si="15">AVERAGE(L11:L13)</f>
        <v>0.78265666666666667</v>
      </c>
      <c r="O11" s="348" t="s">
        <v>4</v>
      </c>
      <c r="P11" s="15">
        <v>1.12307</v>
      </c>
      <c r="Q11" s="369">
        <f t="shared" ref="Q11" si="16">AVERAGE(P11:P13)</f>
        <v>1.0323266666666666</v>
      </c>
      <c r="R11" s="348" t="s">
        <v>4</v>
      </c>
      <c r="S11" s="15">
        <v>1.1130199999999999</v>
      </c>
      <c r="T11" s="369">
        <f t="shared" ref="T11" si="17">AVERAGE(S11:S13)</f>
        <v>1.0354866666666667</v>
      </c>
      <c r="U11" s="63"/>
      <c r="V11" s="348" t="s">
        <v>4</v>
      </c>
      <c r="W11" s="18">
        <v>0.53790000000000004</v>
      </c>
      <c r="X11" s="369">
        <f t="shared" ref="X11" si="18">AVERAGE(W11:W13)</f>
        <v>0.57186333333333328</v>
      </c>
      <c r="Y11" s="348" t="s">
        <v>4</v>
      </c>
      <c r="Z11" s="18">
        <v>1.27478</v>
      </c>
      <c r="AA11" s="369">
        <f t="shared" ref="AA11" si="19">AVERAGE(Z11:Z13)</f>
        <v>1.1089033333333334</v>
      </c>
      <c r="AB11" s="570" t="s">
        <v>4</v>
      </c>
      <c r="AC11" s="123">
        <v>1</v>
      </c>
      <c r="AD11" s="568">
        <f>AVERAGE(AC11:AC12)</f>
        <v>1</v>
      </c>
      <c r="AE11" s="342" t="s">
        <v>4</v>
      </c>
      <c r="AF11" s="18">
        <v>1.42272</v>
      </c>
      <c r="AG11" s="369">
        <f>AVERAGE(AF11:AF13)</f>
        <v>1.2583433333333334</v>
      </c>
      <c r="AH11" s="348" t="s">
        <v>4</v>
      </c>
      <c r="AI11" s="39">
        <v>0.98106000000000004</v>
      </c>
      <c r="AJ11" s="369">
        <f>AVERAGE(AI11:AI13)</f>
        <v>0.98547666666666667</v>
      </c>
      <c r="AK11" s="371" t="s">
        <v>4</v>
      </c>
      <c r="AL11" s="119">
        <v>0.94357000000000002</v>
      </c>
      <c r="AM11" s="363">
        <f>AVERAGE(AL11:AL13)</f>
        <v>0.89771666666666672</v>
      </c>
      <c r="AN11" s="577" t="s">
        <v>68</v>
      </c>
      <c r="AO11" s="4">
        <v>3.17455</v>
      </c>
      <c r="AP11" s="362">
        <f t="shared" ref="AP11" si="20">AVERAGE(AO11:AO13)</f>
        <v>2.6951566666666671</v>
      </c>
      <c r="AQ11" s="330" t="s">
        <v>68</v>
      </c>
      <c r="AR11" s="4">
        <v>1.1516500000000001</v>
      </c>
      <c r="AS11" s="362">
        <f t="shared" ref="AS11" si="21">AVERAGE(AR11:AR13)</f>
        <v>0.77647666666666681</v>
      </c>
      <c r="AT11" s="330" t="s">
        <v>68</v>
      </c>
      <c r="AU11" s="4">
        <v>1.0215799999999999</v>
      </c>
      <c r="AV11" s="417">
        <f t="shared" ref="AV11" si="22">AVERAGE(AU11:AU13)</f>
        <v>0.90771333333333326</v>
      </c>
      <c r="AW11" s="582" t="s">
        <v>4</v>
      </c>
      <c r="AX11" s="15">
        <v>1.3275300000000001</v>
      </c>
      <c r="AY11" s="362">
        <f t="shared" ref="AY11" si="23">AVERAGE(AX11:AX13)</f>
        <v>1.2515466666666668</v>
      </c>
      <c r="AZ11" s="579" t="s">
        <v>4</v>
      </c>
      <c r="BA11" s="142">
        <v>1.19909</v>
      </c>
      <c r="BB11" s="362">
        <f>AVERAGE(BA11:BA13)</f>
        <v>1.1214366666666669</v>
      </c>
      <c r="BC11" s="579" t="s">
        <v>4</v>
      </c>
      <c r="BD11" s="119">
        <v>0.91566000000000003</v>
      </c>
      <c r="BE11" s="363">
        <f t="shared" ref="BE11" si="24">AVERAGE(BD11:BD13)</f>
        <v>0.84591333333333329</v>
      </c>
    </row>
    <row r="12" spans="1:57" ht="14.45" customHeight="1" x14ac:dyDescent="0.25">
      <c r="A12" s="332"/>
      <c r="B12" s="4">
        <v>0.90671000000000002</v>
      </c>
      <c r="C12" s="362"/>
      <c r="D12" s="330"/>
      <c r="E12" s="4">
        <v>0.83311000000000002</v>
      </c>
      <c r="F12" s="362"/>
      <c r="H12" s="330"/>
      <c r="I12" s="4">
        <v>0.79362999999999995</v>
      </c>
      <c r="J12" s="330"/>
      <c r="K12" s="330"/>
      <c r="L12" s="4">
        <v>0.75556000000000001</v>
      </c>
      <c r="M12" s="330"/>
      <c r="O12" s="348"/>
      <c r="P12" s="15">
        <v>0.92849999999999999</v>
      </c>
      <c r="Q12" s="348"/>
      <c r="R12" s="348"/>
      <c r="S12" s="15">
        <v>1.04996</v>
      </c>
      <c r="T12" s="348"/>
      <c r="U12" s="63"/>
      <c r="V12" s="348"/>
      <c r="W12" s="18">
        <v>0.58289000000000002</v>
      </c>
      <c r="X12" s="369"/>
      <c r="Y12" s="348"/>
      <c r="Z12" s="18">
        <v>1.1010500000000001</v>
      </c>
      <c r="AA12" s="369"/>
      <c r="AB12" s="570"/>
      <c r="AC12" s="123">
        <v>1</v>
      </c>
      <c r="AD12" s="569"/>
      <c r="AE12" s="342"/>
      <c r="AF12" s="18">
        <v>1.133</v>
      </c>
      <c r="AG12" s="348"/>
      <c r="AH12" s="348"/>
      <c r="AI12" s="39">
        <v>0.92732999999999999</v>
      </c>
      <c r="AJ12" s="369"/>
      <c r="AK12" s="371"/>
      <c r="AL12" s="119">
        <v>0.86975999999999998</v>
      </c>
      <c r="AM12" s="574"/>
      <c r="AN12" s="577"/>
      <c r="AO12" s="4">
        <v>2.8607399999999998</v>
      </c>
      <c r="AP12" s="330"/>
      <c r="AQ12" s="330"/>
      <c r="AR12" s="4">
        <v>0.25366</v>
      </c>
      <c r="AS12" s="362"/>
      <c r="AT12" s="330"/>
      <c r="AU12" s="4">
        <v>0.83592999999999995</v>
      </c>
      <c r="AV12" s="417"/>
      <c r="AW12" s="583"/>
      <c r="AX12" s="15">
        <v>1.2813600000000001</v>
      </c>
      <c r="AY12" s="330"/>
      <c r="AZ12" s="580"/>
      <c r="BA12" s="142">
        <v>1.15995</v>
      </c>
      <c r="BB12" s="362"/>
      <c r="BC12" s="580"/>
      <c r="BD12" s="119">
        <v>0.82101999999999997</v>
      </c>
      <c r="BE12" s="574"/>
    </row>
    <row r="13" spans="1:57" ht="14.45" customHeight="1" x14ac:dyDescent="0.25">
      <c r="A13" s="332"/>
      <c r="B13" s="4">
        <v>0.9446</v>
      </c>
      <c r="C13" s="362"/>
      <c r="D13" s="330"/>
      <c r="E13" s="4">
        <v>0.68696999999999997</v>
      </c>
      <c r="F13" s="362"/>
      <c r="H13" s="330"/>
      <c r="I13" s="4">
        <v>0.83562999999999998</v>
      </c>
      <c r="J13" s="330"/>
      <c r="K13" s="330"/>
      <c r="L13" s="4">
        <v>0.52456999999999998</v>
      </c>
      <c r="M13" s="330"/>
      <c r="O13" s="348"/>
      <c r="P13" s="15">
        <v>1.04541</v>
      </c>
      <c r="Q13" s="348"/>
      <c r="R13" s="348"/>
      <c r="S13" s="15">
        <v>0.94347999999999999</v>
      </c>
      <c r="T13" s="348"/>
      <c r="U13" s="63"/>
      <c r="V13" s="348"/>
      <c r="W13" s="18">
        <v>0.5948</v>
      </c>
      <c r="X13" s="369"/>
      <c r="Y13" s="348"/>
      <c r="Z13" s="18">
        <v>0.95087999999999995</v>
      </c>
      <c r="AA13" s="369"/>
      <c r="AB13" s="348" t="s">
        <v>5</v>
      </c>
      <c r="AC13" s="117">
        <v>1.5204</v>
      </c>
      <c r="AD13" s="359">
        <f>AVERAGE(AC13:AC15)</f>
        <v>1.4857800000000001</v>
      </c>
      <c r="AE13" s="342"/>
      <c r="AF13" s="18">
        <v>1.2193099999999999</v>
      </c>
      <c r="AG13" s="348"/>
      <c r="AH13" s="348"/>
      <c r="AI13" s="39">
        <v>1.0480400000000001</v>
      </c>
      <c r="AJ13" s="369"/>
      <c r="AK13" s="371"/>
      <c r="AL13" s="119">
        <v>0.87982000000000005</v>
      </c>
      <c r="AM13" s="574"/>
      <c r="AN13" s="577"/>
      <c r="AO13" s="4">
        <v>2.0501800000000001</v>
      </c>
      <c r="AP13" s="330"/>
      <c r="AQ13" s="330"/>
      <c r="AR13" s="4">
        <v>0.92412000000000005</v>
      </c>
      <c r="AS13" s="362"/>
      <c r="AT13" s="330"/>
      <c r="AU13" s="4">
        <v>0.86563000000000001</v>
      </c>
      <c r="AV13" s="417"/>
      <c r="AW13" s="584"/>
      <c r="AX13" s="15">
        <v>1.14575</v>
      </c>
      <c r="AY13" s="330"/>
      <c r="AZ13" s="581"/>
      <c r="BA13" s="142">
        <v>1.0052700000000001</v>
      </c>
      <c r="BB13" s="362"/>
      <c r="BC13" s="581"/>
      <c r="BD13" s="119">
        <v>0.80105999999999999</v>
      </c>
      <c r="BE13" s="574"/>
    </row>
    <row r="14" spans="1:57" ht="14.45" customHeight="1" x14ac:dyDescent="0.25">
      <c r="A14" s="483" t="s">
        <v>5</v>
      </c>
      <c r="B14" s="4">
        <v>0.77734999999999999</v>
      </c>
      <c r="C14" s="362">
        <f>AVERAGE(B14:B15)</f>
        <v>0.75345499999999999</v>
      </c>
      <c r="D14" s="484" t="s">
        <v>5</v>
      </c>
      <c r="E14" s="4">
        <v>0.89593999999999996</v>
      </c>
      <c r="F14" s="362">
        <f>AVERAGE(E14:E15)</f>
        <v>0.97760499999999995</v>
      </c>
      <c r="H14" s="330" t="s">
        <v>20</v>
      </c>
      <c r="I14" s="4">
        <v>1.11818</v>
      </c>
      <c r="J14" s="362">
        <f t="shared" ref="J14" si="25">AVERAGE(I14:I16)</f>
        <v>1.0594366666666666</v>
      </c>
      <c r="K14" s="330" t="s">
        <v>20</v>
      </c>
      <c r="L14" s="4">
        <v>1.4391099999999999</v>
      </c>
      <c r="M14" s="362">
        <f t="shared" ref="M14" si="26">AVERAGE(L14:L16)</f>
        <v>1.2855366666666665</v>
      </c>
      <c r="O14" s="348" t="s">
        <v>20</v>
      </c>
      <c r="P14" s="15">
        <v>0.7722</v>
      </c>
      <c r="Q14" s="369">
        <f>AVERAGE(P14:P15)</f>
        <v>1.1709350000000001</v>
      </c>
      <c r="R14" s="348" t="s">
        <v>20</v>
      </c>
      <c r="S14" s="15">
        <v>1.06995</v>
      </c>
      <c r="T14" s="369">
        <f t="shared" ref="T14" si="27">AVERAGE(S14:S16)</f>
        <v>0.98563000000000001</v>
      </c>
      <c r="U14" s="63"/>
      <c r="V14" s="348" t="s">
        <v>20</v>
      </c>
      <c r="W14" s="18">
        <v>0.44239000000000001</v>
      </c>
      <c r="X14" s="369">
        <f t="shared" ref="X14" si="28">AVERAGE(W14:W16)</f>
        <v>0.49719000000000002</v>
      </c>
      <c r="Y14" s="348" t="s">
        <v>5</v>
      </c>
      <c r="Z14" s="18">
        <v>2.2509000000000001</v>
      </c>
      <c r="AA14" s="369">
        <f t="shared" ref="AA14" si="29">AVERAGE(Z14:Z16)</f>
        <v>1.5315966666666665</v>
      </c>
      <c r="AB14" s="348"/>
      <c r="AC14" s="117">
        <v>1.80389</v>
      </c>
      <c r="AD14" s="355"/>
      <c r="AE14" s="342" t="s">
        <v>5</v>
      </c>
      <c r="AF14" s="18">
        <v>2.0723199999999999</v>
      </c>
      <c r="AG14" s="369">
        <f>AVERAGE(AF14:AF16)</f>
        <v>2.1814933333333335</v>
      </c>
      <c r="AH14" s="348" t="s">
        <v>20</v>
      </c>
      <c r="AI14" s="39">
        <v>1.1669799999999999</v>
      </c>
      <c r="AJ14" s="369">
        <f>AVERAGE(AI14:AI16)</f>
        <v>1.0182466666666665</v>
      </c>
      <c r="AK14" s="371" t="s">
        <v>20</v>
      </c>
      <c r="AL14" s="119">
        <v>0.94703000000000004</v>
      </c>
      <c r="AM14" s="363">
        <f>AVERAGE(AL14:AL16)</f>
        <v>0.85050333333333328</v>
      </c>
      <c r="AN14" s="577" t="s">
        <v>69</v>
      </c>
      <c r="AO14" s="4">
        <v>3.8145600000000002</v>
      </c>
      <c r="AP14" s="362">
        <f t="shared" ref="AP14" si="30">AVERAGE(AO14:AO16)</f>
        <v>2.6874033333333336</v>
      </c>
      <c r="AQ14" s="330" t="s">
        <v>69</v>
      </c>
      <c r="AR14" s="4">
        <v>1.0171399999999999</v>
      </c>
      <c r="AS14" s="362">
        <f t="shared" ref="AS14" si="31">AVERAGE(AR14:AR16)</f>
        <v>1.0666099999999998</v>
      </c>
      <c r="AT14" s="471" t="s">
        <v>20</v>
      </c>
      <c r="AU14" s="4">
        <v>1.0396700000000001</v>
      </c>
      <c r="AV14" s="417">
        <f>AVERAGE(AU14:AU15)</f>
        <v>0.88545000000000007</v>
      </c>
      <c r="AW14" s="409" t="s">
        <v>24</v>
      </c>
      <c r="AX14" s="15">
        <v>1.6987399999999999</v>
      </c>
      <c r="AY14" s="362">
        <f t="shared" ref="AY14" si="32">AVERAGE(AX14:AX16)</f>
        <v>1.6557966666666666</v>
      </c>
      <c r="AZ14" s="579" t="s">
        <v>20</v>
      </c>
      <c r="BA14" s="142">
        <v>0.98329999999999995</v>
      </c>
      <c r="BB14" s="362">
        <f>AVERAGE(BA14:BA16)</f>
        <v>0.93715666666666664</v>
      </c>
      <c r="BC14" s="579" t="s">
        <v>20</v>
      </c>
      <c r="BD14" s="119">
        <v>0.82862000000000002</v>
      </c>
      <c r="BE14" s="363">
        <f t="shared" ref="BE14" si="33">AVERAGE(BD14:BD16)</f>
        <v>0.78785000000000005</v>
      </c>
    </row>
    <row r="15" spans="1:57" ht="14.45" customHeight="1" x14ac:dyDescent="0.25">
      <c r="A15" s="483"/>
      <c r="B15" s="4">
        <v>0.72955999999999999</v>
      </c>
      <c r="C15" s="362"/>
      <c r="D15" s="484"/>
      <c r="E15" s="4">
        <v>1.0592699999999999</v>
      </c>
      <c r="F15" s="362"/>
      <c r="H15" s="330"/>
      <c r="I15" s="4">
        <v>1.03827</v>
      </c>
      <c r="J15" s="330"/>
      <c r="K15" s="330"/>
      <c r="L15" s="4">
        <v>1.2823500000000001</v>
      </c>
      <c r="M15" s="330"/>
      <c r="O15" s="348"/>
      <c r="P15" s="15">
        <v>1.5696699999999999</v>
      </c>
      <c r="Q15" s="348"/>
      <c r="R15" s="348"/>
      <c r="S15" s="15">
        <v>0.98538000000000003</v>
      </c>
      <c r="T15" s="348"/>
      <c r="U15" s="63"/>
      <c r="V15" s="348"/>
      <c r="W15" s="18">
        <v>0.49430000000000002</v>
      </c>
      <c r="X15" s="369"/>
      <c r="Y15" s="348"/>
      <c r="Z15" s="18">
        <v>1.04921</v>
      </c>
      <c r="AA15" s="369"/>
      <c r="AB15" s="348"/>
      <c r="AC15" s="117">
        <v>1.1330499999999999</v>
      </c>
      <c r="AD15" s="355"/>
      <c r="AE15" s="342"/>
      <c r="AF15" s="18">
        <v>2.2277499999999999</v>
      </c>
      <c r="AG15" s="348"/>
      <c r="AH15" s="348"/>
      <c r="AI15" s="39">
        <v>0.93598999999999999</v>
      </c>
      <c r="AJ15" s="369"/>
      <c r="AK15" s="371"/>
      <c r="AL15" s="119">
        <v>0.83487</v>
      </c>
      <c r="AM15" s="574"/>
      <c r="AN15" s="577"/>
      <c r="AO15" s="4">
        <v>2.2029399999999999</v>
      </c>
      <c r="AP15" s="330"/>
      <c r="AQ15" s="330"/>
      <c r="AR15" s="4">
        <v>1.0226599999999999</v>
      </c>
      <c r="AS15" s="362"/>
      <c r="AT15" s="471"/>
      <c r="AU15" s="4">
        <v>0.73123000000000005</v>
      </c>
      <c r="AV15" s="417"/>
      <c r="AW15" s="410"/>
      <c r="AX15" s="15">
        <v>1.5234799999999999</v>
      </c>
      <c r="AY15" s="330"/>
      <c r="AZ15" s="580"/>
      <c r="BA15" s="142">
        <v>1.0035700000000001</v>
      </c>
      <c r="BB15" s="362"/>
      <c r="BC15" s="580"/>
      <c r="BD15" s="119">
        <v>0.76210999999999995</v>
      </c>
      <c r="BE15" s="574"/>
    </row>
    <row r="16" spans="1:57" ht="14.45" customHeight="1" x14ac:dyDescent="0.25">
      <c r="A16" s="332" t="s">
        <v>6</v>
      </c>
      <c r="B16" s="4">
        <v>0.66969000000000001</v>
      </c>
      <c r="C16" s="362">
        <f>AVERAGE(B16:B18)</f>
        <v>0.60843333333333327</v>
      </c>
      <c r="D16" s="330" t="s">
        <v>6</v>
      </c>
      <c r="E16" s="4">
        <v>1.6298900000000001</v>
      </c>
      <c r="F16" s="362">
        <f>AVERAGE(E16:E18)</f>
        <v>1.6844333333333334</v>
      </c>
      <c r="H16" s="330"/>
      <c r="I16" s="4">
        <v>1.02186</v>
      </c>
      <c r="J16" s="330"/>
      <c r="K16" s="330"/>
      <c r="L16" s="4">
        <v>1.1351500000000001</v>
      </c>
      <c r="M16" s="330"/>
      <c r="O16" s="348" t="s">
        <v>5</v>
      </c>
      <c r="P16" s="15">
        <v>1.3326899999999999</v>
      </c>
      <c r="Q16" s="369">
        <f>AVERAGE(P16:P17)</f>
        <v>0.93835000000000002</v>
      </c>
      <c r="R16" s="348"/>
      <c r="S16" s="15">
        <v>0.90156000000000003</v>
      </c>
      <c r="T16" s="348"/>
      <c r="U16" s="63"/>
      <c r="V16" s="348"/>
      <c r="W16" s="18">
        <v>0.55488000000000004</v>
      </c>
      <c r="X16" s="369"/>
      <c r="Y16" s="348"/>
      <c r="Z16" s="18">
        <v>1.2946800000000001</v>
      </c>
      <c r="AA16" s="369"/>
      <c r="AB16" s="348" t="s">
        <v>5</v>
      </c>
      <c r="AC16" s="117">
        <v>1.2274099999999999</v>
      </c>
      <c r="AD16" s="359">
        <f>AVERAGE(AC16:AC18)</f>
        <v>1.3566900000000002</v>
      </c>
      <c r="AE16" s="342"/>
      <c r="AF16" s="18">
        <v>2.2444099999999998</v>
      </c>
      <c r="AG16" s="348"/>
      <c r="AH16" s="348"/>
      <c r="AI16" s="39">
        <v>0.95177</v>
      </c>
      <c r="AJ16" s="369"/>
      <c r="AK16" s="371"/>
      <c r="AL16" s="119">
        <v>0.76961000000000002</v>
      </c>
      <c r="AM16" s="574"/>
      <c r="AN16" s="577"/>
      <c r="AO16" s="4">
        <v>2.0447099999999998</v>
      </c>
      <c r="AP16" s="330"/>
      <c r="AQ16" s="330"/>
      <c r="AR16" s="4">
        <v>1.1600299999999999</v>
      </c>
      <c r="AS16" s="362"/>
      <c r="AT16" s="330" t="s">
        <v>70</v>
      </c>
      <c r="AU16" s="4">
        <v>15.297980000000001</v>
      </c>
      <c r="AV16" s="417">
        <f t="shared" ref="AV16" si="34">AVERAGE(AU16:AU18)</f>
        <v>12.265153333333332</v>
      </c>
      <c r="AW16" s="411"/>
      <c r="AX16" s="15">
        <v>1.7451700000000001</v>
      </c>
      <c r="AY16" s="330"/>
      <c r="AZ16" s="581"/>
      <c r="BA16" s="142">
        <v>0.8246</v>
      </c>
      <c r="BB16" s="362"/>
      <c r="BC16" s="581"/>
      <c r="BD16" s="119">
        <v>0.77281999999999995</v>
      </c>
      <c r="BE16" s="574"/>
    </row>
    <row r="17" spans="1:57" ht="14.45" customHeight="1" x14ac:dyDescent="0.25">
      <c r="A17" s="332"/>
      <c r="B17" s="4">
        <v>0.58396000000000003</v>
      </c>
      <c r="C17" s="362"/>
      <c r="D17" s="330"/>
      <c r="E17" s="4">
        <v>1.79891</v>
      </c>
      <c r="F17" s="362"/>
      <c r="H17" s="330" t="s">
        <v>5</v>
      </c>
      <c r="I17" s="4">
        <v>1.0997399999999999</v>
      </c>
      <c r="J17" s="362">
        <f>AVERAGE(I17:I19)</f>
        <v>1.0414166666666667</v>
      </c>
      <c r="K17" s="330" t="s">
        <v>5</v>
      </c>
      <c r="L17" s="4">
        <v>2.4558399999999998</v>
      </c>
      <c r="M17" s="362">
        <f>AVERAGE(L17:L19)</f>
        <v>2.2344333333333335</v>
      </c>
      <c r="O17" s="348"/>
      <c r="P17" s="15">
        <v>0.54400999999999999</v>
      </c>
      <c r="Q17" s="348"/>
      <c r="R17" s="348" t="s">
        <v>5</v>
      </c>
      <c r="S17" s="15">
        <v>1.9781500000000001</v>
      </c>
      <c r="T17" s="369">
        <f t="shared" ref="T17" si="35">AVERAGE(S17:S19)</f>
        <v>1.8393733333333333</v>
      </c>
      <c r="U17" s="63"/>
      <c r="V17" s="348" t="s">
        <v>5</v>
      </c>
      <c r="W17" s="18">
        <v>1.7794300000000001</v>
      </c>
      <c r="X17" s="369">
        <f>AVERAGE(W17:W19)</f>
        <v>1.6806466666666668</v>
      </c>
      <c r="Y17" s="348" t="s">
        <v>6</v>
      </c>
      <c r="Z17" s="18">
        <v>1.8487199999999999</v>
      </c>
      <c r="AA17" s="369">
        <f t="shared" ref="AA17" si="36">AVERAGE(Z17:Z19)</f>
        <v>2.3187966666666666</v>
      </c>
      <c r="AB17" s="348"/>
      <c r="AC17" s="117">
        <v>1.4242300000000001</v>
      </c>
      <c r="AD17" s="355"/>
      <c r="AE17" s="342" t="s">
        <v>6</v>
      </c>
      <c r="AF17" s="18">
        <v>2.8383099999999999</v>
      </c>
      <c r="AG17" s="369">
        <f>AVERAGE(AF17:AF19)</f>
        <v>2.5651466666666667</v>
      </c>
      <c r="AH17" s="348" t="s">
        <v>5</v>
      </c>
      <c r="AI17" s="39">
        <v>1.8280000000000001</v>
      </c>
      <c r="AJ17" s="369">
        <f>AVERAGE(AI17:AI19)</f>
        <v>1.7781066666666667</v>
      </c>
      <c r="AK17" s="371" t="s">
        <v>5</v>
      </c>
      <c r="AL17" s="119">
        <v>1.9977499999999999</v>
      </c>
      <c r="AM17" s="363">
        <f>AVERAGE(AL17:AL19)</f>
        <v>1.77064</v>
      </c>
      <c r="AN17" s="577" t="s">
        <v>70</v>
      </c>
      <c r="AO17" s="4">
        <v>9.3594399999999993</v>
      </c>
      <c r="AP17" s="362">
        <f t="shared" ref="AP17" si="37">AVERAGE(AO17:AO19)</f>
        <v>9.3880233333333347</v>
      </c>
      <c r="AQ17" s="330" t="s">
        <v>70</v>
      </c>
      <c r="AR17" s="4">
        <v>15.360049999999999</v>
      </c>
      <c r="AS17" s="362">
        <f t="shared" ref="AS17" si="38">AVERAGE(AR17:AR19)</f>
        <v>13.451366666666667</v>
      </c>
      <c r="AT17" s="330"/>
      <c r="AU17" s="4">
        <v>9.1463000000000001</v>
      </c>
      <c r="AV17" s="417"/>
      <c r="AW17" s="409" t="s">
        <v>24</v>
      </c>
      <c r="AX17" s="15">
        <v>2.1184400000000001</v>
      </c>
      <c r="AY17" s="362">
        <f t="shared" ref="AY17" si="39">AVERAGE(AX17:AX19)</f>
        <v>2.0368233333333334</v>
      </c>
      <c r="AZ17" s="379" t="s">
        <v>24</v>
      </c>
      <c r="BA17" s="142">
        <v>1.4154199999999999</v>
      </c>
      <c r="BB17" s="362">
        <f>AVERAGE(BA17:BA19)</f>
        <v>1.3408499999999999</v>
      </c>
      <c r="BC17" s="379" t="s">
        <v>5</v>
      </c>
      <c r="BD17" s="119">
        <v>1.3932599999999999</v>
      </c>
      <c r="BE17" s="363">
        <f t="shared" ref="BE17" si="40">AVERAGE(BD17:BD19)</f>
        <v>1.2322566666666666</v>
      </c>
    </row>
    <row r="18" spans="1:57" ht="14.45" customHeight="1" x14ac:dyDescent="0.25">
      <c r="A18" s="332"/>
      <c r="B18" s="4">
        <v>0.57164999999999999</v>
      </c>
      <c r="C18" s="362"/>
      <c r="D18" s="330"/>
      <c r="E18" s="4">
        <v>1.6245000000000001</v>
      </c>
      <c r="F18" s="362"/>
      <c r="H18" s="330"/>
      <c r="I18" s="4">
        <v>1.06166</v>
      </c>
      <c r="J18" s="330"/>
      <c r="K18" s="330"/>
      <c r="L18" s="4">
        <v>2.18866</v>
      </c>
      <c r="M18" s="330"/>
      <c r="O18" s="348" t="s">
        <v>6</v>
      </c>
      <c r="P18" s="15">
        <v>1.3075300000000001</v>
      </c>
      <c r="Q18" s="369">
        <f>AVERAGE(P18:P20)</f>
        <v>1.1305400000000001</v>
      </c>
      <c r="R18" s="348"/>
      <c r="S18" s="15">
        <v>2.0356399999999999</v>
      </c>
      <c r="T18" s="348"/>
      <c r="U18" s="63"/>
      <c r="V18" s="348"/>
      <c r="W18" s="18">
        <v>1.8173900000000001</v>
      </c>
      <c r="X18" s="369"/>
      <c r="Y18" s="348"/>
      <c r="Z18" s="18">
        <v>2.9938600000000002</v>
      </c>
      <c r="AA18" s="369"/>
      <c r="AB18" s="348"/>
      <c r="AC18" s="117">
        <v>1.4184300000000001</v>
      </c>
      <c r="AD18" s="355"/>
      <c r="AE18" s="342"/>
      <c r="AF18" s="18">
        <v>2.4518599999999999</v>
      </c>
      <c r="AG18" s="348"/>
      <c r="AH18" s="348"/>
      <c r="AI18" s="39">
        <v>1.7062200000000001</v>
      </c>
      <c r="AJ18" s="369"/>
      <c r="AK18" s="371"/>
      <c r="AL18" s="119">
        <v>1.87883</v>
      </c>
      <c r="AM18" s="574"/>
      <c r="AN18" s="577"/>
      <c r="AO18" s="4">
        <v>9.6967499999999998</v>
      </c>
      <c r="AP18" s="330"/>
      <c r="AQ18" s="330"/>
      <c r="AR18" s="4">
        <v>13.161530000000001</v>
      </c>
      <c r="AS18" s="362"/>
      <c r="AT18" s="330"/>
      <c r="AU18" s="4">
        <v>12.351179999999999</v>
      </c>
      <c r="AV18" s="417"/>
      <c r="AW18" s="410"/>
      <c r="AX18" s="15">
        <v>2.0695600000000001</v>
      </c>
      <c r="AY18" s="330"/>
      <c r="AZ18" s="380"/>
      <c r="BA18" s="142">
        <v>1.37385</v>
      </c>
      <c r="BB18" s="362"/>
      <c r="BC18" s="380"/>
      <c r="BD18" s="119">
        <v>1.12859</v>
      </c>
      <c r="BE18" s="574"/>
    </row>
    <row r="19" spans="1:57" ht="14.45" customHeight="1" x14ac:dyDescent="0.25">
      <c r="A19" s="332" t="s">
        <v>7</v>
      </c>
      <c r="B19" s="4">
        <v>1.07437</v>
      </c>
      <c r="C19" s="362">
        <f>AVERAGE(B19:B21)</f>
        <v>0.95647000000000004</v>
      </c>
      <c r="D19" s="330" t="s">
        <v>7</v>
      </c>
      <c r="E19" s="4">
        <v>1.1661900000000001</v>
      </c>
      <c r="F19" s="362">
        <f>AVERAGE(E19:E21)</f>
        <v>1.2479100000000001</v>
      </c>
      <c r="H19" s="330"/>
      <c r="I19" s="4">
        <v>0.96284999999999998</v>
      </c>
      <c r="J19" s="330"/>
      <c r="K19" s="330"/>
      <c r="L19" s="4">
        <v>2.0588000000000002</v>
      </c>
      <c r="M19" s="330"/>
      <c r="O19" s="348"/>
      <c r="P19" s="15">
        <v>1.0486</v>
      </c>
      <c r="Q19" s="348"/>
      <c r="R19" s="348"/>
      <c r="S19" s="15">
        <v>1.5043299999999999</v>
      </c>
      <c r="T19" s="348"/>
      <c r="U19" s="63"/>
      <c r="V19" s="348"/>
      <c r="W19" s="18">
        <v>1.44512</v>
      </c>
      <c r="X19" s="369"/>
      <c r="Y19" s="348"/>
      <c r="Z19" s="18">
        <v>2.11381</v>
      </c>
      <c r="AA19" s="369"/>
      <c r="AB19" s="570" t="s">
        <v>7</v>
      </c>
      <c r="AC19" s="117">
        <v>1.5382400000000001</v>
      </c>
      <c r="AD19" s="359">
        <f>AVERAGE(AC19:AC20)</f>
        <v>1.4533050000000001</v>
      </c>
      <c r="AE19" s="342"/>
      <c r="AF19" s="18">
        <v>2.4052699999999998</v>
      </c>
      <c r="AG19" s="348"/>
      <c r="AH19" s="348"/>
      <c r="AI19" s="39">
        <v>1.8001</v>
      </c>
      <c r="AJ19" s="369"/>
      <c r="AK19" s="371"/>
      <c r="AL19" s="119">
        <v>1.4353400000000001</v>
      </c>
      <c r="AM19" s="574"/>
      <c r="AN19" s="577"/>
      <c r="AO19" s="4">
        <v>9.1078799999999998</v>
      </c>
      <c r="AP19" s="330"/>
      <c r="AQ19" s="330"/>
      <c r="AR19" s="4">
        <v>11.832520000000001</v>
      </c>
      <c r="AS19" s="362"/>
      <c r="AT19" s="330" t="s">
        <v>71</v>
      </c>
      <c r="AU19" s="4">
        <v>13.265840000000001</v>
      </c>
      <c r="AV19" s="417">
        <f t="shared" ref="AV19" si="41">AVERAGE(AU19:AU21)</f>
        <v>12.910786666666667</v>
      </c>
      <c r="AW19" s="411"/>
      <c r="AX19" s="15">
        <v>1.9224699999999999</v>
      </c>
      <c r="AY19" s="330"/>
      <c r="AZ19" s="381"/>
      <c r="BA19" s="142">
        <v>1.2332799999999999</v>
      </c>
      <c r="BB19" s="362"/>
      <c r="BC19" s="381"/>
      <c r="BD19" s="119">
        <v>1.17492</v>
      </c>
      <c r="BE19" s="574"/>
    </row>
    <row r="20" spans="1:57" ht="14.45" customHeight="1" x14ac:dyDescent="0.25">
      <c r="A20" s="332"/>
      <c r="B20" s="4">
        <v>0.95281000000000005</v>
      </c>
      <c r="C20" s="362"/>
      <c r="D20" s="330"/>
      <c r="E20" s="4">
        <v>1.1995800000000001</v>
      </c>
      <c r="F20" s="362"/>
      <c r="H20" s="330" t="s">
        <v>6</v>
      </c>
      <c r="I20" s="4">
        <v>1.12164</v>
      </c>
      <c r="J20" s="362">
        <f t="shared" ref="J20" si="42">AVERAGE(I20:I22)</f>
        <v>1.1512</v>
      </c>
      <c r="K20" s="330" t="s">
        <v>6</v>
      </c>
      <c r="L20" s="4">
        <v>2.86619</v>
      </c>
      <c r="M20" s="362">
        <f t="shared" ref="M20" si="43">AVERAGE(L20:L22)</f>
        <v>2.6796766666666669</v>
      </c>
      <c r="O20" s="348"/>
      <c r="P20" s="15">
        <v>1.03549</v>
      </c>
      <c r="Q20" s="348"/>
      <c r="R20" s="348" t="s">
        <v>6</v>
      </c>
      <c r="S20" s="15">
        <v>3.4268399999999999</v>
      </c>
      <c r="T20" s="369">
        <f t="shared" ref="T20" si="44">AVERAGE(S20:S22)</f>
        <v>3.04975</v>
      </c>
      <c r="U20" s="63"/>
      <c r="V20" s="348" t="s">
        <v>6</v>
      </c>
      <c r="W20" s="18">
        <v>1.13059</v>
      </c>
      <c r="X20" s="369">
        <f t="shared" ref="X20" si="45">AVERAGE(W20:W22)</f>
        <v>1.0437700000000001</v>
      </c>
      <c r="Y20" s="348" t="s">
        <v>7</v>
      </c>
      <c r="Z20" s="18">
        <v>1.2473799999999999</v>
      </c>
      <c r="AA20" s="369">
        <f>AVERAGE(Z20:Z21)</f>
        <v>1.2456399999999999</v>
      </c>
      <c r="AB20" s="570"/>
      <c r="AC20" s="117">
        <v>1.3683700000000001</v>
      </c>
      <c r="AD20" s="355"/>
      <c r="AE20" s="342" t="s">
        <v>7</v>
      </c>
      <c r="AF20" s="18">
        <v>3.4873099999999999</v>
      </c>
      <c r="AG20" s="122">
        <f>AVERAGE(AF20:AF21)</f>
        <v>3.5216399999999997</v>
      </c>
      <c r="AH20" s="348" t="s">
        <v>6</v>
      </c>
      <c r="AI20" s="39">
        <v>2.7911299999999999</v>
      </c>
      <c r="AJ20" s="369">
        <f>AVERAGE(AI20:AI22)</f>
        <v>2.7483666666666671</v>
      </c>
      <c r="AK20" s="371" t="s">
        <v>6</v>
      </c>
      <c r="AL20" s="119">
        <v>2.1769599999999998</v>
      </c>
      <c r="AM20" s="363">
        <f>AVERAGE(AL20:AL22)</f>
        <v>2.0147633333333332</v>
      </c>
      <c r="AN20" s="577" t="s">
        <v>71</v>
      </c>
      <c r="AO20" s="4">
        <v>10.15868</v>
      </c>
      <c r="AP20" s="362">
        <f t="shared" ref="AP20" si="46">AVERAGE(AO20:AO22)</f>
        <v>9.6377700000000015</v>
      </c>
      <c r="AQ20" s="330" t="s">
        <v>71</v>
      </c>
      <c r="AR20" s="4">
        <v>13.818239999999999</v>
      </c>
      <c r="AS20" s="362">
        <f t="shared" ref="AS20" si="47">AVERAGE(AR20:AR22)</f>
        <v>12.869576666666667</v>
      </c>
      <c r="AT20" s="330"/>
      <c r="AU20" s="4">
        <v>14.279350000000001</v>
      </c>
      <c r="AV20" s="417"/>
      <c r="AW20" s="409" t="s">
        <v>24</v>
      </c>
      <c r="AX20" s="15">
        <v>1.4361900000000001</v>
      </c>
      <c r="AY20" s="362">
        <f t="shared" ref="AY20" si="48">AVERAGE(AX20:AX22)</f>
        <v>1.4480166666666667</v>
      </c>
      <c r="AZ20" s="379" t="s">
        <v>24</v>
      </c>
      <c r="BA20" s="142">
        <v>0.91495000000000004</v>
      </c>
      <c r="BB20" s="362">
        <f>AVERAGE(BA20:BA22)</f>
        <v>0.88767666666666667</v>
      </c>
      <c r="BC20" s="379" t="s">
        <v>6</v>
      </c>
      <c r="BD20" s="119">
        <v>0.85553999999999997</v>
      </c>
      <c r="BE20" s="363">
        <f t="shared" ref="BE20" si="49">AVERAGE(BD20:BD22)</f>
        <v>0.79496</v>
      </c>
    </row>
    <row r="21" spans="1:57" ht="14.45" customHeight="1" x14ac:dyDescent="0.25">
      <c r="A21" s="332"/>
      <c r="B21" s="4">
        <v>0.84223000000000003</v>
      </c>
      <c r="C21" s="362"/>
      <c r="D21" s="330"/>
      <c r="E21" s="4">
        <v>1.3779600000000001</v>
      </c>
      <c r="F21" s="362"/>
      <c r="H21" s="330"/>
      <c r="I21" s="4">
        <v>1.19733</v>
      </c>
      <c r="J21" s="330"/>
      <c r="K21" s="330"/>
      <c r="L21" s="4">
        <v>2.68641</v>
      </c>
      <c r="M21" s="330"/>
      <c r="O21" s="348" t="s">
        <v>7</v>
      </c>
      <c r="P21" s="15">
        <v>1.17458</v>
      </c>
      <c r="Q21" s="369">
        <f t="shared" ref="Q21" si="50">AVERAGE(P21:P23)</f>
        <v>1.08911</v>
      </c>
      <c r="R21" s="348"/>
      <c r="S21" s="15">
        <v>3.0052500000000002</v>
      </c>
      <c r="T21" s="348"/>
      <c r="U21" s="63"/>
      <c r="V21" s="348"/>
      <c r="W21" s="18">
        <v>1.0535099999999999</v>
      </c>
      <c r="X21" s="369"/>
      <c r="Y21" s="348"/>
      <c r="Z21" s="18">
        <v>1.2439</v>
      </c>
      <c r="AA21" s="348"/>
      <c r="AB21" s="419" t="s">
        <v>38</v>
      </c>
      <c r="AC21" s="419"/>
      <c r="AD21" s="368">
        <f>AVERAGE(AD4:AD12)</f>
        <v>1.1501366666666666</v>
      </c>
      <c r="AE21" s="342"/>
      <c r="AF21" s="18">
        <v>3.5559699999999999</v>
      </c>
      <c r="AG21" s="23"/>
      <c r="AH21" s="348"/>
      <c r="AI21" s="39">
        <v>2.8365</v>
      </c>
      <c r="AJ21" s="369"/>
      <c r="AK21" s="371"/>
      <c r="AL21" s="119">
        <v>2.0631400000000002</v>
      </c>
      <c r="AM21" s="574"/>
      <c r="AN21" s="577"/>
      <c r="AO21" s="4">
        <v>9.5350300000000008</v>
      </c>
      <c r="AP21" s="330"/>
      <c r="AQ21" s="330"/>
      <c r="AR21" s="4">
        <v>13.86261</v>
      </c>
      <c r="AS21" s="362"/>
      <c r="AT21" s="330"/>
      <c r="AU21" s="4">
        <v>11.18717</v>
      </c>
      <c r="AV21" s="417"/>
      <c r="AW21" s="410"/>
      <c r="AX21" s="15">
        <v>1.4374499999999999</v>
      </c>
      <c r="AY21" s="330"/>
      <c r="AZ21" s="380"/>
      <c r="BA21" s="142">
        <v>0.84208000000000005</v>
      </c>
      <c r="BB21" s="362"/>
      <c r="BC21" s="380"/>
      <c r="BD21" s="119">
        <v>0.76751000000000003</v>
      </c>
      <c r="BE21" s="574"/>
    </row>
    <row r="22" spans="1:57" ht="21" x14ac:dyDescent="0.25">
      <c r="A22" s="60" t="s">
        <v>38</v>
      </c>
      <c r="B22" s="7">
        <f>AVERAGE(C5:C13)</f>
        <v>0.9231866666666666</v>
      </c>
      <c r="D22" s="61" t="s">
        <v>38</v>
      </c>
      <c r="E22" s="7">
        <f>AVERAGE(F5:F13)</f>
        <v>0.89179555555555545</v>
      </c>
      <c r="H22" s="330"/>
      <c r="I22" s="4">
        <v>1.13463</v>
      </c>
      <c r="J22" s="330"/>
      <c r="K22" s="330"/>
      <c r="L22" s="4">
        <v>2.4864299999999999</v>
      </c>
      <c r="M22" s="330"/>
      <c r="O22" s="348"/>
      <c r="P22" s="15">
        <v>1.07264</v>
      </c>
      <c r="Q22" s="348"/>
      <c r="R22" s="348"/>
      <c r="S22" s="15">
        <v>2.7171599999999998</v>
      </c>
      <c r="T22" s="348"/>
      <c r="U22" s="63"/>
      <c r="V22" s="348"/>
      <c r="W22" s="18">
        <v>0.94721</v>
      </c>
      <c r="X22" s="369"/>
      <c r="Y22" s="419" t="s">
        <v>38</v>
      </c>
      <c r="Z22" s="419"/>
      <c r="AA22" s="366">
        <f>AVERAGE(AA5:AA13)</f>
        <v>1.0409544444444443</v>
      </c>
      <c r="AB22" s="419"/>
      <c r="AC22" s="419"/>
      <c r="AD22" s="573"/>
      <c r="AE22" s="63" t="s">
        <v>38</v>
      </c>
      <c r="AG22" s="120">
        <f>AVERAGE(AG5:AG13)</f>
        <v>1.1281977777777776</v>
      </c>
      <c r="AH22" s="348"/>
      <c r="AI22" s="39">
        <v>2.61747</v>
      </c>
      <c r="AJ22" s="369"/>
      <c r="AK22" s="371"/>
      <c r="AL22" s="119">
        <v>1.80419</v>
      </c>
      <c r="AM22" s="574"/>
      <c r="AN22" s="577"/>
      <c r="AO22" s="4">
        <v>9.2195999999999998</v>
      </c>
      <c r="AP22" s="330"/>
      <c r="AQ22" s="330"/>
      <c r="AR22" s="4">
        <v>10.92788</v>
      </c>
      <c r="AS22" s="362"/>
      <c r="AT22" s="330" t="s">
        <v>72</v>
      </c>
      <c r="AU22" s="4">
        <v>9.3718800000000009</v>
      </c>
      <c r="AV22" s="417">
        <f t="shared" ref="AV22" si="51">AVERAGE(AU22:AU24)</f>
        <v>9.9454499999999992</v>
      </c>
      <c r="AW22" s="411"/>
      <c r="AX22" s="15">
        <v>1.47041</v>
      </c>
      <c r="AY22" s="330"/>
      <c r="AZ22" s="381"/>
      <c r="BA22" s="142">
        <v>0.90600000000000003</v>
      </c>
      <c r="BB22" s="362"/>
      <c r="BC22" s="381"/>
      <c r="BD22" s="119">
        <v>0.76183000000000001</v>
      </c>
      <c r="BE22" s="574"/>
    </row>
    <row r="23" spans="1:57" ht="21" customHeight="1" x14ac:dyDescent="0.25">
      <c r="A23" s="483" t="s">
        <v>51</v>
      </c>
      <c r="B23" s="484"/>
      <c r="C23" s="484" t="s">
        <v>14</v>
      </c>
      <c r="D23" s="484"/>
      <c r="G23" s="53"/>
      <c r="H23" s="330" t="s">
        <v>7</v>
      </c>
      <c r="I23" s="4">
        <v>0.78254999999999997</v>
      </c>
      <c r="J23" s="362">
        <f t="shared" ref="J23" si="52">AVERAGE(I23:I25)</f>
        <v>0.71919333333333346</v>
      </c>
      <c r="K23" s="330" t="s">
        <v>7</v>
      </c>
      <c r="L23" s="4">
        <v>2.3049900000000001</v>
      </c>
      <c r="M23" s="362">
        <f t="shared" ref="M23" si="53">AVERAGE(L23:L25)</f>
        <v>1.9058200000000001</v>
      </c>
      <c r="O23" s="348"/>
      <c r="P23" s="15">
        <v>1.0201100000000001</v>
      </c>
      <c r="Q23" s="348"/>
      <c r="R23" s="348" t="s">
        <v>7</v>
      </c>
      <c r="S23" s="15">
        <v>2.032</v>
      </c>
      <c r="T23" s="369">
        <f t="shared" ref="T23" si="54">AVERAGE(S23:S25)</f>
        <v>1.7941200000000002</v>
      </c>
      <c r="U23" s="63"/>
      <c r="V23" s="348" t="s">
        <v>7</v>
      </c>
      <c r="W23" s="18">
        <v>0.97990999999999995</v>
      </c>
      <c r="X23" s="369">
        <f t="shared" ref="X23" si="55">AVERAGE(W23:W25)</f>
        <v>1.0599533333333333</v>
      </c>
      <c r="Y23" s="419"/>
      <c r="Z23" s="419"/>
      <c r="AA23" s="367"/>
      <c r="AB23" s="49"/>
      <c r="AC23" s="49"/>
      <c r="AD23" s="59"/>
      <c r="AE23" s="342"/>
      <c r="AF23" s="15"/>
      <c r="AG23" s="369"/>
      <c r="AH23" t="s">
        <v>38</v>
      </c>
      <c r="AJ23" s="120">
        <f>AVERAGE(AJ5:AJ16)</f>
        <v>1.0550733333333333</v>
      </c>
      <c r="AK23" s="371" t="s">
        <v>7</v>
      </c>
      <c r="AL23" s="119">
        <v>2.36524</v>
      </c>
      <c r="AM23" s="363">
        <f>AVERAGE(AL23:AL25)</f>
        <v>2.16812</v>
      </c>
      <c r="AN23" s="575" t="s">
        <v>72</v>
      </c>
      <c r="AO23" s="4">
        <v>0.87997999999999998</v>
      </c>
      <c r="AP23" s="362">
        <f>AVERAGE(AO23:AO25)</f>
        <v>0.92333999999999994</v>
      </c>
      <c r="AQ23" s="330" t="s">
        <v>72</v>
      </c>
      <c r="AR23" s="4">
        <v>16.919540000000001</v>
      </c>
      <c r="AS23" s="362">
        <f t="shared" ref="AS23" si="56">AVERAGE(AR23:AR25)</f>
        <v>13.492350000000002</v>
      </c>
      <c r="AT23" s="330"/>
      <c r="AU23" s="4">
        <v>9.2050999999999998</v>
      </c>
      <c r="AV23" s="417"/>
      <c r="AW23" s="60" t="s">
        <v>38</v>
      </c>
      <c r="AX23" s="7">
        <f>AVERAGE(AY5:AY13)</f>
        <v>1.0266955555555555</v>
      </c>
      <c r="AZ23" s="379" t="s">
        <v>24</v>
      </c>
      <c r="BA23" s="142">
        <v>0.68364999999999998</v>
      </c>
      <c r="BB23" s="362">
        <f>AVERAGE(BA23:BA25)</f>
        <v>0.65705333333333338</v>
      </c>
      <c r="BC23" s="379" t="s">
        <v>7</v>
      </c>
      <c r="BD23" s="119">
        <v>1.0017400000000001</v>
      </c>
      <c r="BE23" s="363">
        <f t="shared" ref="BE23" si="57">AVERAGE(BD23:BD25)</f>
        <v>0.81898333333333329</v>
      </c>
    </row>
    <row r="24" spans="1:57" x14ac:dyDescent="0.25">
      <c r="A24" s="491" t="s">
        <v>2</v>
      </c>
      <c r="B24" s="362">
        <f>C5/$B$22</f>
        <v>1.0832045523476654</v>
      </c>
      <c r="C24" s="471" t="s">
        <v>2</v>
      </c>
      <c r="D24" s="362">
        <f>F5/$E$22</f>
        <v>1.1213332403042053</v>
      </c>
      <c r="E24" s="371"/>
      <c r="H24" s="330"/>
      <c r="I24" s="4">
        <v>0.68872</v>
      </c>
      <c r="J24" s="330"/>
      <c r="K24" s="330"/>
      <c r="L24" s="4">
        <v>2.0591900000000001</v>
      </c>
      <c r="M24" s="330"/>
      <c r="O24" s="348" t="s">
        <v>17</v>
      </c>
      <c r="P24" s="15"/>
      <c r="Q24" s="369">
        <f t="shared" ref="Q24" si="58">AVERAGE(P24:P26)</f>
        <v>0.66376000000000002</v>
      </c>
      <c r="R24" s="348"/>
      <c r="S24" s="15">
        <v>1.75654</v>
      </c>
      <c r="T24" s="348"/>
      <c r="U24" s="63"/>
      <c r="V24" s="348"/>
      <c r="W24" s="18">
        <v>1.11612</v>
      </c>
      <c r="X24" s="369"/>
      <c r="Y24" s="49"/>
      <c r="Z24" s="49"/>
      <c r="AA24" s="49"/>
      <c r="AB24" s="49"/>
      <c r="AC24" s="49"/>
      <c r="AD24" s="59"/>
      <c r="AE24" s="342"/>
      <c r="AF24" s="15"/>
      <c r="AG24" s="348"/>
      <c r="AK24" s="371"/>
      <c r="AL24" s="119">
        <v>2.0838999999999999</v>
      </c>
      <c r="AM24" s="574"/>
      <c r="AN24" s="342"/>
      <c r="AO24" s="4">
        <v>0.93267999999999995</v>
      </c>
      <c r="AP24" s="330"/>
      <c r="AQ24" s="330"/>
      <c r="AR24" s="4">
        <v>11.491250000000001</v>
      </c>
      <c r="AS24" s="362"/>
      <c r="AT24" s="330"/>
      <c r="AU24" s="4">
        <v>11.259370000000001</v>
      </c>
      <c r="AV24" s="417"/>
      <c r="AW24" s="63"/>
      <c r="AZ24" s="380"/>
      <c r="BA24" s="142">
        <v>0.66696</v>
      </c>
      <c r="BB24" s="362"/>
      <c r="BC24" s="380"/>
      <c r="BD24" s="119">
        <v>0.69018000000000002</v>
      </c>
      <c r="BE24" s="574"/>
    </row>
    <row r="25" spans="1:57" x14ac:dyDescent="0.25">
      <c r="A25" s="491"/>
      <c r="B25" s="330"/>
      <c r="C25" s="471"/>
      <c r="D25" s="330"/>
      <c r="E25" s="371"/>
      <c r="H25" s="330"/>
      <c r="I25" s="4">
        <v>0.68630999999999998</v>
      </c>
      <c r="J25" s="330"/>
      <c r="K25" s="330"/>
      <c r="L25" s="4">
        <v>1.35328</v>
      </c>
      <c r="M25" s="330"/>
      <c r="O25" s="348"/>
      <c r="P25" s="15">
        <v>0.70482</v>
      </c>
      <c r="Q25" s="348"/>
      <c r="R25" s="348"/>
      <c r="S25" s="15">
        <v>1.59382</v>
      </c>
      <c r="T25" s="348"/>
      <c r="U25" s="63"/>
      <c r="V25" s="348"/>
      <c r="W25" s="18">
        <v>1.0838300000000001</v>
      </c>
      <c r="X25" s="369"/>
      <c r="Y25" s="49"/>
      <c r="Z25" s="49"/>
      <c r="AA25" s="49"/>
      <c r="AB25" s="49"/>
      <c r="AC25" s="49"/>
      <c r="AD25" s="59"/>
      <c r="AE25" s="342"/>
      <c r="AF25" s="15"/>
      <c r="AG25" s="348"/>
      <c r="AK25" s="371"/>
      <c r="AL25" s="119">
        <v>2.0552199999999998</v>
      </c>
      <c r="AM25" s="574"/>
      <c r="AN25" s="576"/>
      <c r="AO25" s="4">
        <v>0.95735999999999999</v>
      </c>
      <c r="AP25" s="330"/>
      <c r="AQ25" s="330"/>
      <c r="AR25" s="4">
        <v>12.06626</v>
      </c>
      <c r="AS25" s="362"/>
      <c r="AT25" s="330" t="s">
        <v>73</v>
      </c>
      <c r="AU25" s="4">
        <v>11.50962</v>
      </c>
      <c r="AV25" s="417">
        <f t="shared" ref="AV25" si="59">AVERAGE(AU25:AU27)</f>
        <v>11.19225</v>
      </c>
      <c r="AW25" s="63"/>
      <c r="AZ25" s="381"/>
      <c r="BA25" s="142">
        <v>0.62055000000000005</v>
      </c>
      <c r="BB25" s="362"/>
      <c r="BC25" s="381"/>
      <c r="BD25" s="119">
        <v>0.76502999999999999</v>
      </c>
      <c r="BE25" s="574"/>
    </row>
    <row r="26" spans="1:57" ht="21" x14ac:dyDescent="0.25">
      <c r="A26" s="491"/>
      <c r="B26" s="330"/>
      <c r="C26" s="471"/>
      <c r="D26" s="330"/>
      <c r="E26" s="371"/>
      <c r="H26" s="330" t="s">
        <v>17</v>
      </c>
      <c r="I26" s="4">
        <v>0.82450999999999997</v>
      </c>
      <c r="J26" s="362">
        <f t="shared" ref="J26" si="60">AVERAGE(I26:I28)</f>
        <v>0.83289666666666662</v>
      </c>
      <c r="K26" s="330" t="s">
        <v>17</v>
      </c>
      <c r="L26" s="4">
        <v>2.9588000000000001</v>
      </c>
      <c r="M26" s="362">
        <f t="shared" ref="M26" si="61">AVERAGE(L26:L28)</f>
        <v>2.6541666666666668</v>
      </c>
      <c r="O26" s="348"/>
      <c r="P26" s="15">
        <v>0.62270000000000003</v>
      </c>
      <c r="Q26" s="348"/>
      <c r="R26" s="348" t="s">
        <v>17</v>
      </c>
      <c r="S26" s="15">
        <v>2.0681500000000002</v>
      </c>
      <c r="T26" s="369">
        <f t="shared" ref="T26" si="62">AVERAGE(S26:S28)</f>
        <v>1.9334833333333334</v>
      </c>
      <c r="U26" s="63"/>
      <c r="V26" s="348" t="s">
        <v>17</v>
      </c>
      <c r="W26" s="18">
        <v>1.3284899999999999</v>
      </c>
      <c r="X26" s="369">
        <f t="shared" ref="X26" si="63">AVERAGE(W26:W28)</f>
        <v>1.1880633333333332</v>
      </c>
      <c r="Y26" s="49"/>
      <c r="Z26" s="49"/>
      <c r="AA26" s="49"/>
      <c r="AB26" s="49"/>
      <c r="AC26" s="49"/>
      <c r="AD26" s="59"/>
      <c r="AE26" s="342"/>
      <c r="AF26" s="15"/>
      <c r="AG26" s="369"/>
      <c r="AK26" s="371" t="s">
        <v>17</v>
      </c>
      <c r="AL26" s="119">
        <v>2.04583</v>
      </c>
      <c r="AM26" s="363">
        <f>AVERAGE(AL26:AL27)</f>
        <v>2.0766400000000003</v>
      </c>
      <c r="AN26" s="575" t="s">
        <v>73</v>
      </c>
      <c r="AO26" s="4">
        <v>3.9611800000000001</v>
      </c>
      <c r="AP26" s="362">
        <f>AVERAGE(AO26:AO28)</f>
        <v>3.3648833333333332</v>
      </c>
      <c r="AQ26" s="330" t="s">
        <v>73</v>
      </c>
      <c r="AR26" s="4">
        <v>17.998470000000001</v>
      </c>
      <c r="AS26" s="362">
        <f>AVERAGE(AR26:AR28)</f>
        <v>11.828963333333334</v>
      </c>
      <c r="AT26" s="330"/>
      <c r="AU26" s="4">
        <v>10.874879999999999</v>
      </c>
      <c r="AV26" s="417"/>
      <c r="AW26" s="63"/>
      <c r="AZ26" s="61" t="s">
        <v>38</v>
      </c>
      <c r="BA26" s="7">
        <f>AVERAGE(BB5:BB16)</f>
        <v>1.0379816666666666</v>
      </c>
      <c r="BC26" s="379" t="s">
        <v>17</v>
      </c>
      <c r="BD26" s="119">
        <v>0.67532999999999999</v>
      </c>
      <c r="BE26" s="363">
        <f t="shared" ref="BE26" si="64">AVERAGE(BD26:BD28)</f>
        <v>0.43830999999999998</v>
      </c>
    </row>
    <row r="27" spans="1:57" x14ac:dyDescent="0.25">
      <c r="A27" s="491" t="s">
        <v>3</v>
      </c>
      <c r="B27" s="362">
        <f t="shared" ref="B27" si="65">C8/$B$22</f>
        <v>0.92516500816014102</v>
      </c>
      <c r="C27" s="471" t="s">
        <v>3</v>
      </c>
      <c r="D27" s="362">
        <f t="shared" ref="D27" si="66">F8/$E$22</f>
        <v>0.97832587439074237</v>
      </c>
      <c r="E27" s="371"/>
      <c r="H27" s="330"/>
      <c r="I27" s="4">
        <v>0.88717000000000001</v>
      </c>
      <c r="J27" s="330"/>
      <c r="K27" s="330"/>
      <c r="L27" s="4">
        <v>2.6934800000000001</v>
      </c>
      <c r="M27" s="330"/>
      <c r="O27" s="560" t="s">
        <v>38</v>
      </c>
      <c r="P27" s="561"/>
      <c r="Q27" s="26">
        <f>AVERAGE(Q3:Q8,Q9,Q11,Q14)</f>
        <v>1.0521479166666667</v>
      </c>
      <c r="R27" s="348"/>
      <c r="S27" s="15">
        <v>1.8411200000000001</v>
      </c>
      <c r="T27" s="348"/>
      <c r="U27" s="63"/>
      <c r="V27" s="348"/>
      <c r="W27" s="18">
        <v>0.96904000000000001</v>
      </c>
      <c r="X27" s="369"/>
      <c r="Y27" s="49"/>
      <c r="Z27" s="49"/>
      <c r="AA27" s="49"/>
      <c r="AB27" s="49"/>
      <c r="AC27" s="49"/>
      <c r="AD27" s="59"/>
      <c r="AE27" s="342"/>
      <c r="AF27" s="15"/>
      <c r="AG27" s="348"/>
      <c r="AK27" s="371"/>
      <c r="AL27" s="119">
        <v>2.10745</v>
      </c>
      <c r="AM27" s="574"/>
      <c r="AN27" s="342"/>
      <c r="AO27" s="4">
        <v>3.3727200000000002</v>
      </c>
      <c r="AP27" s="330"/>
      <c r="AQ27" s="330"/>
      <c r="AR27" s="4">
        <v>11.34863</v>
      </c>
      <c r="AS27" s="362"/>
      <c r="AT27" s="330"/>
      <c r="AU27" s="4"/>
      <c r="AV27" s="417"/>
      <c r="AW27" s="63"/>
      <c r="BC27" s="380"/>
      <c r="BD27" s="119">
        <v>0.28938999999999998</v>
      </c>
      <c r="BE27" s="574"/>
    </row>
    <row r="28" spans="1:57" x14ac:dyDescent="0.25">
      <c r="A28" s="491"/>
      <c r="B28" s="330"/>
      <c r="C28" s="471"/>
      <c r="D28" s="330"/>
      <c r="E28" s="371"/>
      <c r="H28" s="330"/>
      <c r="I28" s="4">
        <v>0.78700999999999999</v>
      </c>
      <c r="J28" s="330"/>
      <c r="K28" s="330"/>
      <c r="L28" s="4">
        <v>2.3102200000000002</v>
      </c>
      <c r="M28" s="330"/>
      <c r="R28" s="348"/>
      <c r="S28" s="15">
        <v>1.8911800000000001</v>
      </c>
      <c r="T28" s="348"/>
      <c r="U28" s="63"/>
      <c r="V28" s="348"/>
      <c r="W28" s="18">
        <v>1.2666599999999999</v>
      </c>
      <c r="X28" s="369"/>
      <c r="Y28" s="49"/>
      <c r="Z28" s="49"/>
      <c r="AA28" s="49"/>
      <c r="AB28" s="49"/>
      <c r="AC28" s="49"/>
      <c r="AD28" s="59"/>
      <c r="AE28" s="342"/>
      <c r="AF28" s="15"/>
      <c r="AG28" s="348"/>
      <c r="AK28" t="s">
        <v>38</v>
      </c>
      <c r="AM28" s="128">
        <f>AVERAGE(AM5:AM16)</f>
        <v>0.9316308333333333</v>
      </c>
      <c r="AN28" s="576"/>
      <c r="AO28" s="4">
        <v>2.7607499999999998</v>
      </c>
      <c r="AP28" s="330"/>
      <c r="AQ28" s="330"/>
      <c r="AR28" s="4">
        <v>6.1397899999999996</v>
      </c>
      <c r="AS28" s="362"/>
      <c r="AT28" s="13" t="s">
        <v>38</v>
      </c>
      <c r="AU28" s="13"/>
      <c r="AV28" s="125">
        <f>AVERAGE(AV4:AV15)</f>
        <v>0.96737666666666655</v>
      </c>
      <c r="AW28" s="63"/>
      <c r="BC28" s="381"/>
      <c r="BD28" s="119">
        <v>0.35021000000000002</v>
      </c>
      <c r="BE28" s="574"/>
    </row>
    <row r="29" spans="1:57" ht="21" x14ac:dyDescent="0.25">
      <c r="A29" s="491"/>
      <c r="B29" s="330"/>
      <c r="C29" s="471"/>
      <c r="D29" s="330"/>
      <c r="E29" s="371"/>
      <c r="H29" s="560" t="s">
        <v>38</v>
      </c>
      <c r="I29" s="561"/>
      <c r="J29" s="26">
        <f>AVERAGE(J5:J10,J11:J16)</f>
        <v>0.97122833333333336</v>
      </c>
      <c r="K29" s="560" t="s">
        <v>38</v>
      </c>
      <c r="L29" s="561"/>
      <c r="M29" s="26">
        <f>AVERAGE(M5:M10,M11:M16)</f>
        <v>0.98938333333333328</v>
      </c>
      <c r="R29" s="560" t="s">
        <v>38</v>
      </c>
      <c r="S29" s="561"/>
      <c r="T29" s="125">
        <f>AVERAGE(T5:T16)</f>
        <v>1.0388866666666665</v>
      </c>
      <c r="U29" s="63"/>
      <c r="V29" s="419" t="s">
        <v>38</v>
      </c>
      <c r="W29" s="419"/>
      <c r="X29" s="366">
        <f>AVERAGE(X5:X16)</f>
        <v>0.67812916666666667</v>
      </c>
      <c r="Y29" s="49"/>
      <c r="Z29" s="49"/>
      <c r="AA29" s="49"/>
      <c r="AB29" s="49"/>
      <c r="AC29" s="49"/>
      <c r="AD29" s="59"/>
      <c r="AE29" s="63"/>
      <c r="AM29" s="62"/>
      <c r="AN29" s="63" t="s">
        <v>38</v>
      </c>
      <c r="AO29" s="13"/>
      <c r="AP29" s="26">
        <f>AVERAGE(AP5:AP16)</f>
        <v>1.7837825</v>
      </c>
      <c r="AQ29" s="13" t="s">
        <v>38</v>
      </c>
      <c r="AR29" s="13"/>
      <c r="AS29" s="26">
        <f>AVERAGE(AS5:AS16)</f>
        <v>1.0553983333333332</v>
      </c>
      <c r="AT29" s="13"/>
      <c r="AU29" s="13"/>
      <c r="AV29" s="143"/>
      <c r="AW29" s="63"/>
      <c r="BD29" s="61" t="s">
        <v>38</v>
      </c>
      <c r="BE29" s="145">
        <f>AVERAGE(BE5:BE16)</f>
        <v>0.87410416666666668</v>
      </c>
    </row>
    <row r="30" spans="1:57" ht="15.75" x14ac:dyDescent="0.25">
      <c r="A30" s="491" t="s">
        <v>4</v>
      </c>
      <c r="B30" s="362">
        <f t="shared" ref="B30" si="67">C11/$B$22</f>
        <v>0.99163043949219376</v>
      </c>
      <c r="C30" s="471" t="s">
        <v>4</v>
      </c>
      <c r="D30" s="362">
        <f>F11/$E$22</f>
        <v>0.90034088530505252</v>
      </c>
      <c r="E30" s="371"/>
      <c r="U30" s="63"/>
      <c r="V30" s="419"/>
      <c r="W30" s="419"/>
      <c r="X30" s="367"/>
      <c r="Y30" s="49"/>
      <c r="Z30" s="49"/>
      <c r="AA30" s="49"/>
      <c r="AB30" s="49"/>
      <c r="AC30" s="49"/>
      <c r="AD30" s="59"/>
      <c r="AE30" s="63"/>
      <c r="AF30" s="525" t="s">
        <v>74</v>
      </c>
      <c r="AG30" s="525"/>
      <c r="AH30" s="525"/>
      <c r="AI30" s="525"/>
      <c r="AJ30" s="525"/>
      <c r="AK30" s="525"/>
      <c r="AM30" s="62"/>
      <c r="AN30" s="63"/>
      <c r="AW30" s="585" t="s">
        <v>79</v>
      </c>
      <c r="AX30" s="525"/>
      <c r="AY30" s="525"/>
      <c r="AZ30" s="525"/>
      <c r="BA30" s="525"/>
      <c r="BB30" s="525"/>
      <c r="BE30" s="62"/>
    </row>
    <row r="31" spans="1:57" ht="15.75" x14ac:dyDescent="0.25">
      <c r="A31" s="491"/>
      <c r="B31" s="330"/>
      <c r="C31" s="471"/>
      <c r="D31" s="330"/>
      <c r="E31" s="371"/>
      <c r="H31" s="484" t="s">
        <v>51</v>
      </c>
      <c r="I31" s="484"/>
      <c r="J31" s="484" t="s">
        <v>14</v>
      </c>
      <c r="K31" s="484"/>
      <c r="O31" s="484" t="s">
        <v>51</v>
      </c>
      <c r="P31" s="484"/>
      <c r="Q31" s="484" t="s">
        <v>14</v>
      </c>
      <c r="R31" s="484"/>
      <c r="U31" s="63"/>
      <c r="V31" s="525" t="s">
        <v>62</v>
      </c>
      <c r="W31" s="525"/>
      <c r="X31" s="525"/>
      <c r="Y31" s="525"/>
      <c r="Z31" s="525"/>
      <c r="AA31" s="525"/>
      <c r="AD31" s="62"/>
      <c r="AE31" s="63"/>
      <c r="AF31" s="379" t="s">
        <v>9</v>
      </c>
      <c r="AG31" s="379"/>
      <c r="AH31" s="379" t="s">
        <v>16</v>
      </c>
      <c r="AI31" s="379"/>
      <c r="AJ31" s="379" t="s">
        <v>34</v>
      </c>
      <c r="AK31" s="379"/>
      <c r="AM31" s="62"/>
      <c r="AN31" s="585" t="s">
        <v>79</v>
      </c>
      <c r="AO31" s="525"/>
      <c r="AP31" s="525"/>
      <c r="AQ31" s="525"/>
      <c r="AR31" s="525"/>
      <c r="AS31" s="525"/>
      <c r="AW31" s="409" t="s">
        <v>9</v>
      </c>
      <c r="AX31" s="379"/>
      <c r="AY31" s="379" t="s">
        <v>16</v>
      </c>
      <c r="AZ31" s="379"/>
      <c r="BA31" s="379" t="s">
        <v>34</v>
      </c>
      <c r="BB31" s="379"/>
      <c r="BE31" s="62"/>
    </row>
    <row r="32" spans="1:57" x14ac:dyDescent="0.25">
      <c r="A32" s="491"/>
      <c r="B32" s="330"/>
      <c r="C32" s="471"/>
      <c r="D32" s="330"/>
      <c r="E32" s="371"/>
      <c r="H32" s="330" t="s">
        <v>2</v>
      </c>
      <c r="I32" s="362">
        <f>J5/$J$29</f>
        <v>0.97604579767545219</v>
      </c>
      <c r="J32" s="330" t="s">
        <v>2</v>
      </c>
      <c r="K32" s="362">
        <f>M5/$M$29</f>
        <v>0.89888314269831393</v>
      </c>
      <c r="O32" s="330" t="s">
        <v>2</v>
      </c>
      <c r="P32" s="362">
        <f>Q5/$Q$27</f>
        <v>0.95043670586558049</v>
      </c>
      <c r="Q32" s="330" t="s">
        <v>2</v>
      </c>
      <c r="R32" s="362">
        <f>T5/$T$29</f>
        <v>0.9625689038907036</v>
      </c>
      <c r="U32" s="63"/>
      <c r="V32" s="330" t="s">
        <v>9</v>
      </c>
      <c r="W32" s="330"/>
      <c r="X32" s="330" t="s">
        <v>16</v>
      </c>
      <c r="Y32" s="330"/>
      <c r="Z32" s="330" t="s">
        <v>34</v>
      </c>
      <c r="AA32" s="330"/>
      <c r="AD32" s="62"/>
      <c r="AE32" s="63"/>
      <c r="AF32" s="348" t="s">
        <v>2</v>
      </c>
      <c r="AG32" s="369">
        <f>AG5/1.128</f>
        <v>0.99844858156028371</v>
      </c>
      <c r="AH32" s="348" t="s">
        <v>2</v>
      </c>
      <c r="AI32" s="369">
        <f>AJ5/1.055</f>
        <v>0.94786729857819907</v>
      </c>
      <c r="AJ32" s="348" t="s">
        <v>2</v>
      </c>
      <c r="AK32" s="369">
        <f>1/0.932</f>
        <v>1.0729613733905579</v>
      </c>
      <c r="AM32" s="62"/>
      <c r="AN32" s="409" t="s">
        <v>9</v>
      </c>
      <c r="AO32" s="379"/>
      <c r="AP32" s="379" t="s">
        <v>16</v>
      </c>
      <c r="AQ32" s="379"/>
      <c r="AR32" s="379" t="s">
        <v>34</v>
      </c>
      <c r="AS32" s="379"/>
      <c r="AW32" s="582" t="s">
        <v>2</v>
      </c>
      <c r="AX32" s="586">
        <f>AY5/1.027</f>
        <v>0.97370983446932824</v>
      </c>
      <c r="AY32" s="579" t="s">
        <v>2</v>
      </c>
      <c r="AZ32" s="586">
        <f>BB5/1.038</f>
        <v>0.96339113680154143</v>
      </c>
      <c r="BA32" s="579" t="s">
        <v>2</v>
      </c>
      <c r="BB32" s="586">
        <f>BE5/0.874</f>
        <v>1.1441647597254005</v>
      </c>
      <c r="BE32" s="62"/>
    </row>
    <row r="33" spans="1:57" x14ac:dyDescent="0.25">
      <c r="A33" s="332" t="s">
        <v>5</v>
      </c>
      <c r="B33" s="362">
        <f t="shared" ref="B33" si="68">C14/$B$22</f>
        <v>0.8161458859891102</v>
      </c>
      <c r="C33" s="330" t="s">
        <v>5</v>
      </c>
      <c r="D33" s="362">
        <f>F14/$E$22</f>
        <v>1.0962209823875926</v>
      </c>
      <c r="E33" s="348"/>
      <c r="H33" s="330"/>
      <c r="I33" s="362"/>
      <c r="J33" s="330"/>
      <c r="K33" s="362"/>
      <c r="O33" s="330"/>
      <c r="P33" s="362"/>
      <c r="Q33" s="330"/>
      <c r="R33" s="362"/>
      <c r="U33" s="63"/>
      <c r="V33" s="330" t="s">
        <v>2</v>
      </c>
      <c r="W33" s="362">
        <f>X5/$X$29</f>
        <v>1.4746453170794649</v>
      </c>
      <c r="X33" s="330" t="s">
        <v>2</v>
      </c>
      <c r="Y33" s="362">
        <f>AA5/$AA$22</f>
        <v>0.9606568330986841</v>
      </c>
      <c r="Z33" s="330" t="s">
        <v>2</v>
      </c>
      <c r="AA33" s="362">
        <f>AD5/$AD$21</f>
        <v>1.0308832863340878</v>
      </c>
      <c r="AD33" s="62"/>
      <c r="AE33" s="63"/>
      <c r="AF33" s="348"/>
      <c r="AG33" s="369"/>
      <c r="AH33" s="348"/>
      <c r="AI33" s="369"/>
      <c r="AJ33" s="348"/>
      <c r="AK33" s="369"/>
      <c r="AM33" s="62"/>
      <c r="AN33" s="342" t="s">
        <v>2</v>
      </c>
      <c r="AO33" s="369">
        <f>AP5/$AP$29</f>
        <v>0.56060646407283399</v>
      </c>
      <c r="AP33" s="348" t="s">
        <v>2</v>
      </c>
      <c r="AQ33" s="369">
        <f>AS5/1.055</f>
        <v>0.94786729857819907</v>
      </c>
      <c r="AR33" s="348" t="s">
        <v>2</v>
      </c>
      <c r="AS33" s="369">
        <f>AV5/$AV$28</f>
        <v>1.033723506527964</v>
      </c>
      <c r="AW33" s="583"/>
      <c r="AX33" s="586"/>
      <c r="AY33" s="580"/>
      <c r="AZ33" s="586"/>
      <c r="BA33" s="580"/>
      <c r="BB33" s="586"/>
      <c r="BE33" s="62"/>
    </row>
    <row r="34" spans="1:57" x14ac:dyDescent="0.25">
      <c r="A34" s="332"/>
      <c r="B34" s="330"/>
      <c r="C34" s="330"/>
      <c r="D34" s="330"/>
      <c r="E34" s="348"/>
      <c r="H34" s="330"/>
      <c r="I34" s="362"/>
      <c r="J34" s="330"/>
      <c r="K34" s="362"/>
      <c r="O34" s="330"/>
      <c r="P34" s="362"/>
      <c r="Q34" s="330"/>
      <c r="R34" s="362"/>
      <c r="U34" s="63"/>
      <c r="V34" s="330"/>
      <c r="W34" s="362"/>
      <c r="X34" s="330"/>
      <c r="Y34" s="362"/>
      <c r="Z34" s="330"/>
      <c r="AA34" s="362"/>
      <c r="AD34" s="62"/>
      <c r="AE34" s="63"/>
      <c r="AF34" s="348"/>
      <c r="AG34" s="369"/>
      <c r="AH34" s="348"/>
      <c r="AI34" s="369"/>
      <c r="AJ34" s="348"/>
      <c r="AK34" s="369"/>
      <c r="AM34" s="62"/>
      <c r="AN34" s="342"/>
      <c r="AO34" s="369"/>
      <c r="AP34" s="348"/>
      <c r="AQ34" s="369"/>
      <c r="AR34" s="348"/>
      <c r="AS34" s="369"/>
      <c r="AW34" s="584"/>
      <c r="AX34" s="586"/>
      <c r="AY34" s="581"/>
      <c r="AZ34" s="586"/>
      <c r="BA34" s="581"/>
      <c r="BB34" s="586"/>
      <c r="BE34" s="62"/>
    </row>
    <row r="35" spans="1:57" x14ac:dyDescent="0.25">
      <c r="A35" s="332"/>
      <c r="B35" s="330"/>
      <c r="C35" s="330"/>
      <c r="D35" s="330"/>
      <c r="E35" s="348"/>
      <c r="H35" s="330" t="s">
        <v>3</v>
      </c>
      <c r="I35" s="362">
        <f>J8/$J$29</f>
        <v>1.0296239984761564</v>
      </c>
      <c r="J35" s="330" t="s">
        <v>3</v>
      </c>
      <c r="K35" s="362">
        <f>M8/$M$29</f>
        <v>1.0107305897612993</v>
      </c>
      <c r="O35" s="330" t="s">
        <v>3</v>
      </c>
      <c r="P35" s="362">
        <f t="shared" ref="P35" si="69">Q8/$Q$27</f>
        <v>0.95550253350784387</v>
      </c>
      <c r="Q35" s="330" t="s">
        <v>3</v>
      </c>
      <c r="R35" s="362">
        <f t="shared" ref="R35" si="70">T8/$T$29</f>
        <v>1.091967041640731</v>
      </c>
      <c r="U35" s="63"/>
      <c r="V35" s="330"/>
      <c r="W35" s="362"/>
      <c r="X35" s="330"/>
      <c r="Y35" s="362"/>
      <c r="Z35" s="330"/>
      <c r="AA35" s="362"/>
      <c r="AD35" s="62"/>
      <c r="AE35" s="63"/>
      <c r="AF35" s="348" t="s">
        <v>3</v>
      </c>
      <c r="AG35" s="369">
        <f t="shared" ref="AG35" si="71">AG8/1.128</f>
        <v>0.88652482269503552</v>
      </c>
      <c r="AH35" s="348" t="s">
        <v>3</v>
      </c>
      <c r="AI35" s="369">
        <f t="shared" ref="AI35" si="72">AJ8/1.055</f>
        <v>1.1531469194312796</v>
      </c>
      <c r="AJ35" s="348" t="s">
        <v>3</v>
      </c>
      <c r="AK35" s="369">
        <f>AM8/0.932</f>
        <v>1.0496816881258941</v>
      </c>
      <c r="AM35" s="62"/>
      <c r="AN35" s="342"/>
      <c r="AO35" s="369"/>
      <c r="AP35" s="348"/>
      <c r="AQ35" s="369"/>
      <c r="AR35" s="348"/>
      <c r="AS35" s="369"/>
      <c r="AW35" s="582" t="s">
        <v>3</v>
      </c>
      <c r="AX35" s="586">
        <f t="shared" ref="AX35" si="73">AY8/1.027</f>
        <v>0.80675754625121721</v>
      </c>
      <c r="AY35" s="579" t="s">
        <v>3</v>
      </c>
      <c r="AZ35" s="586">
        <f t="shared" ref="AZ35" si="74">BB8/1.038</f>
        <v>1.0533076429030186</v>
      </c>
      <c r="BA35" s="579" t="s">
        <v>3</v>
      </c>
      <c r="BB35" s="586">
        <f t="shared" ref="BB35" si="75">BE8/0.874</f>
        <v>0.98701754385964902</v>
      </c>
      <c r="BE35" s="62"/>
    </row>
    <row r="36" spans="1:57" x14ac:dyDescent="0.25">
      <c r="A36" s="332" t="s">
        <v>6</v>
      </c>
      <c r="B36" s="362">
        <f>C16/$B$22</f>
        <v>0.65905775646673115</v>
      </c>
      <c r="C36" s="330" t="s">
        <v>6</v>
      </c>
      <c r="D36" s="362">
        <f>F16/$E$22</f>
        <v>1.8888110877430804</v>
      </c>
      <c r="E36" s="348"/>
      <c r="H36" s="330"/>
      <c r="I36" s="362"/>
      <c r="J36" s="330"/>
      <c r="K36" s="362"/>
      <c r="O36" s="330"/>
      <c r="P36" s="362"/>
      <c r="Q36" s="330"/>
      <c r="R36" s="362"/>
      <c r="U36" s="63"/>
      <c r="V36" s="330" t="s">
        <v>3</v>
      </c>
      <c r="W36" s="362">
        <f t="shared" ref="W36" si="76">X8/$X$29</f>
        <v>0.9488801912123429</v>
      </c>
      <c r="X36" s="330" t="s">
        <v>3</v>
      </c>
      <c r="Y36" s="362">
        <f t="shared" ref="Y36" si="77">AA8/$AA$22</f>
        <v>0.9740676024887418</v>
      </c>
      <c r="Z36" s="330" t="s">
        <v>3</v>
      </c>
      <c r="AA36" s="362">
        <f>AD8/$AD$21</f>
        <v>1.0996548236296557</v>
      </c>
      <c r="AD36" s="62"/>
      <c r="AE36" s="63"/>
      <c r="AF36" s="348"/>
      <c r="AG36" s="369"/>
      <c r="AH36" s="348"/>
      <c r="AI36" s="369"/>
      <c r="AJ36" s="348"/>
      <c r="AK36" s="369"/>
      <c r="AM36" s="62"/>
      <c r="AN36" s="342" t="s">
        <v>3</v>
      </c>
      <c r="AO36" s="369">
        <f>AP8/$AP$29</f>
        <v>0.42189560666729264</v>
      </c>
      <c r="AP36" s="348" t="s">
        <v>3</v>
      </c>
      <c r="AQ36" s="369">
        <f>AS8/1.055</f>
        <v>1.3066413902053713</v>
      </c>
      <c r="AR36" s="348" t="s">
        <v>3</v>
      </c>
      <c r="AS36" s="369">
        <f t="shared" ref="AS36" si="78">AV8/$AV$28</f>
        <v>1.1126414047613304</v>
      </c>
      <c r="AW36" s="583"/>
      <c r="AX36" s="586"/>
      <c r="AY36" s="580"/>
      <c r="AZ36" s="586"/>
      <c r="BA36" s="580"/>
      <c r="BB36" s="586"/>
      <c r="BE36" s="62"/>
    </row>
    <row r="37" spans="1:57" x14ac:dyDescent="0.25">
      <c r="A37" s="332"/>
      <c r="B37" s="330"/>
      <c r="C37" s="330"/>
      <c r="D37" s="330"/>
      <c r="E37" s="348"/>
      <c r="H37" s="330"/>
      <c r="I37" s="362"/>
      <c r="J37" s="330"/>
      <c r="K37" s="362"/>
      <c r="O37" s="330"/>
      <c r="P37" s="362"/>
      <c r="Q37" s="330"/>
      <c r="R37" s="362"/>
      <c r="U37" s="63"/>
      <c r="V37" s="330"/>
      <c r="W37" s="362"/>
      <c r="X37" s="330"/>
      <c r="Y37" s="362"/>
      <c r="Z37" s="330"/>
      <c r="AA37" s="362"/>
      <c r="AD37" s="62"/>
      <c r="AE37" s="63"/>
      <c r="AF37" s="348"/>
      <c r="AG37" s="369"/>
      <c r="AH37" s="348"/>
      <c r="AI37" s="369"/>
      <c r="AJ37" s="348"/>
      <c r="AK37" s="369"/>
      <c r="AM37" s="62"/>
      <c r="AN37" s="342"/>
      <c r="AO37" s="369"/>
      <c r="AP37" s="348"/>
      <c r="AQ37" s="369"/>
      <c r="AR37" s="348"/>
      <c r="AS37" s="369"/>
      <c r="AW37" s="584"/>
      <c r="AX37" s="586"/>
      <c r="AY37" s="581"/>
      <c r="AZ37" s="586"/>
      <c r="BA37" s="581"/>
      <c r="BB37" s="586"/>
      <c r="BE37" s="62"/>
    </row>
    <row r="38" spans="1:57" x14ac:dyDescent="0.25">
      <c r="A38" s="332"/>
      <c r="B38" s="330"/>
      <c r="C38" s="330"/>
      <c r="D38" s="330"/>
      <c r="E38" s="348"/>
      <c r="H38" s="330" t="s">
        <v>4</v>
      </c>
      <c r="I38" s="362">
        <f>J11/$J$29</f>
        <v>0.90350878698280701</v>
      </c>
      <c r="J38" s="330" t="s">
        <v>4</v>
      </c>
      <c r="K38" s="362">
        <f>M11/$M$29</f>
        <v>0.79105503428061252</v>
      </c>
      <c r="O38" s="330" t="s">
        <v>4</v>
      </c>
      <c r="P38" s="362">
        <f t="shared" ref="P38" si="79">Q11/$Q$27</f>
        <v>0.9811611564438617</v>
      </c>
      <c r="Q38" s="330" t="s">
        <v>4</v>
      </c>
      <c r="R38" s="362">
        <f t="shared" ref="R38" si="80">T11/$T$29</f>
        <v>0.99672726572677173</v>
      </c>
      <c r="U38" s="63"/>
      <c r="V38" s="330"/>
      <c r="W38" s="362"/>
      <c r="X38" s="330"/>
      <c r="Y38" s="362"/>
      <c r="Z38" s="330"/>
      <c r="AA38" s="362"/>
      <c r="AD38" s="62"/>
      <c r="AE38" s="63"/>
      <c r="AF38" s="348" t="s">
        <v>4</v>
      </c>
      <c r="AG38" s="369">
        <f t="shared" ref="AG38" si="81">AG11/1.128</f>
        <v>1.1155526004728133</v>
      </c>
      <c r="AH38" s="348" t="s">
        <v>4</v>
      </c>
      <c r="AI38" s="369">
        <f t="shared" ref="AI38" si="82">AJ11/1.055</f>
        <v>0.93410110584518169</v>
      </c>
      <c r="AJ38" s="348" t="s">
        <v>4</v>
      </c>
      <c r="AK38" s="369">
        <f>AM11/0.932</f>
        <v>0.96321530758226037</v>
      </c>
      <c r="AM38" s="62"/>
      <c r="AN38" s="342"/>
      <c r="AO38" s="369"/>
      <c r="AP38" s="348"/>
      <c r="AQ38" s="369"/>
      <c r="AR38" s="348"/>
      <c r="AS38" s="369"/>
      <c r="AW38" s="582" t="s">
        <v>4</v>
      </c>
      <c r="AX38" s="586">
        <f t="shared" ref="AX38" si="83">AY11/1.027</f>
        <v>1.2186432976306396</v>
      </c>
      <c r="AY38" s="579" t="s">
        <v>4</v>
      </c>
      <c r="AZ38" s="586">
        <f t="shared" ref="AZ38" si="84">BB11/1.038</f>
        <v>1.0803821451509314</v>
      </c>
      <c r="BA38" s="579" t="s">
        <v>4</v>
      </c>
      <c r="BB38" s="586">
        <f t="shared" ref="BB38" si="85">BE11/0.874</f>
        <v>0.96786422578184583</v>
      </c>
      <c r="BE38" s="62"/>
    </row>
    <row r="39" spans="1:57" x14ac:dyDescent="0.25">
      <c r="A39" s="332" t="s">
        <v>7</v>
      </c>
      <c r="B39" s="362">
        <f>C19/$B$22</f>
        <v>1.0360526581839715</v>
      </c>
      <c r="C39" s="330" t="s">
        <v>7</v>
      </c>
      <c r="D39" s="362">
        <f>F19/$E$22</f>
        <v>1.3993229639080209</v>
      </c>
      <c r="E39" s="348"/>
      <c r="H39" s="330"/>
      <c r="I39" s="362"/>
      <c r="J39" s="330"/>
      <c r="K39" s="362"/>
      <c r="O39" s="330"/>
      <c r="P39" s="362"/>
      <c r="Q39" s="330"/>
      <c r="R39" s="362"/>
      <c r="U39" s="63"/>
      <c r="V39" s="330" t="s">
        <v>4</v>
      </c>
      <c r="W39" s="362">
        <f t="shared" ref="W39" si="86">X11/$X$29</f>
        <v>0.84329558650945302</v>
      </c>
      <c r="X39" s="330" t="s">
        <v>4</v>
      </c>
      <c r="Y39" s="362">
        <f t="shared" ref="Y39" si="87">AA11/$AA$22</f>
        <v>1.0652755644125744</v>
      </c>
      <c r="Z39" s="330" t="s">
        <v>4</v>
      </c>
      <c r="AA39" s="362">
        <f>AD11/$AD$21</f>
        <v>0.86946189003625662</v>
      </c>
      <c r="AD39" s="62"/>
      <c r="AE39" s="63"/>
      <c r="AF39" s="348"/>
      <c r="AG39" s="369"/>
      <c r="AH39" s="348"/>
      <c r="AI39" s="369"/>
      <c r="AJ39" s="348"/>
      <c r="AK39" s="369"/>
      <c r="AM39" s="62"/>
      <c r="AN39" s="342" t="s">
        <v>4</v>
      </c>
      <c r="AO39" s="369">
        <f>AP11/$AP$29</f>
        <v>1.510922249022326</v>
      </c>
      <c r="AP39" s="348" t="s">
        <v>4</v>
      </c>
      <c r="AQ39" s="369">
        <f>AS11/1.055</f>
        <v>0.73599684044233826</v>
      </c>
      <c r="AR39" s="348" t="s">
        <v>4</v>
      </c>
      <c r="AS39" s="369">
        <f t="shared" ref="AS39" si="88">AV11/$AV$28</f>
        <v>0.93832460985551991</v>
      </c>
      <c r="AW39" s="583"/>
      <c r="AX39" s="586"/>
      <c r="AY39" s="580"/>
      <c r="AZ39" s="586"/>
      <c r="BA39" s="580"/>
      <c r="BB39" s="586"/>
      <c r="BE39" s="62"/>
    </row>
    <row r="40" spans="1:57" x14ac:dyDescent="0.25">
      <c r="A40" s="332"/>
      <c r="B40" s="330"/>
      <c r="C40" s="330"/>
      <c r="D40" s="330"/>
      <c r="E40" s="348"/>
      <c r="H40" s="330"/>
      <c r="I40" s="362"/>
      <c r="J40" s="330"/>
      <c r="K40" s="362"/>
      <c r="O40" s="330"/>
      <c r="P40" s="362"/>
      <c r="Q40" s="330"/>
      <c r="R40" s="362"/>
      <c r="U40" s="63"/>
      <c r="V40" s="330"/>
      <c r="W40" s="362"/>
      <c r="X40" s="330"/>
      <c r="Y40" s="362"/>
      <c r="Z40" s="330"/>
      <c r="AA40" s="362"/>
      <c r="AD40" s="62"/>
      <c r="AE40" s="63"/>
      <c r="AF40" s="348"/>
      <c r="AG40" s="369"/>
      <c r="AH40" s="348"/>
      <c r="AI40" s="369"/>
      <c r="AJ40" s="348"/>
      <c r="AK40" s="369"/>
      <c r="AM40" s="62"/>
      <c r="AN40" s="342"/>
      <c r="AO40" s="369"/>
      <c r="AP40" s="348"/>
      <c r="AQ40" s="369"/>
      <c r="AR40" s="348"/>
      <c r="AS40" s="369"/>
      <c r="AW40" s="584"/>
      <c r="AX40" s="586"/>
      <c r="AY40" s="581"/>
      <c r="AZ40" s="586"/>
      <c r="BA40" s="581"/>
      <c r="BB40" s="586"/>
      <c r="BE40" s="62"/>
    </row>
    <row r="41" spans="1:57" x14ac:dyDescent="0.25">
      <c r="A41" s="409"/>
      <c r="B41" s="379"/>
      <c r="C41" s="379"/>
      <c r="D41" s="379"/>
      <c r="E41" s="348"/>
      <c r="H41" s="330" t="s">
        <v>20</v>
      </c>
      <c r="I41" s="362">
        <f>J14/$J$29</f>
        <v>1.0908214168655841</v>
      </c>
      <c r="J41" s="330" t="s">
        <v>20</v>
      </c>
      <c r="K41" s="362">
        <f>M14/$M$29</f>
        <v>1.2993312332597746</v>
      </c>
      <c r="O41" s="330" t="s">
        <v>20</v>
      </c>
      <c r="P41" s="362">
        <f t="shared" ref="P41" si="89">Q14/$Q$27</f>
        <v>1.1128996041827135</v>
      </c>
      <c r="Q41" s="330" t="s">
        <v>20</v>
      </c>
      <c r="R41" s="362">
        <f t="shared" ref="R41" si="90">T14/$T$29</f>
        <v>0.94873678874179423</v>
      </c>
      <c r="U41" s="63"/>
      <c r="V41" s="330"/>
      <c r="W41" s="362"/>
      <c r="X41" s="330"/>
      <c r="Y41" s="362"/>
      <c r="Z41" s="330" t="s">
        <v>5</v>
      </c>
      <c r="AA41" s="362">
        <f>AD13/$AD$21</f>
        <v>1.2918290869780695</v>
      </c>
      <c r="AD41" s="62"/>
      <c r="AE41" s="63"/>
      <c r="AF41" s="348" t="s">
        <v>5</v>
      </c>
      <c r="AG41" s="369">
        <f t="shared" ref="AG41" si="91">AG14/1.128</f>
        <v>1.9339479905437356</v>
      </c>
      <c r="AH41" s="348" t="s">
        <v>20</v>
      </c>
      <c r="AI41" s="369">
        <f t="shared" ref="AI41" si="92">AJ14/1.055</f>
        <v>0.96516271721958913</v>
      </c>
      <c r="AJ41" s="348" t="s">
        <v>20</v>
      </c>
      <c r="AK41" s="369">
        <f>AM14/0.932</f>
        <v>0.91255722460658073</v>
      </c>
      <c r="AM41" s="62"/>
      <c r="AN41" s="342"/>
      <c r="AO41" s="369"/>
      <c r="AP41" s="348"/>
      <c r="AQ41" s="369"/>
      <c r="AR41" s="348"/>
      <c r="AS41" s="369"/>
      <c r="AW41" s="409" t="s">
        <v>24</v>
      </c>
      <c r="AX41" s="586">
        <f t="shared" ref="AX41" si="93">AY14/1.027</f>
        <v>1.6122654982148654</v>
      </c>
      <c r="AY41" s="579" t="s">
        <v>20</v>
      </c>
      <c r="AZ41" s="586">
        <f t="shared" ref="AZ41" si="94">BB14/1.038</f>
        <v>0.90284842646114316</v>
      </c>
      <c r="BA41" s="579" t="s">
        <v>20</v>
      </c>
      <c r="BB41" s="586">
        <f t="shared" ref="BB41" si="95">BE14/0.874</f>
        <v>0.90143020594965684</v>
      </c>
      <c r="BE41" s="62"/>
    </row>
    <row r="42" spans="1:57" x14ac:dyDescent="0.25">
      <c r="A42" s="567" t="s">
        <v>60</v>
      </c>
      <c r="B42" s="567"/>
      <c r="C42" s="567"/>
      <c r="D42" s="567"/>
      <c r="E42" s="567"/>
      <c r="F42" s="567"/>
      <c r="H42" s="330"/>
      <c r="I42" s="362"/>
      <c r="J42" s="330"/>
      <c r="K42" s="362"/>
      <c r="O42" s="330"/>
      <c r="P42" s="362"/>
      <c r="Q42" s="330"/>
      <c r="R42" s="362"/>
      <c r="U42" s="63"/>
      <c r="V42" s="330" t="s">
        <v>20</v>
      </c>
      <c r="W42" s="362">
        <f t="shared" ref="W42" si="96">X14/$X$29</f>
        <v>0.73317890519873918</v>
      </c>
      <c r="X42" s="330" t="s">
        <v>5</v>
      </c>
      <c r="Y42" s="362">
        <f t="shared" ref="Y42" si="97">AA14/$AA$22</f>
        <v>1.4713388033845007</v>
      </c>
      <c r="Z42" s="330"/>
      <c r="AA42" s="362"/>
      <c r="AD42" s="62"/>
      <c r="AE42" s="63"/>
      <c r="AF42" s="348"/>
      <c r="AG42" s="369"/>
      <c r="AH42" s="348"/>
      <c r="AI42" s="369"/>
      <c r="AJ42" s="348"/>
      <c r="AK42" s="369"/>
      <c r="AM42" s="62"/>
      <c r="AN42" s="342" t="s">
        <v>20</v>
      </c>
      <c r="AO42" s="369">
        <f>AP14/$AP$29</f>
        <v>1.5065756802375478</v>
      </c>
      <c r="AP42" s="348" t="s">
        <v>20</v>
      </c>
      <c r="AQ42" s="369">
        <f>AS14/1.055</f>
        <v>1.0110047393364927</v>
      </c>
      <c r="AR42" s="348" t="s">
        <v>20</v>
      </c>
      <c r="AS42" s="369">
        <f t="shared" ref="AS42" si="98">AV14/$AV$28</f>
        <v>0.91531047885518591</v>
      </c>
      <c r="AW42" s="410"/>
      <c r="AX42" s="586"/>
      <c r="AY42" s="580"/>
      <c r="AZ42" s="586"/>
      <c r="BA42" s="580"/>
      <c r="BB42" s="586"/>
      <c r="BE42" s="62"/>
    </row>
    <row r="43" spans="1:57" x14ac:dyDescent="0.25">
      <c r="A43" s="112" t="s">
        <v>12</v>
      </c>
      <c r="B43" s="116" t="s">
        <v>56</v>
      </c>
      <c r="C43" s="116" t="s">
        <v>57</v>
      </c>
      <c r="D43" s="116" t="s">
        <v>58</v>
      </c>
      <c r="E43" s="116" t="s">
        <v>59</v>
      </c>
      <c r="F43" s="116" t="s">
        <v>27</v>
      </c>
      <c r="H43" s="330"/>
      <c r="I43" s="362"/>
      <c r="J43" s="330"/>
      <c r="K43" s="362"/>
      <c r="O43" s="330"/>
      <c r="P43" s="362"/>
      <c r="Q43" s="330"/>
      <c r="R43" s="362"/>
      <c r="U43" s="63"/>
      <c r="V43" s="330"/>
      <c r="W43" s="362"/>
      <c r="X43" s="330"/>
      <c r="Y43" s="362"/>
      <c r="Z43" s="330"/>
      <c r="AA43" s="362"/>
      <c r="AD43" s="62"/>
      <c r="AE43" s="63"/>
      <c r="AF43" s="348"/>
      <c r="AG43" s="369"/>
      <c r="AH43" s="348"/>
      <c r="AI43" s="369"/>
      <c r="AJ43" s="348"/>
      <c r="AK43" s="369"/>
      <c r="AM43" s="62"/>
      <c r="AN43" s="342"/>
      <c r="AO43" s="369"/>
      <c r="AP43" s="348"/>
      <c r="AQ43" s="369"/>
      <c r="AR43" s="348"/>
      <c r="AS43" s="369"/>
      <c r="AW43" s="411"/>
      <c r="AX43" s="586"/>
      <c r="AY43" s="581"/>
      <c r="AZ43" s="586"/>
      <c r="BA43" s="581"/>
      <c r="BB43" s="586"/>
      <c r="BE43" s="62"/>
    </row>
    <row r="44" spans="1:57" x14ac:dyDescent="0.25">
      <c r="A44" s="116" t="s">
        <v>2</v>
      </c>
      <c r="B44" s="113">
        <v>1.0832045523476654</v>
      </c>
      <c r="C44" s="113">
        <v>0.97604579767545219</v>
      </c>
      <c r="D44" s="113">
        <v>0.95043670586558049</v>
      </c>
      <c r="E44" s="114">
        <f>AVERAGE(B44:D44)</f>
        <v>1.003229018629566</v>
      </c>
      <c r="F44" s="114">
        <f>E44/$E$11</f>
        <v>1.1288979369734504</v>
      </c>
      <c r="H44" s="330" t="s">
        <v>5</v>
      </c>
      <c r="I44" s="362">
        <f>J17/$J$29</f>
        <v>1.0722675924130438</v>
      </c>
      <c r="J44" s="330" t="s">
        <v>5</v>
      </c>
      <c r="K44" s="362">
        <f>M17/$M$29</f>
        <v>2.258410120782306</v>
      </c>
      <c r="O44" s="330" t="s">
        <v>5</v>
      </c>
      <c r="P44" s="362">
        <f>Q16/$Q$27</f>
        <v>0.89184228294896739</v>
      </c>
      <c r="Q44" s="330" t="s">
        <v>5</v>
      </c>
      <c r="R44" s="362">
        <f t="shared" ref="R44" si="99">T17/$T$29</f>
        <v>1.7705235733124565</v>
      </c>
      <c r="U44" s="63"/>
      <c r="V44" s="330"/>
      <c r="W44" s="362"/>
      <c r="X44" s="330"/>
      <c r="Y44" s="362"/>
      <c r="Z44" s="330" t="s">
        <v>5</v>
      </c>
      <c r="AA44" s="362">
        <f>AD16/$AD$21</f>
        <v>1.1795902515932892</v>
      </c>
      <c r="AD44" s="62"/>
      <c r="AE44" s="63"/>
      <c r="AF44" s="348" t="s">
        <v>6</v>
      </c>
      <c r="AG44" s="369">
        <f t="shared" ref="AG44" si="100">AG17/1.128</f>
        <v>2.2740661938534283</v>
      </c>
      <c r="AH44" s="348" t="s">
        <v>5</v>
      </c>
      <c r="AI44" s="369">
        <f t="shared" ref="AI44" si="101">AJ17/1.055</f>
        <v>1.6854091627172196</v>
      </c>
      <c r="AJ44" s="371" t="s">
        <v>5</v>
      </c>
      <c r="AK44" s="369">
        <f>AM17/0.932</f>
        <v>1.8998283261802573</v>
      </c>
      <c r="AM44" s="62"/>
      <c r="AN44" s="342"/>
      <c r="AO44" s="369"/>
      <c r="AP44" s="348"/>
      <c r="AQ44" s="369"/>
      <c r="AR44" s="348"/>
      <c r="AS44" s="369"/>
      <c r="AW44" s="409" t="s">
        <v>24</v>
      </c>
      <c r="AX44" s="586">
        <f t="shared" ref="AX44" si="102">AY17/1.027</f>
        <v>1.9832749107432655</v>
      </c>
      <c r="AY44" s="379" t="s">
        <v>24</v>
      </c>
      <c r="AZ44" s="586">
        <f t="shared" ref="AZ44" si="103">BB17/1.038</f>
        <v>1.2917630057803466</v>
      </c>
      <c r="BA44" s="379" t="s">
        <v>5</v>
      </c>
      <c r="BB44" s="586">
        <f t="shared" ref="BB44" si="104">BE17/0.874</f>
        <v>1.4099046529366894</v>
      </c>
      <c r="BE44" s="62"/>
    </row>
    <row r="45" spans="1:57" x14ac:dyDescent="0.25">
      <c r="A45" s="116" t="s">
        <v>3</v>
      </c>
      <c r="B45" s="113">
        <v>0.92516500816014102</v>
      </c>
      <c r="C45" s="113">
        <v>1.0296239984761564</v>
      </c>
      <c r="D45" s="113">
        <v>0.95550253350784387</v>
      </c>
      <c r="E45" s="114">
        <f t="shared" ref="E45:E52" si="105">AVERAGE(B45:D45)</f>
        <v>0.97009718004804713</v>
      </c>
      <c r="F45" s="114">
        <f t="shared" ref="F45:F52" si="106">E45/$E$11</f>
        <v>1.0916158572805139</v>
      </c>
      <c r="H45" s="330"/>
      <c r="I45" s="362"/>
      <c r="J45" s="330"/>
      <c r="K45" s="362"/>
      <c r="O45" s="330"/>
      <c r="P45" s="362"/>
      <c r="Q45" s="330"/>
      <c r="R45" s="362"/>
      <c r="U45" s="63"/>
      <c r="V45" s="330" t="s">
        <v>5</v>
      </c>
      <c r="W45" s="362">
        <f t="shared" ref="W45" si="107">X17/$X$29</f>
        <v>2.4783577366652128</v>
      </c>
      <c r="X45" s="330" t="s">
        <v>6</v>
      </c>
      <c r="Y45" s="362">
        <f t="shared" ref="Y45" si="108">AA17/$AA$22</f>
        <v>2.227567862399785</v>
      </c>
      <c r="Z45" s="330"/>
      <c r="AA45" s="362"/>
      <c r="AD45" s="62"/>
      <c r="AE45" s="63"/>
      <c r="AF45" s="348"/>
      <c r="AG45" s="369"/>
      <c r="AH45" s="348"/>
      <c r="AI45" s="369"/>
      <c r="AJ45" s="371"/>
      <c r="AK45" s="369"/>
      <c r="AM45" s="62"/>
      <c r="AN45" s="342" t="s">
        <v>5</v>
      </c>
      <c r="AO45" s="369">
        <f>AP17/$AP$29</f>
        <v>5.2629865655332608</v>
      </c>
      <c r="AP45" s="348" t="s">
        <v>5</v>
      </c>
      <c r="AQ45" s="369">
        <f>AS17/1.055</f>
        <v>12.750110584518168</v>
      </c>
      <c r="AR45" s="371" t="s">
        <v>5</v>
      </c>
      <c r="AS45" s="369">
        <f>AV16/$AV$28</f>
        <v>12.678777311836479</v>
      </c>
      <c r="AW45" s="410"/>
      <c r="AX45" s="586"/>
      <c r="AY45" s="380"/>
      <c r="AZ45" s="586"/>
      <c r="BA45" s="380"/>
      <c r="BB45" s="586"/>
      <c r="BE45" s="62"/>
    </row>
    <row r="46" spans="1:57" x14ac:dyDescent="0.25">
      <c r="A46" s="116" t="s">
        <v>4</v>
      </c>
      <c r="B46" s="113">
        <v>0.99163043949219376</v>
      </c>
      <c r="C46" s="113">
        <v>0.90350878698280701</v>
      </c>
      <c r="D46" s="113">
        <v>0.9811611564438617</v>
      </c>
      <c r="E46" s="114">
        <f t="shared" si="105"/>
        <v>0.95876679430628753</v>
      </c>
      <c r="F46" s="114">
        <f t="shared" si="106"/>
        <v>1.0788661771462027</v>
      </c>
      <c r="H46" s="330"/>
      <c r="I46" s="362"/>
      <c r="J46" s="330"/>
      <c r="K46" s="362"/>
      <c r="O46" s="330"/>
      <c r="P46" s="362"/>
      <c r="Q46" s="330"/>
      <c r="R46" s="362"/>
      <c r="U46" s="63"/>
      <c r="V46" s="330"/>
      <c r="W46" s="362"/>
      <c r="X46" s="330"/>
      <c r="Y46" s="362"/>
      <c r="Z46" s="330"/>
      <c r="AA46" s="362"/>
      <c r="AD46" s="62"/>
      <c r="AE46" s="63"/>
      <c r="AF46" s="348"/>
      <c r="AG46" s="369"/>
      <c r="AH46" s="348"/>
      <c r="AI46" s="369"/>
      <c r="AJ46" s="371"/>
      <c r="AK46" s="369"/>
      <c r="AM46" s="62"/>
      <c r="AN46" s="342"/>
      <c r="AO46" s="369"/>
      <c r="AP46" s="348"/>
      <c r="AQ46" s="369"/>
      <c r="AR46" s="371"/>
      <c r="AS46" s="369"/>
      <c r="AW46" s="411"/>
      <c r="AX46" s="586"/>
      <c r="AY46" s="381"/>
      <c r="AZ46" s="586"/>
      <c r="BA46" s="381"/>
      <c r="BB46" s="586"/>
      <c r="BE46" s="62"/>
    </row>
    <row r="47" spans="1:57" x14ac:dyDescent="0.25">
      <c r="A47" s="116" t="s">
        <v>20</v>
      </c>
      <c r="B47" s="112"/>
      <c r="C47" s="113">
        <v>1.0908214168655841</v>
      </c>
      <c r="D47" s="113">
        <v>1.1128996041827135</v>
      </c>
      <c r="E47" s="114">
        <f t="shared" si="105"/>
        <v>1.1018605105241488</v>
      </c>
      <c r="F47" s="114">
        <f t="shared" si="106"/>
        <v>1.2398844471847559</v>
      </c>
      <c r="H47" s="330" t="s">
        <v>6</v>
      </c>
      <c r="I47" s="362">
        <f>J20/$J$29</f>
        <v>1.1853031470457513</v>
      </c>
      <c r="J47" s="330" t="s">
        <v>6</v>
      </c>
      <c r="K47" s="362">
        <f>M20/$M$29</f>
        <v>2.7084311776695924</v>
      </c>
      <c r="O47" s="330" t="s">
        <v>6</v>
      </c>
      <c r="P47" s="362">
        <f>Q18/$Q$27</f>
        <v>1.0745067134492734</v>
      </c>
      <c r="Q47" s="330" t="s">
        <v>6</v>
      </c>
      <c r="R47" s="362">
        <f t="shared" ref="R47" si="109">T20/$T$29</f>
        <v>2.9355945146406732</v>
      </c>
      <c r="U47" s="63"/>
      <c r="V47" s="330"/>
      <c r="W47" s="362"/>
      <c r="X47" s="330"/>
      <c r="Y47" s="362"/>
      <c r="Z47" s="330" t="s">
        <v>7</v>
      </c>
      <c r="AA47" s="362">
        <f>AD19/$AD$21</f>
        <v>1.2635933120991421</v>
      </c>
      <c r="AD47" s="62"/>
      <c r="AE47" s="63"/>
      <c r="AF47" s="348" t="s">
        <v>7</v>
      </c>
      <c r="AG47" s="369">
        <f>AG20/1.128</f>
        <v>3.1220212765957447</v>
      </c>
      <c r="AH47" s="348" t="s">
        <v>6</v>
      </c>
      <c r="AI47" s="369">
        <f>AJ20/1.055</f>
        <v>2.6050868878357036</v>
      </c>
      <c r="AJ47" s="371" t="s">
        <v>6</v>
      </c>
      <c r="AK47" s="369">
        <f>AM20/0.932</f>
        <v>2.1617632331902716</v>
      </c>
      <c r="AM47" s="62"/>
      <c r="AN47" s="342"/>
      <c r="AO47" s="369"/>
      <c r="AP47" s="348"/>
      <c r="AQ47" s="369"/>
      <c r="AR47" s="371"/>
      <c r="AS47" s="369"/>
      <c r="AW47" s="409" t="s">
        <v>24</v>
      </c>
      <c r="AX47" s="586">
        <f>AY20/1.027</f>
        <v>1.4099480688088284</v>
      </c>
      <c r="AY47" s="379" t="s">
        <v>24</v>
      </c>
      <c r="AZ47" s="586">
        <f t="shared" ref="AZ47" si="110">BB20/1.038</f>
        <v>0.85517983301220291</v>
      </c>
      <c r="BA47" s="379" t="s">
        <v>6</v>
      </c>
      <c r="BB47" s="586">
        <f t="shared" ref="BB47" si="111">BE20/0.874</f>
        <v>0.90956521739130436</v>
      </c>
      <c r="BE47" s="62"/>
    </row>
    <row r="48" spans="1:57" x14ac:dyDescent="0.25">
      <c r="A48" s="116"/>
      <c r="B48" s="112"/>
      <c r="C48" s="113"/>
      <c r="D48" s="113"/>
      <c r="E48" s="114"/>
      <c r="F48" s="114"/>
      <c r="H48" s="330"/>
      <c r="I48" s="362"/>
      <c r="J48" s="330"/>
      <c r="K48" s="362"/>
      <c r="O48" s="330"/>
      <c r="P48" s="362"/>
      <c r="Q48" s="330"/>
      <c r="R48" s="362"/>
      <c r="U48" s="63"/>
      <c r="V48" s="330" t="s">
        <v>6</v>
      </c>
      <c r="W48" s="362">
        <f t="shared" ref="W48" si="112">X20/$X$29</f>
        <v>1.5391905426080332</v>
      </c>
      <c r="X48" s="379" t="s">
        <v>7</v>
      </c>
      <c r="Y48" s="337">
        <f>AA20/AA22</f>
        <v>1.1966325775810447</v>
      </c>
      <c r="Z48" s="330"/>
      <c r="AA48" s="362"/>
      <c r="AD48" s="62"/>
      <c r="AE48" s="63"/>
      <c r="AF48" s="348"/>
      <c r="AG48" s="369"/>
      <c r="AH48" s="348"/>
      <c r="AI48" s="369"/>
      <c r="AJ48" s="371"/>
      <c r="AK48" s="369"/>
      <c r="AM48" s="62"/>
      <c r="AN48" s="342" t="s">
        <v>6</v>
      </c>
      <c r="AO48" s="369">
        <f>AP20/$AP$29</f>
        <v>5.4029961612472377</v>
      </c>
      <c r="AP48" s="348" t="s">
        <v>6</v>
      </c>
      <c r="AQ48" s="369">
        <f>AS20/1.055</f>
        <v>12.198650868878358</v>
      </c>
      <c r="AR48" s="371" t="s">
        <v>6</v>
      </c>
      <c r="AS48" s="369">
        <f>AV19/$AV$28</f>
        <v>13.346183665101151</v>
      </c>
      <c r="AW48" s="410"/>
      <c r="AX48" s="586"/>
      <c r="AY48" s="380"/>
      <c r="AZ48" s="586"/>
      <c r="BA48" s="380"/>
      <c r="BB48" s="586"/>
      <c r="BE48" s="62"/>
    </row>
    <row r="49" spans="1:57" x14ac:dyDescent="0.25">
      <c r="A49" s="116" t="s">
        <v>5</v>
      </c>
      <c r="B49" s="113">
        <v>0.8161458859891102</v>
      </c>
      <c r="C49" s="113">
        <v>1.0722675924130438</v>
      </c>
      <c r="D49" s="113">
        <v>0.89184228294896739</v>
      </c>
      <c r="E49" s="114">
        <f t="shared" si="105"/>
        <v>0.92675192045037369</v>
      </c>
      <c r="F49" s="114">
        <f t="shared" si="106"/>
        <v>1.0428409781365324</v>
      </c>
      <c r="H49" s="330"/>
      <c r="I49" s="362"/>
      <c r="J49" s="330"/>
      <c r="K49" s="362"/>
      <c r="O49" s="330"/>
      <c r="P49" s="362"/>
      <c r="Q49" s="330"/>
      <c r="R49" s="362"/>
      <c r="U49" s="63"/>
      <c r="V49" s="330"/>
      <c r="W49" s="362"/>
      <c r="X49" s="380"/>
      <c r="Y49" s="338"/>
      <c r="Z49" s="13"/>
      <c r="AA49" s="13"/>
      <c r="AD49" s="62"/>
      <c r="AE49" s="63"/>
      <c r="AF49" s="348"/>
      <c r="AG49" s="369"/>
      <c r="AH49" s="348"/>
      <c r="AI49" s="369"/>
      <c r="AJ49" s="371"/>
      <c r="AK49" s="369"/>
      <c r="AM49" s="62"/>
      <c r="AN49" s="342"/>
      <c r="AO49" s="369"/>
      <c r="AP49" s="348"/>
      <c r="AQ49" s="369"/>
      <c r="AR49" s="371"/>
      <c r="AS49" s="369"/>
      <c r="AW49" s="411"/>
      <c r="AX49" s="586"/>
      <c r="AY49" s="381"/>
      <c r="AZ49" s="586"/>
      <c r="BA49" s="381"/>
      <c r="BB49" s="586"/>
      <c r="BE49" s="62"/>
    </row>
    <row r="50" spans="1:57" x14ac:dyDescent="0.25">
      <c r="A50" s="116" t="s">
        <v>6</v>
      </c>
      <c r="B50" s="113">
        <v>0.65905775646673115</v>
      </c>
      <c r="C50" s="113">
        <v>1.1853031470457513</v>
      </c>
      <c r="D50" s="113">
        <v>1.0745067134492734</v>
      </c>
      <c r="E50" s="114">
        <f t="shared" si="105"/>
        <v>0.97295587232058534</v>
      </c>
      <c r="F50" s="114">
        <f t="shared" si="106"/>
        <v>1.094832642031536</v>
      </c>
      <c r="H50" s="330" t="s">
        <v>7</v>
      </c>
      <c r="I50" s="362">
        <f>J23/$J$29</f>
        <v>0.74049871554406199</v>
      </c>
      <c r="J50" s="330" t="s">
        <v>7</v>
      </c>
      <c r="K50" s="362">
        <f>M23/$M$29</f>
        <v>1.9262705725788793</v>
      </c>
      <c r="O50" s="330" t="s">
        <v>7</v>
      </c>
      <c r="P50" s="362">
        <f t="shared" ref="P50" si="113">Q21/$Q$27</f>
        <v>1.0351301207252623</v>
      </c>
      <c r="Q50" s="330" t="s">
        <v>7</v>
      </c>
      <c r="R50" s="362">
        <f t="shared" ref="R50" si="114">T23/$T$29</f>
        <v>1.7269641218483893</v>
      </c>
      <c r="U50" s="63"/>
      <c r="V50" s="330"/>
      <c r="W50" s="362"/>
      <c r="X50" s="381"/>
      <c r="Y50" s="339"/>
      <c r="Z50" s="13"/>
      <c r="AA50" s="13"/>
      <c r="AD50" s="62"/>
      <c r="AE50" s="63"/>
      <c r="AG50" s="369"/>
      <c r="AH50" s="11"/>
      <c r="AI50" s="11"/>
      <c r="AJ50" s="371" t="s">
        <v>7</v>
      </c>
      <c r="AK50" s="369">
        <f>AM23/0.932</f>
        <v>2.3263090128755364</v>
      </c>
      <c r="AM50" s="62"/>
      <c r="AN50" s="342"/>
      <c r="AO50" s="369"/>
      <c r="AP50" s="348"/>
      <c r="AQ50" s="369"/>
      <c r="AR50" s="371"/>
      <c r="AS50" s="369"/>
      <c r="AW50" s="63"/>
      <c r="AY50" s="379" t="s">
        <v>24</v>
      </c>
      <c r="AZ50" s="586">
        <f t="shared" ref="AZ50" si="115">BB23/1.038</f>
        <v>0.63299935773924221</v>
      </c>
      <c r="BA50" s="379" t="s">
        <v>7</v>
      </c>
      <c r="BB50" s="586">
        <f t="shared" ref="BB50" si="116">BE23/0.874</f>
        <v>0.93705186880244085</v>
      </c>
      <c r="BE50" s="62"/>
    </row>
    <row r="51" spans="1:57" x14ac:dyDescent="0.25">
      <c r="A51" s="116" t="s">
        <v>7</v>
      </c>
      <c r="B51" s="113">
        <v>1.0360526581839715</v>
      </c>
      <c r="C51" s="113">
        <v>0.74049871554406199</v>
      </c>
      <c r="D51" s="113">
        <v>1.0351301207252623</v>
      </c>
      <c r="E51" s="114">
        <f t="shared" si="105"/>
        <v>0.93722716481776525</v>
      </c>
      <c r="F51" s="114">
        <f t="shared" si="106"/>
        <v>1.0546283980935378</v>
      </c>
      <c r="H51" s="330"/>
      <c r="I51" s="362"/>
      <c r="J51" s="330"/>
      <c r="K51" s="362"/>
      <c r="O51" s="330"/>
      <c r="P51" s="362"/>
      <c r="Q51" s="330"/>
      <c r="R51" s="362"/>
      <c r="U51" s="63"/>
      <c r="V51" s="330" t="s">
        <v>7</v>
      </c>
      <c r="W51" s="362">
        <f t="shared" ref="W51" si="117">X23/$X$29</f>
        <v>1.5630552193227691</v>
      </c>
      <c r="AD51" s="62"/>
      <c r="AE51" s="63"/>
      <c r="AG51" s="369"/>
      <c r="AH51" s="11"/>
      <c r="AI51" s="11"/>
      <c r="AJ51" s="371"/>
      <c r="AK51" s="369"/>
      <c r="AM51" s="62"/>
      <c r="AN51" s="342" t="s">
        <v>7</v>
      </c>
      <c r="AO51" s="369">
        <f>AP23/$AP$29</f>
        <v>0.5176303725370105</v>
      </c>
      <c r="AP51" s="348" t="s">
        <v>7</v>
      </c>
      <c r="AQ51" s="369">
        <f>AS23/1.055</f>
        <v>12.788957345971566</v>
      </c>
      <c r="AR51" s="371" t="s">
        <v>7</v>
      </c>
      <c r="AS51" s="369">
        <f>AV22/$AV$28</f>
        <v>10.280845447998539</v>
      </c>
      <c r="AW51" s="63"/>
      <c r="AY51" s="380"/>
      <c r="AZ51" s="586"/>
      <c r="BA51" s="380"/>
      <c r="BB51" s="586"/>
      <c r="BE51" s="62"/>
    </row>
    <row r="52" spans="1:57" x14ac:dyDescent="0.25">
      <c r="A52" s="116" t="s">
        <v>17</v>
      </c>
      <c r="B52" s="112"/>
      <c r="C52" s="113">
        <v>0.85757039625079579</v>
      </c>
      <c r="D52" s="113">
        <v>0.63086186788533771</v>
      </c>
      <c r="E52" s="114">
        <f t="shared" si="105"/>
        <v>0.74421613206806669</v>
      </c>
      <c r="F52" s="114">
        <f t="shared" si="106"/>
        <v>0.83743994696411161</v>
      </c>
      <c r="H52" s="330"/>
      <c r="I52" s="362"/>
      <c r="J52" s="330"/>
      <c r="K52" s="362"/>
      <c r="O52" s="330"/>
      <c r="P52" s="362"/>
      <c r="Q52" s="330"/>
      <c r="R52" s="362"/>
      <c r="U52" s="63"/>
      <c r="V52" s="330"/>
      <c r="W52" s="362"/>
      <c r="AD52" s="62"/>
      <c r="AE52" s="63"/>
      <c r="AG52" s="369"/>
      <c r="AH52" s="11"/>
      <c r="AI52" s="11"/>
      <c r="AJ52" s="371"/>
      <c r="AK52" s="369"/>
      <c r="AM52" s="62"/>
      <c r="AN52" s="342"/>
      <c r="AO52" s="369"/>
      <c r="AP52" s="348"/>
      <c r="AQ52" s="369"/>
      <c r="AR52" s="371"/>
      <c r="AS52" s="369"/>
      <c r="AW52" s="63"/>
      <c r="AY52" s="381"/>
      <c r="AZ52" s="586"/>
      <c r="BA52" s="381"/>
      <c r="BB52" s="586"/>
      <c r="BE52" s="62"/>
    </row>
    <row r="53" spans="1:57" x14ac:dyDescent="0.25">
      <c r="A53" s="566" t="s">
        <v>13</v>
      </c>
      <c r="B53" s="566"/>
      <c r="C53" s="566"/>
      <c r="D53" s="566"/>
      <c r="E53" s="115">
        <f>AVERAGE(E44:E47)</f>
        <v>1.0084883758770125</v>
      </c>
      <c r="F53" s="114"/>
      <c r="H53" s="330" t="s">
        <v>17</v>
      </c>
      <c r="I53" s="362">
        <f>J26/$J$29</f>
        <v>0.85757039625079579</v>
      </c>
      <c r="J53" s="330" t="s">
        <v>17</v>
      </c>
      <c r="K53" s="362">
        <f>M26/$M$29</f>
        <v>2.6826474403247818</v>
      </c>
      <c r="O53" s="330" t="s">
        <v>17</v>
      </c>
      <c r="P53" s="362">
        <f t="shared" ref="P53" si="118">Q24/$Q$27</f>
        <v>0.63086186788533771</v>
      </c>
      <c r="Q53" s="330" t="s">
        <v>17</v>
      </c>
      <c r="R53" s="362">
        <f t="shared" ref="R53" si="119">T26/$T$29</f>
        <v>1.8611109328576108</v>
      </c>
      <c r="U53" s="63"/>
      <c r="V53" s="330"/>
      <c r="W53" s="362"/>
      <c r="AD53" s="62"/>
      <c r="AE53" s="63"/>
      <c r="AF53" s="23"/>
      <c r="AG53" s="122"/>
      <c r="AH53" s="11"/>
      <c r="AI53" s="11"/>
      <c r="AJ53" s="11" t="s">
        <v>75</v>
      </c>
      <c r="AK53" s="15">
        <f>AM26/AM28</f>
        <v>2.2290374316722383</v>
      </c>
      <c r="AM53" s="62"/>
      <c r="AN53" s="342"/>
      <c r="AO53" s="369"/>
      <c r="AP53" s="348"/>
      <c r="AQ53" s="369"/>
      <c r="AR53" s="371"/>
      <c r="AS53" s="369"/>
      <c r="AW53" s="63"/>
      <c r="BA53" s="379" t="s">
        <v>17</v>
      </c>
      <c r="BB53" s="586">
        <f t="shared" ref="BB53" si="120">BE26/0.874</f>
        <v>0.50149885583524023</v>
      </c>
      <c r="BE53" s="62"/>
    </row>
    <row r="54" spans="1:57" x14ac:dyDescent="0.25">
      <c r="A54" s="112" t="s">
        <v>11</v>
      </c>
      <c r="B54" s="112" t="s">
        <v>56</v>
      </c>
      <c r="C54" s="112" t="s">
        <v>57</v>
      </c>
      <c r="D54" s="112" t="s">
        <v>58</v>
      </c>
      <c r="E54" s="116"/>
      <c r="F54" s="116"/>
      <c r="H54" s="330"/>
      <c r="I54" s="362"/>
      <c r="J54" s="330"/>
      <c r="K54" s="362"/>
      <c r="O54" s="330"/>
      <c r="P54" s="362"/>
      <c r="Q54" s="330"/>
      <c r="R54" s="362"/>
      <c r="U54" s="63"/>
      <c r="V54" s="330" t="s">
        <v>17</v>
      </c>
      <c r="W54" s="362">
        <f t="shared" ref="W54" si="121">X26/$X$29</f>
        <v>1.7519720308938194</v>
      </c>
      <c r="AD54" s="62"/>
      <c r="AE54" s="63"/>
      <c r="AF54" s="23"/>
      <c r="AG54" s="122"/>
      <c r="AH54" s="11"/>
      <c r="AI54" s="11"/>
      <c r="AJ54" s="11"/>
      <c r="AK54" s="11"/>
      <c r="AM54" s="62"/>
      <c r="AN54" s="342" t="s">
        <v>17</v>
      </c>
      <c r="AO54" s="369">
        <f>AP26/$AP$29</f>
        <v>1.886375347517611</v>
      </c>
      <c r="AP54" s="348" t="s">
        <v>17</v>
      </c>
      <c r="AQ54" s="369">
        <f>AS26/1.055</f>
        <v>11.212287519747237</v>
      </c>
      <c r="AR54" s="371" t="s">
        <v>17</v>
      </c>
      <c r="AS54" s="369">
        <f>AV25/$AV$28</f>
        <v>11.569691915937605</v>
      </c>
      <c r="AW54" s="63"/>
      <c r="BA54" s="380"/>
      <c r="BB54" s="586"/>
      <c r="BE54" s="62"/>
    </row>
    <row r="55" spans="1:57" x14ac:dyDescent="0.25">
      <c r="A55" s="116" t="s">
        <v>2</v>
      </c>
      <c r="B55" s="113">
        <v>1.1213332403042053</v>
      </c>
      <c r="C55" s="113">
        <v>0.89888314269831393</v>
      </c>
      <c r="D55" s="113">
        <v>0.9625689038907036</v>
      </c>
      <c r="E55" s="114">
        <f>AVERAGE(B55:D55)</f>
        <v>0.99426176229774088</v>
      </c>
      <c r="F55" s="114">
        <f>E55/$E$21</f>
        <v>0.721546171367631</v>
      </c>
      <c r="H55" s="330"/>
      <c r="I55" s="362"/>
      <c r="J55" s="330"/>
      <c r="K55" s="362"/>
      <c r="O55" s="330"/>
      <c r="P55" s="362"/>
      <c r="Q55" s="330"/>
      <c r="R55" s="362"/>
      <c r="U55" s="63"/>
      <c r="V55" s="330"/>
      <c r="W55" s="362"/>
      <c r="AD55" s="62"/>
      <c r="AE55" s="382" t="s">
        <v>77</v>
      </c>
      <c r="AF55" s="377"/>
      <c r="AG55" s="377"/>
      <c r="AH55" s="377"/>
      <c r="AI55" s="377"/>
      <c r="AJ55" s="377"/>
      <c r="AK55" s="377"/>
      <c r="AL55" s="377"/>
      <c r="AM55" s="378"/>
      <c r="AN55" s="342"/>
      <c r="AO55" s="369"/>
      <c r="AP55" s="348"/>
      <c r="AQ55" s="369"/>
      <c r="AR55" s="371"/>
      <c r="AS55" s="369"/>
      <c r="AW55" s="63"/>
      <c r="BA55" s="381"/>
      <c r="BB55" s="586"/>
      <c r="BE55" s="62"/>
    </row>
    <row r="56" spans="1:57" x14ac:dyDescent="0.25">
      <c r="A56" s="116" t="s">
        <v>3</v>
      </c>
      <c r="B56" s="113">
        <v>0.97832587439074237</v>
      </c>
      <c r="C56" s="113">
        <v>1.0107305897612993</v>
      </c>
      <c r="D56" s="113">
        <v>1.091967041640731</v>
      </c>
      <c r="E56" s="114">
        <f t="shared" ref="E56:E62" si="122">AVERAGE(B56:D56)</f>
        <v>1.0270078352642575</v>
      </c>
      <c r="F56" s="114">
        <f t="shared" ref="F56:F62" si="123">E56/$E$21</f>
        <v>0.74531033938884839</v>
      </c>
      <c r="U56" s="63"/>
      <c r="V56" s="330"/>
      <c r="W56" s="362"/>
      <c r="AD56" s="62"/>
      <c r="AE56" s="63"/>
      <c r="AF56" s="371" t="s">
        <v>9</v>
      </c>
      <c r="AG56" s="371"/>
      <c r="AH56" s="371" t="s">
        <v>16</v>
      </c>
      <c r="AI56" s="371"/>
      <c r="AJ56" s="371" t="s">
        <v>34</v>
      </c>
      <c r="AK56" s="371"/>
      <c r="AL56" t="s">
        <v>38</v>
      </c>
      <c r="AM56" s="62" t="s">
        <v>76</v>
      </c>
      <c r="AN56" s="342"/>
      <c r="AO56" s="369"/>
      <c r="AP56" s="348"/>
      <c r="AQ56" s="369"/>
      <c r="AR56" s="371"/>
      <c r="AS56" s="369"/>
      <c r="AW56" s="63"/>
      <c r="BE56" s="62"/>
    </row>
    <row r="57" spans="1:57" x14ac:dyDescent="0.25">
      <c r="A57" s="116" t="s">
        <v>4</v>
      </c>
      <c r="B57" s="113">
        <v>0.90034088530505252</v>
      </c>
      <c r="C57" s="113">
        <v>0.79105503428061252</v>
      </c>
      <c r="D57" s="113">
        <v>0.99672726572677173</v>
      </c>
      <c r="E57" s="114">
        <f t="shared" si="122"/>
        <v>0.89604106177081222</v>
      </c>
      <c r="F57" s="114">
        <f t="shared" si="123"/>
        <v>0.6502663805704173</v>
      </c>
      <c r="U57" s="382" t="s">
        <v>64</v>
      </c>
      <c r="V57" s="377"/>
      <c r="W57" s="377"/>
      <c r="X57" s="377"/>
      <c r="Y57" s="377"/>
      <c r="Z57" s="377"/>
      <c r="AA57" s="377"/>
      <c r="AB57" s="377"/>
      <c r="AC57" s="377"/>
      <c r="AD57" s="62"/>
      <c r="AE57" s="63"/>
      <c r="AF57" t="s">
        <v>2</v>
      </c>
      <c r="AG57" s="119">
        <v>0.99827354935797319</v>
      </c>
      <c r="AH57" t="s">
        <v>2</v>
      </c>
      <c r="AI57" s="119">
        <v>0.88636941119464885</v>
      </c>
      <c r="AJ57" t="s">
        <v>2</v>
      </c>
      <c r="AK57" s="119">
        <v>1.0733865434895975</v>
      </c>
      <c r="AL57" s="119">
        <f>AVERAGE(AG57,AI57,AK57)</f>
        <v>0.98600983468073977</v>
      </c>
      <c r="AM57" s="134">
        <f>AVERAGE(AG60,AK61)</f>
        <v>1.9170950553780699</v>
      </c>
      <c r="AN57" s="382" t="s">
        <v>80</v>
      </c>
      <c r="AO57" s="377"/>
      <c r="AP57" s="377"/>
      <c r="AQ57" s="377"/>
      <c r="AR57" s="377"/>
      <c r="AS57" s="377"/>
      <c r="AT57" s="377"/>
      <c r="AU57" s="377"/>
      <c r="AV57" s="377"/>
      <c r="AW57" s="382" t="s">
        <v>82</v>
      </c>
      <c r="AX57" s="377"/>
      <c r="AY57" s="377"/>
      <c r="AZ57" s="377"/>
      <c r="BA57" s="377"/>
      <c r="BB57" s="377"/>
      <c r="BC57" s="377"/>
      <c r="BD57" s="377"/>
      <c r="BE57" s="378"/>
    </row>
    <row r="58" spans="1:57" x14ac:dyDescent="0.25">
      <c r="A58" s="116" t="s">
        <v>20</v>
      </c>
      <c r="B58" s="112"/>
      <c r="C58" s="113">
        <v>1.2993312332597746</v>
      </c>
      <c r="D58" s="113">
        <v>0.94873678874179423</v>
      </c>
      <c r="E58" s="114">
        <f t="shared" si="122"/>
        <v>1.1240340110007845</v>
      </c>
      <c r="F58" s="114">
        <f t="shared" si="123"/>
        <v>0.81572325103833521</v>
      </c>
      <c r="U58" s="342" t="s">
        <v>56</v>
      </c>
      <c r="V58" s="348"/>
      <c r="W58" s="348" t="s">
        <v>57</v>
      </c>
      <c r="X58" s="348"/>
      <c r="Y58" s="348" t="s">
        <v>58</v>
      </c>
      <c r="Z58" s="348"/>
      <c r="AA58" s="49" t="s">
        <v>2</v>
      </c>
      <c r="AB58" s="18">
        <f>AVERAGE(V60,X60,Z60)</f>
        <v>1.155395145504079</v>
      </c>
      <c r="AC58" s="18">
        <f>AB58/0.956</f>
        <v>1.2085723279331371</v>
      </c>
      <c r="AD58" s="59"/>
      <c r="AE58" s="63"/>
      <c r="AF58" t="s">
        <v>3</v>
      </c>
      <c r="AG58" s="119">
        <v>0.88636941119464885</v>
      </c>
      <c r="AH58" t="s">
        <v>3</v>
      </c>
      <c r="AI58" s="119">
        <v>1.0783304345770739</v>
      </c>
      <c r="AJ58" t="s">
        <v>3</v>
      </c>
      <c r="AK58" s="119">
        <v>1.0500976334510181</v>
      </c>
      <c r="AL58" s="119">
        <f>AVERAGE(AG58,AI58,AK58)</f>
        <v>1.0049324930742471</v>
      </c>
      <c r="AM58" s="134">
        <f>AVERAGE(AG61,AI62,AK62)</f>
        <v>2.2907851783192767</v>
      </c>
      <c r="AN58" s="491" t="s">
        <v>56</v>
      </c>
      <c r="AO58" s="471"/>
      <c r="AP58" s="471" t="s">
        <v>57</v>
      </c>
      <c r="AQ58" s="471"/>
      <c r="AR58" s="471" t="s">
        <v>58</v>
      </c>
      <c r="AS58" s="578"/>
      <c r="AT58" s="1"/>
      <c r="AU58" s="1"/>
      <c r="AV58" s="81" t="s">
        <v>27</v>
      </c>
      <c r="AW58" s="491" t="s">
        <v>56</v>
      </c>
      <c r="AX58" s="471"/>
      <c r="AY58" s="471" t="s">
        <v>57</v>
      </c>
      <c r="AZ58" s="471"/>
      <c r="BA58" s="471" t="s">
        <v>58</v>
      </c>
      <c r="BB58" s="578"/>
      <c r="BC58" s="1"/>
      <c r="BD58" s="1"/>
      <c r="BE58" s="139" t="s">
        <v>27</v>
      </c>
    </row>
    <row r="59" spans="1:57" x14ac:dyDescent="0.25">
      <c r="A59" s="116" t="s">
        <v>5</v>
      </c>
      <c r="B59" s="113">
        <v>1.0962209823875926</v>
      </c>
      <c r="C59" s="113">
        <v>2.258410120782306</v>
      </c>
      <c r="D59" s="113">
        <v>1.7705235733124565</v>
      </c>
      <c r="E59" s="114">
        <f t="shared" si="122"/>
        <v>1.7083848921607849</v>
      </c>
      <c r="F59" s="114">
        <f t="shared" si="123"/>
        <v>1.2397928039716573</v>
      </c>
      <c r="U59" s="89" t="s">
        <v>63</v>
      </c>
      <c r="V59" s="49" t="s">
        <v>65</v>
      </c>
      <c r="W59" s="49" t="s">
        <v>63</v>
      </c>
      <c r="X59" s="49" t="s">
        <v>65</v>
      </c>
      <c r="Y59" s="49" t="s">
        <v>63</v>
      </c>
      <c r="Z59" s="49" t="s">
        <v>65</v>
      </c>
      <c r="AA59" s="49" t="s">
        <v>3</v>
      </c>
      <c r="AB59" s="18">
        <f>AVERAGE(V61,X61,Z61)</f>
        <v>1.0075342057769134</v>
      </c>
      <c r="AC59" s="18">
        <f t="shared" ref="AC59:AC65" si="124">AB59/0.956</f>
        <v>1.0539060729884033</v>
      </c>
      <c r="AD59" s="59"/>
      <c r="AE59" s="63"/>
      <c r="AF59" t="s">
        <v>4</v>
      </c>
      <c r="AG59" s="119">
        <v>1.1153570394473784</v>
      </c>
      <c r="AH59" t="s">
        <v>4</v>
      </c>
      <c r="AI59" s="119">
        <v>0.87349637277939851</v>
      </c>
      <c r="AJ59" t="s">
        <v>4</v>
      </c>
      <c r="AK59" s="119">
        <v>0.96359698986633668</v>
      </c>
      <c r="AL59" s="119">
        <f>AVERAGE(AG59,AI59,AK59)</f>
        <v>0.9841501340310379</v>
      </c>
      <c r="AM59" s="134">
        <f>AVERAGE(AG62,AK63)</f>
        <v>2.7243524029550947</v>
      </c>
      <c r="AN59" s="56" t="s">
        <v>2</v>
      </c>
      <c r="AO59" s="4">
        <v>0.94750955010667393</v>
      </c>
      <c r="AP59" s="1" t="s">
        <v>2</v>
      </c>
      <c r="AQ59" s="5">
        <v>1.033723506527964</v>
      </c>
      <c r="AR59" s="1" t="s">
        <v>2</v>
      </c>
      <c r="AS59" s="137">
        <v>0.56060646407283399</v>
      </c>
      <c r="AT59" s="1" t="s">
        <v>2</v>
      </c>
      <c r="AU59" s="4">
        <f t="shared" ref="AU59:AU66" si="125">AVERAGE(AO59,AQ59,AS59)</f>
        <v>0.84727984023582392</v>
      </c>
      <c r="AV59" s="137">
        <f>AU59/1</f>
        <v>0.84727984023582392</v>
      </c>
      <c r="AW59" s="63"/>
      <c r="BC59" t="s">
        <v>38</v>
      </c>
      <c r="BD59" t="s">
        <v>76</v>
      </c>
      <c r="BE59" s="62"/>
    </row>
    <row r="60" spans="1:57" x14ac:dyDescent="0.25">
      <c r="A60" s="116" t="s">
        <v>6</v>
      </c>
      <c r="B60" s="113">
        <v>1.8245858547928193</v>
      </c>
      <c r="C60" s="113">
        <v>2.7084311776695924</v>
      </c>
      <c r="D60" s="113">
        <v>2.9355945146406732</v>
      </c>
      <c r="E60" s="114">
        <f t="shared" si="122"/>
        <v>2.4895371823676951</v>
      </c>
      <c r="F60" s="114">
        <f t="shared" si="123"/>
        <v>1.8066832000694468</v>
      </c>
      <c r="U60" s="89" t="s">
        <v>2</v>
      </c>
      <c r="V60" s="18">
        <v>1.4746453170794649</v>
      </c>
      <c r="W60" s="49" t="s">
        <v>2</v>
      </c>
      <c r="X60" s="18">
        <v>0.9606568330986841</v>
      </c>
      <c r="Y60" s="49" t="s">
        <v>2</v>
      </c>
      <c r="Z60" s="18">
        <v>1.0308832863340878</v>
      </c>
      <c r="AA60" s="49" t="s">
        <v>4</v>
      </c>
      <c r="AB60" s="18">
        <f>AVERAGE(V62,X62,Z62)</f>
        <v>0.92601101365276139</v>
      </c>
      <c r="AC60" s="18">
        <f t="shared" si="124"/>
        <v>0.96863076741920651</v>
      </c>
      <c r="AD60" s="59"/>
      <c r="AE60" s="63"/>
      <c r="AF60" t="s">
        <v>5</v>
      </c>
      <c r="AG60" s="119">
        <v>1.9336089613917185</v>
      </c>
      <c r="AH60" t="s">
        <v>20</v>
      </c>
      <c r="AI60" s="119">
        <v>0.90254269838424706</v>
      </c>
      <c r="AJ60" t="s">
        <v>20</v>
      </c>
      <c r="AK60" s="119">
        <v>0.91291883319304767</v>
      </c>
      <c r="AL60" s="119">
        <f>AVERAGE(AI60,AK60)</f>
        <v>0.90773076578864731</v>
      </c>
      <c r="AM60" s="134">
        <v>2.2290374316722401</v>
      </c>
      <c r="AN60" s="56" t="s">
        <v>3</v>
      </c>
      <c r="AO60" s="4">
        <v>1.3061482315523838</v>
      </c>
      <c r="AP60" s="1" t="s">
        <v>3</v>
      </c>
      <c r="AQ60" s="5">
        <v>1.1126414047613304</v>
      </c>
      <c r="AR60" s="1" t="s">
        <v>3</v>
      </c>
      <c r="AS60" s="137">
        <v>0.42189560666729264</v>
      </c>
      <c r="AT60" s="1" t="s">
        <v>3</v>
      </c>
      <c r="AU60" s="4">
        <f t="shared" si="125"/>
        <v>0.94689508099366881</v>
      </c>
      <c r="AV60" s="137">
        <f t="shared" ref="AV60:AV66" si="126">AU60/1</f>
        <v>0.94689508099366881</v>
      </c>
      <c r="AW60" s="63" t="s">
        <v>2</v>
      </c>
      <c r="AX60" s="119">
        <v>1.325797305504661</v>
      </c>
      <c r="AY60" t="s">
        <v>2</v>
      </c>
      <c r="AZ60" s="119">
        <v>0.91559533534696491</v>
      </c>
      <c r="BA60" t="s">
        <v>2</v>
      </c>
      <c r="BB60" s="119">
        <v>1.1440284100388494</v>
      </c>
      <c r="BC60" s="119">
        <f>AVERAGE(AX60,AZ60,BB60)</f>
        <v>1.1284736836301583</v>
      </c>
      <c r="BD60" s="119">
        <f>AVERAGE(AX63,BB64)</f>
        <v>1.462888169704746</v>
      </c>
      <c r="BE60" s="62"/>
    </row>
    <row r="61" spans="1:57" x14ac:dyDescent="0.25">
      <c r="A61" s="116" t="s">
        <v>7</v>
      </c>
      <c r="B61" s="113">
        <v>1.3517417929201752</v>
      </c>
      <c r="C61" s="113">
        <v>1.9262705725788793</v>
      </c>
      <c r="D61" s="113">
        <v>1.7269641218483893</v>
      </c>
      <c r="E61" s="114">
        <f t="shared" si="122"/>
        <v>1.6683254957824811</v>
      </c>
      <c r="F61" s="114">
        <f t="shared" si="123"/>
        <v>1.2107212805759826</v>
      </c>
      <c r="U61" s="89" t="s">
        <v>3</v>
      </c>
      <c r="V61" s="18">
        <v>0.9488801912123429</v>
      </c>
      <c r="W61" s="49" t="s">
        <v>3</v>
      </c>
      <c r="X61" s="18">
        <v>0.9740676024887418</v>
      </c>
      <c r="Y61" s="49" t="s">
        <v>3</v>
      </c>
      <c r="Z61" s="18">
        <v>1.0996548236296557</v>
      </c>
      <c r="AA61" s="49" t="s">
        <v>20</v>
      </c>
      <c r="AB61" s="18">
        <v>0.73317890519873918</v>
      </c>
      <c r="AC61" s="18">
        <f t="shared" si="124"/>
        <v>0.76692354100286531</v>
      </c>
      <c r="AD61" s="59"/>
      <c r="AE61" s="63"/>
      <c r="AF61" t="s">
        <v>6</v>
      </c>
      <c r="AG61" s="119">
        <v>2.2736675405612492</v>
      </c>
      <c r="AH61" t="s">
        <v>5</v>
      </c>
      <c r="AI61" s="119">
        <v>1.576059359174613</v>
      </c>
      <c r="AJ61" t="s">
        <v>5</v>
      </c>
      <c r="AK61" s="119">
        <v>1.9005811493644211</v>
      </c>
      <c r="AL61" s="135">
        <f>AVERAGE(AL57:AL60)</f>
        <v>0.97070580689366803</v>
      </c>
      <c r="AM61" s="62"/>
      <c r="AN61" s="56" t="s">
        <v>4</v>
      </c>
      <c r="AO61" s="4">
        <v>0.7357190571016633</v>
      </c>
      <c r="AP61" s="1" t="s">
        <v>4</v>
      </c>
      <c r="AQ61" s="5">
        <v>0.93832460985551991</v>
      </c>
      <c r="AR61" s="1" t="s">
        <v>4</v>
      </c>
      <c r="AS61" s="137">
        <v>1.510922249022326</v>
      </c>
      <c r="AT61" s="1" t="s">
        <v>4</v>
      </c>
      <c r="AU61" s="4">
        <f t="shared" si="125"/>
        <v>1.061655305326503</v>
      </c>
      <c r="AV61" s="137">
        <f t="shared" si="126"/>
        <v>1.061655305326503</v>
      </c>
      <c r="AW61" s="63" t="s">
        <v>3</v>
      </c>
      <c r="AX61" s="119">
        <v>0.91559533534696491</v>
      </c>
      <c r="AY61" t="s">
        <v>3</v>
      </c>
      <c r="AZ61" s="119">
        <v>1.0010508999793482</v>
      </c>
      <c r="BA61" t="s">
        <v>3</v>
      </c>
      <c r="BB61" s="119">
        <v>0.98689992134804672</v>
      </c>
      <c r="BC61" s="119">
        <f>AVERAGE(AX61,AZ61,BB61)</f>
        <v>0.96784871889145341</v>
      </c>
      <c r="BD61" s="119">
        <f>AVERAGE(AX64,BB65)</f>
        <v>1.3871813838851699</v>
      </c>
      <c r="BE61" s="62"/>
    </row>
    <row r="62" spans="1:57" x14ac:dyDescent="0.25">
      <c r="A62" s="116" t="s">
        <v>17</v>
      </c>
      <c r="B62" s="112"/>
      <c r="C62" s="113">
        <v>2.6826474403247818</v>
      </c>
      <c r="D62" s="113">
        <v>1.8611109328576108</v>
      </c>
      <c r="E62" s="114">
        <f t="shared" si="122"/>
        <v>2.271879186591196</v>
      </c>
      <c r="F62" s="114">
        <f t="shared" si="123"/>
        <v>1.6487265135353681</v>
      </c>
      <c r="U62" s="89" t="s">
        <v>4</v>
      </c>
      <c r="V62" s="18">
        <v>0.84329558650945302</v>
      </c>
      <c r="W62" s="49" t="s">
        <v>4</v>
      </c>
      <c r="X62" s="18">
        <v>1.0652755644125744</v>
      </c>
      <c r="Y62" s="49" t="s">
        <v>4</v>
      </c>
      <c r="Z62" s="18">
        <v>0.86946189003625662</v>
      </c>
      <c r="AA62" s="49" t="s">
        <v>5</v>
      </c>
      <c r="AB62" s="18">
        <f>AVERAGE(V64,X63,Z63)</f>
        <v>1.7471752090092612</v>
      </c>
      <c r="AC62" s="18">
        <f t="shared" si="124"/>
        <v>1.8275891307628256</v>
      </c>
      <c r="AD62" s="59"/>
      <c r="AE62" s="63"/>
      <c r="AF62" t="s">
        <v>7</v>
      </c>
      <c r="AG62" s="119">
        <v>3.1214739732395227</v>
      </c>
      <c r="AH62" t="s">
        <v>6</v>
      </c>
      <c r="AI62" s="119">
        <v>2.4360681440803331</v>
      </c>
      <c r="AJ62" t="s">
        <v>6</v>
      </c>
      <c r="AK62" s="119">
        <v>2.1626198503162466</v>
      </c>
      <c r="AL62" t="s">
        <v>27</v>
      </c>
      <c r="AM62" s="62"/>
      <c r="AN62" s="56" t="s">
        <v>20</v>
      </c>
      <c r="AO62" s="4">
        <v>1.0106231612392793</v>
      </c>
      <c r="AP62" s="1" t="s">
        <v>20</v>
      </c>
      <c r="AQ62" s="5">
        <v>0.91531047885518591</v>
      </c>
      <c r="AR62" s="1" t="s">
        <v>20</v>
      </c>
      <c r="AS62" s="137">
        <v>1.5065756802375478</v>
      </c>
      <c r="AT62" s="1" t="s">
        <v>20</v>
      </c>
      <c r="AU62" s="4">
        <f t="shared" si="125"/>
        <v>1.1441697734440044</v>
      </c>
      <c r="AV62" s="137">
        <f t="shared" si="126"/>
        <v>1.1441697734440044</v>
      </c>
      <c r="AW62" s="63" t="s">
        <v>4</v>
      </c>
      <c r="AX62" s="119">
        <v>0.75860735914837418</v>
      </c>
      <c r="AY62" t="s">
        <v>4</v>
      </c>
      <c r="AZ62" s="119">
        <v>1.0267821808870494</v>
      </c>
      <c r="BA62" t="s">
        <v>4</v>
      </c>
      <c r="BB62" s="119">
        <v>0.96774888576399642</v>
      </c>
      <c r="BC62" s="119">
        <f>AVERAGE(AX62,AZ62,BB62)</f>
        <v>0.91771280859980664</v>
      </c>
      <c r="BD62" s="119">
        <f>AVERAGE(AX65,BB66)</f>
        <v>1.0414252453253465</v>
      </c>
      <c r="BE62" s="62"/>
    </row>
    <row r="63" spans="1:57" ht="15.75" thickBot="1" x14ac:dyDescent="0.3">
      <c r="A63" s="566" t="s">
        <v>13</v>
      </c>
      <c r="B63" s="566"/>
      <c r="C63" s="566"/>
      <c r="D63" s="566"/>
      <c r="E63" s="115">
        <f>AVERAGE(E55:E58)</f>
        <v>1.0103361675833988</v>
      </c>
      <c r="F63" s="116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89" t="s">
        <v>20</v>
      </c>
      <c r="V63" s="18">
        <v>0.73317890519873918</v>
      </c>
      <c r="W63" s="49" t="s">
        <v>5</v>
      </c>
      <c r="X63" s="18">
        <v>1.4713388033845007</v>
      </c>
      <c r="Y63" s="49" t="s">
        <v>5</v>
      </c>
      <c r="Z63" s="18">
        <v>1.2918290869780695</v>
      </c>
      <c r="AA63" s="49" t="s">
        <v>6</v>
      </c>
      <c r="AB63" s="18">
        <f>AVERAGE(V65,X64,Z64)</f>
        <v>1.6487828855337023</v>
      </c>
      <c r="AC63" s="18">
        <f t="shared" si="124"/>
        <v>1.7246682903072201</v>
      </c>
      <c r="AD63" s="59"/>
      <c r="AE63" s="63"/>
      <c r="AJ63" t="s">
        <v>7</v>
      </c>
      <c r="AK63" s="119">
        <v>2.3272308326706663</v>
      </c>
      <c r="AL63" s="15">
        <f>AL57/$AL$61</f>
        <v>1.0157658764152713</v>
      </c>
      <c r="AM63" s="136">
        <f>AM57/$AL$61</f>
        <v>1.9749496106476576</v>
      </c>
      <c r="AN63" s="56" t="s">
        <v>5</v>
      </c>
      <c r="AO63" s="4">
        <v>12.745298378653244</v>
      </c>
      <c r="AP63" s="1" t="s">
        <v>5</v>
      </c>
      <c r="AQ63" s="5">
        <v>12.678777311836479</v>
      </c>
      <c r="AR63" s="1" t="s">
        <v>5</v>
      </c>
      <c r="AS63" s="137">
        <v>5.2629865655332608</v>
      </c>
      <c r="AT63" s="1" t="s">
        <v>5</v>
      </c>
      <c r="AU63" s="4">
        <f t="shared" si="125"/>
        <v>10.229020752007662</v>
      </c>
      <c r="AV63" s="137">
        <f t="shared" si="126"/>
        <v>10.229020752007662</v>
      </c>
      <c r="AW63" s="63" t="s">
        <v>24</v>
      </c>
      <c r="AX63" s="119">
        <v>1.5160397042830531</v>
      </c>
      <c r="AY63" t="s">
        <v>20</v>
      </c>
      <c r="AZ63" s="119">
        <v>0.85805627248931038</v>
      </c>
      <c r="BA63" t="s">
        <v>20</v>
      </c>
      <c r="BB63" s="119">
        <v>0.9013227828491075</v>
      </c>
      <c r="BC63" s="119">
        <f>AVERAGE(AZ63,BB63)</f>
        <v>0.87968952766920894</v>
      </c>
      <c r="BD63" s="119">
        <v>1.2276760053999778</v>
      </c>
      <c r="BE63" s="62"/>
    </row>
    <row r="64" spans="1:57" x14ac:dyDescent="0.25">
      <c r="U64" s="89" t="s">
        <v>5</v>
      </c>
      <c r="V64" s="18">
        <v>2.4783577366652128</v>
      </c>
      <c r="W64" s="49" t="s">
        <v>6</v>
      </c>
      <c r="X64" s="18">
        <v>2.227567862399785</v>
      </c>
      <c r="Y64" s="49" t="s">
        <v>6</v>
      </c>
      <c r="Z64" s="18">
        <v>1.1795902515932892</v>
      </c>
      <c r="AA64" s="49" t="s">
        <v>7</v>
      </c>
      <c r="AB64" s="18">
        <f>AVERAGE(V66,X65,Z65)</f>
        <v>1.3410937030009853</v>
      </c>
      <c r="AC64" s="18">
        <f t="shared" si="124"/>
        <v>1.4028176809633739</v>
      </c>
      <c r="AD64" s="59"/>
      <c r="AE64" s="63"/>
      <c r="AJ64" t="s">
        <v>17</v>
      </c>
      <c r="AK64" s="119">
        <v>2.2290374316722383</v>
      </c>
      <c r="AL64" s="15">
        <f t="shared" ref="AL64:AM66" si="127">AL58/$AL$61</f>
        <v>1.0352595873409958</v>
      </c>
      <c r="AM64" s="136">
        <f t="shared" si="127"/>
        <v>2.3599170439187569</v>
      </c>
      <c r="AN64" s="56" t="s">
        <v>6</v>
      </c>
      <c r="AO64" s="4">
        <v>12.194046797496682</v>
      </c>
      <c r="AP64" s="1" t="s">
        <v>6</v>
      </c>
      <c r="AQ64" s="5">
        <v>13.346183665101151</v>
      </c>
      <c r="AR64" s="1" t="s">
        <v>6</v>
      </c>
      <c r="AS64" s="137">
        <v>5.4029961612472377</v>
      </c>
      <c r="AT64" s="1" t="s">
        <v>6</v>
      </c>
      <c r="AU64" s="4">
        <f t="shared" si="125"/>
        <v>10.314408874615024</v>
      </c>
      <c r="AV64" s="137">
        <f t="shared" si="126"/>
        <v>10.314408874615024</v>
      </c>
      <c r="AW64" s="63" t="s">
        <v>24</v>
      </c>
      <c r="AX64" s="119">
        <v>1.8649059429258563</v>
      </c>
      <c r="AY64" t="s">
        <v>24</v>
      </c>
      <c r="AZ64" s="119">
        <v>1.2276760053999778</v>
      </c>
      <c r="BA64" t="s">
        <v>5</v>
      </c>
      <c r="BB64" s="119">
        <v>1.4097366351264389</v>
      </c>
      <c r="BC64" s="135">
        <f>AVERAGE(BC60:BC63)</f>
        <v>0.97343118469765688</v>
      </c>
      <c r="BE64" s="62"/>
    </row>
    <row r="65" spans="21:57" x14ac:dyDescent="0.25">
      <c r="U65" s="89" t="s">
        <v>6</v>
      </c>
      <c r="V65" s="18">
        <v>1.5391905426080332</v>
      </c>
      <c r="W65" s="49" t="s">
        <v>7</v>
      </c>
      <c r="X65" s="18">
        <v>1.1966325775810447</v>
      </c>
      <c r="Y65" s="49" t="s">
        <v>7</v>
      </c>
      <c r="Z65" s="18">
        <v>1.2635933120991421</v>
      </c>
      <c r="AA65" s="49" t="s">
        <v>17</v>
      </c>
      <c r="AB65" s="18">
        <f>AVERAGE(V67)</f>
        <v>1.7519720308938194</v>
      </c>
      <c r="AC65" s="18">
        <f t="shared" si="124"/>
        <v>1.8326067268763802</v>
      </c>
      <c r="AD65" s="59"/>
      <c r="AE65" s="63"/>
      <c r="AL65" s="15">
        <f t="shared" si="127"/>
        <v>1.0138500532724666</v>
      </c>
      <c r="AM65" s="136">
        <f t="shared" si="127"/>
        <v>2.806568564448201</v>
      </c>
      <c r="AN65" s="56" t="s">
        <v>7</v>
      </c>
      <c r="AO65" s="4">
        <v>12.784130478381783</v>
      </c>
      <c r="AP65" s="1" t="s">
        <v>7</v>
      </c>
      <c r="AQ65" s="5">
        <v>10.280845447998539</v>
      </c>
      <c r="AR65" s="1" t="s">
        <v>7</v>
      </c>
      <c r="AS65" s="137">
        <v>0.5176303725370105</v>
      </c>
      <c r="AT65" s="1" t="s">
        <v>7</v>
      </c>
      <c r="AU65" s="4">
        <f t="shared" si="125"/>
        <v>7.860868766305777</v>
      </c>
      <c r="AV65" s="137">
        <f t="shared" si="126"/>
        <v>7.860868766305777</v>
      </c>
      <c r="AW65" s="63" t="s">
        <v>24</v>
      </c>
      <c r="AX65" s="119">
        <v>1.1459102899690428</v>
      </c>
      <c r="AY65" t="s">
        <v>24</v>
      </c>
      <c r="AZ65" s="119">
        <v>0.81275261529634268</v>
      </c>
      <c r="BA65" t="s">
        <v>6</v>
      </c>
      <c r="BB65" s="119">
        <v>0.90945682484448365</v>
      </c>
      <c r="BC65" s="371" t="s">
        <v>27</v>
      </c>
      <c r="BD65" s="371"/>
      <c r="BE65" s="62"/>
    </row>
    <row r="66" spans="21:57" x14ac:dyDescent="0.25">
      <c r="U66" s="89" t="s">
        <v>7</v>
      </c>
      <c r="V66" s="18">
        <v>1.5630552193227691</v>
      </c>
      <c r="W66" s="49"/>
      <c r="X66" s="49"/>
      <c r="Y66" s="49"/>
      <c r="Z66" s="49"/>
      <c r="AA66" s="49" t="s">
        <v>38</v>
      </c>
      <c r="AB66" s="129">
        <f>AVERAGE(AB58:AB61)</f>
        <v>0.95552981753312327</v>
      </c>
      <c r="AC66" s="49"/>
      <c r="AD66" s="59"/>
      <c r="AE66" s="63"/>
      <c r="AL66" s="15">
        <f t="shared" si="127"/>
        <v>0.93512448297126638</v>
      </c>
      <c r="AM66" s="136">
        <f t="shared" si="127"/>
        <v>2.296305858935086</v>
      </c>
      <c r="AN66" s="56" t="s">
        <v>17</v>
      </c>
      <c r="AO66" s="4">
        <v>11.20805572619501</v>
      </c>
      <c r="AP66" s="1" t="s">
        <v>17</v>
      </c>
      <c r="AQ66" s="5">
        <v>11.569691915937605</v>
      </c>
      <c r="AR66" s="1" t="s">
        <v>17</v>
      </c>
      <c r="AS66" s="137">
        <v>1.886375347517611</v>
      </c>
      <c r="AT66" s="1" t="s">
        <v>17</v>
      </c>
      <c r="AU66" s="4">
        <f t="shared" si="125"/>
        <v>8.2213743298834085</v>
      </c>
      <c r="AV66" s="137">
        <f t="shared" si="126"/>
        <v>8.2213743298834085</v>
      </c>
      <c r="AW66" s="63"/>
      <c r="BA66" t="s">
        <v>7</v>
      </c>
      <c r="BB66" s="119">
        <v>0.93694020068165018</v>
      </c>
      <c r="BC66" t="s">
        <v>38</v>
      </c>
      <c r="BD66" t="s">
        <v>76</v>
      </c>
      <c r="BE66" s="62"/>
    </row>
    <row r="67" spans="21:57" ht="15.75" thickBot="1" x14ac:dyDescent="0.3">
      <c r="U67" s="130" t="s">
        <v>17</v>
      </c>
      <c r="V67" s="106">
        <v>1.7519720308938194</v>
      </c>
      <c r="W67" s="131"/>
      <c r="X67" s="131"/>
      <c r="Y67" s="131"/>
      <c r="Z67" s="131"/>
      <c r="AA67" s="131"/>
      <c r="AB67" s="131"/>
      <c r="AC67" s="131"/>
      <c r="AD67" s="132"/>
      <c r="AE67" s="64"/>
      <c r="AF67" s="65"/>
      <c r="AG67" s="65"/>
      <c r="AH67" s="65"/>
      <c r="AI67" s="65"/>
      <c r="AJ67" s="65"/>
      <c r="AK67" s="65"/>
      <c r="AL67" s="65"/>
      <c r="AM67" s="66"/>
      <c r="AN67" s="64"/>
      <c r="AO67" s="65"/>
      <c r="AP67" s="65"/>
      <c r="AQ67" s="65"/>
      <c r="AR67" s="65"/>
      <c r="AS67" s="65"/>
      <c r="AT67" s="75" t="s">
        <v>38</v>
      </c>
      <c r="AU67" s="141">
        <f>AVERAGE(AU59:AU62)</f>
        <v>1</v>
      </c>
      <c r="AV67" s="144"/>
      <c r="AW67" s="63"/>
      <c r="BA67" s="146" t="s">
        <v>17</v>
      </c>
      <c r="BB67" s="147">
        <v>0.50143909240412798</v>
      </c>
      <c r="BC67" s="15">
        <f>BC60/$BC$64</f>
        <v>1.1592742264371332</v>
      </c>
      <c r="BD67" s="15">
        <f>BD60/$BC$64</f>
        <v>1.5028162161859568</v>
      </c>
      <c r="BE67" s="62"/>
    </row>
    <row r="68" spans="21:57" x14ac:dyDescent="0.25">
      <c r="AW68" s="63"/>
      <c r="BC68" s="15">
        <f t="shared" ref="BC68:BD70" si="128">BC61/$BC$64</f>
        <v>0.99426516646070118</v>
      </c>
      <c r="BD68" s="15">
        <f t="shared" si="128"/>
        <v>1.4250430905560334</v>
      </c>
      <c r="BE68" s="62"/>
    </row>
    <row r="69" spans="21:57" x14ac:dyDescent="0.25">
      <c r="AW69" s="63"/>
      <c r="BC69" s="15">
        <f t="shared" si="128"/>
        <v>0.94276084742943989</v>
      </c>
      <c r="BD69" s="15">
        <f t="shared" si="128"/>
        <v>1.0698498894390858</v>
      </c>
      <c r="BE69" s="62"/>
    </row>
    <row r="70" spans="21:57" ht="15.75" thickBot="1" x14ac:dyDescent="0.3">
      <c r="AW70" s="64"/>
      <c r="AX70" s="65"/>
      <c r="AY70" s="65"/>
      <c r="AZ70" s="65"/>
      <c r="BA70" s="65"/>
      <c r="BB70" s="65"/>
      <c r="BC70" s="148">
        <f t="shared" si="128"/>
        <v>0.90369975967272542</v>
      </c>
      <c r="BD70" s="148">
        <f t="shared" si="128"/>
        <v>1.2611841748025445</v>
      </c>
      <c r="BE70" s="66"/>
    </row>
  </sheetData>
  <mergeCells count="602">
    <mergeCell ref="BC65:BD65"/>
    <mergeCell ref="AW57:BE57"/>
    <mergeCell ref="AW58:AX58"/>
    <mergeCell ref="AY58:AZ58"/>
    <mergeCell ref="BA58:BB58"/>
    <mergeCell ref="AZ44:AZ46"/>
    <mergeCell ref="AZ47:AZ49"/>
    <mergeCell ref="AZ50:AZ52"/>
    <mergeCell ref="BA47:BA49"/>
    <mergeCell ref="BA50:BA52"/>
    <mergeCell ref="BB35:BB37"/>
    <mergeCell ref="BB38:BB40"/>
    <mergeCell ref="BB41:BB43"/>
    <mergeCell ref="BB44:BB46"/>
    <mergeCell ref="BB47:BB49"/>
    <mergeCell ref="BB50:BB52"/>
    <mergeCell ref="BA53:BA55"/>
    <mergeCell ref="AX32:AX34"/>
    <mergeCell ref="AX35:AX37"/>
    <mergeCell ref="AX38:AX40"/>
    <mergeCell ref="AX41:AX43"/>
    <mergeCell ref="AX44:AX46"/>
    <mergeCell ref="AX47:AX49"/>
    <mergeCell ref="AZ32:AZ34"/>
    <mergeCell ref="AZ35:AZ37"/>
    <mergeCell ref="AZ38:AZ40"/>
    <mergeCell ref="AY47:AY49"/>
    <mergeCell ref="AY50:AY52"/>
    <mergeCell ref="BA32:BA34"/>
    <mergeCell ref="BA35:BA37"/>
    <mergeCell ref="BA38:BA40"/>
    <mergeCell ref="BA41:BA43"/>
    <mergeCell ref="BA44:BA46"/>
    <mergeCell ref="BB53:BB55"/>
    <mergeCell ref="AZ41:AZ43"/>
    <mergeCell ref="AW35:AW37"/>
    <mergeCell ref="AW38:AW40"/>
    <mergeCell ref="AW41:AW43"/>
    <mergeCell ref="AW44:AW46"/>
    <mergeCell ref="AW47:AW49"/>
    <mergeCell ref="AY32:AY34"/>
    <mergeCell ref="AY35:AY37"/>
    <mergeCell ref="AY38:AY40"/>
    <mergeCell ref="AY41:AY43"/>
    <mergeCell ref="AY44:AY46"/>
    <mergeCell ref="AY20:AY22"/>
    <mergeCell ref="AW30:BB30"/>
    <mergeCell ref="AW31:AX31"/>
    <mergeCell ref="AY31:AZ31"/>
    <mergeCell ref="BA31:BB31"/>
    <mergeCell ref="AW32:AW34"/>
    <mergeCell ref="AW8:AW10"/>
    <mergeCell ref="AW11:AW13"/>
    <mergeCell ref="AW14:AW16"/>
    <mergeCell ref="AW17:AW19"/>
    <mergeCell ref="AW20:AW22"/>
    <mergeCell ref="BB20:BB22"/>
    <mergeCell ref="AZ23:AZ25"/>
    <mergeCell ref="BB23:BB25"/>
    <mergeCell ref="AZ8:AZ10"/>
    <mergeCell ref="BB8:BB10"/>
    <mergeCell ref="AZ11:AZ13"/>
    <mergeCell ref="BB11:BB13"/>
    <mergeCell ref="AZ14:AZ16"/>
    <mergeCell ref="BB14:BB16"/>
    <mergeCell ref="BB32:BB34"/>
    <mergeCell ref="AY5:AY7"/>
    <mergeCell ref="AY8:AY10"/>
    <mergeCell ref="AY11:AY13"/>
    <mergeCell ref="AY14:AY16"/>
    <mergeCell ref="AY17:AY19"/>
    <mergeCell ref="BE26:BE28"/>
    <mergeCell ref="BC5:BC7"/>
    <mergeCell ref="BC8:BC10"/>
    <mergeCell ref="BC11:BC13"/>
    <mergeCell ref="BC14:BC16"/>
    <mergeCell ref="BC17:BC19"/>
    <mergeCell ref="BC20:BC22"/>
    <mergeCell ref="BC23:BC25"/>
    <mergeCell ref="BC26:BC28"/>
    <mergeCell ref="BE5:BE7"/>
    <mergeCell ref="BE8:BE10"/>
    <mergeCell ref="BE11:BE13"/>
    <mergeCell ref="BE14:BE16"/>
    <mergeCell ref="BE17:BE19"/>
    <mergeCell ref="BE20:BE22"/>
    <mergeCell ref="BE23:BE25"/>
    <mergeCell ref="AZ17:AZ19"/>
    <mergeCell ref="BB17:BB19"/>
    <mergeCell ref="AZ20:AZ22"/>
    <mergeCell ref="AW1:BE1"/>
    <mergeCell ref="AW2:AY3"/>
    <mergeCell ref="AZ2:BB3"/>
    <mergeCell ref="BC2:BE3"/>
    <mergeCell ref="AZ5:AZ7"/>
    <mergeCell ref="BB5:BB7"/>
    <mergeCell ref="AW5:AW7"/>
    <mergeCell ref="AS51:AS53"/>
    <mergeCell ref="AS54:AS56"/>
    <mergeCell ref="AT16:AT18"/>
    <mergeCell ref="AT19:AT21"/>
    <mergeCell ref="AT22:AT24"/>
    <mergeCell ref="AT25:AT27"/>
    <mergeCell ref="AN31:AS31"/>
    <mergeCell ref="AT8:AT10"/>
    <mergeCell ref="AT11:AT13"/>
    <mergeCell ref="AT14:AT15"/>
    <mergeCell ref="AQ26:AQ28"/>
    <mergeCell ref="AV5:AV7"/>
    <mergeCell ref="AV8:AV10"/>
    <mergeCell ref="AV11:AV13"/>
    <mergeCell ref="AV14:AV15"/>
    <mergeCell ref="AV16:AV18"/>
    <mergeCell ref="AV19:AV21"/>
    <mergeCell ref="AR51:AR53"/>
    <mergeCell ref="AR54:AR56"/>
    <mergeCell ref="AN58:AO58"/>
    <mergeCell ref="AP58:AQ58"/>
    <mergeCell ref="AR58:AS58"/>
    <mergeCell ref="AN57:AV57"/>
    <mergeCell ref="AN51:AN53"/>
    <mergeCell ref="AO51:AO53"/>
    <mergeCell ref="AP51:AP53"/>
    <mergeCell ref="AQ51:AQ53"/>
    <mergeCell ref="AN54:AN56"/>
    <mergeCell ref="AO54:AO56"/>
    <mergeCell ref="AP54:AP56"/>
    <mergeCell ref="AQ54:AQ56"/>
    <mergeCell ref="AN48:AN50"/>
    <mergeCell ref="AO48:AO50"/>
    <mergeCell ref="AP48:AP50"/>
    <mergeCell ref="AQ48:AQ50"/>
    <mergeCell ref="AR48:AR50"/>
    <mergeCell ref="AS48:AS50"/>
    <mergeCell ref="AN45:AN47"/>
    <mergeCell ref="AO45:AO47"/>
    <mergeCell ref="AP45:AP47"/>
    <mergeCell ref="AQ45:AQ47"/>
    <mergeCell ref="AR45:AR47"/>
    <mergeCell ref="AS45:AS47"/>
    <mergeCell ref="AN42:AN44"/>
    <mergeCell ref="AO42:AO44"/>
    <mergeCell ref="AP42:AP44"/>
    <mergeCell ref="AQ42:AQ44"/>
    <mergeCell ref="AR42:AR44"/>
    <mergeCell ref="AS42:AS44"/>
    <mergeCell ref="AN39:AN41"/>
    <mergeCell ref="AO39:AO41"/>
    <mergeCell ref="AP39:AP41"/>
    <mergeCell ref="AQ39:AQ41"/>
    <mergeCell ref="AR39:AR41"/>
    <mergeCell ref="AS39:AS41"/>
    <mergeCell ref="AN36:AN38"/>
    <mergeCell ref="AO36:AO38"/>
    <mergeCell ref="AP36:AP38"/>
    <mergeCell ref="AQ36:AQ38"/>
    <mergeCell ref="AR36:AR38"/>
    <mergeCell ref="AS36:AS38"/>
    <mergeCell ref="AP32:AQ32"/>
    <mergeCell ref="AR32:AS32"/>
    <mergeCell ref="AN33:AN35"/>
    <mergeCell ref="AO33:AO35"/>
    <mergeCell ref="AP33:AP35"/>
    <mergeCell ref="AQ33:AQ35"/>
    <mergeCell ref="AR33:AR35"/>
    <mergeCell ref="AS33:AS35"/>
    <mergeCell ref="AV22:AV24"/>
    <mergeCell ref="AV25:AV27"/>
    <mergeCell ref="AT5:AT7"/>
    <mergeCell ref="AQ8:AQ10"/>
    <mergeCell ref="AQ11:AQ13"/>
    <mergeCell ref="AQ14:AQ16"/>
    <mergeCell ref="AQ17:AQ19"/>
    <mergeCell ref="AQ20:AQ22"/>
    <mergeCell ref="AQ23:AQ25"/>
    <mergeCell ref="AP26:AP28"/>
    <mergeCell ref="AS5:AS7"/>
    <mergeCell ref="AS8:AS10"/>
    <mergeCell ref="AS11:AS13"/>
    <mergeCell ref="AS14:AS16"/>
    <mergeCell ref="AS17:AS19"/>
    <mergeCell ref="AS20:AS22"/>
    <mergeCell ref="AS23:AS25"/>
    <mergeCell ref="AS26:AS28"/>
    <mergeCell ref="AQ5:AQ7"/>
    <mergeCell ref="AN17:AN19"/>
    <mergeCell ref="AP17:AP19"/>
    <mergeCell ref="AN20:AN22"/>
    <mergeCell ref="AP20:AP22"/>
    <mergeCell ref="AN23:AN25"/>
    <mergeCell ref="AP23:AP25"/>
    <mergeCell ref="AN8:AN10"/>
    <mergeCell ref="AP8:AP10"/>
    <mergeCell ref="AN11:AN13"/>
    <mergeCell ref="AP11:AP13"/>
    <mergeCell ref="AN14:AN16"/>
    <mergeCell ref="AP14:AP16"/>
    <mergeCell ref="AN1:AV1"/>
    <mergeCell ref="AN2:AP3"/>
    <mergeCell ref="AQ2:AS3"/>
    <mergeCell ref="AT2:AV3"/>
    <mergeCell ref="AN5:AN7"/>
    <mergeCell ref="AP5:AP7"/>
    <mergeCell ref="AK47:AK49"/>
    <mergeCell ref="AK50:AK52"/>
    <mergeCell ref="AE20:AE21"/>
    <mergeCell ref="AH44:AH46"/>
    <mergeCell ref="AI44:AI46"/>
    <mergeCell ref="AF38:AF40"/>
    <mergeCell ref="AG38:AG40"/>
    <mergeCell ref="AH38:AH40"/>
    <mergeCell ref="AI38:AI40"/>
    <mergeCell ref="AG41:AG43"/>
    <mergeCell ref="AF35:AF37"/>
    <mergeCell ref="AG35:AG37"/>
    <mergeCell ref="AH35:AH37"/>
    <mergeCell ref="AI35:AI37"/>
    <mergeCell ref="AJ35:AJ37"/>
    <mergeCell ref="AK35:AK37"/>
    <mergeCell ref="AF30:AK30"/>
    <mergeCell ref="AF31:AG31"/>
    <mergeCell ref="AF56:AG56"/>
    <mergeCell ref="AH56:AI56"/>
    <mergeCell ref="AJ56:AK56"/>
    <mergeCell ref="AE55:AM55"/>
    <mergeCell ref="AN26:AN28"/>
    <mergeCell ref="AN32:AO32"/>
    <mergeCell ref="AK38:AK40"/>
    <mergeCell ref="AK41:AK43"/>
    <mergeCell ref="AK44:AK46"/>
    <mergeCell ref="AJ38:AJ40"/>
    <mergeCell ref="AJ41:AJ43"/>
    <mergeCell ref="AJ44:AJ46"/>
    <mergeCell ref="AJ47:AJ49"/>
    <mergeCell ref="AJ50:AJ52"/>
    <mergeCell ref="AF44:AF46"/>
    <mergeCell ref="AG47:AG49"/>
    <mergeCell ref="AH47:AH49"/>
    <mergeCell ref="AI47:AI49"/>
    <mergeCell ref="AF47:AF49"/>
    <mergeCell ref="AG50:AG52"/>
    <mergeCell ref="AH41:AH43"/>
    <mergeCell ref="AI41:AI43"/>
    <mergeCell ref="AF41:AF43"/>
    <mergeCell ref="AG44:AG46"/>
    <mergeCell ref="AH31:AI31"/>
    <mergeCell ref="AJ31:AK31"/>
    <mergeCell ref="AF32:AF34"/>
    <mergeCell ref="AG32:AG34"/>
    <mergeCell ref="AH32:AH34"/>
    <mergeCell ref="AI32:AI34"/>
    <mergeCell ref="AJ32:AJ34"/>
    <mergeCell ref="AK32:AK34"/>
    <mergeCell ref="AM17:AM19"/>
    <mergeCell ref="AK20:AK22"/>
    <mergeCell ref="AM20:AM22"/>
    <mergeCell ref="AK23:AK25"/>
    <mergeCell ref="AM23:AM25"/>
    <mergeCell ref="AK26:AK27"/>
    <mergeCell ref="AM26:AM27"/>
    <mergeCell ref="AJ20:AJ22"/>
    <mergeCell ref="AJ14:AJ16"/>
    <mergeCell ref="AJ17:AJ19"/>
    <mergeCell ref="AK5:AK7"/>
    <mergeCell ref="AM5:AM7"/>
    <mergeCell ref="AK8:AK10"/>
    <mergeCell ref="AM8:AM10"/>
    <mergeCell ref="AK11:AK13"/>
    <mergeCell ref="AM11:AM13"/>
    <mergeCell ref="AK14:AK16"/>
    <mergeCell ref="AM14:AM16"/>
    <mergeCell ref="AK17:AK19"/>
    <mergeCell ref="AE2:AG3"/>
    <mergeCell ref="AH2:AJ3"/>
    <mergeCell ref="AK2:AM3"/>
    <mergeCell ref="V2:X3"/>
    <mergeCell ref="Y2:AA3"/>
    <mergeCell ref="AB2:AD3"/>
    <mergeCell ref="AG17:AG19"/>
    <mergeCell ref="AE23:AE25"/>
    <mergeCell ref="AG23:AG25"/>
    <mergeCell ref="AB13:AB15"/>
    <mergeCell ref="AB16:AB18"/>
    <mergeCell ref="AB19:AB20"/>
    <mergeCell ref="AB21:AC22"/>
    <mergeCell ref="AD21:AD22"/>
    <mergeCell ref="AA11:AA13"/>
    <mergeCell ref="AA14:AA16"/>
    <mergeCell ref="AH8:AH10"/>
    <mergeCell ref="AH11:AH13"/>
    <mergeCell ref="AH14:AH16"/>
    <mergeCell ref="AH17:AH19"/>
    <mergeCell ref="AH20:AH22"/>
    <mergeCell ref="AJ5:AJ7"/>
    <mergeCell ref="AJ8:AJ10"/>
    <mergeCell ref="AJ11:AJ13"/>
    <mergeCell ref="AE26:AE28"/>
    <mergeCell ref="AG26:AG28"/>
    <mergeCell ref="AG5:AG7"/>
    <mergeCell ref="AE8:AE10"/>
    <mergeCell ref="AG8:AG10"/>
    <mergeCell ref="AE11:AE13"/>
    <mergeCell ref="AG11:AG13"/>
    <mergeCell ref="AE14:AE16"/>
    <mergeCell ref="AG14:AG16"/>
    <mergeCell ref="U58:V58"/>
    <mergeCell ref="W58:X58"/>
    <mergeCell ref="Y58:Z58"/>
    <mergeCell ref="U57:AC57"/>
    <mergeCell ref="V1:AD1"/>
    <mergeCell ref="AE5:AE7"/>
    <mergeCell ref="AE17:AE19"/>
    <mergeCell ref="AE1:AM1"/>
    <mergeCell ref="AH5:AH7"/>
    <mergeCell ref="W42:W44"/>
    <mergeCell ref="W45:W47"/>
    <mergeCell ref="W48:W50"/>
    <mergeCell ref="W51:W53"/>
    <mergeCell ref="W54:W56"/>
    <mergeCell ref="V31:AA31"/>
    <mergeCell ref="X48:X50"/>
    <mergeCell ref="Y48:Y50"/>
    <mergeCell ref="AA47:AA48"/>
    <mergeCell ref="Y33:Y35"/>
    <mergeCell ref="Y36:Y38"/>
    <mergeCell ref="Y39:Y41"/>
    <mergeCell ref="Y42:Y44"/>
    <mergeCell ref="Y45:Y47"/>
    <mergeCell ref="Z36:Z38"/>
    <mergeCell ref="V54:V56"/>
    <mergeCell ref="X33:X35"/>
    <mergeCell ref="X36:X38"/>
    <mergeCell ref="X39:X41"/>
    <mergeCell ref="X42:X44"/>
    <mergeCell ref="X45:X47"/>
    <mergeCell ref="W33:W35"/>
    <mergeCell ref="W36:W38"/>
    <mergeCell ref="W39:W41"/>
    <mergeCell ref="V51:V53"/>
    <mergeCell ref="V32:W32"/>
    <mergeCell ref="X32:Y32"/>
    <mergeCell ref="Z32:AA32"/>
    <mergeCell ref="V33:V35"/>
    <mergeCell ref="V36:V38"/>
    <mergeCell ref="V39:V41"/>
    <mergeCell ref="V42:V44"/>
    <mergeCell ref="V45:V47"/>
    <mergeCell ref="V48:V50"/>
    <mergeCell ref="Z33:Z35"/>
    <mergeCell ref="Z39:Z40"/>
    <mergeCell ref="Z41:Z43"/>
    <mergeCell ref="Z44:Z46"/>
    <mergeCell ref="Z47:Z48"/>
    <mergeCell ref="AA33:AA35"/>
    <mergeCell ref="AA36:AA38"/>
    <mergeCell ref="AA39:AA40"/>
    <mergeCell ref="AA41:AA43"/>
    <mergeCell ref="AA44:AA46"/>
    <mergeCell ref="V29:W30"/>
    <mergeCell ref="X29:X30"/>
    <mergeCell ref="Y22:Z23"/>
    <mergeCell ref="AA22:AA23"/>
    <mergeCell ref="AD5:AD7"/>
    <mergeCell ref="AD8:AD10"/>
    <mergeCell ref="AD11:AD12"/>
    <mergeCell ref="AD13:AD15"/>
    <mergeCell ref="AD16:AD18"/>
    <mergeCell ref="Y5:Y7"/>
    <mergeCell ref="Y8:Y10"/>
    <mergeCell ref="Y11:Y13"/>
    <mergeCell ref="Y14:Y16"/>
    <mergeCell ref="Y17:Y19"/>
    <mergeCell ref="AD19:AD20"/>
    <mergeCell ref="AB5:AB7"/>
    <mergeCell ref="AB8:AB10"/>
    <mergeCell ref="AB11:AB12"/>
    <mergeCell ref="X5:X7"/>
    <mergeCell ref="X8:X10"/>
    <mergeCell ref="X11:X13"/>
    <mergeCell ref="X14:X16"/>
    <mergeCell ref="AA5:AA7"/>
    <mergeCell ref="AA8:AA10"/>
    <mergeCell ref="V23:V25"/>
    <mergeCell ref="V5:V7"/>
    <mergeCell ref="V8:V10"/>
    <mergeCell ref="V11:V13"/>
    <mergeCell ref="V14:V16"/>
    <mergeCell ref="V17:V19"/>
    <mergeCell ref="AA17:AA19"/>
    <mergeCell ref="AA20:AA21"/>
    <mergeCell ref="Y20:Y21"/>
    <mergeCell ref="X17:X19"/>
    <mergeCell ref="X20:X22"/>
    <mergeCell ref="X23:X25"/>
    <mergeCell ref="X26:X28"/>
    <mergeCell ref="O53:O55"/>
    <mergeCell ref="P53:P55"/>
    <mergeCell ref="Q53:Q55"/>
    <mergeCell ref="R53:R55"/>
    <mergeCell ref="Q38:Q40"/>
    <mergeCell ref="R38:R40"/>
    <mergeCell ref="R29:S29"/>
    <mergeCell ref="O31:P31"/>
    <mergeCell ref="Q31:R31"/>
    <mergeCell ref="O32:O34"/>
    <mergeCell ref="P32:P34"/>
    <mergeCell ref="Q32:Q34"/>
    <mergeCell ref="R32:R34"/>
    <mergeCell ref="Q18:Q20"/>
    <mergeCell ref="Q21:Q23"/>
    <mergeCell ref="Q24:Q26"/>
    <mergeCell ref="O27:P27"/>
    <mergeCell ref="O21:O23"/>
    <mergeCell ref="V26:V28"/>
    <mergeCell ref="V20:V22"/>
    <mergeCell ref="R44:R46"/>
    <mergeCell ref="O35:O37"/>
    <mergeCell ref="P35:P37"/>
    <mergeCell ref="Q35:Q37"/>
    <mergeCell ref="R35:R37"/>
    <mergeCell ref="O38:O40"/>
    <mergeCell ref="P38:P40"/>
    <mergeCell ref="A63:D63"/>
    <mergeCell ref="A42:F42"/>
    <mergeCell ref="T8:T10"/>
    <mergeCell ref="T11:T13"/>
    <mergeCell ref="T14:T16"/>
    <mergeCell ref="T17:T19"/>
    <mergeCell ref="T20:T22"/>
    <mergeCell ref="T23:T25"/>
    <mergeCell ref="T26:T28"/>
    <mergeCell ref="A1:T1"/>
    <mergeCell ref="A53:D53"/>
    <mergeCell ref="O47:O49"/>
    <mergeCell ref="P47:P49"/>
    <mergeCell ref="Q47:Q49"/>
    <mergeCell ref="R47:R49"/>
    <mergeCell ref="O50:O52"/>
    <mergeCell ref="P50:P52"/>
    <mergeCell ref="Q50:Q52"/>
    <mergeCell ref="R50:R52"/>
    <mergeCell ref="O41:O43"/>
    <mergeCell ref="P41:P43"/>
    <mergeCell ref="Q41:Q43"/>
    <mergeCell ref="R41:R43"/>
    <mergeCell ref="O44:O46"/>
    <mergeCell ref="P44:P46"/>
    <mergeCell ref="Q44:Q46"/>
    <mergeCell ref="O24:O26"/>
    <mergeCell ref="O2:T2"/>
    <mergeCell ref="P3:Q3"/>
    <mergeCell ref="R3:T3"/>
    <mergeCell ref="Q5:Q7"/>
    <mergeCell ref="Q8:Q10"/>
    <mergeCell ref="Q11:Q13"/>
    <mergeCell ref="Q14:Q15"/>
    <mergeCell ref="Q16:Q17"/>
    <mergeCell ref="O5:O7"/>
    <mergeCell ref="O8:O10"/>
    <mergeCell ref="O11:O13"/>
    <mergeCell ref="O14:O15"/>
    <mergeCell ref="O16:O17"/>
    <mergeCell ref="O18:O20"/>
    <mergeCell ref="R14:R16"/>
    <mergeCell ref="R17:R19"/>
    <mergeCell ref="R20:R22"/>
    <mergeCell ref="R23:R25"/>
    <mergeCell ref="R26:R28"/>
    <mergeCell ref="R5:R7"/>
    <mergeCell ref="R8:R10"/>
    <mergeCell ref="R11:R13"/>
    <mergeCell ref="T5:T7"/>
    <mergeCell ref="K47:K49"/>
    <mergeCell ref="K32:K34"/>
    <mergeCell ref="K35:K37"/>
    <mergeCell ref="K50:K52"/>
    <mergeCell ref="K53:K55"/>
    <mergeCell ref="K38:K40"/>
    <mergeCell ref="K41:K43"/>
    <mergeCell ref="J47:J49"/>
    <mergeCell ref="J32:J34"/>
    <mergeCell ref="J35:J37"/>
    <mergeCell ref="J50:J52"/>
    <mergeCell ref="J53:J55"/>
    <mergeCell ref="J38:J40"/>
    <mergeCell ref="I47:I49"/>
    <mergeCell ref="I32:I34"/>
    <mergeCell ref="I35:I37"/>
    <mergeCell ref="I50:I52"/>
    <mergeCell ref="I53:I55"/>
    <mergeCell ref="I38:I40"/>
    <mergeCell ref="I41:I43"/>
    <mergeCell ref="H47:H49"/>
    <mergeCell ref="H32:H34"/>
    <mergeCell ref="H35:H37"/>
    <mergeCell ref="H50:H52"/>
    <mergeCell ref="H53:H55"/>
    <mergeCell ref="H38:H40"/>
    <mergeCell ref="H29:I29"/>
    <mergeCell ref="K29:L29"/>
    <mergeCell ref="H31:I31"/>
    <mergeCell ref="J31:K31"/>
    <mergeCell ref="I44:I46"/>
    <mergeCell ref="H44:H46"/>
    <mergeCell ref="J44:J46"/>
    <mergeCell ref="M11:M13"/>
    <mergeCell ref="M14:M16"/>
    <mergeCell ref="K17:K19"/>
    <mergeCell ref="K20:K22"/>
    <mergeCell ref="M17:M19"/>
    <mergeCell ref="M20:M22"/>
    <mergeCell ref="H41:H43"/>
    <mergeCell ref="J41:J43"/>
    <mergeCell ref="K44:K46"/>
    <mergeCell ref="M23:M25"/>
    <mergeCell ref="M26:M28"/>
    <mergeCell ref="H8:H10"/>
    <mergeCell ref="J8:J10"/>
    <mergeCell ref="H23:H25"/>
    <mergeCell ref="J23:J25"/>
    <mergeCell ref="H26:H28"/>
    <mergeCell ref="J26:J28"/>
    <mergeCell ref="H17:H19"/>
    <mergeCell ref="J17:J19"/>
    <mergeCell ref="H20:H22"/>
    <mergeCell ref="J20:J22"/>
    <mergeCell ref="K8:K10"/>
    <mergeCell ref="K23:K25"/>
    <mergeCell ref="K26:K28"/>
    <mergeCell ref="K11:K13"/>
    <mergeCell ref="K14:K16"/>
    <mergeCell ref="H11:H13"/>
    <mergeCell ref="J11:J13"/>
    <mergeCell ref="H14:H16"/>
    <mergeCell ref="J14:J16"/>
    <mergeCell ref="A30:A32"/>
    <mergeCell ref="A33:A35"/>
    <mergeCell ref="A36:A38"/>
    <mergeCell ref="A39:A41"/>
    <mergeCell ref="B36:B38"/>
    <mergeCell ref="E36:E38"/>
    <mergeCell ref="D36:D38"/>
    <mergeCell ref="B39:B41"/>
    <mergeCell ref="E39:E41"/>
    <mergeCell ref="D39:D41"/>
    <mergeCell ref="C36:C38"/>
    <mergeCell ref="C39:C41"/>
    <mergeCell ref="B30:B32"/>
    <mergeCell ref="E30:E32"/>
    <mergeCell ref="D30:D32"/>
    <mergeCell ref="B33:B35"/>
    <mergeCell ref="E33:E35"/>
    <mergeCell ref="D33:D35"/>
    <mergeCell ref="C30:C32"/>
    <mergeCell ref="C33:C35"/>
    <mergeCell ref="D24:D26"/>
    <mergeCell ref="B27:B29"/>
    <mergeCell ref="E27:E29"/>
    <mergeCell ref="D27:D29"/>
    <mergeCell ref="C24:C26"/>
    <mergeCell ref="C27:C29"/>
    <mergeCell ref="A19:A21"/>
    <mergeCell ref="C19:C21"/>
    <mergeCell ref="D19:D21"/>
    <mergeCell ref="A24:A26"/>
    <mergeCell ref="A27:A29"/>
    <mergeCell ref="B24:B26"/>
    <mergeCell ref="E24:E26"/>
    <mergeCell ref="F19:F21"/>
    <mergeCell ref="C23:D23"/>
    <mergeCell ref="A23:B23"/>
    <mergeCell ref="A14:A15"/>
    <mergeCell ref="C14:C15"/>
    <mergeCell ref="D14:D15"/>
    <mergeCell ref="F14:F15"/>
    <mergeCell ref="A16:A18"/>
    <mergeCell ref="C16:C18"/>
    <mergeCell ref="D16:D18"/>
    <mergeCell ref="F16:F18"/>
    <mergeCell ref="A2:F2"/>
    <mergeCell ref="H2:M2"/>
    <mergeCell ref="I3:J3"/>
    <mergeCell ref="K3:M3"/>
    <mergeCell ref="A8:A10"/>
    <mergeCell ref="C8:C10"/>
    <mergeCell ref="D8:D10"/>
    <mergeCell ref="F8:F10"/>
    <mergeCell ref="A11:A13"/>
    <mergeCell ref="C11:C13"/>
    <mergeCell ref="D11:D13"/>
    <mergeCell ref="F11:F13"/>
    <mergeCell ref="B3:C3"/>
    <mergeCell ref="D3:F3"/>
    <mergeCell ref="A5:A7"/>
    <mergeCell ref="C5:C7"/>
    <mergeCell ref="D5:D7"/>
    <mergeCell ref="F5:F7"/>
    <mergeCell ref="M5:M7"/>
    <mergeCell ref="M8:M10"/>
    <mergeCell ref="H5:H7"/>
    <mergeCell ref="J5:J7"/>
    <mergeCell ref="K5:K7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71DA-7EEB-46F5-88B6-77C5874DD59F}">
  <dimension ref="A1:BG80"/>
  <sheetViews>
    <sheetView tabSelected="1" zoomScale="63" zoomScaleNormal="68" workbookViewId="0">
      <selection sqref="A1:M1"/>
    </sheetView>
  </sheetViews>
  <sheetFormatPr baseColWidth="10" defaultRowHeight="15" x14ac:dyDescent="0.25"/>
  <cols>
    <col min="8" max="8" width="9.42578125" customWidth="1"/>
  </cols>
  <sheetData>
    <row r="1" spans="1:59" ht="21" x14ac:dyDescent="0.35">
      <c r="A1" s="564" t="s">
        <v>206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4"/>
      <c r="O1" s="564" t="s">
        <v>205</v>
      </c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71"/>
      <c r="AJ1" s="564" t="s">
        <v>204</v>
      </c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4"/>
      <c r="BE1" s="54"/>
      <c r="BF1" s="54"/>
      <c r="BG1" s="55"/>
    </row>
    <row r="2" spans="1:59" ht="15.75" x14ac:dyDescent="0.25">
      <c r="A2" s="452" t="s">
        <v>9</v>
      </c>
      <c r="B2" s="453"/>
      <c r="C2" s="453"/>
      <c r="D2" s="453"/>
      <c r="E2" s="453"/>
      <c r="F2" s="453"/>
      <c r="H2" s="525" t="s">
        <v>16</v>
      </c>
      <c r="I2" s="525"/>
      <c r="J2" s="525"/>
      <c r="K2" s="525"/>
      <c r="L2" s="525"/>
      <c r="M2" s="525"/>
      <c r="O2" s="452" t="s">
        <v>9</v>
      </c>
      <c r="P2" s="453"/>
      <c r="Q2" s="453"/>
      <c r="R2" s="453"/>
      <c r="S2" s="453"/>
      <c r="T2" s="453"/>
      <c r="V2" s="525" t="s">
        <v>16</v>
      </c>
      <c r="W2" s="525"/>
      <c r="X2" s="525"/>
      <c r="Y2" s="525"/>
      <c r="Z2" s="525"/>
      <c r="AA2" s="525"/>
      <c r="AC2" s="525" t="s">
        <v>34</v>
      </c>
      <c r="AD2" s="525"/>
      <c r="AE2" s="525"/>
      <c r="AF2" s="525"/>
      <c r="AG2" s="525"/>
      <c r="AH2" s="592"/>
      <c r="AJ2" s="585" t="s">
        <v>9</v>
      </c>
      <c r="AK2" s="525"/>
      <c r="AL2" s="525"/>
      <c r="AM2" s="525"/>
      <c r="AN2" s="525"/>
      <c r="AO2" s="525"/>
      <c r="AQ2" s="589" t="s">
        <v>16</v>
      </c>
      <c r="AR2" s="589"/>
      <c r="AS2" s="589"/>
      <c r="AT2" s="589"/>
      <c r="AU2" s="589"/>
      <c r="AV2" s="589"/>
      <c r="AX2" s="589" t="s">
        <v>34</v>
      </c>
      <c r="AY2" s="589"/>
      <c r="AZ2" s="589"/>
      <c r="BA2" s="589"/>
      <c r="BB2" s="589"/>
      <c r="BC2" s="589"/>
      <c r="BG2" s="62"/>
    </row>
    <row r="3" spans="1:59" x14ac:dyDescent="0.25">
      <c r="A3" s="56"/>
      <c r="B3" s="557" t="s">
        <v>11</v>
      </c>
      <c r="C3" s="557"/>
      <c r="D3" s="557" t="s">
        <v>12</v>
      </c>
      <c r="E3" s="557"/>
      <c r="F3" s="557"/>
      <c r="H3" s="13"/>
      <c r="I3" s="557" t="s">
        <v>11</v>
      </c>
      <c r="J3" s="557"/>
      <c r="K3" s="557" t="s">
        <v>12</v>
      </c>
      <c r="L3" s="557"/>
      <c r="M3" s="557"/>
      <c r="O3" s="56"/>
      <c r="P3" s="557" t="s">
        <v>30</v>
      </c>
      <c r="Q3" s="557"/>
      <c r="R3" s="557" t="s">
        <v>32</v>
      </c>
      <c r="S3" s="557"/>
      <c r="T3" s="557"/>
      <c r="V3" s="3"/>
      <c r="W3" s="358" t="s">
        <v>30</v>
      </c>
      <c r="X3" s="358"/>
      <c r="Y3" s="358" t="s">
        <v>32</v>
      </c>
      <c r="Z3" s="358"/>
      <c r="AA3" s="358"/>
      <c r="AC3" s="13"/>
      <c r="AD3" s="557" t="s">
        <v>30</v>
      </c>
      <c r="AE3" s="557"/>
      <c r="AF3" s="557" t="s">
        <v>32</v>
      </c>
      <c r="AG3" s="557"/>
      <c r="AH3" s="593"/>
      <c r="AJ3" s="56"/>
      <c r="AK3" s="557" t="s">
        <v>45</v>
      </c>
      <c r="AL3" s="557"/>
      <c r="AM3" s="557" t="s">
        <v>40</v>
      </c>
      <c r="AN3" s="557"/>
      <c r="AO3" s="557"/>
      <c r="AQ3" s="13"/>
      <c r="AR3" s="557" t="s">
        <v>45</v>
      </c>
      <c r="AS3" s="557"/>
      <c r="AT3" s="13"/>
      <c r="AU3" s="557" t="s">
        <v>40</v>
      </c>
      <c r="AV3" s="557"/>
      <c r="AX3" s="13"/>
      <c r="AY3" s="557" t="s">
        <v>45</v>
      </c>
      <c r="AZ3" s="557"/>
      <c r="BA3" s="13"/>
      <c r="BB3" s="557" t="s">
        <v>40</v>
      </c>
      <c r="BC3" s="557"/>
      <c r="BG3" s="62"/>
    </row>
    <row r="4" spans="1:59" ht="45" x14ac:dyDescent="0.25">
      <c r="A4" s="57" t="s">
        <v>53</v>
      </c>
      <c r="B4" s="2" t="s">
        <v>0</v>
      </c>
      <c r="C4" s="2" t="s">
        <v>10</v>
      </c>
      <c r="D4" s="3" t="s">
        <v>53</v>
      </c>
      <c r="E4" s="2" t="s">
        <v>0</v>
      </c>
      <c r="F4" s="2" t="s">
        <v>10</v>
      </c>
      <c r="H4" s="3" t="s">
        <v>53</v>
      </c>
      <c r="I4" s="2" t="s">
        <v>0</v>
      </c>
      <c r="J4" s="2" t="s">
        <v>10</v>
      </c>
      <c r="K4" s="3" t="s">
        <v>53</v>
      </c>
      <c r="L4" s="2" t="s">
        <v>0</v>
      </c>
      <c r="M4" s="2" t="s">
        <v>10</v>
      </c>
      <c r="O4" s="57" t="s">
        <v>53</v>
      </c>
      <c r="P4" s="2" t="s">
        <v>0</v>
      </c>
      <c r="Q4" s="2" t="s">
        <v>10</v>
      </c>
      <c r="R4" s="3" t="s">
        <v>53</v>
      </c>
      <c r="S4" s="2" t="s">
        <v>0</v>
      </c>
      <c r="T4" s="2" t="s">
        <v>10</v>
      </c>
      <c r="V4" s="3" t="s">
        <v>53</v>
      </c>
      <c r="W4" s="2" t="s">
        <v>0</v>
      </c>
      <c r="X4" s="2" t="s">
        <v>10</v>
      </c>
      <c r="Y4" s="3" t="s">
        <v>53</v>
      </c>
      <c r="Z4" s="2" t="s">
        <v>0</v>
      </c>
      <c r="AA4" s="2" t="s">
        <v>10</v>
      </c>
      <c r="AC4" s="3" t="s">
        <v>53</v>
      </c>
      <c r="AD4" s="2" t="s">
        <v>0</v>
      </c>
      <c r="AE4" s="2" t="s">
        <v>10</v>
      </c>
      <c r="AF4" s="3" t="s">
        <v>53</v>
      </c>
      <c r="AG4" s="2" t="s">
        <v>0</v>
      </c>
      <c r="AH4" s="58" t="s">
        <v>10</v>
      </c>
      <c r="AJ4" s="57" t="s">
        <v>53</v>
      </c>
      <c r="AK4" s="2" t="s">
        <v>0</v>
      </c>
      <c r="AL4" s="2" t="s">
        <v>10</v>
      </c>
      <c r="AM4" s="3" t="s">
        <v>53</v>
      </c>
      <c r="AN4" s="2" t="s">
        <v>0</v>
      </c>
      <c r="AO4" s="2" t="s">
        <v>10</v>
      </c>
      <c r="AQ4" s="3" t="s">
        <v>53</v>
      </c>
      <c r="AR4" s="2" t="s">
        <v>0</v>
      </c>
      <c r="AS4" s="2" t="s">
        <v>10</v>
      </c>
      <c r="AT4" s="3" t="s">
        <v>53</v>
      </c>
      <c r="AU4" s="2" t="s">
        <v>0</v>
      </c>
      <c r="AV4" s="2" t="s">
        <v>10</v>
      </c>
      <c r="AX4" s="3" t="s">
        <v>53</v>
      </c>
      <c r="AY4" s="2" t="s">
        <v>0</v>
      </c>
      <c r="AZ4" s="2" t="s">
        <v>10</v>
      </c>
      <c r="BA4" s="3" t="s">
        <v>53</v>
      </c>
      <c r="BB4" s="2" t="s">
        <v>0</v>
      </c>
      <c r="BC4" s="2" t="s">
        <v>10</v>
      </c>
      <c r="BG4" s="62"/>
    </row>
    <row r="5" spans="1:59" x14ac:dyDescent="0.25">
      <c r="A5" s="332" t="s">
        <v>2</v>
      </c>
      <c r="B5" s="4">
        <v>1</v>
      </c>
      <c r="C5" s="362">
        <f>AVERAGE(B5:B7)</f>
        <v>1</v>
      </c>
      <c r="D5" s="330" t="s">
        <v>2</v>
      </c>
      <c r="E5" s="4">
        <v>1</v>
      </c>
      <c r="F5" s="330">
        <f>AVERAGE(E5:E7)</f>
        <v>1</v>
      </c>
      <c r="H5" s="330" t="s">
        <v>2</v>
      </c>
      <c r="I5" s="4">
        <v>1</v>
      </c>
      <c r="J5" s="362">
        <f>AVERAGE(I5:I7)</f>
        <v>1</v>
      </c>
      <c r="K5" s="330" t="s">
        <v>2</v>
      </c>
      <c r="L5" s="4">
        <v>1</v>
      </c>
      <c r="M5" s="330">
        <f>AVERAGE(L5:L7)</f>
        <v>1</v>
      </c>
      <c r="O5" s="332" t="s">
        <v>2</v>
      </c>
      <c r="P5" s="5">
        <v>1</v>
      </c>
      <c r="Q5" s="362">
        <f>AVERAGE(P5:P7)</f>
        <v>1</v>
      </c>
      <c r="R5" s="330" t="s">
        <v>2</v>
      </c>
      <c r="S5" s="15">
        <v>1</v>
      </c>
      <c r="T5" s="330">
        <f>AVERAGE(S5:S7)</f>
        <v>1</v>
      </c>
      <c r="V5" s="330" t="s">
        <v>2</v>
      </c>
      <c r="W5" s="5">
        <v>1</v>
      </c>
      <c r="X5" s="362">
        <f>AVERAGE(W5:W7)</f>
        <v>1</v>
      </c>
      <c r="Y5" s="330" t="s">
        <v>2</v>
      </c>
      <c r="Z5" s="5">
        <v>1</v>
      </c>
      <c r="AA5" s="362">
        <f>AVERAGE(Z5:Z7)</f>
        <v>1</v>
      </c>
      <c r="AC5" s="330" t="s">
        <v>2</v>
      </c>
      <c r="AD5" s="4">
        <v>1</v>
      </c>
      <c r="AE5" s="362">
        <f>AVERAGE(AD5:AD7)</f>
        <v>1</v>
      </c>
      <c r="AF5" s="330" t="s">
        <v>2</v>
      </c>
      <c r="AG5" s="4">
        <v>1</v>
      </c>
      <c r="AH5" s="355">
        <f>AVERAGE(AG5:AG7)</f>
        <v>1</v>
      </c>
      <c r="AJ5" s="409" t="s">
        <v>2</v>
      </c>
      <c r="AK5" s="11">
        <v>1</v>
      </c>
      <c r="AL5" s="362">
        <f>AVERAGE(AK5:AK7)</f>
        <v>1</v>
      </c>
      <c r="AM5" s="379" t="s">
        <v>2</v>
      </c>
      <c r="AN5" s="11">
        <v>1</v>
      </c>
      <c r="AO5" s="330">
        <f>AVERAGE(AN5:AN7)</f>
        <v>1</v>
      </c>
      <c r="AQ5" s="379" t="s">
        <v>2</v>
      </c>
      <c r="AR5" s="15">
        <v>1</v>
      </c>
      <c r="AS5" s="362">
        <f>AVERAGE(AR5:AR7)</f>
        <v>1</v>
      </c>
      <c r="AT5" s="330" t="s">
        <v>2</v>
      </c>
      <c r="AU5" s="15">
        <v>1</v>
      </c>
      <c r="AV5" s="362">
        <f>AVERAGE(AU5:AU7)</f>
        <v>1</v>
      </c>
      <c r="AX5" s="379" t="s">
        <v>2</v>
      </c>
      <c r="AY5" s="1">
        <v>1</v>
      </c>
      <c r="AZ5" s="362">
        <f>AVERAGE(AY5:AY7)</f>
        <v>1</v>
      </c>
      <c r="BA5" s="379" t="s">
        <v>2</v>
      </c>
      <c r="BB5" s="4">
        <v>1</v>
      </c>
      <c r="BC5" s="330">
        <f>AVERAGE(BB5:BB7)</f>
        <v>1</v>
      </c>
      <c r="BG5" s="62"/>
    </row>
    <row r="6" spans="1:59" x14ac:dyDescent="0.25">
      <c r="A6" s="332"/>
      <c r="B6" s="4">
        <v>1</v>
      </c>
      <c r="C6" s="362"/>
      <c r="D6" s="330"/>
      <c r="E6" s="4">
        <v>1</v>
      </c>
      <c r="F6" s="330"/>
      <c r="H6" s="330"/>
      <c r="I6" s="4">
        <v>1</v>
      </c>
      <c r="J6" s="330"/>
      <c r="K6" s="330"/>
      <c r="L6" s="4">
        <v>1</v>
      </c>
      <c r="M6" s="330"/>
      <c r="O6" s="332"/>
      <c r="P6" s="5">
        <v>1</v>
      </c>
      <c r="Q6" s="330"/>
      <c r="R6" s="330"/>
      <c r="S6" s="15">
        <v>1</v>
      </c>
      <c r="T6" s="330"/>
      <c r="V6" s="330"/>
      <c r="W6" s="5">
        <v>1</v>
      </c>
      <c r="X6" s="362"/>
      <c r="Y6" s="330"/>
      <c r="Z6" s="5">
        <v>1</v>
      </c>
      <c r="AA6" s="362"/>
      <c r="AC6" s="330"/>
      <c r="AD6" s="4">
        <v>1</v>
      </c>
      <c r="AE6" s="330"/>
      <c r="AF6" s="330"/>
      <c r="AG6" s="4">
        <v>1</v>
      </c>
      <c r="AH6" s="355"/>
      <c r="AJ6" s="410"/>
      <c r="AK6" s="11">
        <v>1</v>
      </c>
      <c r="AL6" s="330"/>
      <c r="AM6" s="380"/>
      <c r="AN6" s="11">
        <v>1</v>
      </c>
      <c r="AO6" s="330"/>
      <c r="AQ6" s="380"/>
      <c r="AR6" s="15">
        <v>1</v>
      </c>
      <c r="AS6" s="330"/>
      <c r="AT6" s="330"/>
      <c r="AU6" s="15">
        <v>1</v>
      </c>
      <c r="AV6" s="330"/>
      <c r="AX6" s="380"/>
      <c r="AY6" s="1">
        <v>1</v>
      </c>
      <c r="AZ6" s="330"/>
      <c r="BA6" s="380"/>
      <c r="BB6" s="4">
        <v>1</v>
      </c>
      <c r="BC6" s="330"/>
      <c r="BG6" s="62"/>
    </row>
    <row r="7" spans="1:59" x14ac:dyDescent="0.25">
      <c r="A7" s="332"/>
      <c r="B7" s="4">
        <v>1</v>
      </c>
      <c r="C7" s="362"/>
      <c r="D7" s="330"/>
      <c r="E7" s="4">
        <v>1</v>
      </c>
      <c r="F7" s="330"/>
      <c r="H7" s="330"/>
      <c r="I7" s="4">
        <v>1</v>
      </c>
      <c r="J7" s="330"/>
      <c r="K7" s="330"/>
      <c r="L7" s="4">
        <v>1</v>
      </c>
      <c r="M7" s="330"/>
      <c r="O7" s="332"/>
      <c r="P7" s="5">
        <v>1</v>
      </c>
      <c r="Q7" s="330"/>
      <c r="R7" s="330"/>
      <c r="S7" s="15">
        <v>1</v>
      </c>
      <c r="T7" s="330"/>
      <c r="V7" s="330"/>
      <c r="W7" s="5">
        <v>1</v>
      </c>
      <c r="X7" s="362"/>
      <c r="Y7" s="330"/>
      <c r="Z7" s="5">
        <v>1</v>
      </c>
      <c r="AA7" s="362"/>
      <c r="AC7" s="330"/>
      <c r="AD7" s="4">
        <v>1</v>
      </c>
      <c r="AE7" s="330"/>
      <c r="AF7" s="330"/>
      <c r="AG7" s="4">
        <v>1</v>
      </c>
      <c r="AH7" s="355"/>
      <c r="AJ7" s="411"/>
      <c r="AK7" s="11">
        <v>1</v>
      </c>
      <c r="AL7" s="330"/>
      <c r="AM7" s="381"/>
      <c r="AN7" s="11">
        <v>1</v>
      </c>
      <c r="AO7" s="330"/>
      <c r="AQ7" s="381"/>
      <c r="AR7" s="15">
        <v>1</v>
      </c>
      <c r="AS7" s="330"/>
      <c r="AT7" s="330"/>
      <c r="AU7" s="15">
        <v>1</v>
      </c>
      <c r="AV7" s="330"/>
      <c r="AX7" s="381"/>
      <c r="AY7" s="1">
        <v>1</v>
      </c>
      <c r="AZ7" s="330"/>
      <c r="BA7" s="381"/>
      <c r="BB7" s="4">
        <v>1</v>
      </c>
      <c r="BC7" s="330"/>
      <c r="BG7" s="62"/>
    </row>
    <row r="8" spans="1:59" x14ac:dyDescent="0.25">
      <c r="A8" s="538" t="s">
        <v>3</v>
      </c>
      <c r="B8" s="4">
        <v>3.6798500000000001</v>
      </c>
      <c r="C8" s="362">
        <f>AVERAGE(B8:B10)</f>
        <v>3.5741099999999997</v>
      </c>
      <c r="D8" s="502" t="s">
        <v>3</v>
      </c>
      <c r="E8" s="4">
        <v>1.4471499999999999</v>
      </c>
      <c r="F8" s="362">
        <f>AVERAGE(E8:E10)</f>
        <v>1.425</v>
      </c>
      <c r="H8" s="502" t="s">
        <v>3</v>
      </c>
      <c r="I8" s="4">
        <v>4.3209600000000004</v>
      </c>
      <c r="J8" s="362">
        <f>AVERAGE(I8:I10)</f>
        <v>4.1840250000000001</v>
      </c>
      <c r="K8" s="502" t="s">
        <v>3</v>
      </c>
      <c r="L8" s="4">
        <v>2.9239000000000002</v>
      </c>
      <c r="M8" s="362">
        <f>AVERAGE(L8:L10)</f>
        <v>2.8617766666666662</v>
      </c>
      <c r="O8" s="538" t="s">
        <v>3</v>
      </c>
      <c r="P8" s="15">
        <v>0.22652</v>
      </c>
      <c r="Q8" s="362">
        <f>AVERAGE(P8:P10)</f>
        <v>0.15748499999999999</v>
      </c>
      <c r="R8" s="502" t="s">
        <v>3</v>
      </c>
      <c r="S8" s="15">
        <v>1.69065</v>
      </c>
      <c r="T8" s="362">
        <f>AVERAGE(S8:S10)</f>
        <v>1.745655</v>
      </c>
      <c r="V8" s="502" t="s">
        <v>3</v>
      </c>
      <c r="W8" s="5">
        <v>15.14039</v>
      </c>
      <c r="X8" s="362">
        <f>AVERAGE(W8:W10)</f>
        <v>14.105879999999999</v>
      </c>
      <c r="Y8" s="502" t="s">
        <v>3</v>
      </c>
      <c r="Z8" s="5">
        <v>1.25549</v>
      </c>
      <c r="AA8" s="362">
        <f>AVERAGE(Z8:Z10)</f>
        <v>1.2743600000000002</v>
      </c>
      <c r="AC8" s="330" t="s">
        <v>3</v>
      </c>
      <c r="AD8" s="4">
        <v>2.2671199999999998</v>
      </c>
      <c r="AE8" s="362">
        <f>AVERAGE(AD8:AD10)</f>
        <v>2.2934899999999998</v>
      </c>
      <c r="AF8" s="330" t="s">
        <v>3</v>
      </c>
      <c r="AG8" s="4">
        <v>2.4897200000000002</v>
      </c>
      <c r="AH8" s="359">
        <f>AVERAGE(AG8:AG10)</f>
        <v>2.4278650000000002</v>
      </c>
      <c r="AJ8" s="590" t="s">
        <v>3</v>
      </c>
      <c r="AK8" s="100">
        <v>68.472999999999999</v>
      </c>
      <c r="AL8" s="362">
        <f>AVERAGE(AK8:AK10)</f>
        <v>62.185214999999999</v>
      </c>
      <c r="AM8" s="588" t="s">
        <v>3</v>
      </c>
      <c r="AN8" s="11"/>
      <c r="AO8" s="362">
        <f>AVERAGE(AN8:AN10)</f>
        <v>2.5553699999999999</v>
      </c>
      <c r="AQ8" s="588" t="s">
        <v>3</v>
      </c>
      <c r="AR8" s="15">
        <v>1.06321</v>
      </c>
      <c r="AS8" s="362">
        <f>AVERAGE(AR8:AR10)</f>
        <v>1.0351566666666667</v>
      </c>
      <c r="AT8" s="330" t="s">
        <v>3</v>
      </c>
      <c r="AU8" s="15">
        <v>1.58016</v>
      </c>
      <c r="AV8" s="362">
        <f>AVERAGE(AU8:AU10)</f>
        <v>1.2690166666666667</v>
      </c>
      <c r="AX8" s="588" t="s">
        <v>3</v>
      </c>
      <c r="AY8" s="4">
        <v>0.25484000000000001</v>
      </c>
      <c r="AZ8" s="362">
        <f>AVERAGE(AY8:AY10)</f>
        <v>0.22837499999999999</v>
      </c>
      <c r="BA8" s="588" t="s">
        <v>3</v>
      </c>
      <c r="BB8" s="4">
        <v>2.4146800000000002</v>
      </c>
      <c r="BC8" s="362">
        <f>AVERAGE(BB8:BB10)</f>
        <v>2.0533066666666668</v>
      </c>
      <c r="BG8" s="62"/>
    </row>
    <row r="9" spans="1:59" x14ac:dyDescent="0.25">
      <c r="A9" s="538"/>
      <c r="B9" s="4">
        <v>3.4053499999999999</v>
      </c>
      <c r="C9" s="362"/>
      <c r="D9" s="502"/>
      <c r="E9" s="4">
        <v>1.7787999999999999</v>
      </c>
      <c r="F9" s="362"/>
      <c r="H9" s="502"/>
      <c r="I9" s="4">
        <v>4.0470899999999999</v>
      </c>
      <c r="J9" s="362"/>
      <c r="K9" s="502"/>
      <c r="L9" s="4">
        <v>2.73414</v>
      </c>
      <c r="M9" s="362"/>
      <c r="O9" s="538"/>
      <c r="P9" s="15">
        <v>8.8450000000000001E-2</v>
      </c>
      <c r="Q9" s="362"/>
      <c r="R9" s="502"/>
      <c r="S9" s="15"/>
      <c r="T9" s="362"/>
      <c r="V9" s="502"/>
      <c r="W9" s="5">
        <v>15.97232</v>
      </c>
      <c r="X9" s="362"/>
      <c r="Y9" s="502"/>
      <c r="Z9" s="5"/>
      <c r="AA9" s="362"/>
      <c r="AC9" s="330"/>
      <c r="AD9" s="4">
        <v>2.3198599999999998</v>
      </c>
      <c r="AE9" s="362"/>
      <c r="AF9" s="330"/>
      <c r="AG9" s="4"/>
      <c r="AH9" s="359"/>
      <c r="AJ9" s="590"/>
      <c r="AK9" s="100">
        <v>55.89743</v>
      </c>
      <c r="AL9" s="362"/>
      <c r="AM9" s="588"/>
      <c r="AN9" s="15">
        <v>2.54948</v>
      </c>
      <c r="AO9" s="362"/>
      <c r="AQ9" s="588"/>
      <c r="AR9" s="15">
        <v>0.81716</v>
      </c>
      <c r="AS9" s="362"/>
      <c r="AT9" s="330"/>
      <c r="AU9" s="15">
        <v>1.0822099999999999</v>
      </c>
      <c r="AV9" s="362"/>
      <c r="AX9" s="588"/>
      <c r="AY9" s="4">
        <v>0.20191000000000001</v>
      </c>
      <c r="AZ9" s="362"/>
      <c r="BA9" s="588"/>
      <c r="BB9" s="4">
        <v>2.0755400000000002</v>
      </c>
      <c r="BC9" s="362"/>
      <c r="BG9" s="62"/>
    </row>
    <row r="10" spans="1:59" x14ac:dyDescent="0.25">
      <c r="A10" s="538"/>
      <c r="B10" s="4">
        <v>3.63713</v>
      </c>
      <c r="C10" s="362"/>
      <c r="D10" s="502"/>
      <c r="E10" s="4">
        <v>1.04905</v>
      </c>
      <c r="F10" s="362"/>
      <c r="H10" s="502"/>
      <c r="I10" s="4"/>
      <c r="J10" s="362"/>
      <c r="K10" s="502"/>
      <c r="L10" s="4">
        <v>2.9272900000000002</v>
      </c>
      <c r="M10" s="362"/>
      <c r="O10" s="538"/>
      <c r="P10" s="5"/>
      <c r="Q10" s="362"/>
      <c r="R10" s="502"/>
      <c r="S10" s="15">
        <v>1.8006599999999999</v>
      </c>
      <c r="T10" s="362"/>
      <c r="V10" s="502"/>
      <c r="W10" s="5">
        <v>11.204929999999999</v>
      </c>
      <c r="X10" s="362"/>
      <c r="Y10" s="502"/>
      <c r="Z10" s="5">
        <v>1.2932300000000001</v>
      </c>
      <c r="AA10" s="362"/>
      <c r="AC10" s="330"/>
      <c r="AD10" s="4"/>
      <c r="AE10" s="362"/>
      <c r="AF10" s="330"/>
      <c r="AG10" s="4">
        <v>2.3660100000000002</v>
      </c>
      <c r="AH10" s="359"/>
      <c r="AJ10" s="590"/>
      <c r="AK10" s="100"/>
      <c r="AL10" s="362"/>
      <c r="AM10" s="588"/>
      <c r="AN10" s="15">
        <v>2.5612599999999999</v>
      </c>
      <c r="AO10" s="362"/>
      <c r="AQ10" s="588"/>
      <c r="AR10" s="15">
        <v>1.2251000000000001</v>
      </c>
      <c r="AS10" s="362"/>
      <c r="AT10" s="330"/>
      <c r="AU10" s="15">
        <v>1.1446799999999999</v>
      </c>
      <c r="AV10" s="362"/>
      <c r="AX10" s="588"/>
      <c r="AY10" s="4"/>
      <c r="AZ10" s="362"/>
      <c r="BA10" s="588"/>
      <c r="BB10" s="4">
        <v>1.6697</v>
      </c>
      <c r="BC10" s="362"/>
      <c r="BG10" s="62"/>
    </row>
    <row r="11" spans="1:59" x14ac:dyDescent="0.25">
      <c r="A11" s="332" t="s">
        <v>4</v>
      </c>
      <c r="B11" s="4">
        <v>6.4912900000000002</v>
      </c>
      <c r="C11" s="362">
        <f>AVERAGE(B11:B13)</f>
        <v>5.9856800000000003</v>
      </c>
      <c r="D11" s="330" t="s">
        <v>4</v>
      </c>
      <c r="E11" s="4">
        <v>2.9067099999999999</v>
      </c>
      <c r="F11" s="362">
        <f>AVERAGE(E11:E13)</f>
        <v>2.7782866666666663</v>
      </c>
      <c r="H11" s="330" t="s">
        <v>4</v>
      </c>
      <c r="I11" s="4">
        <v>1.5175700000000001</v>
      </c>
      <c r="J11" s="362">
        <f>AVERAGE(I11:I13)</f>
        <v>1.3368500000000001</v>
      </c>
      <c r="K11" s="330" t="s">
        <v>4</v>
      </c>
      <c r="L11" s="4"/>
      <c r="M11" s="362">
        <f>AVERAGE(L11:L13)</f>
        <v>2.4484400000000002</v>
      </c>
      <c r="O11" s="332" t="s">
        <v>4</v>
      </c>
      <c r="P11" s="15">
        <v>0.51432999999999995</v>
      </c>
      <c r="Q11" s="362">
        <f>AVERAGE(P11:P13)</f>
        <v>0.87056999999999995</v>
      </c>
      <c r="R11" s="330" t="s">
        <v>4</v>
      </c>
      <c r="S11" s="15"/>
      <c r="T11" s="362">
        <f>AVERAGE(S11:S13)</f>
        <v>1.71353</v>
      </c>
      <c r="V11" s="330" t="s">
        <v>4</v>
      </c>
      <c r="W11" s="5">
        <v>25.013680000000001</v>
      </c>
      <c r="X11" s="362">
        <f>AVERAGE(W11:W13)</f>
        <v>25.736510000000003</v>
      </c>
      <c r="Y11" s="330" t="s">
        <v>4</v>
      </c>
      <c r="Z11" s="5"/>
      <c r="AA11" s="362">
        <f>AVERAGE(Z11:Z13)</f>
        <v>1.295755</v>
      </c>
      <c r="AC11" s="330" t="s">
        <v>4</v>
      </c>
      <c r="AD11" s="4">
        <v>4.8762499999999998</v>
      </c>
      <c r="AE11" s="362">
        <f>AVERAGE(AD11:AD13)</f>
        <v>5.0948799999999999</v>
      </c>
      <c r="AF11" s="330" t="s">
        <v>4</v>
      </c>
      <c r="AG11" s="4">
        <v>1.48726</v>
      </c>
      <c r="AH11" s="359">
        <f>AVERAGE(AG11:AG13)</f>
        <v>1.325785</v>
      </c>
      <c r="AJ11" s="410" t="s">
        <v>4</v>
      </c>
      <c r="AK11" s="100">
        <v>200.65888000000001</v>
      </c>
      <c r="AL11" s="362">
        <f>AVERAGE(AK11:AK13)</f>
        <v>173.25128666666669</v>
      </c>
      <c r="AM11" s="380" t="s">
        <v>4</v>
      </c>
      <c r="AN11" s="15"/>
      <c r="AO11" s="362">
        <f>AVERAGE(AN11:AN13)</f>
        <v>2.16337</v>
      </c>
      <c r="AQ11" s="380" t="s">
        <v>4</v>
      </c>
      <c r="AR11" s="15">
        <v>1.4948900000000001</v>
      </c>
      <c r="AS11" s="362">
        <f>AVERAGE(AR11:AR13)</f>
        <v>2.7403</v>
      </c>
      <c r="AT11" s="330" t="s">
        <v>4</v>
      </c>
      <c r="AU11" s="15">
        <v>1.4835700000000001</v>
      </c>
      <c r="AV11" s="362">
        <f>AVERAGE(AU11:AU13)</f>
        <v>1.2609566666666667</v>
      </c>
      <c r="AX11" s="588" t="s">
        <v>4</v>
      </c>
      <c r="AY11" s="4">
        <v>2.0700099999999999</v>
      </c>
      <c r="AZ11" s="362">
        <f>AVERAGE(AY11:AY13)</f>
        <v>1.4046200000000002</v>
      </c>
      <c r="BA11" s="588" t="s">
        <v>4</v>
      </c>
      <c r="BB11" s="4">
        <v>4.7163700000000004</v>
      </c>
      <c r="BC11" s="362">
        <f>AVERAGE(BB11:BB13)</f>
        <v>4.5421733333333334</v>
      </c>
      <c r="BG11" s="62"/>
    </row>
    <row r="12" spans="1:59" x14ac:dyDescent="0.25">
      <c r="A12" s="332"/>
      <c r="B12" s="4">
        <v>5.4800700000000004</v>
      </c>
      <c r="C12" s="362"/>
      <c r="D12" s="330"/>
      <c r="E12" s="4">
        <v>2.6550199999999999</v>
      </c>
      <c r="F12" s="362"/>
      <c r="H12" s="330"/>
      <c r="I12" s="4"/>
      <c r="J12" s="362"/>
      <c r="K12" s="330"/>
      <c r="L12" s="4">
        <v>2.5855100000000002</v>
      </c>
      <c r="M12" s="362"/>
      <c r="O12" s="332"/>
      <c r="P12" s="15">
        <v>1.22681</v>
      </c>
      <c r="Q12" s="362"/>
      <c r="R12" s="330"/>
      <c r="S12" s="15">
        <v>1.77851</v>
      </c>
      <c r="T12" s="362"/>
      <c r="V12" s="330"/>
      <c r="W12" s="5">
        <v>26.459340000000001</v>
      </c>
      <c r="X12" s="362"/>
      <c r="Y12" s="330"/>
      <c r="Z12" s="5">
        <v>1.2960199999999999</v>
      </c>
      <c r="AA12" s="362"/>
      <c r="AC12" s="330"/>
      <c r="AD12" s="4"/>
      <c r="AE12" s="362"/>
      <c r="AF12" s="330"/>
      <c r="AG12" s="4">
        <v>1.16431</v>
      </c>
      <c r="AH12" s="359"/>
      <c r="AJ12" s="410"/>
      <c r="AK12" s="100">
        <v>105.77819</v>
      </c>
      <c r="AL12" s="362"/>
      <c r="AM12" s="380"/>
      <c r="AN12" s="15">
        <v>2.3358099999999999</v>
      </c>
      <c r="AO12" s="362"/>
      <c r="AQ12" s="380"/>
      <c r="AR12" s="15">
        <v>3.9857100000000001</v>
      </c>
      <c r="AS12" s="362"/>
      <c r="AT12" s="330"/>
      <c r="AU12" s="15">
        <v>1.18529</v>
      </c>
      <c r="AV12" s="362"/>
      <c r="AX12" s="588"/>
      <c r="AY12" s="4">
        <v>1.1839200000000001</v>
      </c>
      <c r="AZ12" s="362"/>
      <c r="BA12" s="588"/>
      <c r="BB12" s="4">
        <v>4.4302999999999999</v>
      </c>
      <c r="BC12" s="362"/>
      <c r="BG12" s="62"/>
    </row>
    <row r="13" spans="1:59" x14ac:dyDescent="0.25">
      <c r="A13" s="332"/>
      <c r="B13" s="4"/>
      <c r="C13" s="362"/>
      <c r="D13" s="330"/>
      <c r="E13" s="4">
        <v>2.7731300000000001</v>
      </c>
      <c r="F13" s="362"/>
      <c r="H13" s="330"/>
      <c r="I13" s="4">
        <v>1.1561300000000001</v>
      </c>
      <c r="J13" s="362"/>
      <c r="K13" s="330"/>
      <c r="L13" s="4">
        <v>2.3113700000000001</v>
      </c>
      <c r="M13" s="362"/>
      <c r="O13" s="332"/>
      <c r="P13" s="5"/>
      <c r="Q13" s="362"/>
      <c r="R13" s="330"/>
      <c r="S13" s="15">
        <v>1.64855</v>
      </c>
      <c r="T13" s="362"/>
      <c r="V13" s="330"/>
      <c r="W13" s="5"/>
      <c r="X13" s="362"/>
      <c r="Y13" s="330"/>
      <c r="Z13" s="5">
        <v>1.29549</v>
      </c>
      <c r="AA13" s="362"/>
      <c r="AC13" s="330"/>
      <c r="AD13" s="4">
        <v>5.31351</v>
      </c>
      <c r="AE13" s="362"/>
      <c r="AF13" s="330"/>
      <c r="AG13" s="4"/>
      <c r="AH13" s="359"/>
      <c r="AJ13" s="410"/>
      <c r="AK13" s="100">
        <v>213.31679</v>
      </c>
      <c r="AL13" s="362"/>
      <c r="AM13" s="380"/>
      <c r="AN13" s="15">
        <v>1.9909300000000001</v>
      </c>
      <c r="AO13" s="362"/>
      <c r="AQ13" s="380"/>
      <c r="AR13" s="15"/>
      <c r="AS13" s="362"/>
      <c r="AT13" s="330"/>
      <c r="AU13" s="15">
        <v>1.1140099999999999</v>
      </c>
      <c r="AV13" s="362"/>
      <c r="AX13" s="588"/>
      <c r="AY13" s="4">
        <v>0.95992999999999995</v>
      </c>
      <c r="AZ13" s="362"/>
      <c r="BA13" s="588"/>
      <c r="BB13" s="4">
        <v>4.4798499999999999</v>
      </c>
      <c r="BC13" s="362"/>
      <c r="BG13" s="62"/>
    </row>
    <row r="14" spans="1:59" x14ac:dyDescent="0.25">
      <c r="A14" s="332" t="s">
        <v>5</v>
      </c>
      <c r="B14" s="4">
        <v>2.89</v>
      </c>
      <c r="C14" s="362">
        <f>AVERAGE(B14:B16)</f>
        <v>2.7578849999999999</v>
      </c>
      <c r="D14" s="330" t="s">
        <v>5</v>
      </c>
      <c r="E14" s="4">
        <v>2.2923200000000001</v>
      </c>
      <c r="F14" s="362">
        <f>AVERAGE(E14:E16)</f>
        <v>1.6737566666666668</v>
      </c>
      <c r="H14" s="330"/>
      <c r="I14" s="13"/>
      <c r="J14" s="13"/>
      <c r="K14" s="330" t="s">
        <v>20</v>
      </c>
      <c r="L14" s="4">
        <v>3.2688299999999999</v>
      </c>
      <c r="M14" s="362">
        <f>AVERAGE(L14:L16)</f>
        <v>3.2266499999999998</v>
      </c>
      <c r="O14" s="332" t="s">
        <v>19</v>
      </c>
      <c r="P14" s="15">
        <v>2.0330300000000001</v>
      </c>
      <c r="Q14" s="362">
        <f>AVERAGE(P14:P16)</f>
        <v>3.9924900000000001</v>
      </c>
      <c r="R14" s="330" t="s">
        <v>19</v>
      </c>
      <c r="S14" s="15">
        <v>2.24403</v>
      </c>
      <c r="T14" s="362">
        <f>AVERAGE(S14:S16)</f>
        <v>2.299655</v>
      </c>
      <c r="V14" s="330" t="s">
        <v>19</v>
      </c>
      <c r="W14" s="5">
        <v>13.673299999999999</v>
      </c>
      <c r="X14" s="362">
        <f>AVERAGE(W14:W16)</f>
        <v>14.750830000000001</v>
      </c>
      <c r="Y14" s="330" t="s">
        <v>19</v>
      </c>
      <c r="Z14" s="5">
        <v>0.31473000000000001</v>
      </c>
      <c r="AA14" s="362">
        <f>AVERAGE(Z14:Z16)</f>
        <v>0.32689666666666667</v>
      </c>
      <c r="AC14" s="330" t="s">
        <v>17</v>
      </c>
      <c r="AD14" s="4"/>
      <c r="AE14" s="362">
        <f>AVERAGE(AD14:AD16)</f>
        <v>9.0386349999999993</v>
      </c>
      <c r="AF14" s="330" t="s">
        <v>17</v>
      </c>
      <c r="AG14" s="4">
        <v>4.73881</v>
      </c>
      <c r="AH14" s="359">
        <f>AVERAGE(AG14:AG16)</f>
        <v>5.0401600000000002</v>
      </c>
      <c r="AJ14" s="410" t="s">
        <v>20</v>
      </c>
      <c r="AK14" s="100">
        <v>235.3707</v>
      </c>
      <c r="AL14" s="362">
        <f>AVERAGE(AK14:AK16)</f>
        <v>245.84800333333331</v>
      </c>
      <c r="AM14" s="380" t="s">
        <v>20</v>
      </c>
      <c r="AN14" s="15">
        <v>1.95323</v>
      </c>
      <c r="AO14" s="362">
        <f>AVERAGE(AN14:AN16)</f>
        <v>1.99868</v>
      </c>
      <c r="AQ14" s="380" t="s">
        <v>20</v>
      </c>
      <c r="AR14" s="15">
        <v>1.63975</v>
      </c>
      <c r="AS14" s="362">
        <f>AVERAGE(AR14:AR16)</f>
        <v>1.551355</v>
      </c>
      <c r="AT14" s="330" t="s">
        <v>20</v>
      </c>
      <c r="AU14" s="15"/>
      <c r="AV14" s="362">
        <f>AVERAGE(AU14:AU16)</f>
        <v>1.3843700000000001</v>
      </c>
      <c r="AX14" s="380" t="s">
        <v>19</v>
      </c>
      <c r="AY14" s="4">
        <v>1.4187099999999999</v>
      </c>
      <c r="AZ14" s="362">
        <f>AVERAGE(AY14:AY16)</f>
        <v>1.3290499999999998</v>
      </c>
      <c r="BA14" s="380" t="s">
        <v>19</v>
      </c>
      <c r="BB14" s="4">
        <v>2.8519000000000001</v>
      </c>
      <c r="BC14" s="362">
        <f>AVERAGE(BB14:BB16)</f>
        <v>2.7073699999999996</v>
      </c>
      <c r="BG14" s="62"/>
    </row>
    <row r="15" spans="1:59" x14ac:dyDescent="0.25">
      <c r="A15" s="332"/>
      <c r="B15" s="4"/>
      <c r="C15" s="362"/>
      <c r="D15" s="330"/>
      <c r="E15" s="4">
        <v>1.53491</v>
      </c>
      <c r="F15" s="362"/>
      <c r="H15" s="330"/>
      <c r="I15" s="13"/>
      <c r="J15" s="13"/>
      <c r="K15" s="330"/>
      <c r="L15" s="4">
        <v>3.18885</v>
      </c>
      <c r="M15" s="362"/>
      <c r="O15" s="332"/>
      <c r="P15" s="15">
        <v>4.6315799999999996</v>
      </c>
      <c r="Q15" s="362"/>
      <c r="R15" s="330"/>
      <c r="S15" s="15"/>
      <c r="T15" s="362"/>
      <c r="V15" s="330"/>
      <c r="W15" s="5">
        <v>15.82836</v>
      </c>
      <c r="X15" s="362"/>
      <c r="Y15" s="330"/>
      <c r="Z15" s="5">
        <v>0.34244000000000002</v>
      </c>
      <c r="AA15" s="362"/>
      <c r="AC15" s="330"/>
      <c r="AD15" s="4">
        <v>10.685980000000001</v>
      </c>
      <c r="AE15" s="362"/>
      <c r="AF15" s="330"/>
      <c r="AG15" s="4">
        <v>5.0014399999999997</v>
      </c>
      <c r="AH15" s="359"/>
      <c r="AJ15" s="410"/>
      <c r="AK15" s="100">
        <v>217.94064</v>
      </c>
      <c r="AL15" s="362"/>
      <c r="AM15" s="380"/>
      <c r="AN15" s="15">
        <v>2.0355799999999999</v>
      </c>
      <c r="AO15" s="362"/>
      <c r="AQ15" s="380"/>
      <c r="AR15" s="15">
        <v>1.46296</v>
      </c>
      <c r="AS15" s="362"/>
      <c r="AT15" s="330"/>
      <c r="AU15" s="15">
        <v>1.4198999999999999</v>
      </c>
      <c r="AV15" s="362"/>
      <c r="AX15" s="380"/>
      <c r="AY15" s="4">
        <v>1.2308699999999999</v>
      </c>
      <c r="AZ15" s="362"/>
      <c r="BA15" s="380"/>
      <c r="BB15" s="4">
        <v>2.6128200000000001</v>
      </c>
      <c r="BC15" s="362"/>
      <c r="BG15" s="62"/>
    </row>
    <row r="16" spans="1:59" x14ac:dyDescent="0.25">
      <c r="A16" s="332"/>
      <c r="B16" s="4">
        <v>2.6257700000000002</v>
      </c>
      <c r="C16" s="362"/>
      <c r="D16" s="330"/>
      <c r="E16" s="4">
        <v>1.19404</v>
      </c>
      <c r="F16" s="362"/>
      <c r="H16" s="330"/>
      <c r="I16" s="13"/>
      <c r="J16" s="13"/>
      <c r="K16" s="330"/>
      <c r="L16" s="4">
        <v>3.22227</v>
      </c>
      <c r="M16" s="362"/>
      <c r="O16" s="332"/>
      <c r="P16" s="15">
        <v>5.3128599999999997</v>
      </c>
      <c r="Q16" s="362"/>
      <c r="R16" s="330"/>
      <c r="S16" s="15">
        <v>2.35528</v>
      </c>
      <c r="T16" s="362"/>
      <c r="V16" s="330"/>
      <c r="W16" s="5"/>
      <c r="X16" s="362"/>
      <c r="Y16" s="330"/>
      <c r="Z16" s="5">
        <v>0.32351999999999997</v>
      </c>
      <c r="AA16" s="362"/>
      <c r="AC16" s="330"/>
      <c r="AD16" s="4">
        <v>7.3912899999999997</v>
      </c>
      <c r="AE16" s="362"/>
      <c r="AF16" s="330"/>
      <c r="AG16" s="4">
        <v>5.3802300000000001</v>
      </c>
      <c r="AH16" s="359"/>
      <c r="AJ16" s="410"/>
      <c r="AK16" s="100">
        <v>284.23266999999998</v>
      </c>
      <c r="AL16" s="362"/>
      <c r="AM16" s="380"/>
      <c r="AN16" s="15">
        <v>2.0072299999999998</v>
      </c>
      <c r="AO16" s="362"/>
      <c r="AQ16" s="380"/>
      <c r="AR16" s="15"/>
      <c r="AS16" s="362"/>
      <c r="AT16" s="330"/>
      <c r="AU16" s="15">
        <v>1.34884</v>
      </c>
      <c r="AV16" s="362"/>
      <c r="AX16" s="380"/>
      <c r="AY16" s="4">
        <v>1.3375699999999999</v>
      </c>
      <c r="AZ16" s="362"/>
      <c r="BA16" s="380"/>
      <c r="BB16" s="4">
        <v>2.6573899999999999</v>
      </c>
      <c r="BC16" s="362"/>
      <c r="BG16" s="62"/>
    </row>
    <row r="17" spans="1:59" x14ac:dyDescent="0.25">
      <c r="A17" s="332" t="s">
        <v>6</v>
      </c>
      <c r="B17" s="4">
        <v>11.465960000000001</v>
      </c>
      <c r="C17" s="362">
        <f>AVERAGE(B17:B19)</f>
        <v>12.036895000000001</v>
      </c>
      <c r="D17" s="330" t="s">
        <v>6</v>
      </c>
      <c r="E17" s="4">
        <v>1.6984600000000001</v>
      </c>
      <c r="F17" s="362">
        <f>AVERAGE(E17:E19)</f>
        <v>1.4876633333333331</v>
      </c>
      <c r="H17" s="330" t="s">
        <v>17</v>
      </c>
      <c r="I17" s="4">
        <v>8.1932200000000002</v>
      </c>
      <c r="J17" s="362">
        <f>AVERAGE(I17:I19)</f>
        <v>5.8386066666666672</v>
      </c>
      <c r="K17" s="330" t="s">
        <v>17</v>
      </c>
      <c r="L17" s="4">
        <v>2.9820899999999999</v>
      </c>
      <c r="M17" s="362">
        <f>AVERAGE(L17:L19)</f>
        <v>2.7749933333333332</v>
      </c>
      <c r="O17" s="332" t="s">
        <v>21</v>
      </c>
      <c r="P17" s="15">
        <v>11.46724</v>
      </c>
      <c r="Q17" s="362">
        <f>AVERAGE(P17:P19)</f>
        <v>14.30297</v>
      </c>
      <c r="R17" s="330" t="s">
        <v>21</v>
      </c>
      <c r="S17" s="15">
        <v>2.19292</v>
      </c>
      <c r="T17" s="362">
        <f>AVERAGE(S17:S19)</f>
        <v>1.7904600000000002</v>
      </c>
      <c r="V17" s="330" t="s">
        <v>21</v>
      </c>
      <c r="W17" s="5">
        <v>14.45626</v>
      </c>
      <c r="X17" s="362">
        <f>AVERAGE(W17:W19)</f>
        <v>15.615726666666667</v>
      </c>
      <c r="Y17" s="330" t="s">
        <v>21</v>
      </c>
      <c r="Z17" s="5">
        <v>0.63019000000000003</v>
      </c>
      <c r="AA17" s="362">
        <f>AVERAGE(Z17:Z19)</f>
        <v>0.67610000000000003</v>
      </c>
      <c r="AC17" s="330" t="s">
        <v>18</v>
      </c>
      <c r="AD17" s="4">
        <v>11.88308</v>
      </c>
      <c r="AE17" s="362">
        <f>AVERAGE(AD17:AD19)</f>
        <v>10.806856666666667</v>
      </c>
      <c r="AF17" s="330" t="s">
        <v>18</v>
      </c>
      <c r="AG17" s="4">
        <v>2.4446099999999999</v>
      </c>
      <c r="AH17" s="359">
        <f>AVERAGE(AG17:AG19)</f>
        <v>2.5037300000000005</v>
      </c>
      <c r="AJ17" s="410" t="s">
        <v>17</v>
      </c>
      <c r="AK17" s="100">
        <v>309.99939000000001</v>
      </c>
      <c r="AL17" s="362">
        <f>AVERAGE(AK17:AK19)</f>
        <v>383.75268333333332</v>
      </c>
      <c r="AM17" s="380" t="s">
        <v>17</v>
      </c>
      <c r="AN17" s="15">
        <v>1.7719</v>
      </c>
      <c r="AO17" s="362">
        <f>AVERAGE(AN17:AN19)</f>
        <v>1.7166699999999999</v>
      </c>
      <c r="AQ17" s="380" t="s">
        <v>17</v>
      </c>
      <c r="AR17" s="15">
        <v>5.7282400000000004</v>
      </c>
      <c r="AS17" s="362">
        <f>AVERAGE(AR17:AR19)</f>
        <v>5.4418066666666673</v>
      </c>
      <c r="AT17" s="380" t="s">
        <v>5</v>
      </c>
      <c r="AU17" s="15">
        <v>0.49732999999999999</v>
      </c>
      <c r="AV17" s="362">
        <f>AVERAGE(AU17:AU19)</f>
        <v>0.52821666666666667</v>
      </c>
      <c r="AX17" s="380" t="s">
        <v>21</v>
      </c>
      <c r="AY17" s="4">
        <v>0.67834000000000005</v>
      </c>
      <c r="AZ17" s="362">
        <f>AVERAGE(AY17:AY19)</f>
        <v>0.85405333333333333</v>
      </c>
      <c r="BA17" s="380" t="s">
        <v>21</v>
      </c>
      <c r="BB17" s="4">
        <v>3.1817899999999999</v>
      </c>
      <c r="BC17" s="362">
        <f>AVERAGE(BB17:BB19)</f>
        <v>3.0085466666666663</v>
      </c>
      <c r="BG17" s="62"/>
    </row>
    <row r="18" spans="1:59" x14ac:dyDescent="0.25">
      <c r="A18" s="332"/>
      <c r="B18" s="4">
        <v>12.60783</v>
      </c>
      <c r="C18" s="362"/>
      <c r="D18" s="330"/>
      <c r="E18" s="4">
        <v>1.18157</v>
      </c>
      <c r="F18" s="362"/>
      <c r="H18" s="330"/>
      <c r="I18" s="4">
        <v>5.2966300000000004</v>
      </c>
      <c r="J18" s="362"/>
      <c r="K18" s="330"/>
      <c r="L18" s="4">
        <v>2.6062599999999998</v>
      </c>
      <c r="M18" s="362"/>
      <c r="O18" s="332"/>
      <c r="P18" s="15">
        <v>17.1387</v>
      </c>
      <c r="Q18" s="362"/>
      <c r="R18" s="330"/>
      <c r="S18" s="15">
        <v>1.7536</v>
      </c>
      <c r="T18" s="362"/>
      <c r="V18" s="330"/>
      <c r="W18" s="5">
        <v>17.776620000000001</v>
      </c>
      <c r="X18" s="362"/>
      <c r="Y18" s="330"/>
      <c r="Z18" s="5">
        <v>0.72201000000000004</v>
      </c>
      <c r="AA18" s="362"/>
      <c r="AC18" s="330"/>
      <c r="AD18" s="4">
        <v>10.96974</v>
      </c>
      <c r="AE18" s="362"/>
      <c r="AF18" s="330"/>
      <c r="AG18" s="4">
        <v>2.43432</v>
      </c>
      <c r="AH18" s="359"/>
      <c r="AJ18" s="410"/>
      <c r="AK18" s="100">
        <v>369.11509000000001</v>
      </c>
      <c r="AL18" s="362"/>
      <c r="AM18" s="380"/>
      <c r="AN18" s="15">
        <v>1.77027</v>
      </c>
      <c r="AO18" s="362"/>
      <c r="AQ18" s="380"/>
      <c r="AR18" s="15">
        <v>5.61327</v>
      </c>
      <c r="AS18" s="362"/>
      <c r="AT18" s="380"/>
      <c r="AU18" s="15">
        <v>0.51368000000000003</v>
      </c>
      <c r="AV18" s="362"/>
      <c r="AX18" s="380"/>
      <c r="AY18" s="4">
        <v>0.74153999999999998</v>
      </c>
      <c r="AZ18" s="362"/>
      <c r="BA18" s="380"/>
      <c r="BB18" s="4">
        <v>3.1919400000000002</v>
      </c>
      <c r="BC18" s="362"/>
      <c r="BG18" s="62"/>
    </row>
    <row r="19" spans="1:59" x14ac:dyDescent="0.25">
      <c r="A19" s="332"/>
      <c r="B19" s="4"/>
      <c r="C19" s="362"/>
      <c r="D19" s="330"/>
      <c r="E19" s="4">
        <v>1.5829599999999999</v>
      </c>
      <c r="F19" s="362"/>
      <c r="H19" s="330"/>
      <c r="I19" s="4">
        <v>4.02597</v>
      </c>
      <c r="J19" s="362"/>
      <c r="K19" s="330"/>
      <c r="L19" s="4">
        <v>2.7366299999999999</v>
      </c>
      <c r="M19" s="362"/>
      <c r="O19" s="332"/>
      <c r="P19" s="5"/>
      <c r="Q19" s="362"/>
      <c r="R19" s="330"/>
      <c r="S19" s="15">
        <v>1.42486</v>
      </c>
      <c r="T19" s="362"/>
      <c r="V19" s="330"/>
      <c r="W19" s="5">
        <v>14.6143</v>
      </c>
      <c r="X19" s="362"/>
      <c r="Y19" s="330"/>
      <c r="Z19" s="5"/>
      <c r="AA19" s="362"/>
      <c r="AC19" s="330"/>
      <c r="AD19" s="4">
        <v>9.5677500000000002</v>
      </c>
      <c r="AE19" s="362"/>
      <c r="AF19" s="330"/>
      <c r="AG19" s="4">
        <v>2.63226</v>
      </c>
      <c r="AH19" s="359"/>
      <c r="AJ19" s="410"/>
      <c r="AK19" s="100">
        <v>472.14357000000001</v>
      </c>
      <c r="AL19" s="362"/>
      <c r="AM19" s="380"/>
      <c r="AN19" s="15">
        <v>1.6078399999999999</v>
      </c>
      <c r="AO19" s="362"/>
      <c r="AQ19" s="380"/>
      <c r="AR19" s="15">
        <v>4.9839099999999998</v>
      </c>
      <c r="AS19" s="362"/>
      <c r="AT19" s="380"/>
      <c r="AU19" s="15">
        <v>0.57364000000000004</v>
      </c>
      <c r="AV19" s="362"/>
      <c r="AX19" s="380"/>
      <c r="AY19" s="4">
        <v>1.14228</v>
      </c>
      <c r="AZ19" s="362"/>
      <c r="BA19" s="380"/>
      <c r="BB19" s="4">
        <v>2.65191</v>
      </c>
      <c r="BC19" s="362"/>
      <c r="BG19" s="62"/>
    </row>
    <row r="20" spans="1:59" x14ac:dyDescent="0.25">
      <c r="A20" s="332" t="s">
        <v>7</v>
      </c>
      <c r="B20" s="4">
        <v>5.6835199999999997</v>
      </c>
      <c r="C20" s="362">
        <f>AVERAGE(B20:B22)</f>
        <v>4.8009466666666656</v>
      </c>
      <c r="D20" s="330" t="s">
        <v>7</v>
      </c>
      <c r="E20" s="4">
        <v>1.1739299999999999</v>
      </c>
      <c r="F20" s="362">
        <f>AVERAGE(E20:E22)</f>
        <v>1.1280549999999998</v>
      </c>
      <c r="H20" s="330" t="s">
        <v>18</v>
      </c>
      <c r="I20" s="4">
        <v>3.2946800000000001</v>
      </c>
      <c r="J20" s="362">
        <f>AVERAGE(I20:I22)</f>
        <v>4.1474733333333331</v>
      </c>
      <c r="K20" s="330" t="s">
        <v>18</v>
      </c>
      <c r="L20" s="4">
        <v>3.4428299999999998</v>
      </c>
      <c r="M20" s="362">
        <f>AVERAGE(L20:L22)</f>
        <v>3.4741949999999999</v>
      </c>
      <c r="O20" s="332" t="s">
        <v>22</v>
      </c>
      <c r="P20" s="15">
        <v>4.1410999999999998</v>
      </c>
      <c r="Q20" s="362">
        <f>AVERAGE(P20:P22)</f>
        <v>3.523075</v>
      </c>
      <c r="R20" s="330" t="s">
        <v>22</v>
      </c>
      <c r="S20" s="15">
        <v>0.88751000000000002</v>
      </c>
      <c r="T20" s="362">
        <f>AVERAGE(S20:S22)</f>
        <v>0.80040666666666682</v>
      </c>
      <c r="V20" s="330" t="s">
        <v>22</v>
      </c>
      <c r="W20" s="5">
        <v>25.275459999999999</v>
      </c>
      <c r="X20" s="362">
        <f>AVERAGE(W20:W22)</f>
        <v>25.349599999999999</v>
      </c>
      <c r="Y20" s="330" t="s">
        <v>22</v>
      </c>
      <c r="Z20" s="5">
        <v>0.89524999999999999</v>
      </c>
      <c r="AA20" s="362">
        <f>AVERAGE(Z20:Z22)</f>
        <v>1.1768366666666665</v>
      </c>
      <c r="AC20" s="380"/>
      <c r="AE20" s="339"/>
      <c r="AF20" s="380"/>
      <c r="AH20" s="520"/>
      <c r="AJ20" s="410" t="s">
        <v>18</v>
      </c>
      <c r="AK20" s="100">
        <v>414.73552999999998</v>
      </c>
      <c r="AL20" s="362">
        <f>AVERAGE(AK20:AK22)</f>
        <v>385.54332499999998</v>
      </c>
      <c r="AM20" s="380" t="s">
        <v>18</v>
      </c>
      <c r="AN20" s="15">
        <v>1.6528499999999999</v>
      </c>
      <c r="AO20" s="362">
        <f>AVERAGE(AN20:AN22)</f>
        <v>1.7070799999999999</v>
      </c>
      <c r="AQ20" s="380" t="s">
        <v>18</v>
      </c>
      <c r="AR20" s="15">
        <v>6.5332400000000002</v>
      </c>
      <c r="AS20" s="362">
        <f>AVERAGE(AR20:AR22)</f>
        <v>6.6158350000000006</v>
      </c>
      <c r="AT20" s="380" t="s">
        <v>6</v>
      </c>
      <c r="AU20" s="15">
        <v>1.0053799999999999</v>
      </c>
      <c r="AV20" s="362">
        <f>AVERAGE(AU20:AU22)</f>
        <v>0.94177</v>
      </c>
      <c r="AX20" s="380" t="s">
        <v>22</v>
      </c>
      <c r="AY20" s="4">
        <v>1.59534</v>
      </c>
      <c r="AZ20" s="362">
        <f>AVERAGE(AY20:AY22)</f>
        <v>1.90533</v>
      </c>
      <c r="BA20" s="380" t="s">
        <v>22</v>
      </c>
      <c r="BB20" s="4">
        <v>1.83769</v>
      </c>
      <c r="BC20" s="362">
        <f>AVERAGE(BB20:BB22)</f>
        <v>2.1805266666666667</v>
      </c>
      <c r="BG20" s="62"/>
    </row>
    <row r="21" spans="1:59" x14ac:dyDescent="0.25">
      <c r="A21" s="332"/>
      <c r="B21" s="4">
        <v>4.2465999999999999</v>
      </c>
      <c r="C21" s="362"/>
      <c r="D21" s="330"/>
      <c r="E21" s="4">
        <v>1.0821799999999999</v>
      </c>
      <c r="F21" s="362"/>
      <c r="H21" s="330"/>
      <c r="I21" s="4">
        <v>5.5641999999999996</v>
      </c>
      <c r="J21" s="362"/>
      <c r="K21" s="330"/>
      <c r="L21" s="4"/>
      <c r="M21" s="362"/>
      <c r="O21" s="332"/>
      <c r="P21" s="15">
        <v>2.9050500000000001</v>
      </c>
      <c r="Q21" s="362"/>
      <c r="R21" s="330"/>
      <c r="S21" s="15">
        <v>0.73575000000000002</v>
      </c>
      <c r="T21" s="362"/>
      <c r="V21" s="330"/>
      <c r="W21" s="5">
        <v>25.423739999999999</v>
      </c>
      <c r="X21" s="362"/>
      <c r="Y21" s="330"/>
      <c r="Z21" s="5">
        <v>1.7764899999999999</v>
      </c>
      <c r="AA21" s="362"/>
      <c r="AC21" s="380"/>
      <c r="AE21" s="362"/>
      <c r="AF21" s="380"/>
      <c r="AH21" s="359"/>
      <c r="AJ21" s="410"/>
      <c r="AK21" s="100">
        <v>356.35111999999998</v>
      </c>
      <c r="AL21" s="362"/>
      <c r="AM21" s="380"/>
      <c r="AN21" s="15">
        <v>1.7613099999999999</v>
      </c>
      <c r="AO21" s="362"/>
      <c r="AQ21" s="380"/>
      <c r="AR21" s="15">
        <v>6.6984300000000001</v>
      </c>
      <c r="AS21" s="362"/>
      <c r="AT21" s="380"/>
      <c r="AU21" s="15">
        <v>0.85597999999999996</v>
      </c>
      <c r="AV21" s="362"/>
      <c r="AX21" s="380"/>
      <c r="AY21" s="4">
        <v>2.3106100000000001</v>
      </c>
      <c r="AZ21" s="362"/>
      <c r="BA21" s="380"/>
      <c r="BB21" s="4">
        <v>2.4117099999999998</v>
      </c>
      <c r="BC21" s="362"/>
      <c r="BG21" s="62"/>
    </row>
    <row r="22" spans="1:59" x14ac:dyDescent="0.25">
      <c r="A22" s="332"/>
      <c r="B22" s="4">
        <v>4.4727199999999998</v>
      </c>
      <c r="C22" s="362"/>
      <c r="D22" s="330"/>
      <c r="E22" s="1"/>
      <c r="F22" s="362"/>
      <c r="H22" s="330"/>
      <c r="I22" s="4">
        <v>3.5835400000000002</v>
      </c>
      <c r="J22" s="362"/>
      <c r="K22" s="330"/>
      <c r="L22" s="4">
        <v>3.50556</v>
      </c>
      <c r="M22" s="362"/>
      <c r="O22" s="332"/>
      <c r="P22" s="5"/>
      <c r="Q22" s="362"/>
      <c r="R22" s="330"/>
      <c r="S22" s="15">
        <v>0.77795999999999998</v>
      </c>
      <c r="T22" s="362"/>
      <c r="V22" s="330"/>
      <c r="W22" s="5"/>
      <c r="X22" s="362"/>
      <c r="Y22" s="330"/>
      <c r="Z22" s="5">
        <v>0.85877000000000003</v>
      </c>
      <c r="AA22" s="362"/>
      <c r="AC22" s="380"/>
      <c r="AE22" s="362"/>
      <c r="AF22" s="380"/>
      <c r="AH22" s="359"/>
      <c r="AJ22" s="410"/>
      <c r="AK22" s="100"/>
      <c r="AL22" s="362"/>
      <c r="AM22" s="380"/>
      <c r="AN22" s="11"/>
      <c r="AO22" s="362"/>
      <c r="AQ22" s="380"/>
      <c r="AS22" s="362"/>
      <c r="AT22" s="380"/>
      <c r="AU22" s="15">
        <v>0.96394999999999997</v>
      </c>
      <c r="AV22" s="362"/>
      <c r="AX22" s="380"/>
      <c r="AY22" s="4">
        <v>1.8100400000000001</v>
      </c>
      <c r="AZ22" s="362"/>
      <c r="BA22" s="380"/>
      <c r="BB22" s="4">
        <v>2.2921800000000001</v>
      </c>
      <c r="BC22" s="362"/>
      <c r="BG22" s="62"/>
    </row>
    <row r="23" spans="1:59" ht="30.95" customHeight="1" x14ac:dyDescent="0.25">
      <c r="A23" s="60" t="s">
        <v>13</v>
      </c>
      <c r="B23" s="12">
        <f>AVERAGE(C5:C13)</f>
        <v>3.51993</v>
      </c>
      <c r="C23" s="67"/>
      <c r="D23" s="68" t="s">
        <v>13</v>
      </c>
      <c r="E23" s="12">
        <f>AVERAGE(F5:F13)</f>
        <v>1.7344288888888888</v>
      </c>
      <c r="H23" s="25" t="s">
        <v>13</v>
      </c>
      <c r="I23" s="26">
        <f>AVERAGE(J5:J13)</f>
        <v>2.1736249999999999</v>
      </c>
      <c r="J23" s="13"/>
      <c r="K23" s="25" t="s">
        <v>13</v>
      </c>
      <c r="L23" s="26">
        <f>AVERAGE(M5:M16)</f>
        <v>2.3842166666666667</v>
      </c>
      <c r="M23" s="13"/>
      <c r="O23" s="87" t="s">
        <v>13</v>
      </c>
      <c r="P23" s="7">
        <f>AVERAGE(Q5:Q13)</f>
        <v>0.67601833333333328</v>
      </c>
      <c r="Q23" s="11"/>
      <c r="R23" s="32" t="s">
        <v>13</v>
      </c>
      <c r="S23" s="7">
        <f>AVERAGE(T5:T13)</f>
        <v>1.4863949999999999</v>
      </c>
      <c r="T23" s="11"/>
      <c r="V23" s="32" t="s">
        <v>13</v>
      </c>
      <c r="W23" s="7">
        <f>AVERAGE(X5:X13)</f>
        <v>13.614130000000001</v>
      </c>
      <c r="Y23" s="32" t="s">
        <v>13</v>
      </c>
      <c r="Z23" s="7">
        <f>AVERAGE(AA5:AA13)</f>
        <v>1.1900383333333335</v>
      </c>
      <c r="AC23" s="32" t="s">
        <v>13</v>
      </c>
      <c r="AD23" s="7">
        <f>AVERAGE(AE5:AE13)</f>
        <v>2.7961233333333335</v>
      </c>
      <c r="AF23" s="32" t="s">
        <v>13</v>
      </c>
      <c r="AG23" s="7">
        <f>AVERAGE(AH5:AH13)</f>
        <v>1.5845500000000001</v>
      </c>
      <c r="AH23" s="62"/>
      <c r="AJ23" s="60" t="s">
        <v>38</v>
      </c>
      <c r="AK23" s="7">
        <f>AVERAGE(AL5:AL16)</f>
        <v>120.57112624999999</v>
      </c>
      <c r="AM23" s="61" t="s">
        <v>38</v>
      </c>
      <c r="AN23" s="7">
        <f>AVERAGE(AO5:AO16)</f>
        <v>1.9293550000000002</v>
      </c>
      <c r="AQ23" s="61" t="s">
        <v>38</v>
      </c>
      <c r="AR23" s="7">
        <f>AVERAGE(AS5:AS16)</f>
        <v>1.5817029166666667</v>
      </c>
      <c r="AT23" s="61" t="s">
        <v>38</v>
      </c>
      <c r="AU23" s="7">
        <f>AVERAGE(AV5:AV16)</f>
        <v>1.2285858333333333</v>
      </c>
      <c r="AX23" s="61" t="s">
        <v>8</v>
      </c>
      <c r="AY23" s="7">
        <f>AVERAGE(AZ5:AZ13)</f>
        <v>0.87766500000000003</v>
      </c>
      <c r="BA23" s="61" t="s">
        <v>8</v>
      </c>
      <c r="BB23" s="7">
        <f>AVERAGE(BC5:BC13)</f>
        <v>2.5318266666666669</v>
      </c>
      <c r="BG23" s="62"/>
    </row>
    <row r="24" spans="1:59" ht="14.45" customHeight="1" x14ac:dyDescent="0.25">
      <c r="A24" s="483" t="s">
        <v>14</v>
      </c>
      <c r="B24" s="484"/>
      <c r="C24" s="484"/>
      <c r="D24" s="484" t="s">
        <v>15</v>
      </c>
      <c r="E24" s="484"/>
      <c r="F24" s="484"/>
      <c r="H24" s="484" t="s">
        <v>14</v>
      </c>
      <c r="I24" s="484"/>
      <c r="J24" s="484"/>
      <c r="K24" s="484" t="s">
        <v>15</v>
      </c>
      <c r="L24" s="484"/>
      <c r="M24" s="484"/>
      <c r="O24" s="516" t="s">
        <v>31</v>
      </c>
      <c r="P24" s="511"/>
      <c r="Q24" s="484"/>
      <c r="R24" s="484" t="s">
        <v>33</v>
      </c>
      <c r="S24" s="484"/>
      <c r="T24" s="484"/>
      <c r="V24" s="511" t="s">
        <v>31</v>
      </c>
      <c r="W24" s="511"/>
      <c r="X24" s="484"/>
      <c r="Y24" s="484" t="s">
        <v>33</v>
      </c>
      <c r="Z24" s="484"/>
      <c r="AA24" s="484"/>
      <c r="AC24" s="511" t="s">
        <v>31</v>
      </c>
      <c r="AD24" s="511"/>
      <c r="AE24" s="484"/>
      <c r="AF24" s="484" t="s">
        <v>33</v>
      </c>
      <c r="AG24" s="484"/>
      <c r="AH24" s="504"/>
      <c r="AJ24" s="483" t="s">
        <v>46</v>
      </c>
      <c r="AK24" s="484"/>
      <c r="AL24" s="484"/>
      <c r="AM24" s="484" t="s">
        <v>41</v>
      </c>
      <c r="AN24" s="484"/>
      <c r="AO24" s="484"/>
      <c r="AQ24" s="484" t="s">
        <v>46</v>
      </c>
      <c r="AR24" s="484"/>
      <c r="AS24" s="484"/>
      <c r="AT24" s="484" t="s">
        <v>41</v>
      </c>
      <c r="AU24" s="484"/>
      <c r="AV24" s="484"/>
      <c r="AX24" s="484" t="s">
        <v>46</v>
      </c>
      <c r="AY24" s="484"/>
      <c r="AZ24" s="484"/>
      <c r="BA24" s="484" t="s">
        <v>41</v>
      </c>
      <c r="BB24" s="484"/>
      <c r="BC24" s="484"/>
      <c r="BG24" s="62"/>
    </row>
    <row r="25" spans="1:59" x14ac:dyDescent="0.25">
      <c r="A25" s="69"/>
      <c r="B25" s="595" t="s">
        <v>2</v>
      </c>
      <c r="C25" s="362">
        <f>C5/$B$23</f>
        <v>0.28409655873838402</v>
      </c>
      <c r="D25" s="8"/>
      <c r="E25" s="595" t="s">
        <v>2</v>
      </c>
      <c r="F25" s="362">
        <f>F5/$E$23</f>
        <v>0.57655866228140418</v>
      </c>
      <c r="H25" s="14"/>
      <c r="I25" s="330" t="s">
        <v>2</v>
      </c>
      <c r="J25" s="362">
        <f>J5/$I$23</f>
        <v>0.46006095807694519</v>
      </c>
      <c r="K25" s="14"/>
      <c r="L25" s="330" t="s">
        <v>2</v>
      </c>
      <c r="M25" s="362">
        <f>M5/$L$23</f>
        <v>0.41942496836836696</v>
      </c>
      <c r="O25" s="88"/>
      <c r="P25" s="330" t="s">
        <v>2</v>
      </c>
      <c r="Q25" s="594">
        <f>Q5/$P$23</f>
        <v>1.4792498231063755</v>
      </c>
      <c r="R25" s="34"/>
      <c r="S25" s="330" t="s">
        <v>2</v>
      </c>
      <c r="T25" s="362">
        <f>T5/$S$23</f>
        <v>0.67276867858139999</v>
      </c>
      <c r="V25" s="8"/>
      <c r="W25" s="330" t="s">
        <v>2</v>
      </c>
      <c r="X25" s="362">
        <f>X5/$W$23</f>
        <v>7.3453096158182699E-2</v>
      </c>
      <c r="Y25" s="8"/>
      <c r="Z25" s="330" t="s">
        <v>2</v>
      </c>
      <c r="AA25" s="362">
        <f>AA5/$Z$23</f>
        <v>0.84030906567435493</v>
      </c>
      <c r="AC25" s="8"/>
      <c r="AD25" s="330" t="s">
        <v>2</v>
      </c>
      <c r="AE25" s="362">
        <f>AE5/$AD$23</f>
        <v>0.35763801549049457</v>
      </c>
      <c r="AF25" s="14"/>
      <c r="AG25" s="330" t="s">
        <v>2</v>
      </c>
      <c r="AH25" s="359">
        <f>AH5/$AG$23</f>
        <v>0.63109400145151617</v>
      </c>
      <c r="AJ25" s="69"/>
      <c r="AK25" s="379" t="s">
        <v>2</v>
      </c>
      <c r="AL25" s="362">
        <f>AL5/$AK$23</f>
        <v>8.293859658626189E-3</v>
      </c>
      <c r="AM25" s="8"/>
      <c r="AN25" s="379" t="s">
        <v>2</v>
      </c>
      <c r="AO25" s="362">
        <f>AO5/$AN$23</f>
        <v>0.51830793192543623</v>
      </c>
      <c r="AQ25" s="8"/>
      <c r="AR25" s="379" t="s">
        <v>2</v>
      </c>
      <c r="AS25" s="362">
        <f>AS5/$AR$23</f>
        <v>0.63222997786931645</v>
      </c>
      <c r="AU25" s="330" t="s">
        <v>2</v>
      </c>
      <c r="AV25" s="362">
        <f>AV5/$AU$23</f>
        <v>0.81394394503707856</v>
      </c>
      <c r="AX25" s="8"/>
      <c r="AY25" s="379" t="s">
        <v>2</v>
      </c>
      <c r="AZ25" s="362">
        <f>AZ5/$AY$23</f>
        <v>1.13938689591131</v>
      </c>
      <c r="BA25" s="8"/>
      <c r="BB25" s="379" t="s">
        <v>2</v>
      </c>
      <c r="BC25" s="362">
        <f>BC5/$BB$23</f>
        <v>0.39497174635441074</v>
      </c>
      <c r="BG25" s="62"/>
    </row>
    <row r="26" spans="1:59" x14ac:dyDescent="0.25">
      <c r="A26" s="70"/>
      <c r="B26" s="595"/>
      <c r="C26" s="330"/>
      <c r="D26" s="9"/>
      <c r="E26" s="595"/>
      <c r="F26" s="330"/>
      <c r="H26" s="14"/>
      <c r="I26" s="330"/>
      <c r="J26" s="330"/>
      <c r="K26" s="14"/>
      <c r="L26" s="330"/>
      <c r="M26" s="330"/>
      <c r="O26" s="89"/>
      <c r="P26" s="330"/>
      <c r="Q26" s="464"/>
      <c r="R26" s="35"/>
      <c r="S26" s="330"/>
      <c r="T26" s="330"/>
      <c r="V26" s="9"/>
      <c r="W26" s="330"/>
      <c r="X26" s="330"/>
      <c r="Y26" s="9"/>
      <c r="Z26" s="330"/>
      <c r="AA26" s="330"/>
      <c r="AC26" s="9"/>
      <c r="AD26" s="330"/>
      <c r="AE26" s="330"/>
      <c r="AF26" s="14"/>
      <c r="AG26" s="330"/>
      <c r="AH26" s="355"/>
      <c r="AJ26" s="70"/>
      <c r="AK26" s="380"/>
      <c r="AL26" s="330"/>
      <c r="AM26" s="9"/>
      <c r="AN26" s="380"/>
      <c r="AO26" s="330"/>
      <c r="AQ26" s="9"/>
      <c r="AR26" s="380"/>
      <c r="AS26" s="330"/>
      <c r="AU26" s="330"/>
      <c r="AV26" s="330"/>
      <c r="AX26" s="9"/>
      <c r="AY26" s="380"/>
      <c r="AZ26" s="330"/>
      <c r="BA26" s="9"/>
      <c r="BB26" s="380"/>
      <c r="BC26" s="330"/>
      <c r="BG26" s="62"/>
    </row>
    <row r="27" spans="1:59" x14ac:dyDescent="0.25">
      <c r="A27" s="71"/>
      <c r="B27" s="595"/>
      <c r="C27" s="330"/>
      <c r="D27" s="10"/>
      <c r="E27" s="595"/>
      <c r="F27" s="330"/>
      <c r="H27" s="14"/>
      <c r="I27" s="330"/>
      <c r="J27" s="330"/>
      <c r="K27" s="14"/>
      <c r="L27" s="330"/>
      <c r="M27" s="330"/>
      <c r="O27" s="89"/>
      <c r="P27" s="330"/>
      <c r="Q27" s="464"/>
      <c r="R27" s="36"/>
      <c r="S27" s="330"/>
      <c r="T27" s="330"/>
      <c r="V27" s="10"/>
      <c r="W27" s="330"/>
      <c r="X27" s="330"/>
      <c r="Y27" s="10"/>
      <c r="Z27" s="330"/>
      <c r="AA27" s="330"/>
      <c r="AC27" s="10"/>
      <c r="AD27" s="330"/>
      <c r="AE27" s="330"/>
      <c r="AF27" s="14"/>
      <c r="AG27" s="330"/>
      <c r="AH27" s="355"/>
      <c r="AJ27" s="71"/>
      <c r="AK27" s="381"/>
      <c r="AL27" s="330"/>
      <c r="AM27" s="10"/>
      <c r="AN27" s="381"/>
      <c r="AO27" s="330"/>
      <c r="AQ27" s="10"/>
      <c r="AR27" s="381"/>
      <c r="AS27" s="330"/>
      <c r="AU27" s="330"/>
      <c r="AV27" s="330"/>
      <c r="AX27" s="10"/>
      <c r="AY27" s="381"/>
      <c r="AZ27" s="330"/>
      <c r="BA27" s="10"/>
      <c r="BB27" s="381"/>
      <c r="BC27" s="330"/>
      <c r="BG27" s="62"/>
    </row>
    <row r="28" spans="1:59" ht="14.45" customHeight="1" x14ac:dyDescent="0.25">
      <c r="A28" s="69"/>
      <c r="B28" s="596" t="s">
        <v>3</v>
      </c>
      <c r="C28" s="362">
        <f t="shared" ref="C28" si="0">C8/$B$23</f>
        <v>1.0153923515524454</v>
      </c>
      <c r="D28" s="8"/>
      <c r="E28" s="596" t="s">
        <v>3</v>
      </c>
      <c r="F28" s="362">
        <f t="shared" ref="F28" si="1">F8/$E$23</f>
        <v>0.82159609375100107</v>
      </c>
      <c r="H28" s="14"/>
      <c r="I28" s="502" t="s">
        <v>3</v>
      </c>
      <c r="J28" s="362">
        <f t="shared" ref="J28" si="2">J8/$I$23</f>
        <v>1.9249065501178908</v>
      </c>
      <c r="K28" s="14"/>
      <c r="L28" s="502" t="s">
        <v>3</v>
      </c>
      <c r="M28" s="362">
        <f t="shared" ref="M28" si="3">M8/$L$23</f>
        <v>1.2003005878939972</v>
      </c>
      <c r="O28" s="89"/>
      <c r="P28" s="502" t="s">
        <v>3</v>
      </c>
      <c r="Q28" s="594">
        <f t="shared" ref="Q28" si="4">Q8/$P$23</f>
        <v>0.23295965839190752</v>
      </c>
      <c r="R28" s="34"/>
      <c r="S28" s="502" t="s">
        <v>3</v>
      </c>
      <c r="T28" s="362">
        <f t="shared" ref="T28" si="5">T8/$S$23</f>
        <v>1.1744220076090137</v>
      </c>
      <c r="V28" s="8"/>
      <c r="W28" s="502" t="s">
        <v>3</v>
      </c>
      <c r="X28" s="362">
        <f t="shared" ref="X28" si="6">X8/$W$23</f>
        <v>1.0361205600357861</v>
      </c>
      <c r="Y28" s="8"/>
      <c r="Z28" s="502" t="s">
        <v>3</v>
      </c>
      <c r="AA28" s="362">
        <f t="shared" ref="AA28" si="7">AA8/$Z$23</f>
        <v>1.070856260932771</v>
      </c>
      <c r="AC28" s="8"/>
      <c r="AD28" s="330" t="s">
        <v>3</v>
      </c>
      <c r="AE28" s="362">
        <f t="shared" ref="AE28" si="8">AE8/$AD$23</f>
        <v>0.82023921214729434</v>
      </c>
      <c r="AF28" s="14"/>
      <c r="AG28" s="330" t="s">
        <v>3</v>
      </c>
      <c r="AH28" s="359">
        <f t="shared" ref="AH28" si="9">AH8/$AG$23</f>
        <v>1.5322110378340854</v>
      </c>
      <c r="AJ28" s="69"/>
      <c r="AK28" s="588" t="s">
        <v>3</v>
      </c>
      <c r="AL28" s="362">
        <f>AL8/$AK$23</f>
        <v>0.51575544605149615</v>
      </c>
      <c r="AM28" s="8"/>
      <c r="AN28" s="588" t="s">
        <v>3</v>
      </c>
      <c r="AO28" s="362">
        <f t="shared" ref="AO28" si="10">AO8/$AN$23</f>
        <v>1.3244685400043019</v>
      </c>
      <c r="AQ28" s="8"/>
      <c r="AR28" s="588" t="s">
        <v>3</v>
      </c>
      <c r="AS28" s="362">
        <f t="shared" ref="AS28" si="11">AS8/$AR$23</f>
        <v>0.65445707645794204</v>
      </c>
      <c r="AU28" s="330" t="s">
        <v>3</v>
      </c>
      <c r="AV28" s="362">
        <f t="shared" ref="AV28" si="12">AV8/$AU$23</f>
        <v>1.0329084319844699</v>
      </c>
      <c r="AX28" s="8"/>
      <c r="AY28" s="588" t="s">
        <v>3</v>
      </c>
      <c r="AZ28" s="362">
        <f t="shared" ref="AZ28" si="13">AZ8/$AY$23</f>
        <v>0.26020748235374541</v>
      </c>
      <c r="BA28" s="8"/>
      <c r="BB28" s="588" t="s">
        <v>3</v>
      </c>
      <c r="BC28" s="362">
        <f t="shared" ref="BC28" si="14">BC8/$BB$23</f>
        <v>0.81099811993448734</v>
      </c>
      <c r="BG28" s="62"/>
    </row>
    <row r="29" spans="1:59" ht="14.45" customHeight="1" x14ac:dyDescent="0.25">
      <c r="A29" s="70"/>
      <c r="B29" s="596"/>
      <c r="C29" s="330"/>
      <c r="D29" s="9"/>
      <c r="E29" s="596"/>
      <c r="F29" s="330"/>
      <c r="H29" s="14"/>
      <c r="I29" s="502"/>
      <c r="J29" s="330"/>
      <c r="K29" s="14"/>
      <c r="L29" s="502"/>
      <c r="M29" s="330"/>
      <c r="O29" s="89"/>
      <c r="P29" s="502"/>
      <c r="Q29" s="464"/>
      <c r="R29" s="35"/>
      <c r="S29" s="502"/>
      <c r="T29" s="330"/>
      <c r="V29" s="9"/>
      <c r="W29" s="502"/>
      <c r="X29" s="330"/>
      <c r="Y29" s="9"/>
      <c r="Z29" s="502"/>
      <c r="AA29" s="330"/>
      <c r="AC29" s="9"/>
      <c r="AD29" s="330"/>
      <c r="AE29" s="330"/>
      <c r="AF29" s="14"/>
      <c r="AG29" s="330"/>
      <c r="AH29" s="355"/>
      <c r="AJ29" s="70"/>
      <c r="AK29" s="588"/>
      <c r="AL29" s="330"/>
      <c r="AM29" s="9"/>
      <c r="AN29" s="588"/>
      <c r="AO29" s="330"/>
      <c r="AQ29" s="9"/>
      <c r="AR29" s="588"/>
      <c r="AS29" s="330"/>
      <c r="AU29" s="330"/>
      <c r="AV29" s="330"/>
      <c r="AX29" s="9"/>
      <c r="AY29" s="588"/>
      <c r="AZ29" s="330"/>
      <c r="BA29" s="9"/>
      <c r="BB29" s="588"/>
      <c r="BC29" s="330"/>
      <c r="BG29" s="62"/>
    </row>
    <row r="30" spans="1:59" x14ac:dyDescent="0.25">
      <c r="A30" s="71"/>
      <c r="B30" s="596"/>
      <c r="C30" s="330"/>
      <c r="D30" s="10"/>
      <c r="E30" s="596"/>
      <c r="F30" s="330"/>
      <c r="H30" s="14"/>
      <c r="I30" s="502"/>
      <c r="J30" s="330"/>
      <c r="K30" s="14"/>
      <c r="L30" s="502"/>
      <c r="M30" s="330"/>
      <c r="O30" s="89"/>
      <c r="P30" s="502"/>
      <c r="Q30" s="464"/>
      <c r="R30" s="36"/>
      <c r="S30" s="502"/>
      <c r="T30" s="330"/>
      <c r="V30" s="10"/>
      <c r="W30" s="502"/>
      <c r="X30" s="330"/>
      <c r="Y30" s="10"/>
      <c r="Z30" s="502"/>
      <c r="AA30" s="330"/>
      <c r="AC30" s="10"/>
      <c r="AD30" s="330"/>
      <c r="AE30" s="330"/>
      <c r="AF30" s="14"/>
      <c r="AG30" s="330"/>
      <c r="AH30" s="355"/>
      <c r="AJ30" s="71"/>
      <c r="AK30" s="588"/>
      <c r="AL30" s="330"/>
      <c r="AM30" s="10"/>
      <c r="AN30" s="588"/>
      <c r="AO30" s="330"/>
      <c r="AQ30" s="10"/>
      <c r="AR30" s="588"/>
      <c r="AS30" s="330"/>
      <c r="AU30" s="330"/>
      <c r="AV30" s="330"/>
      <c r="AX30" s="10"/>
      <c r="AY30" s="588"/>
      <c r="AZ30" s="330"/>
      <c r="BA30" s="10"/>
      <c r="BB30" s="588"/>
      <c r="BC30" s="330"/>
      <c r="BG30" s="62"/>
    </row>
    <row r="31" spans="1:59" x14ac:dyDescent="0.25">
      <c r="A31" s="69"/>
      <c r="B31" s="595" t="s">
        <v>4</v>
      </c>
      <c r="C31" s="362">
        <f t="shared" ref="C31" si="15">C11/$B$23</f>
        <v>1.7005110897091704</v>
      </c>
      <c r="D31" s="8"/>
      <c r="E31" s="595" t="s">
        <v>4</v>
      </c>
      <c r="F31" s="362">
        <f t="shared" ref="F31" si="16">F11/$E$23</f>
        <v>1.6018452439675948</v>
      </c>
      <c r="H31" s="14"/>
      <c r="I31" s="330" t="s">
        <v>4</v>
      </c>
      <c r="J31" s="362">
        <f t="shared" ref="J31" si="17">J11/$I$23</f>
        <v>0.61503249180516428</v>
      </c>
      <c r="K31" s="14"/>
      <c r="L31" s="330" t="s">
        <v>4</v>
      </c>
      <c r="M31" s="362">
        <f t="shared" ref="M31" si="18">M11/$L$23</f>
        <v>1.0269368695518446</v>
      </c>
      <c r="O31" s="89"/>
      <c r="P31" s="330" t="s">
        <v>4</v>
      </c>
      <c r="Q31" s="594">
        <f t="shared" ref="Q31" si="19">Q11/$P$23</f>
        <v>1.2877905185017171</v>
      </c>
      <c r="R31" s="34"/>
      <c r="S31" s="330" t="s">
        <v>4</v>
      </c>
      <c r="T31" s="362">
        <f t="shared" ref="T31" si="20">T11/$S$23</f>
        <v>1.1528093138095863</v>
      </c>
      <c r="V31" s="8"/>
      <c r="W31" s="330" t="s">
        <v>4</v>
      </c>
      <c r="X31" s="362">
        <f t="shared" ref="X31" si="21">X11/$W$23</f>
        <v>1.8904263438060309</v>
      </c>
      <c r="Y31" s="8"/>
      <c r="Z31" s="330" t="s">
        <v>4</v>
      </c>
      <c r="AA31" s="362">
        <f t="shared" ref="AA31" si="22">AA11/$Z$23</f>
        <v>1.0888346733928738</v>
      </c>
      <c r="AC31" s="8"/>
      <c r="AD31" s="330" t="s">
        <v>4</v>
      </c>
      <c r="AE31" s="362">
        <f t="shared" ref="AE31" si="23">AE11/$AD$23</f>
        <v>1.8221227723622109</v>
      </c>
      <c r="AF31" s="14"/>
      <c r="AG31" s="330" t="s">
        <v>4</v>
      </c>
      <c r="AH31" s="359">
        <f t="shared" ref="AH31" si="24">AH11/$AG$23</f>
        <v>0.83669496071439831</v>
      </c>
      <c r="AJ31" s="69"/>
      <c r="AK31" s="380" t="s">
        <v>4</v>
      </c>
      <c r="AL31" s="362">
        <f t="shared" ref="AL31" si="25">AL11/$AK$23</f>
        <v>1.436921857289748</v>
      </c>
      <c r="AM31" s="8"/>
      <c r="AN31" s="380" t="s">
        <v>4</v>
      </c>
      <c r="AO31" s="362">
        <f t="shared" ref="AO31" si="26">AO11/$AN$23</f>
        <v>1.121291830689531</v>
      </c>
      <c r="AQ31" s="8"/>
      <c r="AR31" s="380" t="s">
        <v>4</v>
      </c>
      <c r="AS31" s="362">
        <f t="shared" ref="AS31" si="27">AS11/$AR$23</f>
        <v>1.7324998083552878</v>
      </c>
      <c r="AU31" s="330" t="s">
        <v>4</v>
      </c>
      <c r="AV31" s="362">
        <f t="shared" ref="AV31" si="28">AV11/$AU$23</f>
        <v>1.0263480437874712</v>
      </c>
      <c r="AX31" s="8"/>
      <c r="AY31" s="588" t="s">
        <v>4</v>
      </c>
      <c r="AZ31" s="362">
        <f t="shared" ref="AZ31" si="29">AZ11/$AY$23</f>
        <v>1.6004056217349445</v>
      </c>
      <c r="BA31" s="8"/>
      <c r="BB31" s="588" t="s">
        <v>4</v>
      </c>
      <c r="BC31" s="362">
        <f t="shared" ref="BC31" si="30">BC11/$BB$23</f>
        <v>1.7940301337111018</v>
      </c>
      <c r="BG31" s="62"/>
    </row>
    <row r="32" spans="1:59" x14ac:dyDescent="0.25">
      <c r="A32" s="70"/>
      <c r="B32" s="595"/>
      <c r="C32" s="330"/>
      <c r="D32" s="9"/>
      <c r="E32" s="595"/>
      <c r="F32" s="330"/>
      <c r="H32" s="14"/>
      <c r="I32" s="330"/>
      <c r="J32" s="330"/>
      <c r="K32" s="14"/>
      <c r="L32" s="330"/>
      <c r="M32" s="330"/>
      <c r="O32" s="89"/>
      <c r="P32" s="330"/>
      <c r="Q32" s="464"/>
      <c r="R32" s="35"/>
      <c r="S32" s="330"/>
      <c r="T32" s="330"/>
      <c r="V32" s="9"/>
      <c r="W32" s="330"/>
      <c r="X32" s="330"/>
      <c r="Y32" s="9"/>
      <c r="Z32" s="330"/>
      <c r="AA32" s="330"/>
      <c r="AC32" s="9"/>
      <c r="AD32" s="330"/>
      <c r="AE32" s="330"/>
      <c r="AF32" s="14"/>
      <c r="AG32" s="330"/>
      <c r="AH32" s="355"/>
      <c r="AJ32" s="70"/>
      <c r="AK32" s="380"/>
      <c r="AL32" s="330"/>
      <c r="AM32" s="9"/>
      <c r="AN32" s="380"/>
      <c r="AO32" s="330"/>
      <c r="AQ32" s="9"/>
      <c r="AR32" s="380"/>
      <c r="AS32" s="330"/>
      <c r="AU32" s="330"/>
      <c r="AV32" s="330"/>
      <c r="AX32" s="9"/>
      <c r="AY32" s="588"/>
      <c r="AZ32" s="330"/>
      <c r="BA32" s="9"/>
      <c r="BB32" s="588"/>
      <c r="BC32" s="330"/>
      <c r="BG32" s="62"/>
    </row>
    <row r="33" spans="1:59" x14ac:dyDescent="0.25">
      <c r="A33" s="71"/>
      <c r="B33" s="595"/>
      <c r="C33" s="330"/>
      <c r="D33" s="10"/>
      <c r="E33" s="595"/>
      <c r="F33" s="330"/>
      <c r="H33" s="14"/>
      <c r="I33" s="330"/>
      <c r="J33" s="330"/>
      <c r="K33" s="14"/>
      <c r="L33" s="330"/>
      <c r="M33" s="330"/>
      <c r="O33" s="89"/>
      <c r="P33" s="330"/>
      <c r="Q33" s="464"/>
      <c r="R33" s="36"/>
      <c r="S33" s="330"/>
      <c r="T33" s="330"/>
      <c r="V33" s="10"/>
      <c r="W33" s="330"/>
      <c r="X33" s="330"/>
      <c r="Y33" s="10"/>
      <c r="Z33" s="330"/>
      <c r="AA33" s="330"/>
      <c r="AC33" s="10"/>
      <c r="AD33" s="330"/>
      <c r="AE33" s="330"/>
      <c r="AF33" s="14"/>
      <c r="AG33" s="330"/>
      <c r="AH33" s="355"/>
      <c r="AJ33" s="71"/>
      <c r="AK33" s="380"/>
      <c r="AL33" s="330"/>
      <c r="AM33" s="10"/>
      <c r="AN33" s="380"/>
      <c r="AO33" s="330"/>
      <c r="AQ33" s="10"/>
      <c r="AR33" s="380"/>
      <c r="AS33" s="330"/>
      <c r="AU33" s="330"/>
      <c r="AV33" s="330"/>
      <c r="AX33" s="10"/>
      <c r="AY33" s="588"/>
      <c r="AZ33" s="330"/>
      <c r="BA33" s="10"/>
      <c r="BB33" s="588"/>
      <c r="BC33" s="330"/>
      <c r="BG33" s="62"/>
    </row>
    <row r="34" spans="1:59" x14ac:dyDescent="0.25">
      <c r="A34" s="69"/>
      <c r="B34" s="595" t="s">
        <v>5</v>
      </c>
      <c r="C34" s="362">
        <f t="shared" ref="C34" si="31">C14/$B$23</f>
        <v>0.78350563789620808</v>
      </c>
      <c r="D34" s="8"/>
      <c r="E34" s="595" t="s">
        <v>5</v>
      </c>
      <c r="F34" s="362">
        <f t="shared" ref="F34" si="32">F14/$E$23</f>
        <v>0.96501890471791563</v>
      </c>
      <c r="H34" s="14"/>
      <c r="I34" s="330"/>
      <c r="J34" s="362"/>
      <c r="K34" s="14"/>
      <c r="L34" s="330" t="s">
        <v>20</v>
      </c>
      <c r="M34" s="362">
        <f>M14/$L$23</f>
        <v>1.3533375741857911</v>
      </c>
      <c r="O34" s="89"/>
      <c r="P34" s="330" t="s">
        <v>19</v>
      </c>
      <c r="Q34" s="594">
        <f t="shared" ref="Q34" si="33">Q14/$P$23</f>
        <v>5.9058901262539729</v>
      </c>
      <c r="R34" s="34"/>
      <c r="S34" s="330" t="s">
        <v>19</v>
      </c>
      <c r="T34" s="362">
        <f t="shared" ref="T34" si="34">T14/$S$23</f>
        <v>1.5471358555431094</v>
      </c>
      <c r="V34" s="8"/>
      <c r="W34" s="330" t="s">
        <v>19</v>
      </c>
      <c r="X34" s="362">
        <f t="shared" ref="X34" si="35">X14/$W$23</f>
        <v>1.0834941344030062</v>
      </c>
      <c r="Y34" s="8"/>
      <c r="Z34" s="330" t="s">
        <v>19</v>
      </c>
      <c r="AA34" s="362">
        <f t="shared" ref="AA34" si="36">AA14/$Z$23</f>
        <v>0.27469423253872771</v>
      </c>
      <c r="AC34" s="8"/>
      <c r="AD34" s="330" t="s">
        <v>17</v>
      </c>
      <c r="AE34" s="362">
        <f t="shared" ref="AE34" si="37">AE14/$AD$23</f>
        <v>3.2325594841429259</v>
      </c>
      <c r="AF34" s="14"/>
      <c r="AG34" s="330" t="s">
        <v>17</v>
      </c>
      <c r="AH34" s="359">
        <f t="shared" ref="AH34" si="38">AH14/$AG$23</f>
        <v>3.1808147423558739</v>
      </c>
      <c r="AJ34" s="69"/>
      <c r="AK34" s="380" t="s">
        <v>20</v>
      </c>
      <c r="AL34" s="362">
        <f t="shared" ref="AL34" si="39">AL14/$AK$23</f>
        <v>2.0390288370001297</v>
      </c>
      <c r="AM34" s="8"/>
      <c r="AN34" s="380" t="s">
        <v>20</v>
      </c>
      <c r="AO34" s="362">
        <f t="shared" ref="AO34" si="40">AO14/$AN$23</f>
        <v>1.0359316973807309</v>
      </c>
      <c r="AQ34" s="8"/>
      <c r="AR34" s="380" t="s">
        <v>20</v>
      </c>
      <c r="AS34" s="362">
        <f t="shared" ref="AS34" si="41">AS14/$AR$23</f>
        <v>0.98081313731745345</v>
      </c>
      <c r="AU34" s="330" t="s">
        <v>20</v>
      </c>
      <c r="AV34" s="362">
        <f t="shared" ref="AV34" si="42">AV14/$AU$23</f>
        <v>1.1267995791909806</v>
      </c>
      <c r="AX34" s="8"/>
      <c r="AY34" s="380" t="s">
        <v>19</v>
      </c>
      <c r="AZ34" s="362">
        <f t="shared" ref="AZ34" si="43">AZ14/$AY$23</f>
        <v>1.5143021540109265</v>
      </c>
      <c r="BA34" s="8"/>
      <c r="BB34" s="380" t="s">
        <v>19</v>
      </c>
      <c r="BC34" s="362">
        <f t="shared" ref="BC34" si="44">BC14/$BB$23</f>
        <v>1.0693346569275408</v>
      </c>
      <c r="BG34" s="62"/>
    </row>
    <row r="35" spans="1:59" x14ac:dyDescent="0.25">
      <c r="A35" s="70"/>
      <c r="B35" s="595"/>
      <c r="C35" s="330"/>
      <c r="D35" s="9"/>
      <c r="E35" s="595"/>
      <c r="F35" s="330"/>
      <c r="H35" s="14"/>
      <c r="I35" s="330"/>
      <c r="J35" s="330"/>
      <c r="K35" s="14"/>
      <c r="L35" s="330"/>
      <c r="M35" s="330"/>
      <c r="O35" s="89"/>
      <c r="P35" s="330"/>
      <c r="Q35" s="464"/>
      <c r="R35" s="35"/>
      <c r="S35" s="330"/>
      <c r="T35" s="330"/>
      <c r="V35" s="9"/>
      <c r="W35" s="330"/>
      <c r="X35" s="330"/>
      <c r="Y35" s="9"/>
      <c r="Z35" s="330"/>
      <c r="AA35" s="330"/>
      <c r="AC35" s="9"/>
      <c r="AD35" s="330"/>
      <c r="AE35" s="330"/>
      <c r="AF35" s="14"/>
      <c r="AG35" s="330"/>
      <c r="AH35" s="355"/>
      <c r="AJ35" s="70"/>
      <c r="AK35" s="380"/>
      <c r="AL35" s="330"/>
      <c r="AM35" s="9"/>
      <c r="AN35" s="380"/>
      <c r="AO35" s="330"/>
      <c r="AQ35" s="9"/>
      <c r="AR35" s="380"/>
      <c r="AS35" s="330"/>
      <c r="AU35" s="330"/>
      <c r="AV35" s="330"/>
      <c r="AX35" s="9"/>
      <c r="AY35" s="380"/>
      <c r="AZ35" s="330"/>
      <c r="BA35" s="9"/>
      <c r="BB35" s="380"/>
      <c r="BC35" s="330"/>
      <c r="BG35" s="62"/>
    </row>
    <row r="36" spans="1:59" x14ac:dyDescent="0.25">
      <c r="A36" s="71"/>
      <c r="B36" s="595"/>
      <c r="C36" s="330"/>
      <c r="D36" s="10"/>
      <c r="E36" s="595"/>
      <c r="F36" s="330"/>
      <c r="H36" s="14"/>
      <c r="I36" s="330"/>
      <c r="J36" s="330"/>
      <c r="K36" s="14"/>
      <c r="L36" s="330"/>
      <c r="M36" s="330"/>
      <c r="O36" s="89"/>
      <c r="P36" s="330"/>
      <c r="Q36" s="464"/>
      <c r="R36" s="36"/>
      <c r="S36" s="330"/>
      <c r="T36" s="330"/>
      <c r="V36" s="10"/>
      <c r="W36" s="330"/>
      <c r="X36" s="330"/>
      <c r="Y36" s="10"/>
      <c r="Z36" s="330"/>
      <c r="AA36" s="330"/>
      <c r="AC36" s="10"/>
      <c r="AD36" s="330"/>
      <c r="AE36" s="330"/>
      <c r="AF36" s="14"/>
      <c r="AG36" s="330"/>
      <c r="AH36" s="355"/>
      <c r="AJ36" s="71"/>
      <c r="AK36" s="380"/>
      <c r="AL36" s="330"/>
      <c r="AM36" s="10"/>
      <c r="AN36" s="380"/>
      <c r="AO36" s="330"/>
      <c r="AQ36" s="10"/>
      <c r="AR36" s="380"/>
      <c r="AS36" s="330"/>
      <c r="AU36" s="330"/>
      <c r="AV36" s="330"/>
      <c r="AX36" s="10"/>
      <c r="AY36" s="380"/>
      <c r="AZ36" s="330"/>
      <c r="BA36" s="10"/>
      <c r="BB36" s="380"/>
      <c r="BC36" s="330"/>
      <c r="BG36" s="62"/>
    </row>
    <row r="37" spans="1:59" x14ac:dyDescent="0.25">
      <c r="A37" s="69"/>
      <c r="B37" s="595" t="s">
        <v>6</v>
      </c>
      <c r="C37" s="362">
        <f t="shared" ref="C37" si="45">C17/$B$23</f>
        <v>3.4196404473952611</v>
      </c>
      <c r="D37" s="8"/>
      <c r="E37" s="595" t="s">
        <v>6</v>
      </c>
      <c r="F37" s="362">
        <f t="shared" ref="F37" si="46">F17/$E$23</f>
        <v>0.85772518139176124</v>
      </c>
      <c r="H37" s="14"/>
      <c r="I37" s="330" t="s">
        <v>17</v>
      </c>
      <c r="J37" s="362">
        <f t="shared" ref="J37" si="47">J17/$I$23</f>
        <v>2.6861149769011066</v>
      </c>
      <c r="K37" s="14"/>
      <c r="L37" s="330" t="s">
        <v>17</v>
      </c>
      <c r="M37" s="362">
        <f t="shared" ref="M37" si="48">M17/$L$23</f>
        <v>1.1639014910557626</v>
      </c>
      <c r="O37" s="89"/>
      <c r="P37" s="330" t="s">
        <v>21</v>
      </c>
      <c r="Q37" s="594">
        <f t="shared" ref="Q37:Q40" si="49">Q17/$P$23</f>
        <v>21.157665842395794</v>
      </c>
      <c r="R37" s="33"/>
      <c r="S37" s="330" t="s">
        <v>21</v>
      </c>
      <c r="T37" s="362">
        <f>T17/$S$23</f>
        <v>1.2045654082528536</v>
      </c>
      <c r="V37" s="8"/>
      <c r="W37" s="330" t="s">
        <v>21</v>
      </c>
      <c r="X37" s="362">
        <f t="shared" ref="X37" si="50">X17/$W$23</f>
        <v>1.1470234724265647</v>
      </c>
      <c r="Y37" s="8"/>
      <c r="Z37" s="330" t="s">
        <v>21</v>
      </c>
      <c r="AA37" s="362">
        <f t="shared" ref="AA37" si="51">AA17/$Z$23</f>
        <v>0.56813295930243135</v>
      </c>
      <c r="AC37" s="8"/>
      <c r="AD37" s="330" t="s">
        <v>18</v>
      </c>
      <c r="AE37" s="362">
        <f t="shared" ref="AE37" si="52">AE17/$AD$23</f>
        <v>3.8649427719568878</v>
      </c>
      <c r="AF37" s="14"/>
      <c r="AG37" s="330" t="s">
        <v>18</v>
      </c>
      <c r="AH37" s="359">
        <f t="shared" ref="AH37" si="53">AH17/$AG$23</f>
        <v>1.5800889842542047</v>
      </c>
      <c r="AJ37" s="69"/>
      <c r="AK37" s="380" t="s">
        <v>17</v>
      </c>
      <c r="AL37" s="362">
        <f t="shared" ref="AL37" si="54">AL17/$AK$23</f>
        <v>3.1827908991878835</v>
      </c>
      <c r="AM37" s="8"/>
      <c r="AN37" s="380" t="s">
        <v>17</v>
      </c>
      <c r="AO37" s="362">
        <f t="shared" ref="AO37" si="55">AO17/$AN$23</f>
        <v>0.88976367749843843</v>
      </c>
      <c r="AQ37" s="8"/>
      <c r="AR37" s="380" t="s">
        <v>17</v>
      </c>
      <c r="AS37" s="362">
        <f t="shared" ref="AS37" si="56">AS17/$AR$23</f>
        <v>3.4404733084357657</v>
      </c>
      <c r="AU37" s="379" t="s">
        <v>5</v>
      </c>
      <c r="AV37" s="362">
        <f t="shared" ref="AV37" si="57">AV17/$AU$23</f>
        <v>0.42993875750100219</v>
      </c>
      <c r="AX37" s="8"/>
      <c r="AY37" s="380" t="s">
        <v>21</v>
      </c>
      <c r="AZ37" s="362">
        <f t="shared" ref="AZ37" si="58">AZ17/$AY$23</f>
        <v>0.9730971764093741</v>
      </c>
      <c r="BA37" s="8"/>
      <c r="BB37" s="380" t="s">
        <v>21</v>
      </c>
      <c r="BC37" s="362">
        <f t="shared" ref="BC37" si="59">BC17/$BB$23</f>
        <v>1.1882909309220744</v>
      </c>
      <c r="BG37" s="62"/>
    </row>
    <row r="38" spans="1:59" x14ac:dyDescent="0.25">
      <c r="A38" s="70"/>
      <c r="B38" s="595"/>
      <c r="C38" s="330"/>
      <c r="D38" s="9"/>
      <c r="E38" s="595"/>
      <c r="F38" s="330"/>
      <c r="H38" s="14"/>
      <c r="I38" s="330"/>
      <c r="J38" s="330"/>
      <c r="K38" s="14"/>
      <c r="L38" s="330"/>
      <c r="M38" s="330"/>
      <c r="O38" s="89"/>
      <c r="P38" s="330"/>
      <c r="Q38" s="464"/>
      <c r="R38" s="37"/>
      <c r="S38" s="330"/>
      <c r="T38" s="330"/>
      <c r="V38" s="9"/>
      <c r="W38" s="330"/>
      <c r="X38" s="330"/>
      <c r="Y38" s="9"/>
      <c r="Z38" s="330"/>
      <c r="AA38" s="330"/>
      <c r="AC38" s="9"/>
      <c r="AD38" s="330"/>
      <c r="AE38" s="330"/>
      <c r="AF38" s="14"/>
      <c r="AG38" s="330"/>
      <c r="AH38" s="355"/>
      <c r="AJ38" s="70"/>
      <c r="AK38" s="380"/>
      <c r="AL38" s="330"/>
      <c r="AM38" s="9"/>
      <c r="AN38" s="380"/>
      <c r="AO38" s="330"/>
      <c r="AQ38" s="9"/>
      <c r="AR38" s="380"/>
      <c r="AS38" s="330"/>
      <c r="AU38" s="380"/>
      <c r="AV38" s="330"/>
      <c r="AX38" s="9"/>
      <c r="AY38" s="380"/>
      <c r="AZ38" s="330"/>
      <c r="BA38" s="9"/>
      <c r="BB38" s="380"/>
      <c r="BC38" s="330"/>
      <c r="BG38" s="62"/>
    </row>
    <row r="39" spans="1:59" x14ac:dyDescent="0.25">
      <c r="A39" s="71"/>
      <c r="B39" s="595"/>
      <c r="C39" s="330"/>
      <c r="D39" s="10"/>
      <c r="E39" s="595"/>
      <c r="F39" s="330"/>
      <c r="H39" s="14"/>
      <c r="I39" s="330"/>
      <c r="J39" s="330"/>
      <c r="K39" s="14"/>
      <c r="L39" s="330"/>
      <c r="M39" s="330"/>
      <c r="O39" s="89"/>
      <c r="P39" s="330"/>
      <c r="Q39" s="464"/>
      <c r="R39" s="37"/>
      <c r="S39" s="330"/>
      <c r="T39" s="330"/>
      <c r="V39" s="10"/>
      <c r="W39" s="330"/>
      <c r="X39" s="330"/>
      <c r="Y39" s="10"/>
      <c r="Z39" s="330"/>
      <c r="AA39" s="330"/>
      <c r="AC39" s="10"/>
      <c r="AD39" s="330"/>
      <c r="AE39" s="330"/>
      <c r="AF39" s="14"/>
      <c r="AG39" s="330"/>
      <c r="AH39" s="355"/>
      <c r="AJ39" s="71"/>
      <c r="AK39" s="380"/>
      <c r="AL39" s="330"/>
      <c r="AM39" s="10"/>
      <c r="AN39" s="380"/>
      <c r="AO39" s="330"/>
      <c r="AQ39" s="10"/>
      <c r="AR39" s="380"/>
      <c r="AS39" s="330"/>
      <c r="AU39" s="380"/>
      <c r="AV39" s="330"/>
      <c r="AX39" s="10"/>
      <c r="AY39" s="380"/>
      <c r="AZ39" s="330"/>
      <c r="BA39" s="10"/>
      <c r="BB39" s="380"/>
      <c r="BC39" s="330"/>
      <c r="BG39" s="62"/>
    </row>
    <row r="40" spans="1:59" x14ac:dyDescent="0.25">
      <c r="A40" s="69"/>
      <c r="B40" s="595" t="s">
        <v>7</v>
      </c>
      <c r="C40" s="362">
        <f t="shared" ref="C40" si="60">C20/$B$23</f>
        <v>1.3639324266865152</v>
      </c>
      <c r="D40" s="8"/>
      <c r="E40" s="595" t="s">
        <v>7</v>
      </c>
      <c r="F40" s="362">
        <f t="shared" ref="F40" si="61">F20/$E$23</f>
        <v>0.65038988177984935</v>
      </c>
      <c r="H40" s="14"/>
      <c r="I40" s="330" t="s">
        <v>18</v>
      </c>
      <c r="J40" s="362">
        <f t="shared" ref="J40" si="62">J20/$I$23</f>
        <v>1.9080905553319147</v>
      </c>
      <c r="K40" s="14"/>
      <c r="L40" s="330" t="s">
        <v>18</v>
      </c>
      <c r="M40" s="362">
        <f t="shared" ref="M40" si="63">M20/$L$23</f>
        <v>1.4571641279805387</v>
      </c>
      <c r="O40" s="89"/>
      <c r="P40" s="330" t="s">
        <v>22</v>
      </c>
      <c r="Q40" s="594">
        <f t="shared" si="49"/>
        <v>5.2115080705404937</v>
      </c>
      <c r="R40" s="37"/>
      <c r="S40" s="330" t="s">
        <v>22</v>
      </c>
      <c r="T40" s="362">
        <f t="shared" ref="T40" si="64">T20/$S$23</f>
        <v>0.53848853546107656</v>
      </c>
      <c r="V40" s="8"/>
      <c r="W40" s="330" t="s">
        <v>22</v>
      </c>
      <c r="X40" s="362">
        <f t="shared" ref="X40" si="65">X20/$W$23</f>
        <v>1.8620066063714682</v>
      </c>
      <c r="Y40" s="8"/>
      <c r="Z40" s="330" t="s">
        <v>22</v>
      </c>
      <c r="AA40" s="362">
        <f t="shared" ref="AA40" si="66">AA20/$Z$23</f>
        <v>0.98890651981798883</v>
      </c>
      <c r="AH40" s="62"/>
      <c r="AJ40" s="69"/>
      <c r="AK40" s="380" t="s">
        <v>18</v>
      </c>
      <c r="AL40" s="362">
        <f t="shared" ref="AL40" si="67">AL20/$AK$23</f>
        <v>3.1976422298701053</v>
      </c>
      <c r="AM40" s="8"/>
      <c r="AN40" s="380" t="s">
        <v>18</v>
      </c>
      <c r="AO40" s="362">
        <f t="shared" ref="AO40" si="68">AO20/$AN$23</f>
        <v>0.88479310443127357</v>
      </c>
      <c r="AQ40" s="8"/>
      <c r="AR40" s="380" t="s">
        <v>18</v>
      </c>
      <c r="AS40" s="362">
        <f t="shared" ref="AS40" si="69">AS20/$AR$23</f>
        <v>4.1827292156370497</v>
      </c>
      <c r="AU40" s="380" t="s">
        <v>6</v>
      </c>
      <c r="AV40" s="362">
        <f t="shared" ref="AV40" si="70">AV20/$AU$23</f>
        <v>0.76654798911756949</v>
      </c>
      <c r="AX40" s="8"/>
      <c r="AY40" s="380" t="s">
        <v>22</v>
      </c>
      <c r="AZ40" s="362">
        <f t="shared" ref="AZ40" si="71">AZ20/$AY$23</f>
        <v>2.1709080343866964</v>
      </c>
      <c r="BA40" s="8"/>
      <c r="BB40" s="380" t="s">
        <v>22</v>
      </c>
      <c r="BC40" s="362">
        <f t="shared" ref="BC40" si="72">BC20/$BB$23</f>
        <v>0.86124642550569541</v>
      </c>
      <c r="BG40" s="62"/>
    </row>
    <row r="41" spans="1:59" x14ac:dyDescent="0.25">
      <c r="A41" s="70"/>
      <c r="B41" s="595"/>
      <c r="C41" s="330"/>
      <c r="D41" s="9"/>
      <c r="E41" s="595"/>
      <c r="F41" s="330"/>
      <c r="H41" s="14"/>
      <c r="I41" s="330"/>
      <c r="J41" s="330"/>
      <c r="K41" s="14"/>
      <c r="L41" s="330"/>
      <c r="M41" s="330"/>
      <c r="O41" s="89"/>
      <c r="P41" s="330"/>
      <c r="Q41" s="464"/>
      <c r="R41" s="37"/>
      <c r="S41" s="330"/>
      <c r="T41" s="330"/>
      <c r="V41" s="9"/>
      <c r="W41" s="330"/>
      <c r="X41" s="330"/>
      <c r="Y41" s="9"/>
      <c r="Z41" s="330"/>
      <c r="AA41" s="330"/>
      <c r="AH41" s="62"/>
      <c r="AJ41" s="70"/>
      <c r="AK41" s="380"/>
      <c r="AL41" s="330"/>
      <c r="AM41" s="9"/>
      <c r="AN41" s="380"/>
      <c r="AO41" s="330"/>
      <c r="AQ41" s="9"/>
      <c r="AR41" s="380"/>
      <c r="AS41" s="330"/>
      <c r="AU41" s="380"/>
      <c r="AV41" s="330"/>
      <c r="AX41" s="9"/>
      <c r="AY41" s="380"/>
      <c r="AZ41" s="330"/>
      <c r="BA41" s="9"/>
      <c r="BB41" s="380"/>
      <c r="BC41" s="330"/>
      <c r="BG41" s="62"/>
    </row>
    <row r="42" spans="1:59" x14ac:dyDescent="0.25">
      <c r="A42" s="71"/>
      <c r="B42" s="595"/>
      <c r="C42" s="330"/>
      <c r="D42" s="10"/>
      <c r="E42" s="595"/>
      <c r="F42" s="330"/>
      <c r="H42" s="14"/>
      <c r="I42" s="330"/>
      <c r="J42" s="330"/>
      <c r="K42" s="14"/>
      <c r="L42" s="330"/>
      <c r="M42" s="330"/>
      <c r="O42" s="90"/>
      <c r="P42" s="330"/>
      <c r="Q42" s="464"/>
      <c r="R42" s="38"/>
      <c r="S42" s="330"/>
      <c r="T42" s="330"/>
      <c r="V42" s="10"/>
      <c r="W42" s="330"/>
      <c r="X42" s="330"/>
      <c r="Y42" s="10"/>
      <c r="Z42" s="330"/>
      <c r="AA42" s="330"/>
      <c r="AH42" s="62"/>
      <c r="AJ42" s="71"/>
      <c r="AK42" s="380"/>
      <c r="AL42" s="330"/>
      <c r="AM42" s="10"/>
      <c r="AN42" s="380"/>
      <c r="AO42" s="330"/>
      <c r="AQ42" s="10"/>
      <c r="AR42" s="380"/>
      <c r="AS42" s="330"/>
      <c r="AU42" s="381"/>
      <c r="AV42" s="330"/>
      <c r="AX42" s="10"/>
      <c r="AY42" s="380"/>
      <c r="AZ42" s="330"/>
      <c r="BA42" s="10"/>
      <c r="BB42" s="380"/>
      <c r="BC42" s="330"/>
      <c r="BG42" s="62"/>
    </row>
    <row r="43" spans="1:59" ht="14.45" customHeight="1" x14ac:dyDescent="0.25">
      <c r="A43" s="63"/>
      <c r="O43" s="63"/>
      <c r="AH43" s="62"/>
      <c r="AJ43" s="63"/>
      <c r="BG43" s="62"/>
    </row>
    <row r="44" spans="1:59" ht="14.45" customHeight="1" x14ac:dyDescent="0.25">
      <c r="A44" s="491" t="s">
        <v>29</v>
      </c>
      <c r="B44" s="471"/>
      <c r="C44" s="471"/>
      <c r="D44" s="471"/>
      <c r="E44" s="471"/>
      <c r="F44" s="471"/>
      <c r="H44" s="471" t="s">
        <v>28</v>
      </c>
      <c r="I44" s="471"/>
      <c r="J44" s="471"/>
      <c r="K44" s="471"/>
      <c r="L44" s="471"/>
      <c r="M44" s="471"/>
      <c r="N44" s="578"/>
      <c r="O44" s="63"/>
      <c r="P44" s="330" t="s">
        <v>35</v>
      </c>
      <c r="Q44" s="330"/>
      <c r="R44" s="330"/>
      <c r="S44" s="330"/>
      <c r="T44" s="330"/>
      <c r="U44" s="330"/>
      <c r="V44" s="13"/>
      <c r="X44" s="330" t="s">
        <v>39</v>
      </c>
      <c r="Y44" s="330"/>
      <c r="Z44" s="330"/>
      <c r="AA44" s="330"/>
      <c r="AB44" s="330"/>
      <c r="AC44" s="330"/>
      <c r="AD44" s="330"/>
      <c r="AH44" s="62"/>
      <c r="AJ44" s="63"/>
      <c r="AS44" s="330" t="s">
        <v>47</v>
      </c>
      <c r="AT44" s="330"/>
      <c r="AU44" s="330"/>
      <c r="AV44" s="330"/>
      <c r="AW44" s="330"/>
      <c r="AX44" s="330"/>
      <c r="AY44" s="330"/>
      <c r="BA44" s="330" t="s">
        <v>42</v>
      </c>
      <c r="BB44" s="330"/>
      <c r="BC44" s="330"/>
      <c r="BD44" s="330"/>
      <c r="BE44" s="330"/>
      <c r="BF44" s="330"/>
      <c r="BG44" s="355"/>
    </row>
    <row r="45" spans="1:59" ht="21" customHeight="1" x14ac:dyDescent="0.25">
      <c r="A45" s="332" t="s">
        <v>23</v>
      </c>
      <c r="B45" s="484" t="s">
        <v>25</v>
      </c>
      <c r="C45" s="21" t="s">
        <v>2</v>
      </c>
      <c r="D45" s="44">
        <v>0.28399999999999997</v>
      </c>
      <c r="E45" s="3" t="s">
        <v>13</v>
      </c>
      <c r="F45" s="2" t="s">
        <v>27</v>
      </c>
      <c r="H45" s="484" t="s">
        <v>23</v>
      </c>
      <c r="I45" s="484" t="s">
        <v>25</v>
      </c>
      <c r="J45" s="1" t="s">
        <v>2</v>
      </c>
      <c r="K45" s="44">
        <v>0.57699999999999996</v>
      </c>
      <c r="L45" s="13"/>
      <c r="M45" s="330" t="s">
        <v>36</v>
      </c>
      <c r="N45" s="51" t="s">
        <v>27</v>
      </c>
      <c r="O45" s="342"/>
      <c r="P45" s="13"/>
      <c r="Q45" s="13"/>
      <c r="R45" s="13"/>
      <c r="S45" s="13"/>
      <c r="T45" s="13"/>
      <c r="U45" s="13"/>
      <c r="V45" s="13"/>
      <c r="X45" s="330" t="s">
        <v>23</v>
      </c>
      <c r="Y45" s="484" t="s">
        <v>25</v>
      </c>
      <c r="Z45" s="21" t="s">
        <v>2</v>
      </c>
      <c r="AA45" s="44">
        <v>0.84</v>
      </c>
      <c r="AB45" s="1"/>
      <c r="AC45" s="3" t="s">
        <v>37</v>
      </c>
      <c r="AD45" s="2" t="s">
        <v>27</v>
      </c>
      <c r="AH45" s="62"/>
      <c r="AJ45" s="63"/>
      <c r="AS45" s="379" t="s">
        <v>23</v>
      </c>
      <c r="AT45" s="511" t="s">
        <v>9</v>
      </c>
      <c r="AU45" s="1" t="s">
        <v>2</v>
      </c>
      <c r="AV45" s="44">
        <v>8.0000000000000002E-3</v>
      </c>
      <c r="AW45" s="1"/>
      <c r="AX45" s="3" t="s">
        <v>37</v>
      </c>
      <c r="AY45" s="2" t="s">
        <v>27</v>
      </c>
      <c r="BA45" s="379" t="s">
        <v>23</v>
      </c>
      <c r="BB45" s="511" t="s">
        <v>9</v>
      </c>
      <c r="BC45" s="1" t="s">
        <v>2</v>
      </c>
      <c r="BD45" s="11">
        <v>0.51800000000000002</v>
      </c>
      <c r="BE45" s="1"/>
      <c r="BF45" s="3" t="s">
        <v>37</v>
      </c>
      <c r="BG45" s="58" t="s">
        <v>27</v>
      </c>
    </row>
    <row r="46" spans="1:59" ht="30" x14ac:dyDescent="0.25">
      <c r="A46" s="332"/>
      <c r="B46" s="484"/>
      <c r="C46" s="21" t="s">
        <v>3</v>
      </c>
      <c r="D46" s="44">
        <v>1.0149999999999999</v>
      </c>
      <c r="E46" s="3"/>
      <c r="F46" s="2"/>
      <c r="H46" s="484"/>
      <c r="I46" s="484"/>
      <c r="J46" s="1" t="s">
        <v>3</v>
      </c>
      <c r="K46" s="44">
        <v>0.82199999999999995</v>
      </c>
      <c r="L46" s="13"/>
      <c r="M46" s="330"/>
      <c r="N46" s="51"/>
      <c r="O46" s="342"/>
      <c r="P46" s="330" t="s">
        <v>23</v>
      </c>
      <c r="Q46" s="484" t="s">
        <v>25</v>
      </c>
      <c r="R46" s="21" t="s">
        <v>2</v>
      </c>
      <c r="S46" s="44">
        <v>7.2999999999999995E-2</v>
      </c>
      <c r="T46" s="1"/>
      <c r="U46" s="3" t="s">
        <v>37</v>
      </c>
      <c r="V46" s="2" t="s">
        <v>27</v>
      </c>
      <c r="X46" s="330"/>
      <c r="Y46" s="484"/>
      <c r="Z46" s="21" t="s">
        <v>3</v>
      </c>
      <c r="AA46" s="44">
        <v>1.071</v>
      </c>
      <c r="AB46" s="3" t="s">
        <v>2</v>
      </c>
      <c r="AC46" s="19">
        <f>AVERAGE(AA45,AA51,AA57)</f>
        <v>0.71466666666666667</v>
      </c>
      <c r="AD46" s="22">
        <f>AC46/1</f>
        <v>0.71466666666666667</v>
      </c>
      <c r="AH46" s="62"/>
      <c r="AJ46" s="63"/>
      <c r="AS46" s="380"/>
      <c r="AT46" s="587"/>
      <c r="AU46" s="1" t="s">
        <v>3</v>
      </c>
      <c r="AV46" s="44">
        <v>0.51600000000000001</v>
      </c>
      <c r="AW46" s="3" t="s">
        <v>2</v>
      </c>
      <c r="AX46" s="19">
        <f>AVERAGE(AV58,AV45,AV51)</f>
        <v>0.59299999999999997</v>
      </c>
      <c r="AY46" s="22">
        <f>AX46/$AX$50</f>
        <v>0.56891589382795005</v>
      </c>
      <c r="BA46" s="380"/>
      <c r="BB46" s="587"/>
      <c r="BC46" s="1" t="s">
        <v>3</v>
      </c>
      <c r="BD46" s="11">
        <v>1.3240000000000001</v>
      </c>
      <c r="BE46" s="3" t="s">
        <v>2</v>
      </c>
      <c r="BF46" s="19">
        <f>AVERAGE(BD58,BD45,BD51)</f>
        <v>0.57566666666666666</v>
      </c>
      <c r="BG46" s="72">
        <f>BF46/$BF$50</f>
        <v>0.6365255851096504</v>
      </c>
    </row>
    <row r="47" spans="1:59" x14ac:dyDescent="0.25">
      <c r="A47" s="332"/>
      <c r="B47" s="484"/>
      <c r="C47" s="21" t="s">
        <v>4</v>
      </c>
      <c r="D47" s="44">
        <v>1.7010000000000001</v>
      </c>
      <c r="E47" s="19">
        <f>AVERAGE(D45,D51)</f>
        <v>0.372</v>
      </c>
      <c r="F47" s="22">
        <f>E47/E50</f>
        <v>0.372</v>
      </c>
      <c r="H47" s="484"/>
      <c r="I47" s="484"/>
      <c r="J47" s="1" t="s">
        <v>4</v>
      </c>
      <c r="K47" s="44">
        <v>1.6020000000000001</v>
      </c>
      <c r="L47" s="21" t="s">
        <v>2</v>
      </c>
      <c r="M47" s="19">
        <f>AVERAGE(K45,K51)</f>
        <v>0.498</v>
      </c>
      <c r="N47" s="82">
        <f>M47/$M$51</f>
        <v>0.47695438764515746</v>
      </c>
      <c r="O47" s="342"/>
      <c r="P47" s="330"/>
      <c r="Q47" s="484"/>
      <c r="R47" s="21" t="s">
        <v>3</v>
      </c>
      <c r="S47" s="44">
        <v>1.036</v>
      </c>
      <c r="T47" s="1" t="s">
        <v>2</v>
      </c>
      <c r="U47" s="19">
        <f>AVERAGE(S46,S52,S58)</f>
        <v>0.63666666666666671</v>
      </c>
      <c r="V47" s="22">
        <f>U47/U50</f>
        <v>0.77642276422764234</v>
      </c>
      <c r="X47" s="330"/>
      <c r="Y47" s="484"/>
      <c r="Z47" s="21" t="s">
        <v>4</v>
      </c>
      <c r="AA47" s="44">
        <v>1.089</v>
      </c>
      <c r="AB47" s="3" t="s">
        <v>3</v>
      </c>
      <c r="AC47" s="19">
        <f>AVERAGE(AA46,AA52,AA58)</f>
        <v>1.2590000000000001</v>
      </c>
      <c r="AD47" s="22">
        <f t="shared" ref="AD47:AD58" si="73">AC47/1</f>
        <v>1.2590000000000001</v>
      </c>
      <c r="AH47" s="62"/>
      <c r="AJ47" s="63"/>
      <c r="AS47" s="381"/>
      <c r="AT47" s="587"/>
      <c r="AU47" s="1" t="s">
        <v>4</v>
      </c>
      <c r="AV47" s="44">
        <v>1.4370000000000001</v>
      </c>
      <c r="AW47" s="3" t="s">
        <v>3</v>
      </c>
      <c r="AX47" s="19">
        <f>AVERAGE(AV59,AV46,AV52)</f>
        <v>0.47666666666666674</v>
      </c>
      <c r="AY47" s="22">
        <f>AX47/$AX$50</f>
        <v>0.45730732331307972</v>
      </c>
      <c r="BA47" s="381"/>
      <c r="BB47" s="587"/>
      <c r="BC47" s="1" t="s">
        <v>4</v>
      </c>
      <c r="BD47" s="11">
        <v>1.121</v>
      </c>
      <c r="BE47" s="3" t="s">
        <v>3</v>
      </c>
      <c r="BF47" s="19">
        <f>AVERAGE(BD59,BD46,BD52)</f>
        <v>1.056</v>
      </c>
      <c r="BG47" s="72">
        <f t="shared" ref="BG47:BG56" si="74">BF47/$BF$50</f>
        <v>1.1676392898826708</v>
      </c>
    </row>
    <row r="48" spans="1:59" x14ac:dyDescent="0.25">
      <c r="A48" s="332" t="s">
        <v>24</v>
      </c>
      <c r="B48" s="484"/>
      <c r="C48" s="1" t="s">
        <v>5</v>
      </c>
      <c r="D48" s="44">
        <v>0.78400000000000003</v>
      </c>
      <c r="E48" s="19">
        <f>AVERAGE(D46,D52)</f>
        <v>1.47</v>
      </c>
      <c r="F48" s="22">
        <f>E48/1</f>
        <v>1.47</v>
      </c>
      <c r="H48" s="484" t="s">
        <v>24</v>
      </c>
      <c r="I48" s="484"/>
      <c r="J48" s="1" t="s">
        <v>5</v>
      </c>
      <c r="K48" s="44">
        <v>0.96499999999999997</v>
      </c>
      <c r="L48" s="21" t="s">
        <v>3</v>
      </c>
      <c r="M48" s="19">
        <f>AVERAGE(K46,K52)</f>
        <v>1.0109999999999999</v>
      </c>
      <c r="N48" s="82">
        <f t="shared" ref="N48:N56" si="75">M48/$M$51</f>
        <v>0.96827487130372314</v>
      </c>
      <c r="O48" s="342"/>
      <c r="P48" s="330"/>
      <c r="Q48" s="484"/>
      <c r="R48" s="21" t="s">
        <v>4</v>
      </c>
      <c r="S48" s="44">
        <v>1.89</v>
      </c>
      <c r="T48" s="1" t="s">
        <v>3</v>
      </c>
      <c r="U48" s="19">
        <f>AVERAGE(S47,S53)</f>
        <v>0.63450000000000006</v>
      </c>
      <c r="V48" s="22">
        <f>U48/1</f>
        <v>0.63450000000000006</v>
      </c>
      <c r="X48" s="330" t="s">
        <v>24</v>
      </c>
      <c r="Y48" s="484"/>
      <c r="Z48" s="1" t="s">
        <v>5</v>
      </c>
      <c r="AA48" s="44">
        <v>0.27500000000000002</v>
      </c>
      <c r="AB48" s="3" t="s">
        <v>4</v>
      </c>
      <c r="AC48" s="19">
        <f>AVERAGE(AA47,AA53,AA59)</f>
        <v>1.0263333333333333</v>
      </c>
      <c r="AD48" s="22">
        <f t="shared" si="73"/>
        <v>1.0263333333333333</v>
      </c>
      <c r="AH48" s="62"/>
      <c r="AJ48" s="63"/>
      <c r="AO48" s="39"/>
      <c r="AP48" s="39"/>
      <c r="AS48" s="379" t="s">
        <v>24</v>
      </c>
      <c r="AT48" s="587"/>
      <c r="AU48" s="1" t="s">
        <v>20</v>
      </c>
      <c r="AV48" s="44">
        <v>2.0390000000000001</v>
      </c>
      <c r="AW48" s="3" t="s">
        <v>4</v>
      </c>
      <c r="AX48" s="19">
        <f>AVERAGE(AV60,AV47,AV53)</f>
        <v>1.5896666666666668</v>
      </c>
      <c r="AY48" s="22">
        <f>AX48/$AX$50</f>
        <v>1.5251039334825713</v>
      </c>
      <c r="BA48" s="379" t="s">
        <v>24</v>
      </c>
      <c r="BB48" s="587"/>
      <c r="BC48" s="1" t="s">
        <v>20</v>
      </c>
      <c r="BD48" s="11">
        <v>1.036</v>
      </c>
      <c r="BE48" s="3" t="s">
        <v>4</v>
      </c>
      <c r="BF48" s="19">
        <f>AVERAGE(BD60,BD47,BD53)</f>
        <v>1.3136666666666665</v>
      </c>
      <c r="BG48" s="72">
        <f t="shared" si="74"/>
        <v>1.4525462251981076</v>
      </c>
    </row>
    <row r="49" spans="1:59" x14ac:dyDescent="0.25">
      <c r="A49" s="332"/>
      <c r="B49" s="484"/>
      <c r="C49" s="45" t="s">
        <v>6</v>
      </c>
      <c r="D49" s="46">
        <v>3.42</v>
      </c>
      <c r="E49" s="19">
        <f>AVERAGE(D47,D53)</f>
        <v>1.1579999999999999</v>
      </c>
      <c r="F49" s="22">
        <f>E49/1</f>
        <v>1.1579999999999999</v>
      </c>
      <c r="H49" s="484"/>
      <c r="I49" s="484"/>
      <c r="J49" s="1" t="s">
        <v>6</v>
      </c>
      <c r="K49" s="44">
        <v>0.85799999999999998</v>
      </c>
      <c r="L49" s="21" t="s">
        <v>4</v>
      </c>
      <c r="M49" s="19">
        <f>AVERAGE(K47,K53)</f>
        <v>1.3145</v>
      </c>
      <c r="N49" s="82">
        <f t="shared" si="75"/>
        <v>1.2589488806416858</v>
      </c>
      <c r="O49" s="63"/>
      <c r="P49" s="330" t="s">
        <v>24</v>
      </c>
      <c r="Q49" s="484"/>
      <c r="R49" s="1" t="s">
        <v>5</v>
      </c>
      <c r="S49" s="44">
        <v>1.083</v>
      </c>
      <c r="T49" s="1" t="s">
        <v>4</v>
      </c>
      <c r="U49" s="19">
        <f>AVERAGE(S48,S54,S60)</f>
        <v>1.6666666666666667</v>
      </c>
      <c r="V49" s="22">
        <f>U49/1</f>
        <v>1.6666666666666667</v>
      </c>
      <c r="X49" s="330"/>
      <c r="Y49" s="484"/>
      <c r="Z49" s="45" t="s">
        <v>6</v>
      </c>
      <c r="AA49" s="44">
        <v>0.56799999999999995</v>
      </c>
      <c r="AB49" s="3" t="s">
        <v>20</v>
      </c>
      <c r="AC49" s="19"/>
      <c r="AD49" s="19"/>
      <c r="AH49" s="62"/>
      <c r="AJ49" s="63"/>
      <c r="AO49" s="39"/>
      <c r="AP49" s="39"/>
      <c r="AS49" s="380"/>
      <c r="AT49" s="587"/>
      <c r="AU49" s="45" t="s">
        <v>5</v>
      </c>
      <c r="AV49" s="44">
        <v>3.1829999999999998</v>
      </c>
      <c r="AW49" s="3" t="s">
        <v>20</v>
      </c>
      <c r="AX49" s="19">
        <f>AVERAGE(AV48,AV54)</f>
        <v>1.51</v>
      </c>
      <c r="AY49" s="22">
        <f>AX49/$AX$50</f>
        <v>1.4486728493763992</v>
      </c>
      <c r="BA49" s="380"/>
      <c r="BB49" s="587"/>
      <c r="BC49" s="45" t="s">
        <v>17</v>
      </c>
      <c r="BD49" s="11">
        <v>0.89</v>
      </c>
      <c r="BE49" s="3" t="s">
        <v>20</v>
      </c>
      <c r="BF49" s="19">
        <f>AVERAGE(BD48,BD54)</f>
        <v>1.0815000000000001</v>
      </c>
      <c r="BG49" s="72">
        <f t="shared" si="74"/>
        <v>1.1958351250076786</v>
      </c>
    </row>
    <row r="50" spans="1:59" x14ac:dyDescent="0.25">
      <c r="A50" s="332"/>
      <c r="B50" s="484"/>
      <c r="C50" s="45" t="s">
        <v>7</v>
      </c>
      <c r="D50" s="46">
        <v>1.3640000000000001</v>
      </c>
      <c r="E50" s="19">
        <f>AVERAGE(E47:E49)</f>
        <v>1</v>
      </c>
      <c r="F50" s="19"/>
      <c r="H50" s="484"/>
      <c r="I50" s="484"/>
      <c r="J50" s="1" t="s">
        <v>7</v>
      </c>
      <c r="K50" s="44">
        <v>0.65</v>
      </c>
      <c r="L50" s="21" t="s">
        <v>20</v>
      </c>
      <c r="M50" s="19">
        <f>AVERAGE(Q48,K54)</f>
        <v>1.353</v>
      </c>
      <c r="N50" s="82">
        <f t="shared" si="75"/>
        <v>1.2958218604094338</v>
      </c>
      <c r="O50" s="342"/>
      <c r="P50" s="330"/>
      <c r="Q50" s="484"/>
      <c r="R50" s="45" t="s">
        <v>6</v>
      </c>
      <c r="S50" s="44">
        <v>1.147</v>
      </c>
      <c r="T50" s="1" t="s">
        <v>20</v>
      </c>
      <c r="U50" s="19">
        <f>S61</f>
        <v>0.82</v>
      </c>
      <c r="V50" s="19"/>
      <c r="X50" s="330"/>
      <c r="Y50" s="484"/>
      <c r="Z50" s="45" t="s">
        <v>7</v>
      </c>
      <c r="AA50" s="44">
        <v>0.98899999999999999</v>
      </c>
      <c r="AB50" s="3" t="s">
        <v>38</v>
      </c>
      <c r="AC50" s="5">
        <f>AVERAGE(AC46,AC47,AC48)</f>
        <v>1</v>
      </c>
      <c r="AD50" s="19">
        <f t="shared" si="73"/>
        <v>1</v>
      </c>
      <c r="AH50" s="62"/>
      <c r="AJ50" s="63"/>
      <c r="AO50" s="39"/>
      <c r="AP50" s="39"/>
      <c r="AS50" s="381"/>
      <c r="AT50" s="512"/>
      <c r="AU50" s="45" t="s">
        <v>6</v>
      </c>
      <c r="AV50" s="44">
        <v>3.198</v>
      </c>
      <c r="AW50" s="3" t="s">
        <v>38</v>
      </c>
      <c r="AX50" s="5">
        <f>AVERAGE(AX46:AX49)</f>
        <v>1.0423333333333333</v>
      </c>
      <c r="AY50" s="19"/>
      <c r="BA50" s="381"/>
      <c r="BB50" s="512"/>
      <c r="BC50" s="45" t="s">
        <v>18</v>
      </c>
      <c r="BD50" s="11">
        <v>0.88500000000000001</v>
      </c>
      <c r="BE50" s="3" t="s">
        <v>38</v>
      </c>
      <c r="BF50" s="5">
        <f>AVERAGE(BF46,BF47,BF49)</f>
        <v>0.90438888888888902</v>
      </c>
      <c r="BG50" s="72"/>
    </row>
    <row r="51" spans="1:59" ht="14.45" customHeight="1" x14ac:dyDescent="0.25">
      <c r="A51" s="332" t="s">
        <v>23</v>
      </c>
      <c r="B51" s="484" t="s">
        <v>26</v>
      </c>
      <c r="C51" s="1" t="s">
        <v>2</v>
      </c>
      <c r="D51" s="44">
        <v>0.46</v>
      </c>
      <c r="E51" s="13"/>
      <c r="F51" s="13"/>
      <c r="G51" s="18"/>
      <c r="H51" s="484" t="s">
        <v>23</v>
      </c>
      <c r="I51" s="484" t="s">
        <v>26</v>
      </c>
      <c r="J51" s="1" t="s">
        <v>2</v>
      </c>
      <c r="K51" s="44">
        <v>0.41899999999999998</v>
      </c>
      <c r="L51" s="13"/>
      <c r="M51" s="19">
        <f>AVERAGE(M47:M50)</f>
        <v>1.044125</v>
      </c>
      <c r="N51" s="83"/>
      <c r="O51" s="342"/>
      <c r="P51" s="330"/>
      <c r="Q51" s="484"/>
      <c r="R51" s="45" t="s">
        <v>7</v>
      </c>
      <c r="S51" s="44">
        <v>1.8620000000000001</v>
      </c>
      <c r="T51" s="1" t="s">
        <v>38</v>
      </c>
      <c r="U51" s="4">
        <f>AVERAGE(U47,U48,U50)</f>
        <v>0.69705555555555554</v>
      </c>
      <c r="V51" s="1"/>
      <c r="X51" s="330" t="s">
        <v>23</v>
      </c>
      <c r="Y51" s="484" t="s">
        <v>26</v>
      </c>
      <c r="Z51" s="1" t="s">
        <v>2</v>
      </c>
      <c r="AA51" s="44">
        <v>0.67300000000000004</v>
      </c>
      <c r="AB51" s="42" t="s">
        <v>5</v>
      </c>
      <c r="AC51" s="3">
        <f>AA48</f>
        <v>0.27500000000000002</v>
      </c>
      <c r="AD51" s="19">
        <f t="shared" si="73"/>
        <v>0.27500000000000002</v>
      </c>
      <c r="AH51" s="62"/>
      <c r="AJ51" s="63"/>
      <c r="AO51" s="39"/>
      <c r="AP51" s="39"/>
      <c r="AS51" s="379" t="s">
        <v>23</v>
      </c>
      <c r="AT51" s="511" t="s">
        <v>16</v>
      </c>
      <c r="AU51" s="1" t="s">
        <v>2</v>
      </c>
      <c r="AV51" s="44">
        <v>0.63200000000000001</v>
      </c>
      <c r="AW51" s="42" t="s">
        <v>17</v>
      </c>
      <c r="AX51" s="3">
        <f>AVERAGE(AV49,AV55)</f>
        <v>3.3114999999999997</v>
      </c>
      <c r="AY51" s="28">
        <f>AX51/$AX$50</f>
        <v>3.1770067157019506</v>
      </c>
      <c r="BA51" s="379" t="s">
        <v>23</v>
      </c>
      <c r="BB51" s="511" t="s">
        <v>16</v>
      </c>
      <c r="BC51" s="1" t="s">
        <v>2</v>
      </c>
      <c r="BD51" s="17">
        <v>0.81399999999999995</v>
      </c>
      <c r="BE51" s="16" t="s">
        <v>43</v>
      </c>
      <c r="BF51" s="11">
        <f>BD55</f>
        <v>0.43</v>
      </c>
      <c r="BG51" s="86">
        <f t="shared" si="74"/>
        <v>0.47545918053934511</v>
      </c>
    </row>
    <row r="52" spans="1:59" x14ac:dyDescent="0.25">
      <c r="A52" s="332"/>
      <c r="B52" s="484"/>
      <c r="C52" s="1" t="s">
        <v>3</v>
      </c>
      <c r="D52" s="44">
        <v>1.925</v>
      </c>
      <c r="E52" s="47"/>
      <c r="F52" s="5"/>
      <c r="G52" s="18"/>
      <c r="H52" s="484"/>
      <c r="I52" s="484"/>
      <c r="J52" s="1" t="s">
        <v>3</v>
      </c>
      <c r="K52" s="44">
        <v>1.2</v>
      </c>
      <c r="L52" s="45" t="s">
        <v>5</v>
      </c>
      <c r="M52" s="19">
        <f>AVERAGE(K48,U49)</f>
        <v>1.3158333333333334</v>
      </c>
      <c r="N52" s="84">
        <f t="shared" si="75"/>
        <v>1.2602258669539887</v>
      </c>
      <c r="O52" s="342"/>
      <c r="P52" s="330" t="s">
        <v>23</v>
      </c>
      <c r="Q52" s="484" t="s">
        <v>26</v>
      </c>
      <c r="R52" s="1" t="s">
        <v>2</v>
      </c>
      <c r="S52" s="44">
        <v>1.4790000000000001</v>
      </c>
      <c r="T52" s="40" t="s">
        <v>5</v>
      </c>
      <c r="U52" s="1">
        <f>S49</f>
        <v>1.083</v>
      </c>
      <c r="V52" s="4">
        <f>U52/$U$51</f>
        <v>1.5536781700804974</v>
      </c>
      <c r="X52" s="330"/>
      <c r="Y52" s="484"/>
      <c r="Z52" s="1" t="s">
        <v>3</v>
      </c>
      <c r="AA52" s="44">
        <v>1.1739999999999999</v>
      </c>
      <c r="AB52" s="42" t="s">
        <v>6</v>
      </c>
      <c r="AC52" s="5">
        <f>AA49</f>
        <v>0.56799999999999995</v>
      </c>
      <c r="AD52" s="19">
        <f t="shared" si="73"/>
        <v>0.56799999999999995</v>
      </c>
      <c r="AH52" s="62"/>
      <c r="AJ52" s="63"/>
      <c r="AO52" s="39"/>
      <c r="AP52" s="39"/>
      <c r="AS52" s="380"/>
      <c r="AT52" s="587"/>
      <c r="AU52" s="1" t="s">
        <v>3</v>
      </c>
      <c r="AV52" s="44">
        <v>0.65400000000000003</v>
      </c>
      <c r="AW52" s="42" t="s">
        <v>18</v>
      </c>
      <c r="AX52" s="3">
        <f>AVERAGE(AV50,AV56)</f>
        <v>3.6905000000000001</v>
      </c>
      <c r="AY52" s="28">
        <f t="shared" ref="AY52:AY55" si="76">AX52/$AX$50</f>
        <v>3.5406140070354972</v>
      </c>
      <c r="BA52" s="380"/>
      <c r="BB52" s="587"/>
      <c r="BC52" s="1" t="s">
        <v>3</v>
      </c>
      <c r="BD52" s="17">
        <v>1.0329999999999999</v>
      </c>
      <c r="BE52" s="16" t="s">
        <v>44</v>
      </c>
      <c r="BF52" s="11">
        <f>BD56</f>
        <v>0.76700000000000002</v>
      </c>
      <c r="BG52" s="74">
        <f t="shared" si="74"/>
        <v>0.84808649179925044</v>
      </c>
    </row>
    <row r="53" spans="1:59" x14ac:dyDescent="0.25">
      <c r="A53" s="332"/>
      <c r="B53" s="484"/>
      <c r="C53" s="1" t="s">
        <v>4</v>
      </c>
      <c r="D53" s="44">
        <v>0.61499999999999999</v>
      </c>
      <c r="E53" s="5"/>
      <c r="F53" s="5"/>
      <c r="G53" s="18"/>
      <c r="H53" s="484"/>
      <c r="I53" s="484"/>
      <c r="J53" s="1" t="s">
        <v>4</v>
      </c>
      <c r="K53" s="44">
        <v>1.0269999999999999</v>
      </c>
      <c r="L53" s="45" t="s">
        <v>6</v>
      </c>
      <c r="M53" s="19">
        <f>AVERAGE(K49,U50)</f>
        <v>0.83899999999999997</v>
      </c>
      <c r="N53" s="84">
        <f t="shared" si="75"/>
        <v>0.80354363701664067</v>
      </c>
      <c r="O53" s="342"/>
      <c r="P53" s="330"/>
      <c r="Q53" s="484"/>
      <c r="R53" s="1" t="s">
        <v>3</v>
      </c>
      <c r="S53" s="44">
        <v>0.23300000000000001</v>
      </c>
      <c r="T53" s="40" t="s">
        <v>6</v>
      </c>
      <c r="U53" s="5">
        <f>S50</f>
        <v>1.147</v>
      </c>
      <c r="V53" s="4">
        <f t="shared" ref="V53:V59" si="77">U53/$U$51</f>
        <v>1.6454929465210808</v>
      </c>
      <c r="X53" s="330"/>
      <c r="Y53" s="484"/>
      <c r="Z53" s="1" t="s">
        <v>4</v>
      </c>
      <c r="AA53" s="44">
        <v>1.153</v>
      </c>
      <c r="AB53" s="42" t="s">
        <v>7</v>
      </c>
      <c r="AC53" s="5">
        <f>AA50</f>
        <v>0.98899999999999999</v>
      </c>
      <c r="AD53" s="19">
        <f t="shared" si="73"/>
        <v>0.98899999999999999</v>
      </c>
      <c r="AH53" s="62"/>
      <c r="AJ53" s="63"/>
      <c r="AS53" s="380"/>
      <c r="AT53" s="587"/>
      <c r="AU53" s="1" t="s">
        <v>4</v>
      </c>
      <c r="AV53" s="44">
        <v>1.732</v>
      </c>
      <c r="AW53" s="42" t="s">
        <v>19</v>
      </c>
      <c r="AX53" s="1">
        <f>AVERAGE(AV61)</f>
        <v>1.514</v>
      </c>
      <c r="AY53" s="28">
        <f t="shared" si="76"/>
        <v>1.452510393348257</v>
      </c>
      <c r="BA53" s="380"/>
      <c r="BB53" s="587"/>
      <c r="BC53" s="1" t="s">
        <v>4</v>
      </c>
      <c r="BD53" s="17">
        <v>1.026</v>
      </c>
      <c r="BE53" s="42" t="s">
        <v>17</v>
      </c>
      <c r="BF53" s="3">
        <f>BD49</f>
        <v>0.89</v>
      </c>
      <c r="BG53" s="74">
        <f t="shared" si="74"/>
        <v>0.9840899318139934</v>
      </c>
    </row>
    <row r="54" spans="1:59" x14ac:dyDescent="0.25">
      <c r="A54" s="332" t="s">
        <v>24</v>
      </c>
      <c r="B54" s="484"/>
      <c r="C54" s="45" t="s">
        <v>17</v>
      </c>
      <c r="D54" s="46">
        <v>2.6859999999999999</v>
      </c>
      <c r="E54" s="5"/>
      <c r="F54" s="5"/>
      <c r="G54" s="18"/>
      <c r="H54" s="484"/>
      <c r="I54" s="484"/>
      <c r="J54" s="1" t="s">
        <v>20</v>
      </c>
      <c r="K54" s="44">
        <v>1.353</v>
      </c>
      <c r="L54" s="45" t="s">
        <v>7</v>
      </c>
      <c r="M54" s="19" t="e">
        <f>AVERAGE(K50,#REF!)</f>
        <v>#REF!</v>
      </c>
      <c r="N54" s="84" t="e">
        <f t="shared" si="75"/>
        <v>#REF!</v>
      </c>
      <c r="O54" s="342"/>
      <c r="P54" s="330"/>
      <c r="Q54" s="484"/>
      <c r="R54" s="1" t="s">
        <v>4</v>
      </c>
      <c r="S54" s="44">
        <v>1.288</v>
      </c>
      <c r="T54" s="40" t="s">
        <v>7</v>
      </c>
      <c r="U54" s="5">
        <f>S51</f>
        <v>1.8620000000000001</v>
      </c>
      <c r="V54" s="41">
        <f t="shared" si="77"/>
        <v>2.6712361520682237</v>
      </c>
      <c r="X54" s="330" t="s">
        <v>24</v>
      </c>
      <c r="Y54" s="484"/>
      <c r="Z54" s="45" t="s">
        <v>19</v>
      </c>
      <c r="AA54" s="44">
        <v>1.5469999999999999</v>
      </c>
      <c r="AB54" s="42" t="s">
        <v>17</v>
      </c>
      <c r="AC54" s="5">
        <f>AA61</f>
        <v>3.181</v>
      </c>
      <c r="AD54" s="28">
        <f t="shared" si="73"/>
        <v>3.181</v>
      </c>
      <c r="AH54" s="62"/>
      <c r="AJ54" s="63"/>
      <c r="AS54" s="381"/>
      <c r="AT54" s="587"/>
      <c r="AU54" s="1" t="s">
        <v>20</v>
      </c>
      <c r="AV54" s="44">
        <v>0.98099999999999998</v>
      </c>
      <c r="AW54" s="42" t="s">
        <v>21</v>
      </c>
      <c r="AX54" s="6">
        <f>AV62</f>
        <v>0.97299999999999998</v>
      </c>
      <c r="AY54" s="28">
        <f t="shared" si="76"/>
        <v>0.93348257115446109</v>
      </c>
      <c r="BA54" s="381"/>
      <c r="BB54" s="587"/>
      <c r="BC54" s="1" t="s">
        <v>20</v>
      </c>
      <c r="BD54" s="17">
        <v>1.127</v>
      </c>
      <c r="BE54" s="42" t="s">
        <v>18</v>
      </c>
      <c r="BF54" s="3">
        <f>BD50</f>
        <v>0.88500000000000001</v>
      </c>
      <c r="BG54" s="74">
        <f t="shared" si="74"/>
        <v>0.97856133669144285</v>
      </c>
    </row>
    <row r="55" spans="1:59" x14ac:dyDescent="0.25">
      <c r="A55" s="332"/>
      <c r="B55" s="484"/>
      <c r="C55" s="45" t="s">
        <v>18</v>
      </c>
      <c r="D55" s="46">
        <v>1.9079999999999999</v>
      </c>
      <c r="E55" s="5"/>
      <c r="F55" s="5"/>
      <c r="G55" s="18"/>
      <c r="H55" s="484" t="s">
        <v>24</v>
      </c>
      <c r="I55" s="484"/>
      <c r="J55" s="1" t="s">
        <v>17</v>
      </c>
      <c r="K55" s="44">
        <v>1.1639999999999999</v>
      </c>
      <c r="L55" s="45" t="s">
        <v>17</v>
      </c>
      <c r="M55" s="19">
        <f>AVERAGE(Q53,K55)</f>
        <v>1.1639999999999999</v>
      </c>
      <c r="N55" s="84">
        <f t="shared" si="75"/>
        <v>1.1148090506404884</v>
      </c>
      <c r="O55" s="342"/>
      <c r="P55" s="330" t="s">
        <v>24</v>
      </c>
      <c r="Q55" s="484"/>
      <c r="R55" s="45" t="s">
        <v>19</v>
      </c>
      <c r="S55" s="44">
        <v>5.9059999999999997</v>
      </c>
      <c r="T55" s="40" t="s">
        <v>17</v>
      </c>
      <c r="U55" s="5">
        <f>S62</f>
        <v>3.2330000000000001</v>
      </c>
      <c r="V55" s="41">
        <f t="shared" si="77"/>
        <v>4.638080816131346</v>
      </c>
      <c r="X55" s="330"/>
      <c r="Y55" s="484"/>
      <c r="Z55" s="45" t="s">
        <v>21</v>
      </c>
      <c r="AA55" s="44">
        <v>2.65</v>
      </c>
      <c r="AB55" s="42" t="s">
        <v>18</v>
      </c>
      <c r="AC55" s="5">
        <f>AA62</f>
        <v>1.58</v>
      </c>
      <c r="AD55" s="28">
        <f t="shared" si="73"/>
        <v>1.58</v>
      </c>
      <c r="AH55" s="62"/>
      <c r="AJ55" s="63"/>
      <c r="AS55" s="379" t="s">
        <v>24</v>
      </c>
      <c r="AT55" s="587"/>
      <c r="AU55" s="45" t="s">
        <v>17</v>
      </c>
      <c r="AV55" s="44">
        <v>3.44</v>
      </c>
      <c r="AW55" s="42" t="s">
        <v>22</v>
      </c>
      <c r="AX55" s="6">
        <f>AV63</f>
        <v>2.1709999999999998</v>
      </c>
      <c r="AY55" s="28">
        <f t="shared" si="76"/>
        <v>2.0828269907259354</v>
      </c>
      <c r="BA55" s="379" t="s">
        <v>24</v>
      </c>
      <c r="BB55" s="587"/>
      <c r="BC55" s="45" t="s">
        <v>5</v>
      </c>
      <c r="BD55" s="17">
        <v>0.43</v>
      </c>
      <c r="BE55" s="42" t="s">
        <v>19</v>
      </c>
      <c r="BF55" s="1">
        <f>BD61</f>
        <v>1.069</v>
      </c>
      <c r="BG55" s="74">
        <f t="shared" si="74"/>
        <v>1.1820136372013021</v>
      </c>
    </row>
    <row r="56" spans="1:59" ht="15.75" thickBot="1" x14ac:dyDescent="0.3">
      <c r="A56" s="482"/>
      <c r="B56" s="591"/>
      <c r="C56" s="75"/>
      <c r="D56" s="75"/>
      <c r="E56" s="75"/>
      <c r="F56" s="75"/>
      <c r="G56" s="76"/>
      <c r="H56" s="591"/>
      <c r="I56" s="591"/>
      <c r="J56" s="77" t="s">
        <v>18</v>
      </c>
      <c r="K56" s="78">
        <v>1.4570000000000001</v>
      </c>
      <c r="L56" s="79" t="s">
        <v>18</v>
      </c>
      <c r="M56" s="80">
        <f>AVERAGE(Q54,K56)</f>
        <v>1.4570000000000001</v>
      </c>
      <c r="N56" s="85">
        <f t="shared" si="75"/>
        <v>1.3954267927690651</v>
      </c>
      <c r="O56" s="342"/>
      <c r="P56" s="330"/>
      <c r="Q56" s="484"/>
      <c r="R56" s="45" t="s">
        <v>21</v>
      </c>
      <c r="S56" s="44">
        <v>21.16</v>
      </c>
      <c r="T56" s="40" t="s">
        <v>18</v>
      </c>
      <c r="U56" s="5">
        <f>S63</f>
        <v>3.8650000000000002</v>
      </c>
      <c r="V56" s="41">
        <f t="shared" si="77"/>
        <v>5.5447517334821077</v>
      </c>
      <c r="X56" s="330"/>
      <c r="Y56" s="484"/>
      <c r="Z56" s="45" t="s">
        <v>22</v>
      </c>
      <c r="AA56" s="44">
        <v>1.18</v>
      </c>
      <c r="AB56" s="42" t="s">
        <v>19</v>
      </c>
      <c r="AC56" s="3">
        <f>AA54</f>
        <v>1.5469999999999999</v>
      </c>
      <c r="AD56" s="28">
        <f t="shared" si="73"/>
        <v>1.5469999999999999</v>
      </c>
      <c r="AH56" s="62"/>
      <c r="AJ56" s="63"/>
      <c r="AO56" s="39"/>
      <c r="AP56" s="39"/>
      <c r="AS56" s="380"/>
      <c r="AT56" s="587"/>
      <c r="AU56" s="45" t="s">
        <v>18</v>
      </c>
      <c r="AV56" s="44">
        <v>4.1829999999999998</v>
      </c>
      <c r="AW56" s="1"/>
      <c r="AX56" s="44"/>
      <c r="AY56" s="1"/>
      <c r="BA56" s="380"/>
      <c r="BB56" s="587"/>
      <c r="BC56" s="45" t="s">
        <v>6</v>
      </c>
      <c r="BD56" s="17">
        <v>0.76700000000000002</v>
      </c>
      <c r="BE56" s="42" t="s">
        <v>21</v>
      </c>
      <c r="BF56" s="6">
        <f>BD62</f>
        <v>1.1879999999999999</v>
      </c>
      <c r="BG56" s="74">
        <f t="shared" si="74"/>
        <v>1.3135942011180046</v>
      </c>
    </row>
    <row r="57" spans="1:59" ht="14.45" customHeight="1" x14ac:dyDescent="0.25">
      <c r="G57" s="23"/>
      <c r="H57" s="11"/>
      <c r="I57" s="11"/>
      <c r="J57" s="23"/>
      <c r="K57" s="11"/>
      <c r="L57" s="11"/>
      <c r="N57" s="11"/>
      <c r="O57" s="342"/>
      <c r="P57" s="330"/>
      <c r="Q57" s="484"/>
      <c r="R57" s="45" t="s">
        <v>22</v>
      </c>
      <c r="S57" s="44">
        <v>5.21</v>
      </c>
      <c r="T57" s="40" t="s">
        <v>19</v>
      </c>
      <c r="U57" s="1">
        <f>S55</f>
        <v>5.9059999999999997</v>
      </c>
      <c r="V57" s="41">
        <f t="shared" si="77"/>
        <v>8.4727823384075869</v>
      </c>
      <c r="X57" s="330" t="s">
        <v>23</v>
      </c>
      <c r="Y57" s="484" t="s">
        <v>34</v>
      </c>
      <c r="Z57" s="1" t="s">
        <v>2</v>
      </c>
      <c r="AA57" s="44">
        <v>0.63100000000000001</v>
      </c>
      <c r="AB57" s="42" t="s">
        <v>21</v>
      </c>
      <c r="AC57" s="3">
        <f>AA55</f>
        <v>2.65</v>
      </c>
      <c r="AD57" s="28">
        <f t="shared" si="73"/>
        <v>2.65</v>
      </c>
      <c r="AH57" s="62"/>
      <c r="AJ57" s="63"/>
      <c r="AO57" s="39"/>
      <c r="AP57" s="39"/>
      <c r="AS57" s="381"/>
      <c r="AT57" s="512"/>
      <c r="AU57" s="13"/>
      <c r="AV57" s="13"/>
      <c r="AW57" s="1"/>
      <c r="AX57" s="44"/>
      <c r="AY57" s="1"/>
      <c r="BA57" s="381"/>
      <c r="BB57" s="512"/>
      <c r="BC57" s="1"/>
      <c r="BD57" s="1"/>
      <c r="BE57" s="42" t="s">
        <v>22</v>
      </c>
      <c r="BF57" s="6">
        <f>BD63</f>
        <v>0.86099999999999999</v>
      </c>
      <c r="BG57" s="74">
        <f>BF57/$BF$50</f>
        <v>0.95202408010320028</v>
      </c>
    </row>
    <row r="58" spans="1:59" x14ac:dyDescent="0.25">
      <c r="G58" s="23"/>
      <c r="H58" s="11"/>
      <c r="I58" s="15"/>
      <c r="J58" s="23"/>
      <c r="K58" s="11"/>
      <c r="L58" s="15"/>
      <c r="N58" s="11"/>
      <c r="O58" s="91"/>
      <c r="P58" s="330" t="s">
        <v>23</v>
      </c>
      <c r="Q58" s="484" t="s">
        <v>34</v>
      </c>
      <c r="R58" s="1" t="s">
        <v>2</v>
      </c>
      <c r="S58" s="44">
        <v>0.35799999999999998</v>
      </c>
      <c r="T58" s="40" t="s">
        <v>21</v>
      </c>
      <c r="U58" s="1">
        <f>S56</f>
        <v>21.16</v>
      </c>
      <c r="V58" s="4">
        <f t="shared" si="77"/>
        <v>30.35626046066789</v>
      </c>
      <c r="X58" s="330"/>
      <c r="Y58" s="484"/>
      <c r="Z58" s="1" t="s">
        <v>3</v>
      </c>
      <c r="AA58" s="44">
        <v>1.532</v>
      </c>
      <c r="AB58" s="42" t="s">
        <v>22</v>
      </c>
      <c r="AC58" s="3">
        <f>AA56</f>
        <v>1.18</v>
      </c>
      <c r="AD58" s="28">
        <f t="shared" si="73"/>
        <v>1.18</v>
      </c>
      <c r="AH58" s="62"/>
      <c r="AJ58" s="63"/>
      <c r="AO58" s="39"/>
      <c r="AP58" s="39"/>
      <c r="AS58" s="379" t="s">
        <v>23</v>
      </c>
      <c r="AT58" s="511" t="s">
        <v>34</v>
      </c>
      <c r="AU58" s="21" t="s">
        <v>2</v>
      </c>
      <c r="AV58" s="44">
        <v>1.139</v>
      </c>
      <c r="BA58" s="379" t="s">
        <v>23</v>
      </c>
      <c r="BB58" s="511" t="s">
        <v>34</v>
      </c>
      <c r="BC58" s="21" t="s">
        <v>2</v>
      </c>
      <c r="BD58" s="17">
        <v>0.39500000000000002</v>
      </c>
      <c r="BE58" s="11"/>
      <c r="BF58" s="11"/>
      <c r="BG58" s="95"/>
    </row>
    <row r="59" spans="1:59" ht="14.45" customHeight="1" x14ac:dyDescent="0.25">
      <c r="G59" s="23"/>
      <c r="H59" s="11"/>
      <c r="I59" s="15"/>
      <c r="J59" s="23"/>
      <c r="K59" s="11"/>
      <c r="L59" s="15"/>
      <c r="N59" s="11"/>
      <c r="O59" s="91"/>
      <c r="P59" s="330"/>
      <c r="Q59" s="484"/>
      <c r="R59" s="1" t="s">
        <v>3</v>
      </c>
      <c r="S59" s="13"/>
      <c r="T59" s="40" t="s">
        <v>22</v>
      </c>
      <c r="U59" s="1">
        <f>S57</f>
        <v>5.21</v>
      </c>
      <c r="V59" s="41">
        <f t="shared" si="77"/>
        <v>7.4742966446162429</v>
      </c>
      <c r="X59" s="330"/>
      <c r="Y59" s="484"/>
      <c r="Z59" s="1" t="s">
        <v>4</v>
      </c>
      <c r="AA59" s="44">
        <v>0.83699999999999997</v>
      </c>
      <c r="AB59" s="13"/>
      <c r="AC59" s="13"/>
      <c r="AD59" s="13"/>
      <c r="AH59" s="92"/>
      <c r="AI59" s="24"/>
      <c r="AJ59" s="63"/>
      <c r="AK59" s="94"/>
      <c r="AL59" s="24"/>
      <c r="AN59" s="94"/>
      <c r="AO59" s="101"/>
      <c r="AP59" s="102"/>
      <c r="AQ59" s="23"/>
      <c r="AR59" s="53"/>
      <c r="AS59" s="380"/>
      <c r="AT59" s="587"/>
      <c r="AU59" s="21" t="s">
        <v>3</v>
      </c>
      <c r="AV59" s="44">
        <v>0.26</v>
      </c>
      <c r="BA59" s="380"/>
      <c r="BB59" s="587"/>
      <c r="BC59" s="21" t="s">
        <v>3</v>
      </c>
      <c r="BD59" s="17">
        <v>0.81100000000000005</v>
      </c>
      <c r="BE59" s="11"/>
      <c r="BF59" s="11"/>
      <c r="BG59" s="95"/>
    </row>
    <row r="60" spans="1:59" ht="14.45" customHeight="1" x14ac:dyDescent="0.35">
      <c r="O60" s="63"/>
      <c r="P60" s="330"/>
      <c r="Q60" s="484"/>
      <c r="R60" s="1" t="s">
        <v>4</v>
      </c>
      <c r="S60" s="44">
        <v>1.8220000000000001</v>
      </c>
      <c r="T60" s="13"/>
      <c r="U60" s="13"/>
      <c r="V60" s="13"/>
      <c r="X60" s="330"/>
      <c r="Y60" s="484"/>
      <c r="Z60" s="1" t="s">
        <v>20</v>
      </c>
      <c r="AA60" s="44"/>
      <c r="AB60" s="30"/>
      <c r="AC60" s="31"/>
      <c r="AD60" s="13"/>
      <c r="AH60" s="93"/>
      <c r="AI60" s="24"/>
      <c r="AJ60" s="103"/>
      <c r="AK60" s="24"/>
      <c r="AL60" s="24"/>
      <c r="AN60" s="24"/>
      <c r="AO60" s="101"/>
      <c r="AP60" s="102"/>
      <c r="AQ60" s="23"/>
      <c r="AR60" s="53"/>
      <c r="AS60" s="381"/>
      <c r="AT60" s="587"/>
      <c r="AU60" s="21" t="s">
        <v>4</v>
      </c>
      <c r="AV60" s="44">
        <v>1.6</v>
      </c>
      <c r="BA60" s="381"/>
      <c r="BB60" s="587"/>
      <c r="BC60" s="21" t="s">
        <v>4</v>
      </c>
      <c r="BD60" s="17">
        <v>1.794</v>
      </c>
      <c r="BE60" s="11"/>
      <c r="BF60" s="11"/>
      <c r="BG60" s="95"/>
    </row>
    <row r="61" spans="1:59" ht="14.45" customHeight="1" x14ac:dyDescent="0.25">
      <c r="B61" s="371"/>
      <c r="C61" s="371"/>
      <c r="D61" s="371"/>
      <c r="E61" s="371"/>
      <c r="G61" s="371"/>
      <c r="H61" s="371"/>
      <c r="I61" s="371"/>
      <c r="J61" s="371"/>
      <c r="O61" s="63"/>
      <c r="P61" s="330"/>
      <c r="Q61" s="484"/>
      <c r="R61" s="1" t="s">
        <v>20</v>
      </c>
      <c r="S61" s="44">
        <v>0.82</v>
      </c>
      <c r="T61" s="30"/>
      <c r="U61" s="31"/>
      <c r="V61" s="13"/>
      <c r="W61" s="94"/>
      <c r="X61" s="330" t="s">
        <v>24</v>
      </c>
      <c r="Y61" s="484"/>
      <c r="Z61" s="45" t="s">
        <v>17</v>
      </c>
      <c r="AA61" s="44">
        <v>3.181</v>
      </c>
      <c r="AB61" s="31"/>
      <c r="AC61" s="31"/>
      <c r="AD61" s="13"/>
      <c r="AG61" s="23"/>
      <c r="AH61" s="95"/>
      <c r="AI61" s="17"/>
      <c r="AJ61" s="70"/>
      <c r="AK61" s="11"/>
      <c r="AL61" s="17"/>
      <c r="AM61" s="23"/>
      <c r="AN61" s="11"/>
      <c r="AO61" s="17"/>
      <c r="AP61" s="11"/>
      <c r="AQ61" s="18"/>
      <c r="AR61" s="18"/>
      <c r="AS61" s="379" t="s">
        <v>24</v>
      </c>
      <c r="AT61" s="587"/>
      <c r="AU61" s="1" t="s">
        <v>19</v>
      </c>
      <c r="AV61" s="44">
        <v>1.514</v>
      </c>
      <c r="BA61" s="379" t="s">
        <v>24</v>
      </c>
      <c r="BB61" s="587"/>
      <c r="BC61" s="1" t="s">
        <v>19</v>
      </c>
      <c r="BD61" s="11">
        <v>1.069</v>
      </c>
      <c r="BE61" s="11"/>
      <c r="BF61" s="11"/>
      <c r="BG61" s="95"/>
    </row>
    <row r="62" spans="1:59" ht="14.45" customHeight="1" x14ac:dyDescent="0.25">
      <c r="B62" s="371"/>
      <c r="C62" s="371"/>
      <c r="D62" s="371"/>
      <c r="E62" s="371"/>
      <c r="G62" s="371"/>
      <c r="H62" s="371"/>
      <c r="I62" s="371"/>
      <c r="J62" s="371"/>
      <c r="O62" s="63"/>
      <c r="P62" s="330" t="s">
        <v>24</v>
      </c>
      <c r="Q62" s="484"/>
      <c r="R62" s="45" t="s">
        <v>17</v>
      </c>
      <c r="S62" s="44">
        <v>3.2330000000000001</v>
      </c>
      <c r="T62" s="31"/>
      <c r="U62" s="31"/>
      <c r="V62" s="13"/>
      <c r="W62" s="24"/>
      <c r="X62" s="330"/>
      <c r="Y62" s="484"/>
      <c r="Z62" s="45" t="s">
        <v>18</v>
      </c>
      <c r="AA62" s="44">
        <v>1.58</v>
      </c>
      <c r="AB62" s="1"/>
      <c r="AC62" s="44"/>
      <c r="AD62" s="1"/>
      <c r="AG62" s="23"/>
      <c r="AH62" s="95"/>
      <c r="AI62" s="17"/>
      <c r="AJ62" s="70"/>
      <c r="AK62" s="11"/>
      <c r="AL62" s="17"/>
      <c r="AM62" s="23"/>
      <c r="AN62" s="11"/>
      <c r="AO62" s="17"/>
      <c r="AP62" s="11"/>
      <c r="AQ62" s="18"/>
      <c r="AR62" s="18"/>
      <c r="AS62" s="380"/>
      <c r="AT62" s="587"/>
      <c r="AU62" s="1" t="s">
        <v>21</v>
      </c>
      <c r="AV62" s="44">
        <v>0.97299999999999998</v>
      </c>
      <c r="BA62" s="380"/>
      <c r="BB62" s="587"/>
      <c r="BC62" s="1" t="s">
        <v>21</v>
      </c>
      <c r="BD62" s="11">
        <v>1.1879999999999999</v>
      </c>
      <c r="BE62" s="11"/>
      <c r="BF62" s="11"/>
      <c r="BG62" s="95"/>
    </row>
    <row r="63" spans="1:59" x14ac:dyDescent="0.25">
      <c r="B63" s="11"/>
      <c r="C63" s="11"/>
      <c r="D63" s="11"/>
      <c r="E63" s="11"/>
      <c r="G63" s="11"/>
      <c r="H63" s="11"/>
      <c r="I63" s="11"/>
      <c r="J63" s="11"/>
      <c r="O63" s="63"/>
      <c r="P63" s="330"/>
      <c r="Q63" s="484"/>
      <c r="R63" s="45" t="s">
        <v>18</v>
      </c>
      <c r="S63" s="44">
        <v>3.8650000000000002</v>
      </c>
      <c r="T63" s="1"/>
      <c r="U63" s="44"/>
      <c r="V63" s="1"/>
      <c r="W63" s="11"/>
      <c r="X63" s="330"/>
      <c r="Y63" s="484"/>
      <c r="Z63" s="13"/>
      <c r="AA63" s="13"/>
      <c r="AB63" s="1"/>
      <c r="AC63" s="44"/>
      <c r="AD63" s="1"/>
      <c r="AG63" s="23"/>
      <c r="AH63" s="95"/>
      <c r="AI63" s="17"/>
      <c r="AJ63" s="70"/>
      <c r="AK63" s="11"/>
      <c r="AL63" s="17"/>
      <c r="AM63" s="23"/>
      <c r="AN63" s="11"/>
      <c r="AO63" s="17"/>
      <c r="AP63" s="11"/>
      <c r="AQ63" s="18"/>
      <c r="AR63" s="18"/>
      <c r="AS63" s="381"/>
      <c r="AT63" s="512"/>
      <c r="AU63" s="1" t="s">
        <v>22</v>
      </c>
      <c r="AV63" s="44">
        <v>2.1709999999999998</v>
      </c>
      <c r="BA63" s="381"/>
      <c r="BB63" s="512"/>
      <c r="BC63" s="1" t="s">
        <v>22</v>
      </c>
      <c r="BD63" s="11">
        <v>0.86099999999999999</v>
      </c>
      <c r="BE63" s="11"/>
      <c r="BF63" s="11"/>
      <c r="BG63" s="95"/>
    </row>
    <row r="64" spans="1:59" ht="14.45" customHeight="1" thickBot="1" x14ac:dyDescent="0.3">
      <c r="B64" s="20"/>
      <c r="C64" s="20"/>
      <c r="D64" s="20"/>
      <c r="E64" s="20"/>
      <c r="G64" s="20"/>
      <c r="H64" s="20"/>
      <c r="I64" s="20"/>
      <c r="J64" s="27"/>
      <c r="O64" s="64"/>
      <c r="P64" s="477"/>
      <c r="Q64" s="591"/>
      <c r="R64" s="75"/>
      <c r="S64" s="75"/>
      <c r="T64" s="77"/>
      <c r="U64" s="78"/>
      <c r="V64" s="77"/>
      <c r="W64" s="96"/>
      <c r="X64" s="97"/>
      <c r="Y64" s="98"/>
      <c r="Z64" s="96"/>
      <c r="AA64" s="97"/>
      <c r="AB64" s="98"/>
      <c r="AC64" s="96"/>
      <c r="AD64" s="97"/>
      <c r="AE64" s="98"/>
      <c r="AF64" s="65"/>
      <c r="AG64" s="76"/>
      <c r="AH64" s="99"/>
      <c r="AI64" s="15"/>
      <c r="AJ64" s="104"/>
      <c r="AK64" s="96"/>
      <c r="AL64" s="105"/>
      <c r="AM64" s="76"/>
      <c r="AN64" s="96"/>
      <c r="AO64" s="105"/>
      <c r="AP64" s="96"/>
      <c r="AQ64" s="106"/>
      <c r="AR64" s="106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6"/>
    </row>
    <row r="65" spans="2:58" ht="21" x14ac:dyDescent="0.35">
      <c r="B65" s="20"/>
      <c r="C65" s="20"/>
      <c r="D65" s="20"/>
      <c r="E65" s="20"/>
      <c r="G65" s="20"/>
      <c r="H65" s="20"/>
      <c r="I65" s="20"/>
      <c r="J65" s="20"/>
      <c r="P65" s="23"/>
      <c r="Q65" s="11"/>
      <c r="R65" s="17"/>
      <c r="S65" s="11"/>
      <c r="T65" s="11"/>
      <c r="U65" s="17"/>
      <c r="V65" s="11"/>
      <c r="W65" s="11"/>
      <c r="X65" s="24"/>
      <c r="Y65" s="24"/>
      <c r="Z65" s="43"/>
      <c r="AA65" s="24"/>
      <c r="AB65" s="24"/>
      <c r="AC65" s="11"/>
      <c r="AD65" s="24"/>
      <c r="AE65" s="24"/>
      <c r="AH65" s="11"/>
      <c r="AI65" s="11"/>
      <c r="AK65" s="11"/>
      <c r="AL65" s="18"/>
      <c r="AN65" s="11"/>
      <c r="AO65" s="18"/>
      <c r="AP65" s="11"/>
      <c r="AQ65" s="18"/>
      <c r="AR65" s="18"/>
    </row>
    <row r="66" spans="2:58" x14ac:dyDescent="0.25">
      <c r="B66" s="20"/>
      <c r="C66" s="20"/>
      <c r="D66" s="20"/>
      <c r="E66" s="20"/>
      <c r="G66" s="20"/>
      <c r="H66" s="20"/>
      <c r="I66" s="20"/>
      <c r="J66" s="20"/>
      <c r="P66" s="23"/>
      <c r="Q66" s="11"/>
      <c r="R66" s="15"/>
      <c r="S66" s="11"/>
      <c r="T66" s="11"/>
      <c r="U66" s="11"/>
      <c r="V66" s="11"/>
      <c r="W66" s="11"/>
      <c r="X66" s="11"/>
      <c r="Y66" s="17"/>
      <c r="Z66" s="23"/>
      <c r="AA66" s="11"/>
      <c r="AB66" s="17"/>
      <c r="AC66" s="23"/>
      <c r="AD66" s="11"/>
      <c r="AE66" s="17"/>
      <c r="AG66" s="23"/>
      <c r="AH66" s="11"/>
      <c r="AI66" s="17"/>
      <c r="AJ66" s="23"/>
      <c r="AK66" s="11"/>
      <c r="AL66" s="17"/>
      <c r="AM66" s="23"/>
      <c r="AN66" s="11"/>
      <c r="AO66" s="17"/>
      <c r="AP66" s="11"/>
      <c r="AQ66" s="18"/>
      <c r="AR66" s="18"/>
    </row>
    <row r="67" spans="2:58" x14ac:dyDescent="0.25">
      <c r="B67" s="20"/>
      <c r="C67" s="20"/>
      <c r="D67" s="20"/>
      <c r="E67" s="20"/>
      <c r="G67" s="20"/>
      <c r="H67" s="20"/>
      <c r="I67" s="20"/>
      <c r="J67" s="20"/>
      <c r="Q67" s="11"/>
      <c r="R67" s="11"/>
      <c r="S67" s="11"/>
      <c r="T67" s="11"/>
      <c r="U67" s="18"/>
      <c r="V67" s="11"/>
      <c r="W67" s="11"/>
      <c r="X67" s="11"/>
      <c r="Y67" s="17"/>
      <c r="Z67" s="23"/>
      <c r="AA67" s="11"/>
      <c r="AB67" s="17"/>
      <c r="AC67" s="23"/>
      <c r="AD67" s="11"/>
      <c r="AE67" s="17"/>
      <c r="AG67" s="23"/>
      <c r="AH67" s="11"/>
      <c r="AI67" s="17"/>
      <c r="AJ67" s="23"/>
      <c r="AK67" s="11"/>
      <c r="AL67" s="17"/>
      <c r="AM67" s="23"/>
      <c r="AN67" s="11"/>
      <c r="AO67" s="17"/>
      <c r="AP67" s="11"/>
      <c r="AQ67" s="18"/>
      <c r="AR67" s="18"/>
      <c r="BC67" s="48"/>
      <c r="BD67" s="48"/>
    </row>
    <row r="68" spans="2:58" x14ac:dyDescent="0.25">
      <c r="B68" s="20"/>
      <c r="C68" s="20"/>
      <c r="D68" s="20"/>
      <c r="E68" s="20"/>
      <c r="G68" s="20"/>
      <c r="H68" s="20"/>
      <c r="I68" s="20"/>
      <c r="J68" s="20"/>
      <c r="P68" s="348"/>
      <c r="Q68" s="11"/>
      <c r="R68" s="17"/>
      <c r="S68" s="11"/>
      <c r="T68" s="11"/>
      <c r="U68" s="18"/>
      <c r="V68" s="11"/>
      <c r="W68" s="11"/>
      <c r="X68" s="11"/>
      <c r="Y68" s="17"/>
      <c r="Z68" s="23"/>
      <c r="AA68" s="11"/>
      <c r="AB68" s="17"/>
      <c r="AC68" s="23"/>
      <c r="AD68" s="11"/>
      <c r="AE68" s="17"/>
      <c r="AG68" s="23"/>
      <c r="AH68" s="11"/>
      <c r="AI68" s="17"/>
      <c r="AJ68" s="23"/>
      <c r="AK68" s="11"/>
      <c r="AL68" s="15"/>
      <c r="AM68" s="23"/>
      <c r="AN68" s="11"/>
      <c r="AO68" s="15"/>
      <c r="AP68" s="11"/>
      <c r="AQ68" s="18"/>
      <c r="AR68" s="18"/>
      <c r="BC68" s="48"/>
      <c r="BD68" s="48"/>
      <c r="BE68" s="39"/>
      <c r="BF68" s="39"/>
    </row>
    <row r="69" spans="2:58" x14ac:dyDescent="0.25">
      <c r="P69" s="348"/>
      <c r="Q69" s="11"/>
      <c r="R69" s="17"/>
      <c r="S69" s="11"/>
      <c r="T69" s="11"/>
      <c r="U69" s="18"/>
      <c r="V69" s="11"/>
      <c r="W69" s="11"/>
      <c r="X69" s="11"/>
      <c r="Y69" s="15"/>
      <c r="Z69" s="23"/>
      <c r="AA69" s="11"/>
      <c r="AB69" s="11"/>
      <c r="AC69" s="23"/>
      <c r="AD69" s="11"/>
      <c r="AE69" s="11"/>
      <c r="AG69" s="23"/>
      <c r="AH69" s="11"/>
      <c r="AI69" s="15"/>
      <c r="AJ69" s="23"/>
      <c r="AK69" s="11"/>
      <c r="AL69" s="17"/>
      <c r="AM69" s="23"/>
      <c r="AN69" s="11"/>
      <c r="AO69" s="17"/>
      <c r="AP69" s="11"/>
      <c r="AQ69" s="18"/>
      <c r="AR69" s="18"/>
      <c r="BC69" s="48"/>
      <c r="BD69" s="48"/>
      <c r="BE69" s="39"/>
      <c r="BF69" s="39"/>
    </row>
    <row r="70" spans="2:58" x14ac:dyDescent="0.25">
      <c r="P70" s="348"/>
      <c r="Q70" s="11"/>
      <c r="R70" s="17"/>
      <c r="S70" s="11"/>
      <c r="T70" s="11"/>
      <c r="U70" s="15"/>
      <c r="V70" s="11"/>
      <c r="W70" s="11"/>
      <c r="X70" s="11"/>
      <c r="Y70" s="11"/>
      <c r="AA70" s="11"/>
      <c r="AB70" s="18"/>
      <c r="AD70" s="11"/>
      <c r="AE70" s="11"/>
      <c r="AG70" s="23"/>
      <c r="AH70" s="11"/>
      <c r="AI70" s="15"/>
      <c r="AJ70" s="23"/>
      <c r="AK70" s="11"/>
      <c r="AL70" s="17"/>
      <c r="AM70" s="23"/>
      <c r="AN70" s="11"/>
      <c r="AO70" s="17"/>
      <c r="AP70" s="11"/>
      <c r="AQ70" s="18"/>
      <c r="AR70" s="18"/>
      <c r="BC70" s="48"/>
      <c r="BD70" s="48"/>
      <c r="BE70" s="39"/>
      <c r="BF70" s="39"/>
    </row>
    <row r="71" spans="2:58" x14ac:dyDescent="0.25">
      <c r="P71" s="348"/>
      <c r="Q71" s="11"/>
      <c r="R71" s="15"/>
      <c r="S71" s="11"/>
      <c r="T71" s="11"/>
      <c r="U71" s="15"/>
      <c r="V71" s="11"/>
      <c r="W71" s="11"/>
      <c r="X71" s="11"/>
      <c r="Y71" s="17"/>
      <c r="Z71" s="23"/>
      <c r="AA71" s="11"/>
      <c r="AB71" s="17"/>
      <c r="AC71" s="23"/>
      <c r="AD71" s="11"/>
      <c r="AE71" s="11"/>
      <c r="AG71" s="23"/>
      <c r="AH71" s="11"/>
      <c r="AI71" s="17"/>
      <c r="AJ71" s="23"/>
      <c r="AK71" s="11"/>
      <c r="AL71" s="15"/>
      <c r="AM71" s="23"/>
      <c r="AN71" s="11"/>
      <c r="AO71" s="15"/>
      <c r="AP71" s="11"/>
      <c r="AQ71" s="18"/>
      <c r="AR71" s="18"/>
      <c r="BC71" s="48"/>
      <c r="BD71" s="48"/>
      <c r="BE71" s="39"/>
      <c r="BF71" s="39"/>
    </row>
    <row r="72" spans="2:58" x14ac:dyDescent="0.25">
      <c r="P72" s="348"/>
      <c r="Q72" s="11"/>
      <c r="R72" s="15"/>
      <c r="S72" s="11"/>
      <c r="T72" s="11"/>
      <c r="U72" s="15"/>
      <c r="V72" s="11"/>
      <c r="W72" s="11"/>
      <c r="X72" s="11"/>
      <c r="Y72" s="17"/>
      <c r="Z72" s="23"/>
      <c r="AA72" s="11"/>
      <c r="AB72" s="17"/>
      <c r="AC72" s="23"/>
      <c r="AD72" s="11"/>
      <c r="AE72" s="11"/>
      <c r="AG72" s="23"/>
      <c r="AH72" s="11"/>
      <c r="AI72" s="17"/>
      <c r="AJ72" s="23"/>
      <c r="AK72" s="11"/>
      <c r="AL72" s="15"/>
      <c r="AM72" s="23"/>
      <c r="AN72" s="11"/>
      <c r="AO72" s="15"/>
      <c r="AP72" s="11"/>
      <c r="AQ72" s="18"/>
      <c r="AR72" s="18"/>
      <c r="BC72" s="48"/>
      <c r="BD72" s="48"/>
      <c r="BE72" s="39"/>
      <c r="BF72" s="39"/>
    </row>
    <row r="73" spans="2:58" x14ac:dyDescent="0.25">
      <c r="P73" s="348"/>
      <c r="Q73" s="11"/>
      <c r="R73" s="15"/>
      <c r="S73" s="11"/>
      <c r="T73" s="11"/>
      <c r="U73" s="17"/>
      <c r="V73" s="15"/>
      <c r="W73" s="11"/>
      <c r="X73" s="11"/>
      <c r="Y73" s="17"/>
      <c r="Z73" s="23"/>
      <c r="AA73" s="11"/>
      <c r="AB73" s="17"/>
      <c r="AC73" s="23"/>
      <c r="AD73" s="11"/>
      <c r="AE73" s="11"/>
      <c r="AG73" s="23"/>
      <c r="AH73" s="11"/>
      <c r="AI73" s="17"/>
      <c r="AJ73" s="23"/>
      <c r="AK73" s="11"/>
      <c r="AL73" s="15"/>
      <c r="AM73" s="23"/>
      <c r="AN73" s="11"/>
      <c r="AO73" s="15"/>
      <c r="AP73" s="11"/>
      <c r="AQ73" s="18"/>
      <c r="AR73" s="18"/>
      <c r="BC73" s="48"/>
      <c r="BD73" s="48"/>
      <c r="BE73" s="39"/>
      <c r="BF73" s="39"/>
    </row>
    <row r="74" spans="2:58" x14ac:dyDescent="0.25">
      <c r="P74" s="348"/>
      <c r="Q74" s="11"/>
      <c r="R74" s="15"/>
      <c r="S74" s="11"/>
      <c r="T74" s="11"/>
      <c r="U74" s="17"/>
      <c r="V74" s="11"/>
      <c r="W74" s="11"/>
      <c r="X74" s="11"/>
      <c r="Y74" s="15"/>
      <c r="Z74" s="23"/>
      <c r="AA74" s="11"/>
      <c r="AB74" s="15"/>
      <c r="AC74" s="23"/>
      <c r="AD74" s="11"/>
      <c r="AE74" s="17"/>
      <c r="BC74" s="48"/>
      <c r="BD74" s="48"/>
      <c r="BE74" s="39"/>
      <c r="BF74" s="39"/>
    </row>
    <row r="75" spans="2:58" x14ac:dyDescent="0.25">
      <c r="P75" s="348"/>
      <c r="Q75" s="11"/>
      <c r="R75" s="15"/>
      <c r="S75" s="11"/>
      <c r="T75" s="11"/>
      <c r="U75" s="17"/>
      <c r="V75" s="15"/>
      <c r="W75" s="11"/>
      <c r="X75" s="11"/>
      <c r="Y75" s="15"/>
      <c r="Z75" s="23"/>
      <c r="AA75" s="11"/>
      <c r="AB75" s="15"/>
      <c r="AC75" s="23"/>
      <c r="AD75" s="11"/>
      <c r="AE75" s="17"/>
      <c r="BC75" s="48"/>
      <c r="BD75" s="48"/>
      <c r="BE75" s="39"/>
      <c r="BF75" s="39"/>
    </row>
    <row r="76" spans="2:58" x14ac:dyDescent="0.25">
      <c r="X76" s="11"/>
      <c r="Y76" s="11"/>
      <c r="Z76" s="23"/>
      <c r="AA76" s="11"/>
      <c r="AB76" s="17"/>
      <c r="AC76" s="23"/>
      <c r="AD76" s="11"/>
      <c r="AE76" s="11"/>
      <c r="BC76" s="48"/>
      <c r="BD76" s="48"/>
      <c r="BE76" s="39"/>
      <c r="BF76" s="39"/>
    </row>
    <row r="77" spans="2:58" x14ac:dyDescent="0.25">
      <c r="X77" s="11"/>
      <c r="Y77" s="11"/>
      <c r="Z77" s="23"/>
      <c r="AA77" s="11"/>
      <c r="AB77" s="17"/>
      <c r="AC77" s="23"/>
      <c r="AD77" s="11"/>
      <c r="AE77" s="11"/>
      <c r="BC77" s="48"/>
      <c r="BD77" s="48"/>
      <c r="BE77" s="39"/>
      <c r="BF77" s="39"/>
    </row>
    <row r="78" spans="2:58" x14ac:dyDescent="0.25">
      <c r="X78" s="11"/>
      <c r="Y78" s="11"/>
      <c r="Z78" s="23"/>
      <c r="AA78" s="11"/>
      <c r="AB78" s="17"/>
      <c r="AC78" s="23"/>
      <c r="AD78" s="11"/>
      <c r="AE78" s="11"/>
      <c r="BC78" s="48"/>
      <c r="BD78" s="48"/>
      <c r="BE78" s="39"/>
      <c r="BF78" s="39"/>
    </row>
    <row r="79" spans="2:58" x14ac:dyDescent="0.25">
      <c r="BC79" s="48"/>
      <c r="BD79" s="48"/>
      <c r="BE79" s="39"/>
      <c r="BF79" s="39"/>
    </row>
    <row r="80" spans="2:58" x14ac:dyDescent="0.25">
      <c r="BC80" s="48"/>
      <c r="BD80" s="48"/>
      <c r="BE80" s="39"/>
      <c r="BF80" s="39"/>
    </row>
  </sheetData>
  <mergeCells count="486">
    <mergeCell ref="A1:M1"/>
    <mergeCell ref="O1:AH1"/>
    <mergeCell ref="AJ1:BC1"/>
    <mergeCell ref="A14:A16"/>
    <mergeCell ref="C14:C16"/>
    <mergeCell ref="D14:D16"/>
    <mergeCell ref="F14:F16"/>
    <mergeCell ref="A17:A19"/>
    <mergeCell ref="C17:C19"/>
    <mergeCell ref="D17:D19"/>
    <mergeCell ref="F17:F19"/>
    <mergeCell ref="A8:A10"/>
    <mergeCell ref="C8:C10"/>
    <mergeCell ref="D8:D10"/>
    <mergeCell ref="F8:F10"/>
    <mergeCell ref="A11:A13"/>
    <mergeCell ref="C11:C13"/>
    <mergeCell ref="D11:D13"/>
    <mergeCell ref="F11:F13"/>
    <mergeCell ref="H8:H10"/>
    <mergeCell ref="J8:J10"/>
    <mergeCell ref="K8:K10"/>
    <mergeCell ref="M8:M10"/>
    <mergeCell ref="H11:H13"/>
    <mergeCell ref="B25:B27"/>
    <mergeCell ref="C25:C27"/>
    <mergeCell ref="E25:E27"/>
    <mergeCell ref="F25:F27"/>
    <mergeCell ref="B28:B30"/>
    <mergeCell ref="C28:C30"/>
    <mergeCell ref="E28:E30"/>
    <mergeCell ref="F28:F30"/>
    <mergeCell ref="A20:A22"/>
    <mergeCell ref="C20:C22"/>
    <mergeCell ref="D20:D22"/>
    <mergeCell ref="F20:F22"/>
    <mergeCell ref="A24:C24"/>
    <mergeCell ref="D24:F24"/>
    <mergeCell ref="B37:B39"/>
    <mergeCell ref="C37:C39"/>
    <mergeCell ref="E37:E39"/>
    <mergeCell ref="F37:F39"/>
    <mergeCell ref="B40:B42"/>
    <mergeCell ref="C40:C42"/>
    <mergeCell ref="E40:E42"/>
    <mergeCell ref="F40:F42"/>
    <mergeCell ref="B31:B33"/>
    <mergeCell ref="C31:C33"/>
    <mergeCell ref="E31:E33"/>
    <mergeCell ref="F31:F33"/>
    <mergeCell ref="B34:B36"/>
    <mergeCell ref="C34:C36"/>
    <mergeCell ref="E34:E36"/>
    <mergeCell ref="F34:F36"/>
    <mergeCell ref="A2:F2"/>
    <mergeCell ref="H2:M2"/>
    <mergeCell ref="I3:J3"/>
    <mergeCell ref="K3:M3"/>
    <mergeCell ref="H5:H7"/>
    <mergeCell ref="J5:J7"/>
    <mergeCell ref="K5:K7"/>
    <mergeCell ref="M5:M7"/>
    <mergeCell ref="B3:C3"/>
    <mergeCell ref="D3:F3"/>
    <mergeCell ref="A5:A7"/>
    <mergeCell ref="C5:C7"/>
    <mergeCell ref="D5:D7"/>
    <mergeCell ref="F5:F7"/>
    <mergeCell ref="H20:H22"/>
    <mergeCell ref="J20:J22"/>
    <mergeCell ref="K20:K22"/>
    <mergeCell ref="M20:M22"/>
    <mergeCell ref="H24:J24"/>
    <mergeCell ref="K24:M24"/>
    <mergeCell ref="H14:H16"/>
    <mergeCell ref="J11:J13"/>
    <mergeCell ref="K14:K16"/>
    <mergeCell ref="M14:M16"/>
    <mergeCell ref="H17:H19"/>
    <mergeCell ref="J17:J19"/>
    <mergeCell ref="K17:K19"/>
    <mergeCell ref="M17:M19"/>
    <mergeCell ref="K11:K13"/>
    <mergeCell ref="M11:M13"/>
    <mergeCell ref="L31:L33"/>
    <mergeCell ref="M31:M33"/>
    <mergeCell ref="I34:I36"/>
    <mergeCell ref="J34:J36"/>
    <mergeCell ref="L34:L36"/>
    <mergeCell ref="M34:M36"/>
    <mergeCell ref="I25:I27"/>
    <mergeCell ref="J25:J27"/>
    <mergeCell ref="L25:L27"/>
    <mergeCell ref="M25:M27"/>
    <mergeCell ref="I28:I30"/>
    <mergeCell ref="J28:J30"/>
    <mergeCell ref="L28:L30"/>
    <mergeCell ref="M28:M30"/>
    <mergeCell ref="A51:A53"/>
    <mergeCell ref="A54:A56"/>
    <mergeCell ref="H45:H47"/>
    <mergeCell ref="H48:H50"/>
    <mergeCell ref="A44:F44"/>
    <mergeCell ref="M45:M46"/>
    <mergeCell ref="H44:N44"/>
    <mergeCell ref="A48:A50"/>
    <mergeCell ref="A45:A47"/>
    <mergeCell ref="B45:B50"/>
    <mergeCell ref="B51:B56"/>
    <mergeCell ref="I45:I50"/>
    <mergeCell ref="O5:O7"/>
    <mergeCell ref="Q5:Q7"/>
    <mergeCell ref="P3:Q3"/>
    <mergeCell ref="I51:I56"/>
    <mergeCell ref="H55:H56"/>
    <mergeCell ref="H51:H54"/>
    <mergeCell ref="B61:E61"/>
    <mergeCell ref="G61:J61"/>
    <mergeCell ref="B62:C62"/>
    <mergeCell ref="D62:E62"/>
    <mergeCell ref="G62:H62"/>
    <mergeCell ref="I62:J62"/>
    <mergeCell ref="O45:O48"/>
    <mergeCell ref="O50:O57"/>
    <mergeCell ref="I37:I39"/>
    <mergeCell ref="J37:J39"/>
    <mergeCell ref="L37:L39"/>
    <mergeCell ref="M37:M39"/>
    <mergeCell ref="I40:I42"/>
    <mergeCell ref="J40:J42"/>
    <mergeCell ref="L40:L42"/>
    <mergeCell ref="M40:M42"/>
    <mergeCell ref="I31:I33"/>
    <mergeCell ref="J31:J33"/>
    <mergeCell ref="P40:P42"/>
    <mergeCell ref="S28:S30"/>
    <mergeCell ref="T28:T30"/>
    <mergeCell ref="O24:Q24"/>
    <mergeCell ref="P25:P27"/>
    <mergeCell ref="O17:O19"/>
    <mergeCell ref="Q17:Q19"/>
    <mergeCell ref="O20:O22"/>
    <mergeCell ref="Q20:Q22"/>
    <mergeCell ref="R17:R19"/>
    <mergeCell ref="P34:P36"/>
    <mergeCell ref="Q34:Q36"/>
    <mergeCell ref="S40:S42"/>
    <mergeCell ref="T40:T42"/>
    <mergeCell ref="Q40:Q42"/>
    <mergeCell ref="O11:O13"/>
    <mergeCell ref="Q11:Q13"/>
    <mergeCell ref="O14:O16"/>
    <mergeCell ref="Q14:Q16"/>
    <mergeCell ref="P37:P39"/>
    <mergeCell ref="R8:R10"/>
    <mergeCell ref="T8:T10"/>
    <mergeCell ref="R11:R13"/>
    <mergeCell ref="T11:T13"/>
    <mergeCell ref="R14:R16"/>
    <mergeCell ref="Q25:Q27"/>
    <mergeCell ref="P28:P30"/>
    <mergeCell ref="Q28:Q30"/>
    <mergeCell ref="P31:P33"/>
    <mergeCell ref="Q31:Q33"/>
    <mergeCell ref="T14:T16"/>
    <mergeCell ref="S37:S39"/>
    <mergeCell ref="T37:T39"/>
    <mergeCell ref="Q37:Q39"/>
    <mergeCell ref="O2:T2"/>
    <mergeCell ref="W3:X3"/>
    <mergeCell ref="V11:V13"/>
    <mergeCell ref="X11:X13"/>
    <mergeCell ref="V17:V19"/>
    <mergeCell ref="S31:S33"/>
    <mergeCell ref="T31:T33"/>
    <mergeCell ref="S34:S36"/>
    <mergeCell ref="T34:T36"/>
    <mergeCell ref="T17:T19"/>
    <mergeCell ref="R20:R22"/>
    <mergeCell ref="T20:T22"/>
    <mergeCell ref="R24:T24"/>
    <mergeCell ref="S25:S27"/>
    <mergeCell ref="T25:T27"/>
    <mergeCell ref="R3:T3"/>
    <mergeCell ref="R5:R7"/>
    <mergeCell ref="T5:T7"/>
    <mergeCell ref="V14:V16"/>
    <mergeCell ref="X14:X16"/>
    <mergeCell ref="V24:X24"/>
    <mergeCell ref="V2:AA2"/>
    <mergeCell ref="O8:O10"/>
    <mergeCell ref="Q8:Q10"/>
    <mergeCell ref="Y14:Y16"/>
    <mergeCell ref="AA14:AA16"/>
    <mergeCell ref="Y3:AA3"/>
    <mergeCell ref="V5:V7"/>
    <mergeCell ref="X5:X7"/>
    <mergeCell ref="Y5:Y7"/>
    <mergeCell ref="AA5:AA7"/>
    <mergeCell ref="V8:V10"/>
    <mergeCell ref="X8:X10"/>
    <mergeCell ref="Y8:Y10"/>
    <mergeCell ref="AA8:AA10"/>
    <mergeCell ref="Y24:AA24"/>
    <mergeCell ref="W25:W27"/>
    <mergeCell ref="X25:X27"/>
    <mergeCell ref="Z25:Z27"/>
    <mergeCell ref="AA25:AA27"/>
    <mergeCell ref="X17:X19"/>
    <mergeCell ref="Y17:Y19"/>
    <mergeCell ref="AA17:AA19"/>
    <mergeCell ref="V20:V22"/>
    <mergeCell ref="X20:X22"/>
    <mergeCell ref="Y20:Y22"/>
    <mergeCell ref="AA20:AA22"/>
    <mergeCell ref="W40:W42"/>
    <mergeCell ref="X40:X42"/>
    <mergeCell ref="Z40:Z42"/>
    <mergeCell ref="AA40:AA42"/>
    <mergeCell ref="AD3:AE3"/>
    <mergeCell ref="AF3:AH3"/>
    <mergeCell ref="AC5:AC7"/>
    <mergeCell ref="AE5:AE7"/>
    <mergeCell ref="AF5:AF7"/>
    <mergeCell ref="AH5:AH7"/>
    <mergeCell ref="W34:W36"/>
    <mergeCell ref="X34:X36"/>
    <mergeCell ref="Z34:Z36"/>
    <mergeCell ref="AA34:AA36"/>
    <mergeCell ref="W37:W39"/>
    <mergeCell ref="X37:X39"/>
    <mergeCell ref="Z37:Z39"/>
    <mergeCell ref="AA37:AA39"/>
    <mergeCell ref="W28:W30"/>
    <mergeCell ref="X28:X30"/>
    <mergeCell ref="Z28:Z30"/>
    <mergeCell ref="AA28:AA30"/>
    <mergeCell ref="W31:W33"/>
    <mergeCell ref="X31:X33"/>
    <mergeCell ref="AC2:AH2"/>
    <mergeCell ref="AD31:AD33"/>
    <mergeCell ref="AE31:AE33"/>
    <mergeCell ref="AG31:AG33"/>
    <mergeCell ref="AH31:AH33"/>
    <mergeCell ref="AD34:AD36"/>
    <mergeCell ref="AE34:AE36"/>
    <mergeCell ref="AG34:AG36"/>
    <mergeCell ref="AH34:AH36"/>
    <mergeCell ref="AD25:AD27"/>
    <mergeCell ref="AE25:AE27"/>
    <mergeCell ref="AG25:AG27"/>
    <mergeCell ref="AH25:AH27"/>
    <mergeCell ref="AD28:AD30"/>
    <mergeCell ref="AE28:AE30"/>
    <mergeCell ref="AG28:AG30"/>
    <mergeCell ref="AH28:AH30"/>
    <mergeCell ref="AC20:AC22"/>
    <mergeCell ref="AE20:AE22"/>
    <mergeCell ref="AF20:AF22"/>
    <mergeCell ref="AH20:AH22"/>
    <mergeCell ref="AC24:AE24"/>
    <mergeCell ref="AF24:AH24"/>
    <mergeCell ref="P68:P75"/>
    <mergeCell ref="P44:U44"/>
    <mergeCell ref="P46:P48"/>
    <mergeCell ref="Q46:Q51"/>
    <mergeCell ref="P49:P51"/>
    <mergeCell ref="P52:P54"/>
    <mergeCell ref="Q52:Q57"/>
    <mergeCell ref="P55:P57"/>
    <mergeCell ref="Q58:Q64"/>
    <mergeCell ref="P58:P61"/>
    <mergeCell ref="P62:P64"/>
    <mergeCell ref="X61:X63"/>
    <mergeCell ref="X44:AD44"/>
    <mergeCell ref="AK3:AL3"/>
    <mergeCell ref="AM3:AO3"/>
    <mergeCell ref="AJ5:AJ7"/>
    <mergeCell ref="AL5:AL7"/>
    <mergeCell ref="AM5:AM7"/>
    <mergeCell ref="AO5:AO7"/>
    <mergeCell ref="X45:X47"/>
    <mergeCell ref="Y45:Y50"/>
    <mergeCell ref="X48:X50"/>
    <mergeCell ref="X51:X53"/>
    <mergeCell ref="Y51:Y56"/>
    <mergeCell ref="X54:X56"/>
    <mergeCell ref="X57:X60"/>
    <mergeCell ref="AD37:AD39"/>
    <mergeCell ref="AE37:AE39"/>
    <mergeCell ref="AG37:AG39"/>
    <mergeCell ref="AH37:AH39"/>
    <mergeCell ref="AC14:AC16"/>
    <mergeCell ref="AE14:AE16"/>
    <mergeCell ref="AF14:AF16"/>
    <mergeCell ref="AH14:AH16"/>
    <mergeCell ref="AC17:AC19"/>
    <mergeCell ref="AJ8:AJ10"/>
    <mergeCell ref="AL8:AL10"/>
    <mergeCell ref="AM8:AM10"/>
    <mergeCell ref="AO8:AO10"/>
    <mergeCell ref="AJ11:AJ13"/>
    <mergeCell ref="AL11:AL13"/>
    <mergeCell ref="AM11:AM13"/>
    <mergeCell ref="AO11:AO13"/>
    <mergeCell ref="Y57:Y63"/>
    <mergeCell ref="AE17:AE19"/>
    <mergeCell ref="AF17:AF19"/>
    <mergeCell ref="AH17:AH19"/>
    <mergeCell ref="AC8:AC10"/>
    <mergeCell ref="AE8:AE10"/>
    <mergeCell ref="AF8:AF10"/>
    <mergeCell ref="AH8:AH10"/>
    <mergeCell ref="AC11:AC13"/>
    <mergeCell ref="AE11:AE13"/>
    <mergeCell ref="AF11:AF13"/>
    <mergeCell ref="AH11:AH13"/>
    <mergeCell ref="Z31:Z33"/>
    <mergeCell ref="AA31:AA33"/>
    <mergeCell ref="Y11:Y13"/>
    <mergeCell ref="AA11:AA13"/>
    <mergeCell ref="AM24:AO24"/>
    <mergeCell ref="AJ14:AJ16"/>
    <mergeCell ref="AL14:AL16"/>
    <mergeCell ref="AM14:AM16"/>
    <mergeCell ref="AO14:AO16"/>
    <mergeCell ref="AJ17:AJ19"/>
    <mergeCell ref="AL17:AL19"/>
    <mergeCell ref="AM17:AM19"/>
    <mergeCell ref="AO17:AO19"/>
    <mergeCell ref="AK40:AK42"/>
    <mergeCell ref="AL40:AL42"/>
    <mergeCell ref="AN40:AN42"/>
    <mergeCell ref="AO40:AO42"/>
    <mergeCell ref="AK31:AK33"/>
    <mergeCell ref="AL31:AL33"/>
    <mergeCell ref="AN31:AN33"/>
    <mergeCell ref="AO31:AO33"/>
    <mergeCell ref="AK34:AK36"/>
    <mergeCell ref="AL34:AL36"/>
    <mergeCell ref="AN34:AN36"/>
    <mergeCell ref="AO34:AO36"/>
    <mergeCell ref="AJ2:AO2"/>
    <mergeCell ref="AR3:AS3"/>
    <mergeCell ref="AQ5:AQ7"/>
    <mergeCell ref="AS5:AS7"/>
    <mergeCell ref="AQ8:AQ10"/>
    <mergeCell ref="AS8:AS10"/>
    <mergeCell ref="AQ2:AV2"/>
    <mergeCell ref="AK37:AK39"/>
    <mergeCell ref="AL37:AL39"/>
    <mergeCell ref="AN37:AN39"/>
    <mergeCell ref="AO37:AO39"/>
    <mergeCell ref="AK25:AK27"/>
    <mergeCell ref="AL25:AL27"/>
    <mergeCell ref="AN25:AN27"/>
    <mergeCell ref="AO25:AO27"/>
    <mergeCell ref="AK28:AK30"/>
    <mergeCell ref="AL28:AL30"/>
    <mergeCell ref="AN28:AN30"/>
    <mergeCell ref="AO28:AO30"/>
    <mergeCell ref="AJ20:AJ22"/>
    <mergeCell ref="AL20:AL22"/>
    <mergeCell ref="AM20:AM22"/>
    <mergeCell ref="AO20:AO22"/>
    <mergeCell ref="AJ24:AL24"/>
    <mergeCell ref="AQ20:AQ22"/>
    <mergeCell ref="AS20:AS22"/>
    <mergeCell ref="AQ24:AS24"/>
    <mergeCell ref="AR25:AR27"/>
    <mergeCell ref="AS25:AS27"/>
    <mergeCell ref="AR28:AR30"/>
    <mergeCell ref="AS28:AS30"/>
    <mergeCell ref="AQ11:AQ13"/>
    <mergeCell ref="AS11:AS13"/>
    <mergeCell ref="AQ14:AQ16"/>
    <mergeCell ref="AS14:AS16"/>
    <mergeCell ref="AQ17:AQ19"/>
    <mergeCell ref="AS17:AS19"/>
    <mergeCell ref="AR40:AR42"/>
    <mergeCell ref="AS40:AS42"/>
    <mergeCell ref="AS44:AY44"/>
    <mergeCell ref="AR31:AR33"/>
    <mergeCell ref="AS31:AS33"/>
    <mergeCell ref="AR34:AR36"/>
    <mergeCell ref="AS34:AS36"/>
    <mergeCell ref="AR37:AR39"/>
    <mergeCell ref="AS37:AS39"/>
    <mergeCell ref="AU40:AU42"/>
    <mergeCell ref="AV40:AV42"/>
    <mergeCell ref="AU31:AU33"/>
    <mergeCell ref="AV31:AV33"/>
    <mergeCell ref="AU34:AU36"/>
    <mergeCell ref="AV34:AV36"/>
    <mergeCell ref="AU37:AU39"/>
    <mergeCell ref="AV37:AV39"/>
    <mergeCell ref="AY37:AY39"/>
    <mergeCell ref="AT14:AT16"/>
    <mergeCell ref="AV14:AV16"/>
    <mergeCell ref="AT17:AT19"/>
    <mergeCell ref="AV17:AV19"/>
    <mergeCell ref="AT20:AT22"/>
    <mergeCell ref="AV20:AV22"/>
    <mergeCell ref="AU3:AV3"/>
    <mergeCell ref="AT5:AT7"/>
    <mergeCell ref="AV5:AV7"/>
    <mergeCell ref="AT8:AT10"/>
    <mergeCell ref="AV8:AV10"/>
    <mergeCell ref="AT11:AT13"/>
    <mergeCell ref="AV11:AV13"/>
    <mergeCell ref="AT24:AV24"/>
    <mergeCell ref="AU25:AU27"/>
    <mergeCell ref="AV25:AV27"/>
    <mergeCell ref="AU28:AU30"/>
    <mergeCell ref="AV28:AV30"/>
    <mergeCell ref="AX2:BC2"/>
    <mergeCell ref="AY3:AZ3"/>
    <mergeCell ref="BB3:BC3"/>
    <mergeCell ref="AX5:AX7"/>
    <mergeCell ref="AZ5:AZ7"/>
    <mergeCell ref="BA5:BA7"/>
    <mergeCell ref="BC5:BC7"/>
    <mergeCell ref="AX14:AX16"/>
    <mergeCell ref="AZ14:AZ16"/>
    <mergeCell ref="BA14:BA16"/>
    <mergeCell ref="BC14:BC16"/>
    <mergeCell ref="AX17:AX19"/>
    <mergeCell ref="AZ17:AZ19"/>
    <mergeCell ref="BA17:BA19"/>
    <mergeCell ref="BC17:BC19"/>
    <mergeCell ref="AX8:AX10"/>
    <mergeCell ref="AZ8:AZ10"/>
    <mergeCell ref="BA8:BA10"/>
    <mergeCell ref="BC8:BC10"/>
    <mergeCell ref="AX11:AX13"/>
    <mergeCell ref="AZ11:AZ13"/>
    <mergeCell ref="BA11:BA13"/>
    <mergeCell ref="BC11:BC13"/>
    <mergeCell ref="AY25:AY27"/>
    <mergeCell ref="AZ25:AZ27"/>
    <mergeCell ref="BB25:BB27"/>
    <mergeCell ref="BC25:BC27"/>
    <mergeCell ref="AY28:AY30"/>
    <mergeCell ref="AZ28:AZ30"/>
    <mergeCell ref="BB28:BB30"/>
    <mergeCell ref="BC28:BC30"/>
    <mergeCell ref="AX20:AX22"/>
    <mergeCell ref="AZ20:AZ22"/>
    <mergeCell ref="BA20:BA22"/>
    <mergeCell ref="BC20:BC22"/>
    <mergeCell ref="AX24:AZ24"/>
    <mergeCell ref="BA24:BC24"/>
    <mergeCell ref="AZ37:AZ39"/>
    <mergeCell ref="BB37:BB39"/>
    <mergeCell ref="BC37:BC39"/>
    <mergeCell ref="AY40:AY42"/>
    <mergeCell ref="AZ40:AZ42"/>
    <mergeCell ref="BB40:BB42"/>
    <mergeCell ref="BC40:BC42"/>
    <mergeCell ref="AY31:AY33"/>
    <mergeCell ref="AZ31:AZ33"/>
    <mergeCell ref="BB31:BB33"/>
    <mergeCell ref="BC31:BC33"/>
    <mergeCell ref="AY34:AY36"/>
    <mergeCell ref="AZ34:AZ36"/>
    <mergeCell ref="BB34:BB36"/>
    <mergeCell ref="BC34:BC36"/>
    <mergeCell ref="AT51:AT57"/>
    <mergeCell ref="AS51:AS54"/>
    <mergeCell ref="AS55:AS57"/>
    <mergeCell ref="AT58:AT63"/>
    <mergeCell ref="AS61:AS63"/>
    <mergeCell ref="AS58:AS60"/>
    <mergeCell ref="AT45:AT50"/>
    <mergeCell ref="AS48:AS50"/>
    <mergeCell ref="AS45:AS47"/>
    <mergeCell ref="BA58:BA60"/>
    <mergeCell ref="BB58:BB63"/>
    <mergeCell ref="BA61:BA63"/>
    <mergeCell ref="BA44:BG44"/>
    <mergeCell ref="BA45:BA47"/>
    <mergeCell ref="BB45:BB50"/>
    <mergeCell ref="BA48:BA50"/>
    <mergeCell ref="BA51:BA54"/>
    <mergeCell ref="BB51:BB57"/>
    <mergeCell ref="BA55:BA57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PDAC084T Relapse endpoint (B)</vt:lpstr>
      <vt:lpstr>PDAC032T Relapse endpoint (B)</vt:lpstr>
      <vt:lpstr>PDAC084T UT (C-E)</vt:lpstr>
      <vt:lpstr>PDAC032T UT (C-E)</vt:lpstr>
      <vt:lpstr>PDAC084T SR (D-E)</vt:lpstr>
      <vt:lpstr>PDAC032T SR (D-E)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Abdelhadi</dc:creator>
  <cp:lastModifiedBy>Alice Carrier</cp:lastModifiedBy>
  <dcterms:created xsi:type="dcterms:W3CDTF">2025-03-04T19:45:45Z</dcterms:created>
  <dcterms:modified xsi:type="dcterms:W3CDTF">2025-03-06T08:48:26Z</dcterms:modified>
</cp:coreProperties>
</file>