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learnermanipal-my.sharepoint.com/personal/divya_ramesh1_learner_manipal_edu/Documents/all result phd/LAAO Standardization UV/release study/"/>
    </mc:Choice>
  </mc:AlternateContent>
  <xr:revisionPtr revIDLastSave="1153" documentId="11_F25DC773A252ABDACC1048E0E11B4BBC5BDE58EF" xr6:coauthVersionLast="47" xr6:coauthVersionMax="47" xr10:uidLastSave="{BDE7C327-FF4F-4132-9E8B-911DBA97BD6A}"/>
  <bookViews>
    <workbookView xWindow="-110" yWindow="-110" windowWidth="19420" windowHeight="10300" activeTab="5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5" l="1"/>
  <c r="K15" i="5"/>
  <c r="K18" i="5"/>
  <c r="K21" i="5"/>
  <c r="K24" i="5"/>
  <c r="K27" i="5"/>
  <c r="K30" i="5"/>
  <c r="K33" i="5"/>
  <c r="K36" i="5"/>
  <c r="K39" i="5"/>
  <c r="K42" i="5"/>
  <c r="K45" i="5"/>
  <c r="K9" i="5"/>
  <c r="J45" i="5"/>
  <c r="J42" i="5"/>
  <c r="J39" i="5"/>
  <c r="J36" i="5"/>
  <c r="J33" i="5"/>
  <c r="J30" i="5"/>
  <c r="J27" i="5"/>
  <c r="J24" i="5"/>
  <c r="J21" i="5"/>
  <c r="J18" i="5"/>
  <c r="J15" i="5"/>
  <c r="J12" i="5"/>
  <c r="J9" i="5"/>
  <c r="I45" i="5"/>
  <c r="I42" i="5"/>
  <c r="I39" i="5"/>
  <c r="I36" i="5"/>
  <c r="I33" i="5"/>
  <c r="I30" i="5"/>
  <c r="I27" i="5"/>
  <c r="I24" i="5"/>
  <c r="I21" i="5"/>
  <c r="I18" i="5"/>
  <c r="I15" i="5"/>
  <c r="I12" i="5"/>
  <c r="I9" i="5"/>
  <c r="H45" i="5"/>
  <c r="H42" i="5"/>
  <c r="H39" i="5"/>
  <c r="H36" i="5"/>
  <c r="H33" i="5"/>
  <c r="H30" i="5"/>
  <c r="H27" i="5"/>
  <c r="H24" i="5"/>
  <c r="H21" i="5"/>
  <c r="H18" i="5"/>
  <c r="H15" i="5"/>
  <c r="H12" i="5"/>
  <c r="H9" i="5"/>
  <c r="H23" i="4" l="1"/>
  <c r="I23" i="4" s="1"/>
  <c r="J23" i="4" s="1"/>
  <c r="K23" i="4" s="1"/>
  <c r="H22" i="4"/>
  <c r="I22" i="4" s="1"/>
  <c r="J22" i="4" s="1"/>
  <c r="K22" i="4" s="1"/>
  <c r="H21" i="4"/>
  <c r="I21" i="4" s="1"/>
  <c r="J21" i="4" s="1"/>
  <c r="K21" i="4" s="1"/>
  <c r="H20" i="4"/>
  <c r="I20" i="4" s="1"/>
  <c r="J20" i="4" s="1"/>
  <c r="K20" i="4" s="1"/>
  <c r="I19" i="4"/>
  <c r="J19" i="4" s="1"/>
  <c r="K19" i="4" s="1"/>
  <c r="H19" i="4"/>
  <c r="H18" i="4"/>
  <c r="I18" i="4" s="1"/>
  <c r="J18" i="4" s="1"/>
  <c r="K18" i="4" s="1"/>
  <c r="I17" i="4"/>
  <c r="J17" i="4" s="1"/>
  <c r="K17" i="4" s="1"/>
  <c r="H17" i="4"/>
  <c r="H16" i="4"/>
  <c r="I16" i="4" s="1"/>
  <c r="J16" i="4" s="1"/>
  <c r="K16" i="4" s="1"/>
  <c r="H15" i="4"/>
  <c r="I15" i="4" s="1"/>
  <c r="J15" i="4" s="1"/>
  <c r="K15" i="4" s="1"/>
  <c r="H14" i="4"/>
  <c r="I14" i="4" s="1"/>
  <c r="J14" i="4" s="1"/>
  <c r="K14" i="4" s="1"/>
  <c r="H13" i="4"/>
  <c r="I13" i="4" s="1"/>
  <c r="J13" i="4" s="1"/>
  <c r="K13" i="4" s="1"/>
  <c r="H12" i="4"/>
  <c r="I12" i="4" s="1"/>
  <c r="J12" i="4" s="1"/>
  <c r="K12" i="4" s="1"/>
  <c r="I11" i="4"/>
  <c r="J11" i="4" s="1"/>
  <c r="K11" i="4" s="1"/>
  <c r="H11" i="4"/>
  <c r="H10" i="4"/>
  <c r="I10" i="4" s="1"/>
  <c r="J10" i="4" s="1"/>
  <c r="K10" i="4" s="1"/>
  <c r="I9" i="4"/>
  <c r="J9" i="4" s="1"/>
  <c r="K9" i="4" s="1"/>
  <c r="H9" i="4"/>
  <c r="H8" i="4"/>
  <c r="I8" i="4" s="1"/>
  <c r="J8" i="4" s="1"/>
  <c r="K8" i="4" s="1"/>
  <c r="H7" i="4"/>
  <c r="I7" i="4" s="1"/>
  <c r="J7" i="4" s="1"/>
  <c r="K7" i="4" s="1"/>
  <c r="H6" i="4"/>
  <c r="I6" i="4" s="1"/>
  <c r="J6" i="4" s="1"/>
  <c r="K6" i="4" s="1"/>
  <c r="L6" i="4" s="1"/>
  <c r="I10" i="3"/>
  <c r="I14" i="3"/>
  <c r="I18" i="3"/>
  <c r="I22" i="3"/>
  <c r="I26" i="3"/>
  <c r="I30" i="3"/>
  <c r="I34" i="3"/>
  <c r="I38" i="3"/>
  <c r="I42" i="3"/>
  <c r="I46" i="3"/>
  <c r="I50" i="3"/>
  <c r="I54" i="3"/>
  <c r="I58" i="3"/>
  <c r="I62" i="3"/>
  <c r="I66" i="3"/>
  <c r="I70" i="3"/>
  <c r="I74" i="3"/>
  <c r="I6" i="3"/>
  <c r="H74" i="3"/>
  <c r="H70" i="3"/>
  <c r="H66" i="3"/>
  <c r="H62" i="3"/>
  <c r="H58" i="3"/>
  <c r="H54" i="3"/>
  <c r="H50" i="3"/>
  <c r="H46" i="3"/>
  <c r="H42" i="3"/>
  <c r="H38" i="3"/>
  <c r="H34" i="3"/>
  <c r="H30" i="3"/>
  <c r="H26" i="3"/>
  <c r="H22" i="3"/>
  <c r="H18" i="3"/>
  <c r="H14" i="3"/>
  <c r="H10" i="3"/>
  <c r="H6" i="3"/>
  <c r="G74" i="3"/>
  <c r="G70" i="3"/>
  <c r="G66" i="3"/>
  <c r="G62" i="3"/>
  <c r="G58" i="3"/>
  <c r="G54" i="3"/>
  <c r="G50" i="3"/>
  <c r="G46" i="3"/>
  <c r="G42" i="3"/>
  <c r="G38" i="3"/>
  <c r="G34" i="3"/>
  <c r="G30" i="3"/>
  <c r="G26" i="3"/>
  <c r="G22" i="3"/>
  <c r="G18" i="3"/>
  <c r="G14" i="3"/>
  <c r="G10" i="3"/>
  <c r="G6" i="3"/>
  <c r="F74" i="3"/>
  <c r="F70" i="3"/>
  <c r="F66" i="3"/>
  <c r="F62" i="3"/>
  <c r="F58" i="3"/>
  <c r="F54" i="3"/>
  <c r="F50" i="3"/>
  <c r="F46" i="3"/>
  <c r="F42" i="3"/>
  <c r="F18" i="3"/>
  <c r="F38" i="3"/>
  <c r="F34" i="3"/>
  <c r="F30" i="3"/>
  <c r="F26" i="3"/>
  <c r="F22" i="3"/>
  <c r="F14" i="3"/>
  <c r="F10" i="3"/>
  <c r="F6" i="3"/>
  <c r="M6" i="4" l="1"/>
  <c r="N6" i="4" s="1"/>
  <c r="L7" i="4"/>
  <c r="M7" i="4" l="1"/>
  <c r="N7" i="4" s="1"/>
  <c r="L8" i="4"/>
  <c r="M8" i="4" l="1"/>
  <c r="N8" i="4" s="1"/>
  <c r="L9" i="4"/>
  <c r="L10" i="4" l="1"/>
  <c r="M9" i="4"/>
  <c r="N9" i="4" s="1"/>
  <c r="L11" i="4" l="1"/>
  <c r="M10" i="4"/>
  <c r="N10" i="4" s="1"/>
  <c r="M11" i="4" l="1"/>
  <c r="N11" i="4" s="1"/>
  <c r="L12" i="4"/>
  <c r="L13" i="4" l="1"/>
  <c r="M12" i="4"/>
  <c r="N12" i="4" s="1"/>
  <c r="L14" i="4" l="1"/>
  <c r="M13" i="4"/>
  <c r="N13" i="4" s="1"/>
  <c r="M14" i="4" l="1"/>
  <c r="N14" i="4" s="1"/>
  <c r="L15" i="4"/>
  <c r="M15" i="4" l="1"/>
  <c r="N15" i="4" s="1"/>
  <c r="L16" i="4"/>
  <c r="M16" i="4" l="1"/>
  <c r="N16" i="4" s="1"/>
  <c r="L17" i="4"/>
  <c r="L18" i="4" l="1"/>
  <c r="M17" i="4"/>
  <c r="N17" i="4" s="1"/>
  <c r="L19" i="4" l="1"/>
  <c r="M18" i="4"/>
  <c r="N18" i="4" s="1"/>
  <c r="L20" i="4" l="1"/>
  <c r="M19" i="4"/>
  <c r="N19" i="4" s="1"/>
  <c r="L21" i="4" l="1"/>
  <c r="M20" i="4"/>
  <c r="N20" i="4" s="1"/>
  <c r="L22" i="4" l="1"/>
  <c r="M21" i="4"/>
  <c r="N21" i="4" s="1"/>
  <c r="F5" i="2"/>
  <c r="G5" i="2"/>
  <c r="H5" i="2" s="1"/>
  <c r="I5" i="2" s="1"/>
  <c r="J5" i="2" s="1"/>
  <c r="F6" i="2"/>
  <c r="G6" i="2"/>
  <c r="H6" i="2"/>
  <c r="I6" i="2"/>
  <c r="F7" i="2"/>
  <c r="G7" i="2"/>
  <c r="H7" i="2"/>
  <c r="I7" i="2"/>
  <c r="F8" i="2"/>
  <c r="G8" i="2"/>
  <c r="H8" i="2"/>
  <c r="I8" i="2"/>
  <c r="F9" i="2"/>
  <c r="G9" i="2" s="1"/>
  <c r="H9" i="2" s="1"/>
  <c r="I9" i="2" s="1"/>
  <c r="F10" i="2"/>
  <c r="G10" i="2"/>
  <c r="H10" i="2" s="1"/>
  <c r="I10" i="2" s="1"/>
  <c r="F11" i="2"/>
  <c r="G11" i="2"/>
  <c r="H11" i="2"/>
  <c r="I11" i="2" s="1"/>
  <c r="F12" i="2"/>
  <c r="G12" i="2"/>
  <c r="H12" i="2"/>
  <c r="I12" i="2"/>
  <c r="F13" i="2"/>
  <c r="G13" i="2"/>
  <c r="H13" i="2"/>
  <c r="I13" i="2"/>
  <c r="F14" i="2"/>
  <c r="G14" i="2"/>
  <c r="H14" i="2"/>
  <c r="I14" i="2"/>
  <c r="F15" i="2"/>
  <c r="G15" i="2"/>
  <c r="H15" i="2"/>
  <c r="I15" i="2"/>
  <c r="F16" i="2"/>
  <c r="G16" i="2"/>
  <c r="H16" i="2"/>
  <c r="I16" i="2"/>
  <c r="F17" i="2"/>
  <c r="G17" i="2" s="1"/>
  <c r="H17" i="2" s="1"/>
  <c r="I17" i="2" s="1"/>
  <c r="G9" i="1"/>
  <c r="G13" i="1"/>
  <c r="G17" i="1"/>
  <c r="G21" i="1"/>
  <c r="G25" i="1"/>
  <c r="G29" i="1"/>
  <c r="G33" i="1"/>
  <c r="G37" i="1"/>
  <c r="G41" i="1"/>
  <c r="G45" i="1"/>
  <c r="G49" i="1"/>
  <c r="G5" i="1"/>
  <c r="F49" i="1"/>
  <c r="F45" i="1"/>
  <c r="F41" i="1"/>
  <c r="F37" i="1"/>
  <c r="F33" i="1"/>
  <c r="F29" i="1"/>
  <c r="F25" i="1"/>
  <c r="F21" i="1"/>
  <c r="F17" i="1"/>
  <c r="F13" i="1"/>
  <c r="F9" i="1"/>
  <c r="F5" i="1"/>
  <c r="E49" i="1"/>
  <c r="E45" i="1"/>
  <c r="E41" i="1"/>
  <c r="E37" i="1"/>
  <c r="E33" i="1"/>
  <c r="E29" i="1"/>
  <c r="E25" i="1"/>
  <c r="E21" i="1"/>
  <c r="E17" i="1"/>
  <c r="E13" i="1"/>
  <c r="E9" i="1"/>
  <c r="E5" i="1"/>
  <c r="M22" i="4" l="1"/>
  <c r="N22" i="4" s="1"/>
  <c r="L23" i="4"/>
  <c r="M23" i="4" s="1"/>
  <c r="N23" i="4" s="1"/>
  <c r="K5" i="2"/>
  <c r="L5" i="2" s="1"/>
  <c r="J6" i="2"/>
  <c r="J7" i="2" l="1"/>
  <c r="K6" i="2"/>
  <c r="L6" i="2" s="1"/>
  <c r="K7" i="2" l="1"/>
  <c r="L7" i="2" s="1"/>
  <c r="J8" i="2"/>
  <c r="K8" i="2" l="1"/>
  <c r="L8" i="2" s="1"/>
  <c r="J9" i="2"/>
  <c r="K9" i="2" l="1"/>
  <c r="L9" i="2" s="1"/>
  <c r="J10" i="2"/>
  <c r="K10" i="2" l="1"/>
  <c r="L10" i="2" s="1"/>
  <c r="J11" i="2"/>
  <c r="K11" i="2" l="1"/>
  <c r="L11" i="2" s="1"/>
  <c r="J12" i="2"/>
  <c r="K12" i="2" l="1"/>
  <c r="L12" i="2" s="1"/>
  <c r="J13" i="2"/>
  <c r="K13" i="2" l="1"/>
  <c r="L13" i="2" s="1"/>
  <c r="J14" i="2"/>
  <c r="J15" i="2" l="1"/>
  <c r="K14" i="2"/>
  <c r="L14" i="2" s="1"/>
  <c r="J16" i="2" l="1"/>
  <c r="K15" i="2"/>
  <c r="L15" i="2" s="1"/>
  <c r="K16" i="2" l="1"/>
  <c r="L16" i="2" s="1"/>
  <c r="J17" i="2"/>
  <c r="K17" i="2" s="1"/>
  <c r="L17" i="2" s="1"/>
</calcChain>
</file>

<file path=xl/sharedStrings.xml><?xml version="1.0" encoding="utf-8"?>
<sst xmlns="http://schemas.openxmlformats.org/spreadsheetml/2006/main" count="117" uniqueCount="98">
  <si>
    <t>FOR PURE DRUG RELEASE</t>
  </si>
  <si>
    <t>*100</t>
  </si>
  <si>
    <t>Time(in mins)</t>
  </si>
  <si>
    <t>Abs</t>
  </si>
  <si>
    <t>abs-blank</t>
  </si>
  <si>
    <t>in 20ml</t>
  </si>
  <si>
    <t>cv</t>
  </si>
  <si>
    <t>concentration</t>
  </si>
  <si>
    <t>mg</t>
  </si>
  <si>
    <t>Cumu</t>
  </si>
  <si>
    <t>AV ABS</t>
  </si>
  <si>
    <t>standad devaitn</t>
  </si>
  <si>
    <t>PURE DRUG RELEASE (% RELEASE CALCULATION)</t>
  </si>
  <si>
    <t>Time</t>
  </si>
  <si>
    <t>Absorbance</t>
  </si>
  <si>
    <t>0 mins</t>
  </si>
  <si>
    <t>30mins</t>
  </si>
  <si>
    <t>60mins</t>
  </si>
  <si>
    <t>90mins</t>
  </si>
  <si>
    <t>120mins</t>
  </si>
  <si>
    <t>150mins</t>
  </si>
  <si>
    <t>180mins</t>
  </si>
  <si>
    <t>210mins</t>
  </si>
  <si>
    <t>240mins</t>
  </si>
  <si>
    <t>270mins</t>
  </si>
  <si>
    <t>300mins</t>
  </si>
  <si>
    <t>330mins</t>
  </si>
  <si>
    <t>360mins</t>
  </si>
  <si>
    <t>release</t>
  </si>
  <si>
    <t>Time(in minutes)</t>
  </si>
  <si>
    <t>Percentage</t>
  </si>
  <si>
    <t>3.75±0.0001</t>
  </si>
  <si>
    <t>55.41±0.0001</t>
  </si>
  <si>
    <t>83.61±0.0001</t>
  </si>
  <si>
    <t>99.93±0.0001</t>
  </si>
  <si>
    <t>DRUG RELEASE STUDY OF EV LOADED LAAO</t>
  </si>
  <si>
    <t>average</t>
  </si>
  <si>
    <t>stdev</t>
  </si>
  <si>
    <t>%cv</t>
  </si>
  <si>
    <t>Time(mins)</t>
  </si>
  <si>
    <t>Abs-blank</t>
  </si>
  <si>
    <t>Conc(ug)</t>
  </si>
  <si>
    <t>conc(mg)</t>
  </si>
  <si>
    <t>Release</t>
  </si>
  <si>
    <t>cumulative</t>
  </si>
  <si>
    <t>Release%</t>
  </si>
  <si>
    <t>13.88±0.0001</t>
  </si>
  <si>
    <r>
      <t>5.97</t>
    </r>
    <r>
      <rPr>
        <b/>
        <sz val="11"/>
        <rFont val="Aptos Narrow"/>
        <family val="2"/>
      </rPr>
      <t>±</t>
    </r>
    <r>
      <rPr>
        <b/>
        <sz val="11"/>
        <rFont val="Calibri"/>
        <family val="2"/>
      </rPr>
      <t>0.0001</t>
    </r>
  </si>
  <si>
    <t>12.98±0.0001</t>
  </si>
  <si>
    <t>12.22±0.0001</t>
  </si>
  <si>
    <t>15.55±0.0001</t>
  </si>
  <si>
    <t>17.56±0.0001</t>
  </si>
  <si>
    <t>20.00±0.0001</t>
  </si>
  <si>
    <t>22.50±0.0001</t>
  </si>
  <si>
    <t>25.62+0.0001</t>
  </si>
  <si>
    <t>35.06±0.0001</t>
  </si>
  <si>
    <t>30.00±0.0001</t>
  </si>
  <si>
    <t>42.70±0.0001</t>
  </si>
  <si>
    <t>50.95±0.0001</t>
  </si>
  <si>
    <t>56.02±0.0001</t>
  </si>
  <si>
    <t>61.51±0.0001</t>
  </si>
  <si>
    <t>67.55±0.0001</t>
  </si>
  <si>
    <t>79.84±0.0001</t>
  </si>
  <si>
    <t>93.11±0.0001</t>
  </si>
  <si>
    <r>
      <t>0.069</t>
    </r>
    <r>
      <rPr>
        <sz val="11"/>
        <color theme="1"/>
        <rFont val="Aptos Narrow"/>
        <family val="2"/>
      </rPr>
      <t>±</t>
    </r>
    <r>
      <rPr>
        <sz val="11"/>
        <color theme="1"/>
        <rFont val="Calibri"/>
        <family val="2"/>
        <scheme val="minor"/>
      </rPr>
      <t>0.0001</t>
    </r>
  </si>
  <si>
    <t>0.90±0.0001</t>
  </si>
  <si>
    <t>8.68±0.0001</t>
  </si>
  <si>
    <t>15.69±0.0001</t>
  </si>
  <si>
    <t>33.47±0.0001</t>
  </si>
  <si>
    <t>43.95±0.0001</t>
  </si>
  <si>
    <t>69.09±0.0001</t>
  </si>
  <si>
    <t>24.16±0.0001</t>
  </si>
  <si>
    <t>DRUG RELEASE STUDY OF EV LOADED LAAO(incubation)</t>
  </si>
  <si>
    <t>Drug release for Freeze thaw</t>
  </si>
  <si>
    <t>ABS</t>
  </si>
  <si>
    <t>STDEV</t>
  </si>
  <si>
    <t>CV</t>
  </si>
  <si>
    <t>%CV</t>
  </si>
  <si>
    <t>ABS-BLANK</t>
  </si>
  <si>
    <t>CON(ug)</t>
  </si>
  <si>
    <t>in mg conc</t>
  </si>
  <si>
    <t>cumu</t>
  </si>
  <si>
    <t>%</t>
  </si>
  <si>
    <t>TIME</t>
  </si>
  <si>
    <t>RELEASE%</t>
  </si>
  <si>
    <t>0.055±0.0001</t>
  </si>
  <si>
    <t>99.83±0.0001</t>
  </si>
  <si>
    <t>94.33±0.0001</t>
  </si>
  <si>
    <t>73.05±0.0001</t>
  </si>
  <si>
    <t>62.72±0.0001</t>
  </si>
  <si>
    <t>52.66±0.0001</t>
  </si>
  <si>
    <t>42.72±0.0001</t>
  </si>
  <si>
    <t>33.05±0.0001</t>
  </si>
  <si>
    <t>27±0.0001</t>
  </si>
  <si>
    <t>21.22±0.0001</t>
  </si>
  <si>
    <t>15.61±0.0001</t>
  </si>
  <si>
    <t>10.22±0.0001</t>
  </si>
  <si>
    <t>5.05±0.0001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</si>
</sst>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ptos Narrow"/>
      <family val="2"/>
    </font>
    <font>
      <b/>
      <sz val="1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10" fillId="0" borderId="0" xfId="1" applyNumberForma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D0A0C3E1-5AD7-4872-97D4-A4153C586B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drug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Sheet2!$E$22</c:f>
              <c:strCache>
                <c:ptCount val="1"/>
                <c:pt idx="0">
                  <c:v>Percentage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Sheet2!$D$23:$D$34</c:f>
              <c:numCache>
                <c:formatCode>General</c:formatCode>
                <c:ptCount val="12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  <c:pt idx="9">
                  <c:v>270</c:v>
                </c:pt>
                <c:pt idx="10">
                  <c:v>300</c:v>
                </c:pt>
                <c:pt idx="11">
                  <c:v>330</c:v>
                </c:pt>
              </c:numCache>
            </c:numRef>
          </c:xVal>
          <c:yVal>
            <c:numRef>
              <c:f>Sheet2!$E$23:$E$34</c:f>
              <c:numCache>
                <c:formatCode>General</c:formatCode>
                <c:ptCount val="12"/>
                <c:pt idx="0">
                  <c:v>6.9400000000000003E-2</c:v>
                </c:pt>
                <c:pt idx="1">
                  <c:v>0.90269999999999995</c:v>
                </c:pt>
                <c:pt idx="2">
                  <c:v>3.7500000000000018</c:v>
                </c:pt>
                <c:pt idx="3">
                  <c:v>8.6805000000000003</c:v>
                </c:pt>
                <c:pt idx="4">
                  <c:v>15.694000000000001</c:v>
                </c:pt>
                <c:pt idx="5">
                  <c:v>24.166</c:v>
                </c:pt>
                <c:pt idx="6">
                  <c:v>33.472000000000001</c:v>
                </c:pt>
                <c:pt idx="7">
                  <c:v>43.957999999999998</c:v>
                </c:pt>
                <c:pt idx="8">
                  <c:v>55.415999999999997</c:v>
                </c:pt>
                <c:pt idx="9">
                  <c:v>69.096999999999994</c:v>
                </c:pt>
                <c:pt idx="10">
                  <c:v>83.6</c:v>
                </c:pt>
                <c:pt idx="11">
                  <c:v>99.93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5E-4A8A-9CDB-BE5A7E47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0357327"/>
        <c:axId val="680355407"/>
      </c:scatterChart>
      <c:valAx>
        <c:axId val="680357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Time(in</a:t>
                </a:r>
                <a:r>
                  <a:rPr lang="en-IN" baseline="0"/>
                  <a:t> minutes)</a:t>
                </a:r>
                <a:endParaRPr lang="en-I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355407"/>
        <c:crosses val="autoZero"/>
        <c:crossBetween val="midCat"/>
        <c:majorUnit val="30"/>
      </c:valAx>
      <c:valAx>
        <c:axId val="680355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%</a:t>
                </a:r>
                <a:r>
                  <a:rPr lang="en-IN" baseline="0"/>
                  <a:t> drug release</a:t>
                </a:r>
                <a:endParaRPr lang="en-I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3573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76159230096238"/>
          <c:y val="0.17171296296296296"/>
          <c:w val="0.82957174103237097"/>
          <c:h val="0.62836431904345291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Sheet4!$F$30</c:f>
              <c:strCache>
                <c:ptCount val="1"/>
                <c:pt idx="0">
                  <c:v>Release%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Sheet4!$E$31:$E$49</c:f>
              <c:numCache>
                <c:formatCode>General</c:formatCode>
                <c:ptCount val="19"/>
                <c:pt idx="1">
                  <c:v>0</c:v>
                </c:pt>
                <c:pt idx="2">
                  <c:v>30</c:v>
                </c:pt>
                <c:pt idx="3">
                  <c:v>60</c:v>
                </c:pt>
                <c:pt idx="4">
                  <c:v>90</c:v>
                </c:pt>
                <c:pt idx="5">
                  <c:v>120</c:v>
                </c:pt>
                <c:pt idx="6">
                  <c:v>150</c:v>
                </c:pt>
                <c:pt idx="7">
                  <c:v>180</c:v>
                </c:pt>
                <c:pt idx="8">
                  <c:v>210</c:v>
                </c:pt>
                <c:pt idx="9">
                  <c:v>240</c:v>
                </c:pt>
                <c:pt idx="10">
                  <c:v>270</c:v>
                </c:pt>
                <c:pt idx="11">
                  <c:v>300</c:v>
                </c:pt>
                <c:pt idx="12">
                  <c:v>330</c:v>
                </c:pt>
                <c:pt idx="13">
                  <c:v>360</c:v>
                </c:pt>
                <c:pt idx="14">
                  <c:v>390</c:v>
                </c:pt>
                <c:pt idx="15">
                  <c:v>420</c:v>
                </c:pt>
                <c:pt idx="16">
                  <c:v>450</c:v>
                </c:pt>
                <c:pt idx="17">
                  <c:v>480</c:v>
                </c:pt>
                <c:pt idx="18">
                  <c:v>520</c:v>
                </c:pt>
              </c:numCache>
            </c:numRef>
          </c:xVal>
          <c:yVal>
            <c:numRef>
              <c:f>Sheet4!$F$31:$F$49</c:f>
              <c:numCache>
                <c:formatCode>General</c:formatCode>
                <c:ptCount val="19"/>
                <c:pt idx="1">
                  <c:v>5.9720000000000004</c:v>
                </c:pt>
                <c:pt idx="2">
                  <c:v>12.222</c:v>
                </c:pt>
                <c:pt idx="3">
                  <c:v>12.986000000000001</c:v>
                </c:pt>
                <c:pt idx="4">
                  <c:v>13.88</c:v>
                </c:pt>
                <c:pt idx="5">
                  <c:v>15.555</c:v>
                </c:pt>
                <c:pt idx="6">
                  <c:v>17.568999999999999</c:v>
                </c:pt>
                <c:pt idx="7">
                  <c:v>19.999999999999989</c:v>
                </c:pt>
                <c:pt idx="8">
                  <c:v>22.499999999999989</c:v>
                </c:pt>
                <c:pt idx="9">
                  <c:v>25.624999999999986</c:v>
                </c:pt>
                <c:pt idx="10">
                  <c:v>29.999999999999989</c:v>
                </c:pt>
                <c:pt idx="11">
                  <c:v>35.069000000000003</c:v>
                </c:pt>
                <c:pt idx="12">
                  <c:v>42.707999999999998</c:v>
                </c:pt>
                <c:pt idx="13">
                  <c:v>50.957999999999998</c:v>
                </c:pt>
                <c:pt idx="14">
                  <c:v>56.027000000000001</c:v>
                </c:pt>
                <c:pt idx="15">
                  <c:v>61.512999999999998</c:v>
                </c:pt>
                <c:pt idx="16">
                  <c:v>67.55</c:v>
                </c:pt>
                <c:pt idx="17">
                  <c:v>79.846999999999994</c:v>
                </c:pt>
                <c:pt idx="18">
                  <c:v>93.11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C5-4430-ACF3-E64E8B1C8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8155375"/>
        <c:axId val="544381295"/>
      </c:scatterChart>
      <c:valAx>
        <c:axId val="1518155375"/>
        <c:scaling>
          <c:orientation val="minMax"/>
          <c:max val="66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Time(in</a:t>
                </a:r>
                <a:r>
                  <a:rPr lang="en-IN" baseline="0"/>
                  <a:t> minutes)</a:t>
                </a:r>
                <a:endParaRPr lang="en-I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381295"/>
        <c:crosses val="autoZero"/>
        <c:crossBetween val="midCat"/>
        <c:majorUnit val="30"/>
      </c:valAx>
      <c:valAx>
        <c:axId val="544381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%drug</a:t>
                </a:r>
                <a:r>
                  <a:rPr lang="en-IN" baseline="0"/>
                  <a:t> release</a:t>
                </a:r>
                <a:endParaRPr lang="en-I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81553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DRUG</a:t>
            </a:r>
            <a:r>
              <a:rPr lang="en-IN" baseline="0"/>
              <a:t> RELEASE BY FREEZE THAW</a:t>
            </a: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Sheet6!$F$35:$F$48</c:f>
              <c:numCache>
                <c:formatCode>General</c:formatCode>
                <c:ptCount val="14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  <c:pt idx="9">
                  <c:v>270</c:v>
                </c:pt>
                <c:pt idx="10">
                  <c:v>300</c:v>
                </c:pt>
                <c:pt idx="11">
                  <c:v>330</c:v>
                </c:pt>
                <c:pt idx="12">
                  <c:v>360</c:v>
                </c:pt>
                <c:pt idx="13">
                  <c:v>390</c:v>
                </c:pt>
              </c:numCache>
            </c:numRef>
          </c:xVal>
          <c:yVal>
            <c:numRef>
              <c:f>Sheet6!$G$35:$G$48</c:f>
              <c:numCache>
                <c:formatCode>General</c:formatCode>
                <c:ptCount val="14"/>
                <c:pt idx="0">
                  <c:v>5.5555555555557148E-2</c:v>
                </c:pt>
                <c:pt idx="1">
                  <c:v>5.055555555555558</c:v>
                </c:pt>
                <c:pt idx="2">
                  <c:v>10.222222222222227</c:v>
                </c:pt>
                <c:pt idx="3">
                  <c:v>15.611111111111114</c:v>
                </c:pt>
                <c:pt idx="4">
                  <c:v>21.222222222222225</c:v>
                </c:pt>
                <c:pt idx="5">
                  <c:v>27</c:v>
                </c:pt>
                <c:pt idx="6">
                  <c:v>33.055555555555557</c:v>
                </c:pt>
                <c:pt idx="7">
                  <c:v>42.722222222222229</c:v>
                </c:pt>
                <c:pt idx="8">
                  <c:v>52.666666666666671</c:v>
                </c:pt>
                <c:pt idx="9">
                  <c:v>62.722222222222221</c:v>
                </c:pt>
                <c:pt idx="10">
                  <c:v>73.055555555555557</c:v>
                </c:pt>
                <c:pt idx="11">
                  <c:v>83.6111111111111</c:v>
                </c:pt>
                <c:pt idx="12">
                  <c:v>94.333333333333329</c:v>
                </c:pt>
                <c:pt idx="13">
                  <c:v>99.833333333333329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7B-4F68-9468-F1B7FDAA7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4320447"/>
        <c:axId val="1844320927"/>
      </c:scatterChart>
      <c:valAx>
        <c:axId val="18443204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TIME</a:t>
                </a:r>
                <a:r>
                  <a:rPr lang="en-IN" baseline="0"/>
                  <a:t> IN MINUTES</a:t>
                </a:r>
                <a:endParaRPr lang="en-I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4320927"/>
        <c:crosses val="autoZero"/>
        <c:crossBetween val="midCat"/>
        <c:majorUnit val="30"/>
      </c:valAx>
      <c:valAx>
        <c:axId val="184432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%</a:t>
                </a:r>
                <a:r>
                  <a:rPr lang="en-IN" baseline="0"/>
                  <a:t> DRUG RELEASE</a:t>
                </a:r>
                <a:endParaRPr lang="en-I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43204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60324</xdr:colOff>
      <xdr:row>20</xdr:row>
      <xdr:rowOff>22225</xdr:rowOff>
    </xdr:from>
    <xdr:to>
      <xdr:col>13</xdr:col>
      <xdr:colOff>44449</xdr:colOff>
      <xdr:row>35</xdr:row>
      <xdr:rowOff>3175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AE2CDE0-993D-DFBB-843A-4CBE15315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149224</xdr:colOff>
      <xdr:row>32</xdr:row>
      <xdr:rowOff>60325</xdr:rowOff>
    </xdr:from>
    <xdr:to>
      <xdr:col>15</xdr:col>
      <xdr:colOff>450850</xdr:colOff>
      <xdr:row>47</xdr:row>
      <xdr:rowOff>41275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84DB9A5-6E8C-6E99-B0A8-055A0A946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34</xdr:row>
      <xdr:rowOff>3175</xdr:rowOff>
    </xdr:from>
    <xdr:to>
      <xdr:col>16</xdr:col>
      <xdr:colOff>60325</xdr:colOff>
      <xdr:row>48</xdr:row>
      <xdr:rowOff>168275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61BAF6-303A-CD08-1782-70E8FA64F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51"/>
  <sheetViews>
    <sheetView topLeftCell="A37" zoomScale="80" zoomScaleNormal="80" workbookViewId="0">
      <selection activeCell="D9" sqref="D9"/>
    </sheetView>
  </sheetViews>
  <sheetFormatPr defaultRowHeight="14.5" x14ac:dyDescent="0.35"/>
  <cols>
    <col min="2" max="2" width="11.26953125" customWidth="1"/>
    <col min="4" max="4" width="16.26953125" customWidth="1"/>
    <col min="5" max="5" width="15.6328125" customWidth="1"/>
    <col min="7" max="7" width="14.7265625" customWidth="1"/>
    <col min="8" max="8" width="15.54296875" customWidth="1"/>
  </cols>
  <sheetData>
    <row r="2" spans="2:8" x14ac:dyDescent="0.35">
      <c r="G2" s="2" t="s">
        <v>0</v>
      </c>
    </row>
    <row r="4" spans="2:8" x14ac:dyDescent="0.35">
      <c r="B4" t="s">
        <v>2</v>
      </c>
      <c r="C4" s="3" t="s">
        <v>3</v>
      </c>
      <c r="D4" s="3" t="s">
        <v>10</v>
      </c>
      <c r="E4" s="4" t="s">
        <v>11</v>
      </c>
      <c r="F4" t="s">
        <v>6</v>
      </c>
      <c r="G4" s="5" t="s">
        <v>1</v>
      </c>
      <c r="H4" s="5"/>
    </row>
    <row r="5" spans="2:8" x14ac:dyDescent="0.35">
      <c r="B5">
        <v>0</v>
      </c>
      <c r="C5" s="6">
        <v>5.4100000000000002E-2</v>
      </c>
      <c r="D5">
        <v>5.4100000000000002E-2</v>
      </c>
      <c r="E5">
        <f>STDEV(C5:C7)</f>
        <v>5.7735026918960227E-5</v>
      </c>
      <c r="F5">
        <f>E5/D5</f>
        <v>1.0671908857478785E-3</v>
      </c>
      <c r="G5" s="1">
        <f>F5*100</f>
        <v>0.10671908857478785</v>
      </c>
    </row>
    <row r="6" spans="2:8" x14ac:dyDescent="0.35">
      <c r="C6" s="6">
        <v>5.4100000000000002E-2</v>
      </c>
      <c r="D6" s="6"/>
      <c r="G6" s="1"/>
    </row>
    <row r="7" spans="2:8" x14ac:dyDescent="0.35">
      <c r="C7" s="6">
        <v>5.4199999999999998E-2</v>
      </c>
      <c r="D7" s="6"/>
      <c r="G7" s="1"/>
    </row>
    <row r="8" spans="2:8" x14ac:dyDescent="0.35">
      <c r="C8" s="6"/>
      <c r="D8" s="6"/>
      <c r="G8" s="1"/>
    </row>
    <row r="9" spans="2:8" x14ac:dyDescent="0.35">
      <c r="B9">
        <v>30</v>
      </c>
      <c r="C9" s="6">
        <v>5.5199999999999999E-2</v>
      </c>
      <c r="D9">
        <v>5.5199999999999999E-2</v>
      </c>
      <c r="E9">
        <f>STDEV(C9:C11)</f>
        <v>5.7735026918964232E-5</v>
      </c>
      <c r="F9">
        <f>E9/D9</f>
        <v>1.0459244007058738E-3</v>
      </c>
      <c r="G9" s="1">
        <f t="shared" ref="G9:G49" si="0">F9*100</f>
        <v>0.10459244007058738</v>
      </c>
    </row>
    <row r="10" spans="2:8" x14ac:dyDescent="0.35">
      <c r="C10" s="6">
        <v>5.5300000000000002E-2</v>
      </c>
      <c r="D10" s="6"/>
      <c r="G10" s="1"/>
    </row>
    <row r="11" spans="2:8" x14ac:dyDescent="0.35">
      <c r="C11" s="6">
        <v>5.5300000000000002E-2</v>
      </c>
      <c r="D11" s="6"/>
      <c r="G11" s="1"/>
    </row>
    <row r="12" spans="2:8" x14ac:dyDescent="0.35">
      <c r="C12" s="6"/>
      <c r="D12" s="6"/>
      <c r="G12" s="1"/>
    </row>
    <row r="13" spans="2:8" x14ac:dyDescent="0.35">
      <c r="B13">
        <v>60</v>
      </c>
      <c r="C13" s="6">
        <v>5.8099999999999999E-2</v>
      </c>
      <c r="D13">
        <v>5.8099999999999999E-2</v>
      </c>
      <c r="E13">
        <f>STDEV(C13:C15)</f>
        <v>1.1547005383792445E-4</v>
      </c>
      <c r="F13">
        <f>E13/D13</f>
        <v>1.9874363827525722E-3</v>
      </c>
      <c r="G13" s="1">
        <f t="shared" si="0"/>
        <v>0.19874363827525723</v>
      </c>
    </row>
    <row r="14" spans="2:8" x14ac:dyDescent="0.35">
      <c r="C14" s="6">
        <v>5.8299999999999998E-2</v>
      </c>
      <c r="D14" s="6"/>
      <c r="G14" s="1"/>
    </row>
    <row r="15" spans="2:8" x14ac:dyDescent="0.35">
      <c r="C15" s="6">
        <v>5.8099999999999999E-2</v>
      </c>
      <c r="D15" s="6"/>
      <c r="G15" s="1"/>
    </row>
    <row r="16" spans="2:8" x14ac:dyDescent="0.35">
      <c r="C16" s="6"/>
      <c r="D16" s="6"/>
      <c r="G16" s="1"/>
    </row>
    <row r="17" spans="2:7" x14ac:dyDescent="0.35">
      <c r="B17">
        <v>90</v>
      </c>
      <c r="C17" s="6">
        <v>6.1100000000000002E-2</v>
      </c>
      <c r="D17">
        <v>6.1100000000000002E-2</v>
      </c>
      <c r="E17">
        <f>STDEV(C17:C19)</f>
        <v>9.9999999999999395E-5</v>
      </c>
      <c r="F17">
        <f>E17/D17</f>
        <v>1.6366612111292863E-3</v>
      </c>
      <c r="G17" s="1">
        <f t="shared" si="0"/>
        <v>0.16366612111292864</v>
      </c>
    </row>
    <row r="18" spans="2:7" x14ac:dyDescent="0.35">
      <c r="C18" s="6">
        <v>6.0999999999999999E-2</v>
      </c>
      <c r="D18" s="6"/>
      <c r="G18" s="1"/>
    </row>
    <row r="19" spans="2:7" x14ac:dyDescent="0.35">
      <c r="C19" s="6">
        <v>6.1199999999999997E-2</v>
      </c>
      <c r="D19" s="6"/>
      <c r="G19" s="1"/>
    </row>
    <row r="20" spans="2:7" x14ac:dyDescent="0.35">
      <c r="C20" s="7"/>
      <c r="D20" s="7"/>
      <c r="G20" s="1"/>
    </row>
    <row r="21" spans="2:7" x14ac:dyDescent="0.35">
      <c r="B21">
        <v>120</v>
      </c>
      <c r="C21" s="6">
        <v>6.4100000000000004E-2</v>
      </c>
      <c r="D21">
        <v>6.4100000000000004E-2</v>
      </c>
      <c r="E21">
        <f>STDEV(C21:C23)</f>
        <v>9.9999999999995925E-5</v>
      </c>
      <c r="F21">
        <f>E21/D21</f>
        <v>1.5600624024960361E-3</v>
      </c>
      <c r="G21" s="1">
        <f t="shared" si="0"/>
        <v>0.15600624024960361</v>
      </c>
    </row>
    <row r="22" spans="2:7" x14ac:dyDescent="0.35">
      <c r="C22" s="6">
        <v>6.4000000000000001E-2</v>
      </c>
      <c r="D22" s="6"/>
      <c r="G22" s="1"/>
    </row>
    <row r="23" spans="2:7" x14ac:dyDescent="0.35">
      <c r="C23" s="6">
        <v>6.4199999999999993E-2</v>
      </c>
      <c r="D23" s="6"/>
      <c r="G23" s="1"/>
    </row>
    <row r="24" spans="2:7" x14ac:dyDescent="0.35">
      <c r="C24" s="7"/>
      <c r="D24" s="7"/>
      <c r="G24" s="1"/>
    </row>
    <row r="25" spans="2:7" x14ac:dyDescent="0.35">
      <c r="B25">
        <v>150</v>
      </c>
      <c r="C25" s="6">
        <v>6.6199999999999995E-2</v>
      </c>
      <c r="D25">
        <v>6.6199999999999995E-2</v>
      </c>
      <c r="E25">
        <f>STDEV(C25:C27)</f>
        <v>5.7735026918964232E-5</v>
      </c>
      <c r="F25">
        <f>E25/D25</f>
        <v>8.7213031599643858E-4</v>
      </c>
      <c r="G25" s="1">
        <f t="shared" si="0"/>
        <v>8.7213031599643859E-2</v>
      </c>
    </row>
    <row r="26" spans="2:7" x14ac:dyDescent="0.35">
      <c r="C26" s="6">
        <v>6.6299999999999998E-2</v>
      </c>
      <c r="D26" s="6"/>
      <c r="G26" s="1"/>
    </row>
    <row r="27" spans="2:7" x14ac:dyDescent="0.35">
      <c r="C27" s="6">
        <v>6.6299999999999998E-2</v>
      </c>
      <c r="D27" s="6"/>
      <c r="G27" s="1"/>
    </row>
    <row r="28" spans="2:7" x14ac:dyDescent="0.35">
      <c r="C28" s="6"/>
      <c r="D28" s="6"/>
      <c r="G28" s="1"/>
    </row>
    <row r="29" spans="2:7" x14ac:dyDescent="0.35">
      <c r="B29">
        <v>180</v>
      </c>
      <c r="C29" s="6">
        <v>6.7400000000000002E-2</v>
      </c>
      <c r="D29">
        <v>6.7400000000000002E-2</v>
      </c>
      <c r="E29">
        <f>STDEV(C29:C31)</f>
        <v>1.1547005383792045E-4</v>
      </c>
      <c r="F29">
        <f>E29/D29</f>
        <v>1.7132055465566834E-3</v>
      </c>
      <c r="G29" s="1">
        <f t="shared" si="0"/>
        <v>0.17132055465566834</v>
      </c>
    </row>
    <row r="30" spans="2:7" x14ac:dyDescent="0.35">
      <c r="C30" s="6">
        <v>6.7599999999999993E-2</v>
      </c>
      <c r="D30" s="6"/>
      <c r="G30" s="1"/>
    </row>
    <row r="31" spans="2:7" x14ac:dyDescent="0.35">
      <c r="C31" s="6">
        <v>6.7400000000000002E-2</v>
      </c>
      <c r="D31" s="6"/>
      <c r="G31" s="1"/>
    </row>
    <row r="32" spans="2:7" x14ac:dyDescent="0.35">
      <c r="C32" s="6"/>
      <c r="D32" s="6"/>
      <c r="G32" s="1"/>
    </row>
    <row r="33" spans="2:7" x14ac:dyDescent="0.35">
      <c r="B33">
        <v>210</v>
      </c>
      <c r="C33" s="6">
        <v>6.9099999999999995E-2</v>
      </c>
      <c r="D33">
        <v>6.9099999999999995E-2</v>
      </c>
      <c r="E33">
        <f>STDEV(C33:C35)</f>
        <v>1.52752523165193E-4</v>
      </c>
      <c r="F33">
        <f>E33/D33</f>
        <v>2.2106009141127786E-3</v>
      </c>
      <c r="G33" s="1">
        <f t="shared" si="0"/>
        <v>0.22106009141127786</v>
      </c>
    </row>
    <row r="34" spans="2:7" x14ac:dyDescent="0.35">
      <c r="C34" s="6">
        <v>6.9000000000000006E-2</v>
      </c>
      <c r="D34" s="6"/>
      <c r="G34" s="1"/>
    </row>
    <row r="35" spans="2:7" x14ac:dyDescent="0.35">
      <c r="C35" s="6">
        <v>6.93E-2</v>
      </c>
      <c r="D35" s="6"/>
      <c r="G35" s="1"/>
    </row>
    <row r="36" spans="2:7" x14ac:dyDescent="0.35">
      <c r="C36" s="6"/>
      <c r="D36" s="6"/>
      <c r="G36" s="1"/>
    </row>
    <row r="37" spans="2:7" x14ac:dyDescent="0.35">
      <c r="B37">
        <v>240</v>
      </c>
      <c r="C37" s="6">
        <v>7.0499999999999993E-2</v>
      </c>
      <c r="D37">
        <v>7.0499999999999993E-2</v>
      </c>
      <c r="E37">
        <f>STDEV(C37:C39)</f>
        <v>1.7320508075688469E-4</v>
      </c>
      <c r="F37">
        <f>E37/D37</f>
        <v>2.4568096561260241E-3</v>
      </c>
      <c r="G37" s="1">
        <f t="shared" si="0"/>
        <v>0.24568096561260241</v>
      </c>
    </row>
    <row r="38" spans="2:7" x14ac:dyDescent="0.35">
      <c r="C38" s="6">
        <v>7.0199999999999999E-2</v>
      </c>
      <c r="D38" s="6"/>
      <c r="G38" s="1"/>
    </row>
    <row r="39" spans="2:7" x14ac:dyDescent="0.35">
      <c r="C39" s="6">
        <v>7.0499999999999993E-2</v>
      </c>
      <c r="D39" s="6"/>
      <c r="G39" s="1"/>
    </row>
    <row r="40" spans="2:7" x14ac:dyDescent="0.35">
      <c r="C40" s="6"/>
      <c r="D40" s="6"/>
      <c r="G40" s="1"/>
    </row>
    <row r="41" spans="2:7" x14ac:dyDescent="0.35">
      <c r="B41">
        <v>270</v>
      </c>
      <c r="C41" s="6">
        <v>7.3700000000000002E-2</v>
      </c>
      <c r="D41">
        <v>7.3700000000000002E-2</v>
      </c>
      <c r="E41">
        <f>STDEV(C41:C43)</f>
        <v>5.7735026918964232E-5</v>
      </c>
      <c r="F41">
        <f>E41/D41</f>
        <v>7.8337892698730294E-4</v>
      </c>
      <c r="G41" s="1">
        <f t="shared" si="0"/>
        <v>7.8337892698730288E-2</v>
      </c>
    </row>
    <row r="42" spans="2:7" x14ac:dyDescent="0.35">
      <c r="C42" s="6">
        <v>7.3800000000000004E-2</v>
      </c>
      <c r="D42" s="6"/>
      <c r="G42" s="1"/>
    </row>
    <row r="43" spans="2:7" x14ac:dyDescent="0.35">
      <c r="C43" s="6">
        <v>7.3700000000000002E-2</v>
      </c>
      <c r="D43" s="6"/>
      <c r="G43" s="1"/>
    </row>
    <row r="44" spans="2:7" x14ac:dyDescent="0.35">
      <c r="G44" s="1"/>
    </row>
    <row r="45" spans="2:7" x14ac:dyDescent="0.35">
      <c r="B45">
        <v>300</v>
      </c>
      <c r="C45" s="6">
        <v>7.4899999999999994E-2</v>
      </c>
      <c r="D45">
        <v>7.4899999999999994E-2</v>
      </c>
      <c r="E45">
        <f>STDEV(C45:C47)</f>
        <v>9.9999999999995925E-5</v>
      </c>
      <c r="F45">
        <f>E45/D45</f>
        <v>1.3351134846461407E-3</v>
      </c>
      <c r="G45" s="1">
        <f t="shared" si="0"/>
        <v>0.13351134846461407</v>
      </c>
    </row>
    <row r="46" spans="2:7" x14ac:dyDescent="0.35">
      <c r="C46" s="6">
        <v>7.4800000000000005E-2</v>
      </c>
      <c r="D46" s="6"/>
      <c r="G46" s="1"/>
    </row>
    <row r="47" spans="2:7" x14ac:dyDescent="0.35">
      <c r="C47" s="6">
        <v>7.4999999999999997E-2</v>
      </c>
      <c r="D47" s="6"/>
      <c r="G47" s="1"/>
    </row>
    <row r="48" spans="2:7" x14ac:dyDescent="0.35">
      <c r="C48" s="6"/>
      <c r="D48" s="6"/>
      <c r="G48" s="1"/>
    </row>
    <row r="49" spans="2:7" x14ac:dyDescent="0.35">
      <c r="B49">
        <v>330</v>
      </c>
      <c r="C49" s="6">
        <v>7.7499999999999999E-2</v>
      </c>
      <c r="D49">
        <v>7.7499999999999999E-2</v>
      </c>
      <c r="E49">
        <f>STDEV(C49:C51)</f>
        <v>1.0000000000000286E-4</v>
      </c>
      <c r="F49">
        <f>E49/D49</f>
        <v>1.2903225806451982E-3</v>
      </c>
      <c r="G49" s="1">
        <f t="shared" si="0"/>
        <v>0.12903225806451982</v>
      </c>
    </row>
    <row r="50" spans="2:7" x14ac:dyDescent="0.35">
      <c r="C50" s="6">
        <v>7.7600000000000002E-2</v>
      </c>
      <c r="D50" s="6"/>
      <c r="G50" s="1"/>
    </row>
    <row r="51" spans="2:7" x14ac:dyDescent="0.35">
      <c r="C51" s="6">
        <v>7.7399999999999997E-2</v>
      </c>
      <c r="D51" s="6"/>
      <c r="G5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B7CD7-A940-48DB-BBD6-0F39F4F1C309}">
  <dimension ref="D2:L53"/>
  <sheetViews>
    <sheetView topLeftCell="A37" workbookViewId="0">
      <selection activeCell="E41" sqref="E41:F53"/>
    </sheetView>
  </sheetViews>
  <sheetFormatPr defaultRowHeight="14.5" x14ac:dyDescent="0.35"/>
  <cols>
    <col min="4" max="4" width="15.26953125" customWidth="1"/>
    <col min="5" max="5" width="21.81640625" customWidth="1"/>
    <col min="6" max="6" width="18.81640625" customWidth="1"/>
    <col min="7" max="7" width="10.453125" customWidth="1"/>
    <col min="8" max="8" width="11.6328125" customWidth="1"/>
    <col min="9" max="9" width="10.81640625" customWidth="1"/>
    <col min="10" max="10" width="10.54296875" customWidth="1"/>
    <col min="11" max="12" width="9.81640625" customWidth="1"/>
  </cols>
  <sheetData>
    <row r="2" spans="4:12" x14ac:dyDescent="0.35">
      <c r="D2" s="9" t="s">
        <v>12</v>
      </c>
      <c r="E2" s="1"/>
      <c r="F2" s="1"/>
      <c r="G2" s="1"/>
      <c r="H2" s="1"/>
    </row>
    <row r="4" spans="4:12" x14ac:dyDescent="0.35">
      <c r="D4" t="s">
        <v>13</v>
      </c>
      <c r="E4" t="s">
        <v>14</v>
      </c>
      <c r="F4" t="s">
        <v>4</v>
      </c>
      <c r="G4" t="s">
        <v>7</v>
      </c>
      <c r="H4" t="s">
        <v>8</v>
      </c>
      <c r="I4" t="s">
        <v>5</v>
      </c>
      <c r="J4" t="s">
        <v>9</v>
      </c>
      <c r="K4" t="s">
        <v>28</v>
      </c>
      <c r="L4" t="s">
        <v>1</v>
      </c>
    </row>
    <row r="5" spans="4:12" x14ac:dyDescent="0.35">
      <c r="D5" t="s">
        <v>15</v>
      </c>
      <c r="E5">
        <v>5.4100000000000002E-2</v>
      </c>
      <c r="F5">
        <f t="shared" ref="F5:F17" si="0">(E5-0.031)</f>
        <v>2.3100000000000002E-2</v>
      </c>
      <c r="G5">
        <f t="shared" ref="G5:G17" si="1">(F5-0.023)/0.0018</f>
        <v>5.5555555555557148E-2</v>
      </c>
      <c r="H5">
        <f t="shared" ref="H5:H17" si="2">G5/1000</f>
        <v>5.5555555555557151E-5</v>
      </c>
      <c r="I5">
        <f t="shared" ref="I5:I17" si="3">(H5*20)/0.8</f>
        <v>1.3888888888889286E-3</v>
      </c>
      <c r="J5">
        <f>I5</f>
        <v>1.3888888888889286E-3</v>
      </c>
      <c r="K5">
        <f t="shared" ref="K5:K17" si="4">J5/2</f>
        <v>6.9444444444446431E-4</v>
      </c>
      <c r="L5">
        <f t="shared" ref="L5:L17" si="5">K5*100</f>
        <v>6.9444444444446432E-2</v>
      </c>
    </row>
    <row r="6" spans="4:12" x14ac:dyDescent="0.35">
      <c r="D6" t="s">
        <v>16</v>
      </c>
      <c r="E6">
        <v>5.5199999999999999E-2</v>
      </c>
      <c r="F6">
        <f t="shared" si="0"/>
        <v>2.4199999999999999E-2</v>
      </c>
      <c r="G6">
        <f t="shared" si="1"/>
        <v>0.66666666666666652</v>
      </c>
      <c r="H6">
        <f t="shared" si="2"/>
        <v>6.6666666666666654E-4</v>
      </c>
      <c r="I6">
        <f t="shared" si="3"/>
        <v>1.6666666666666663E-2</v>
      </c>
      <c r="J6">
        <f t="shared" ref="J6:J17" si="6">I6+J5</f>
        <v>1.8055555555555592E-2</v>
      </c>
      <c r="K6">
        <f t="shared" si="4"/>
        <v>9.027777777777796E-3</v>
      </c>
      <c r="L6">
        <f t="shared" si="5"/>
        <v>0.90277777777777957</v>
      </c>
    </row>
    <row r="7" spans="4:12" x14ac:dyDescent="0.35">
      <c r="D7" t="s">
        <v>17</v>
      </c>
      <c r="E7">
        <v>5.8099999999999999E-2</v>
      </c>
      <c r="F7">
        <f t="shared" si="0"/>
        <v>2.7099999999999999E-2</v>
      </c>
      <c r="G7">
        <f t="shared" si="1"/>
        <v>2.2777777777777777</v>
      </c>
      <c r="H7">
        <f t="shared" si="2"/>
        <v>2.2777777777777779E-3</v>
      </c>
      <c r="I7">
        <f t="shared" si="3"/>
        <v>5.6944444444444443E-2</v>
      </c>
      <c r="J7">
        <f t="shared" si="6"/>
        <v>7.5000000000000039E-2</v>
      </c>
      <c r="K7">
        <f t="shared" si="4"/>
        <v>3.7500000000000019E-2</v>
      </c>
      <c r="L7">
        <f t="shared" si="5"/>
        <v>3.7500000000000018</v>
      </c>
    </row>
    <row r="8" spans="4:12" x14ac:dyDescent="0.35">
      <c r="D8" t="s">
        <v>18</v>
      </c>
      <c r="E8">
        <v>6.1100000000000002E-2</v>
      </c>
      <c r="F8">
        <f t="shared" si="0"/>
        <v>3.0100000000000002E-2</v>
      </c>
      <c r="G8">
        <f t="shared" si="1"/>
        <v>3.9444444444444455</v>
      </c>
      <c r="H8">
        <f t="shared" si="2"/>
        <v>3.9444444444444457E-3</v>
      </c>
      <c r="I8">
        <f t="shared" si="3"/>
        <v>9.8611111111111135E-2</v>
      </c>
      <c r="J8">
        <f t="shared" si="6"/>
        <v>0.17361111111111116</v>
      </c>
      <c r="K8">
        <f t="shared" si="4"/>
        <v>8.680555555555558E-2</v>
      </c>
      <c r="L8">
        <f t="shared" si="5"/>
        <v>8.6805555555555571</v>
      </c>
    </row>
    <row r="9" spans="4:12" x14ac:dyDescent="0.35">
      <c r="D9" t="s">
        <v>19</v>
      </c>
      <c r="E9">
        <v>6.4100000000000004E-2</v>
      </c>
      <c r="F9">
        <f t="shared" si="0"/>
        <v>3.3100000000000004E-2</v>
      </c>
      <c r="G9">
        <f t="shared" si="1"/>
        <v>5.6111111111111143</v>
      </c>
      <c r="H9">
        <f t="shared" si="2"/>
        <v>5.6111111111111145E-3</v>
      </c>
      <c r="I9">
        <f t="shared" si="3"/>
        <v>0.14027777777777786</v>
      </c>
      <c r="J9">
        <f t="shared" si="6"/>
        <v>0.31388888888888899</v>
      </c>
      <c r="K9">
        <f t="shared" si="4"/>
        <v>0.1569444444444445</v>
      </c>
      <c r="L9">
        <f t="shared" si="5"/>
        <v>15.69444444444445</v>
      </c>
    </row>
    <row r="10" spans="4:12" x14ac:dyDescent="0.35">
      <c r="D10" t="s">
        <v>20</v>
      </c>
      <c r="E10">
        <v>6.6199999999999995E-2</v>
      </c>
      <c r="F10">
        <f t="shared" si="0"/>
        <v>3.5199999999999995E-2</v>
      </c>
      <c r="G10">
        <f t="shared" si="1"/>
        <v>6.7777777777777759</v>
      </c>
      <c r="H10">
        <f t="shared" si="2"/>
        <v>6.7777777777777758E-3</v>
      </c>
      <c r="I10">
        <f t="shared" si="3"/>
        <v>0.16944444444444437</v>
      </c>
      <c r="J10">
        <f t="shared" si="6"/>
        <v>0.48333333333333339</v>
      </c>
      <c r="K10">
        <f t="shared" si="4"/>
        <v>0.2416666666666667</v>
      </c>
      <c r="L10">
        <f t="shared" si="5"/>
        <v>24.166666666666671</v>
      </c>
    </row>
    <row r="11" spans="4:12" x14ac:dyDescent="0.35">
      <c r="D11" t="s">
        <v>21</v>
      </c>
      <c r="E11">
        <v>6.7400000000000002E-2</v>
      </c>
      <c r="F11">
        <f t="shared" si="0"/>
        <v>3.6400000000000002E-2</v>
      </c>
      <c r="G11">
        <f t="shared" si="1"/>
        <v>7.4444444444444455</v>
      </c>
      <c r="H11">
        <f t="shared" si="2"/>
        <v>7.4444444444444454E-3</v>
      </c>
      <c r="I11">
        <f t="shared" si="3"/>
        <v>0.18611111111111112</v>
      </c>
      <c r="J11">
        <f t="shared" si="6"/>
        <v>0.66944444444444451</v>
      </c>
      <c r="K11">
        <f t="shared" si="4"/>
        <v>0.33472222222222225</v>
      </c>
      <c r="L11">
        <f t="shared" si="5"/>
        <v>33.472222222222229</v>
      </c>
    </row>
    <row r="12" spans="4:12" x14ac:dyDescent="0.35">
      <c r="D12" t="s">
        <v>22</v>
      </c>
      <c r="E12">
        <v>6.9099999999999995E-2</v>
      </c>
      <c r="F12">
        <f t="shared" si="0"/>
        <v>3.8099999999999995E-2</v>
      </c>
      <c r="G12">
        <f t="shared" si="1"/>
        <v>8.3888888888888857</v>
      </c>
      <c r="H12">
        <f t="shared" si="2"/>
        <v>8.388888888888885E-3</v>
      </c>
      <c r="I12">
        <f t="shared" si="3"/>
        <v>0.20972222222222212</v>
      </c>
      <c r="J12">
        <f t="shared" si="6"/>
        <v>0.87916666666666665</v>
      </c>
      <c r="K12">
        <f t="shared" si="4"/>
        <v>0.43958333333333333</v>
      </c>
      <c r="L12">
        <f t="shared" si="5"/>
        <v>43.958333333333336</v>
      </c>
    </row>
    <row r="13" spans="4:12" x14ac:dyDescent="0.35">
      <c r="D13" t="s">
        <v>23</v>
      </c>
      <c r="E13">
        <v>7.0499999999999993E-2</v>
      </c>
      <c r="F13">
        <f t="shared" si="0"/>
        <v>3.9499999999999993E-2</v>
      </c>
      <c r="G13">
        <f t="shared" si="1"/>
        <v>9.1666666666666643</v>
      </c>
      <c r="H13">
        <f t="shared" si="2"/>
        <v>9.166666666666665E-3</v>
      </c>
      <c r="I13">
        <f t="shared" si="3"/>
        <v>0.2291666666666666</v>
      </c>
      <c r="J13">
        <f t="shared" si="6"/>
        <v>1.1083333333333332</v>
      </c>
      <c r="K13">
        <f t="shared" si="4"/>
        <v>0.55416666666666659</v>
      </c>
      <c r="L13">
        <f t="shared" si="5"/>
        <v>55.416666666666657</v>
      </c>
    </row>
    <row r="14" spans="4:12" x14ac:dyDescent="0.35">
      <c r="D14" t="s">
        <v>24</v>
      </c>
      <c r="E14">
        <v>7.3700000000000002E-2</v>
      </c>
      <c r="F14">
        <f t="shared" si="0"/>
        <v>4.2700000000000002E-2</v>
      </c>
      <c r="G14">
        <f t="shared" si="1"/>
        <v>10.944444444444446</v>
      </c>
      <c r="H14">
        <f t="shared" si="2"/>
        <v>1.0944444444444446E-2</v>
      </c>
      <c r="I14">
        <f t="shared" si="3"/>
        <v>0.27361111111111114</v>
      </c>
      <c r="J14">
        <f t="shared" si="6"/>
        <v>1.3819444444444442</v>
      </c>
      <c r="K14">
        <f t="shared" si="4"/>
        <v>0.6909722222222221</v>
      </c>
      <c r="L14">
        <f t="shared" si="5"/>
        <v>69.097222222222214</v>
      </c>
    </row>
    <row r="15" spans="4:12" x14ac:dyDescent="0.35">
      <c r="D15" t="s">
        <v>25</v>
      </c>
      <c r="E15">
        <v>7.4899999999999994E-2</v>
      </c>
      <c r="F15">
        <f t="shared" si="0"/>
        <v>4.3899999999999995E-2</v>
      </c>
      <c r="G15">
        <f t="shared" si="1"/>
        <v>11.611111111111109</v>
      </c>
      <c r="H15">
        <f t="shared" si="2"/>
        <v>1.1611111111111109E-2</v>
      </c>
      <c r="I15">
        <f t="shared" si="3"/>
        <v>0.29027777777777769</v>
      </c>
      <c r="J15">
        <f t="shared" si="6"/>
        <v>1.6722222222222218</v>
      </c>
      <c r="K15">
        <f t="shared" si="4"/>
        <v>0.83611111111111092</v>
      </c>
      <c r="L15">
        <f t="shared" si="5"/>
        <v>83.611111111111086</v>
      </c>
    </row>
    <row r="16" spans="4:12" x14ac:dyDescent="0.35">
      <c r="D16" t="s">
        <v>26</v>
      </c>
      <c r="E16">
        <v>7.7499999999999999E-2</v>
      </c>
      <c r="F16">
        <f t="shared" si="0"/>
        <v>4.65E-2</v>
      </c>
      <c r="G16">
        <f t="shared" si="1"/>
        <v>13.055555555555555</v>
      </c>
      <c r="H16">
        <f t="shared" si="2"/>
        <v>1.3055555555555555E-2</v>
      </c>
      <c r="I16">
        <f t="shared" si="3"/>
        <v>0.32638888888888884</v>
      </c>
      <c r="J16">
        <f t="shared" si="6"/>
        <v>1.9986111111111107</v>
      </c>
      <c r="K16">
        <f t="shared" si="4"/>
        <v>0.99930555555555534</v>
      </c>
      <c r="L16">
        <f t="shared" si="5"/>
        <v>99.930555555555529</v>
      </c>
    </row>
    <row r="17" spans="4:12" x14ac:dyDescent="0.35">
      <c r="D17" t="s">
        <v>27</v>
      </c>
      <c r="E17">
        <v>2.6700000000000002E-2</v>
      </c>
      <c r="F17">
        <f t="shared" si="0"/>
        <v>-4.2999999999999983E-3</v>
      </c>
      <c r="G17">
        <f t="shared" si="1"/>
        <v>-15.166666666666666</v>
      </c>
      <c r="H17">
        <f t="shared" si="2"/>
        <v>-1.5166666666666667E-2</v>
      </c>
      <c r="I17">
        <f t="shared" si="3"/>
        <v>-0.37916666666666665</v>
      </c>
      <c r="J17">
        <f t="shared" si="6"/>
        <v>1.619444444444444</v>
      </c>
      <c r="K17">
        <f t="shared" si="4"/>
        <v>0.80972222222222201</v>
      </c>
      <c r="L17">
        <f t="shared" si="5"/>
        <v>80.9722222222222</v>
      </c>
    </row>
    <row r="22" spans="4:12" x14ac:dyDescent="0.35">
      <c r="D22" s="8" t="s">
        <v>29</v>
      </c>
      <c r="E22" s="8" t="s">
        <v>30</v>
      </c>
    </row>
    <row r="23" spans="4:12" x14ac:dyDescent="0.35">
      <c r="D23" s="4">
        <v>0</v>
      </c>
      <c r="E23" s="4">
        <v>6.9400000000000003E-2</v>
      </c>
    </row>
    <row r="24" spans="4:12" x14ac:dyDescent="0.35">
      <c r="D24" s="4">
        <v>30</v>
      </c>
      <c r="E24" s="4">
        <v>0.90269999999999995</v>
      </c>
    </row>
    <row r="25" spans="4:12" x14ac:dyDescent="0.35">
      <c r="D25" s="4">
        <v>60</v>
      </c>
      <c r="E25" s="4">
        <v>3.7500000000000018</v>
      </c>
    </row>
    <row r="26" spans="4:12" x14ac:dyDescent="0.35">
      <c r="D26" s="4">
        <v>90</v>
      </c>
      <c r="E26" s="4">
        <v>8.6805000000000003</v>
      </c>
    </row>
    <row r="27" spans="4:12" x14ac:dyDescent="0.35">
      <c r="D27" s="4">
        <v>120</v>
      </c>
      <c r="E27" s="4">
        <v>15.694000000000001</v>
      </c>
    </row>
    <row r="28" spans="4:12" x14ac:dyDescent="0.35">
      <c r="D28" s="4">
        <v>150</v>
      </c>
      <c r="E28" s="4">
        <v>24.166</v>
      </c>
    </row>
    <row r="29" spans="4:12" x14ac:dyDescent="0.35">
      <c r="D29" s="4">
        <v>180</v>
      </c>
      <c r="E29" s="4">
        <v>33.472000000000001</v>
      </c>
    </row>
    <row r="30" spans="4:12" x14ac:dyDescent="0.35">
      <c r="D30" s="4">
        <v>210</v>
      </c>
      <c r="E30" s="4">
        <v>43.957999999999998</v>
      </c>
    </row>
    <row r="31" spans="4:12" x14ac:dyDescent="0.35">
      <c r="D31" s="4">
        <v>240</v>
      </c>
      <c r="E31" s="4">
        <v>55.415999999999997</v>
      </c>
    </row>
    <row r="32" spans="4:12" x14ac:dyDescent="0.35">
      <c r="D32" s="4">
        <v>270</v>
      </c>
      <c r="E32" s="4">
        <v>69.096999999999994</v>
      </c>
    </row>
    <row r="33" spans="4:6" x14ac:dyDescent="0.35">
      <c r="D33" s="4">
        <v>300</v>
      </c>
      <c r="E33" s="4">
        <v>83.6</v>
      </c>
    </row>
    <row r="34" spans="4:6" x14ac:dyDescent="0.35">
      <c r="D34" s="4">
        <v>330</v>
      </c>
      <c r="E34" s="4">
        <v>99.93</v>
      </c>
    </row>
    <row r="40" spans="4:6" x14ac:dyDescent="0.35">
      <c r="D40" s="8"/>
    </row>
    <row r="41" spans="4:6" x14ac:dyDescent="0.35">
      <c r="D41" s="4"/>
      <c r="E41" s="4" t="s">
        <v>29</v>
      </c>
      <c r="F41" s="5" t="s">
        <v>30</v>
      </c>
    </row>
    <row r="42" spans="4:6" x14ac:dyDescent="0.35">
      <c r="D42" s="4"/>
      <c r="E42" s="4">
        <v>0</v>
      </c>
      <c r="F42" t="s">
        <v>64</v>
      </c>
    </row>
    <row r="43" spans="4:6" x14ac:dyDescent="0.35">
      <c r="D43" s="4"/>
      <c r="E43" s="4">
        <v>30</v>
      </c>
      <c r="F43" t="s">
        <v>65</v>
      </c>
    </row>
    <row r="44" spans="4:6" x14ac:dyDescent="0.35">
      <c r="D44" s="4"/>
      <c r="E44" s="4">
        <v>60</v>
      </c>
      <c r="F44" t="s">
        <v>31</v>
      </c>
    </row>
    <row r="45" spans="4:6" x14ac:dyDescent="0.35">
      <c r="D45" s="4"/>
      <c r="E45" s="4">
        <v>90</v>
      </c>
      <c r="F45" t="s">
        <v>66</v>
      </c>
    </row>
    <row r="46" spans="4:6" x14ac:dyDescent="0.35">
      <c r="D46" s="4"/>
      <c r="E46" s="4">
        <v>120</v>
      </c>
      <c r="F46" t="s">
        <v>67</v>
      </c>
    </row>
    <row r="47" spans="4:6" x14ac:dyDescent="0.35">
      <c r="D47" s="4"/>
      <c r="E47" s="4">
        <v>150</v>
      </c>
      <c r="F47" t="s">
        <v>71</v>
      </c>
    </row>
    <row r="48" spans="4:6" x14ac:dyDescent="0.35">
      <c r="D48" s="4"/>
      <c r="E48" s="4">
        <v>180</v>
      </c>
      <c r="F48" t="s">
        <v>68</v>
      </c>
    </row>
    <row r="49" spans="4:6" x14ac:dyDescent="0.35">
      <c r="D49" s="4"/>
      <c r="E49" s="4">
        <v>210</v>
      </c>
      <c r="F49" t="s">
        <v>69</v>
      </c>
    </row>
    <row r="50" spans="4:6" x14ac:dyDescent="0.35">
      <c r="D50" s="4"/>
      <c r="E50" s="4">
        <v>240</v>
      </c>
      <c r="F50" t="s">
        <v>32</v>
      </c>
    </row>
    <row r="51" spans="4:6" x14ac:dyDescent="0.35">
      <c r="D51" s="4"/>
      <c r="E51" s="4">
        <v>270</v>
      </c>
      <c r="F51" t="s">
        <v>70</v>
      </c>
    </row>
    <row r="52" spans="4:6" x14ac:dyDescent="0.35">
      <c r="D52" s="4"/>
      <c r="E52" s="4">
        <v>300</v>
      </c>
      <c r="F52" t="s">
        <v>33</v>
      </c>
    </row>
    <row r="53" spans="4:6" x14ac:dyDescent="0.35">
      <c r="E53" s="4">
        <v>330</v>
      </c>
      <c r="F53" t="s">
        <v>34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95563-1C1C-4ACA-9E87-37A5B87A9E81}">
  <dimension ref="D3:I76"/>
  <sheetViews>
    <sheetView workbookViewId="0">
      <selection activeCell="H6" sqref="H6"/>
    </sheetView>
  </sheetViews>
  <sheetFormatPr defaultRowHeight="14.5" x14ac:dyDescent="0.35"/>
  <cols>
    <col min="4" max="4" width="11.54296875" customWidth="1"/>
    <col min="7" max="7" width="10.81640625" bestFit="1" customWidth="1"/>
  </cols>
  <sheetData>
    <row r="3" spans="4:9" x14ac:dyDescent="0.35">
      <c r="F3" s="2" t="s">
        <v>35</v>
      </c>
    </row>
    <row r="5" spans="4:9" x14ac:dyDescent="0.35">
      <c r="D5" t="s">
        <v>39</v>
      </c>
      <c r="E5" t="s">
        <v>3</v>
      </c>
      <c r="F5" t="s">
        <v>36</v>
      </c>
      <c r="G5" t="s">
        <v>37</v>
      </c>
      <c r="H5" t="s">
        <v>6</v>
      </c>
      <c r="I5" t="s">
        <v>38</v>
      </c>
    </row>
    <row r="6" spans="4:9" x14ac:dyDescent="0.35">
      <c r="D6">
        <v>0</v>
      </c>
      <c r="E6">
        <v>5.2999999999999999E-2</v>
      </c>
      <c r="F6">
        <f>AVERAGE(E6:E8)</f>
        <v>5.3033333333333328E-2</v>
      </c>
      <c r="G6">
        <f>STDEV(E6:E8)</f>
        <v>5.7735026918964232E-5</v>
      </c>
      <c r="H6">
        <f>G6/F6</f>
        <v>1.0886554415895206E-3</v>
      </c>
      <c r="I6">
        <f>H6*100</f>
        <v>0.10886554415895205</v>
      </c>
    </row>
    <row r="7" spans="4:9" x14ac:dyDescent="0.35">
      <c r="E7">
        <v>5.3100000000000001E-2</v>
      </c>
    </row>
    <row r="8" spans="4:9" x14ac:dyDescent="0.35">
      <c r="E8">
        <v>5.2999999999999999E-2</v>
      </c>
    </row>
    <row r="10" spans="4:9" x14ac:dyDescent="0.35">
      <c r="D10">
        <v>30</v>
      </c>
      <c r="E10">
        <v>5.3400000000000003E-2</v>
      </c>
      <c r="F10">
        <f>AVERAGE(E10:E12)</f>
        <v>5.3400000000000003E-2</v>
      </c>
      <c r="G10">
        <f>STDEV(E10:E12)</f>
        <v>9.9999999999999395E-5</v>
      </c>
      <c r="H10">
        <f>G10/F10</f>
        <v>1.8726591760299511E-3</v>
      </c>
      <c r="I10">
        <f t="shared" ref="I10:I70" si="0">H10*100</f>
        <v>0.1872659176029951</v>
      </c>
    </row>
    <row r="11" spans="4:9" x14ac:dyDescent="0.35">
      <c r="E11">
        <v>5.33E-2</v>
      </c>
    </row>
    <row r="12" spans="4:9" x14ac:dyDescent="0.35">
      <c r="E12">
        <v>5.3499999999999999E-2</v>
      </c>
    </row>
    <row r="14" spans="4:9" x14ac:dyDescent="0.35">
      <c r="D14">
        <v>60</v>
      </c>
      <c r="E14">
        <v>4.5499999999999999E-2</v>
      </c>
      <c r="F14">
        <f>AVERAGE(E14:E16)</f>
        <v>4.5499999999999992E-2</v>
      </c>
      <c r="G14">
        <f>STDEV(E14:E16)</f>
        <v>1.9999999999999879E-4</v>
      </c>
      <c r="H14">
        <f>G14/F14</f>
        <v>4.3956043956043696E-3</v>
      </c>
      <c r="I14">
        <f t="shared" si="0"/>
        <v>0.43956043956043694</v>
      </c>
    </row>
    <row r="15" spans="4:9" x14ac:dyDescent="0.35">
      <c r="E15">
        <v>4.53E-2</v>
      </c>
    </row>
    <row r="16" spans="4:9" x14ac:dyDescent="0.35">
      <c r="E16">
        <v>4.5699999999999998E-2</v>
      </c>
    </row>
    <row r="18" spans="4:9" x14ac:dyDescent="0.35">
      <c r="D18">
        <v>90</v>
      </c>
      <c r="E18">
        <v>4.5699999999999998E-2</v>
      </c>
      <c r="F18">
        <f>AVERAGE(E18:E20)</f>
        <v>4.5699999999999998E-2</v>
      </c>
      <c r="G18">
        <f>STDEV(E18:E20)</f>
        <v>2.0000000000000226E-4</v>
      </c>
      <c r="H18">
        <f>G18/F18</f>
        <v>4.3763676148796992E-3</v>
      </c>
      <c r="I18">
        <f t="shared" si="0"/>
        <v>0.43763676148796993</v>
      </c>
    </row>
    <row r="19" spans="4:9" x14ac:dyDescent="0.35">
      <c r="E19">
        <v>4.5499999999999999E-2</v>
      </c>
    </row>
    <row r="20" spans="4:9" x14ac:dyDescent="0.35">
      <c r="E20">
        <v>4.5900000000000003E-2</v>
      </c>
    </row>
    <row r="22" spans="4:9" x14ac:dyDescent="0.35">
      <c r="D22">
        <v>120</v>
      </c>
      <c r="E22">
        <v>4.6800000000000001E-2</v>
      </c>
      <c r="F22">
        <f>AVERAGE(E22:E24)</f>
        <v>4.6800000000000001E-2</v>
      </c>
      <c r="G22">
        <f>STDEV(E22:E24)</f>
        <v>5.0000000000000044E-4</v>
      </c>
      <c r="H22">
        <f>G22/F22</f>
        <v>1.0683760683760693E-2</v>
      </c>
      <c r="I22">
        <f t="shared" si="0"/>
        <v>1.0683760683760692</v>
      </c>
    </row>
    <row r="23" spans="4:9" x14ac:dyDescent="0.35">
      <c r="E23">
        <v>4.6300000000000001E-2</v>
      </c>
    </row>
    <row r="24" spans="4:9" x14ac:dyDescent="0.35">
      <c r="E24">
        <v>4.7300000000000002E-2</v>
      </c>
    </row>
    <row r="26" spans="4:9" x14ac:dyDescent="0.35">
      <c r="D26">
        <v>150</v>
      </c>
      <c r="E26">
        <v>4.7300000000000002E-2</v>
      </c>
      <c r="F26">
        <f>AVERAGE(E26:E28)</f>
        <v>4.7300000000000002E-2</v>
      </c>
      <c r="G26">
        <f>STDEV(E26:E28)</f>
        <v>3.0000000000000165E-4</v>
      </c>
      <c r="H26">
        <f>G26/F26</f>
        <v>6.3424947145877724E-3</v>
      </c>
      <c r="I26">
        <f t="shared" si="0"/>
        <v>0.63424947145877719</v>
      </c>
    </row>
    <row r="27" spans="4:9" x14ac:dyDescent="0.35">
      <c r="E27">
        <v>4.7E-2</v>
      </c>
    </row>
    <row r="28" spans="4:9" x14ac:dyDescent="0.35">
      <c r="E28">
        <v>4.7600000000000003E-2</v>
      </c>
    </row>
    <row r="30" spans="4:9" x14ac:dyDescent="0.35">
      <c r="D30">
        <v>180</v>
      </c>
      <c r="E30">
        <v>4.7899999999999998E-2</v>
      </c>
      <c r="F30">
        <f>AVERAGE(E30:E32)</f>
        <v>4.7933333333333328E-2</v>
      </c>
      <c r="G30">
        <f>STDEV(E30:E32)</f>
        <v>5.7735026918964232E-5</v>
      </c>
      <c r="H30">
        <f>G30/F30</f>
        <v>1.20448595797561E-3</v>
      </c>
      <c r="I30">
        <f t="shared" si="0"/>
        <v>0.12044859579756099</v>
      </c>
    </row>
    <row r="31" spans="4:9" x14ac:dyDescent="0.35">
      <c r="E31">
        <v>4.7899999999999998E-2</v>
      </c>
    </row>
    <row r="32" spans="4:9" x14ac:dyDescent="0.35">
      <c r="E32">
        <v>4.8000000000000001E-2</v>
      </c>
    </row>
    <row r="34" spans="4:9" x14ac:dyDescent="0.35">
      <c r="D34">
        <v>210</v>
      </c>
      <c r="E34">
        <v>4.8000000000000001E-2</v>
      </c>
      <c r="F34">
        <f>AVERAGE(E34:E36)</f>
        <v>4.8100000000000004E-2</v>
      </c>
      <c r="G34">
        <f>STDEV(E34:E36)</f>
        <v>1.732050807568887E-4</v>
      </c>
      <c r="H34">
        <f>G34/F34</f>
        <v>3.6009372298729456E-3</v>
      </c>
      <c r="I34">
        <f t="shared" si="0"/>
        <v>0.36009372298729458</v>
      </c>
    </row>
    <row r="35" spans="4:9" x14ac:dyDescent="0.35">
      <c r="E35">
        <v>4.8000000000000001E-2</v>
      </c>
    </row>
    <row r="36" spans="4:9" x14ac:dyDescent="0.35">
      <c r="E36">
        <v>4.8300000000000003E-2</v>
      </c>
    </row>
    <row r="38" spans="4:9" x14ac:dyDescent="0.35">
      <c r="D38">
        <v>240</v>
      </c>
      <c r="E38">
        <v>4.8899999999999999E-2</v>
      </c>
      <c r="F38">
        <f>AVERAGE(E38:E40)</f>
        <v>4.8933333333333329E-2</v>
      </c>
      <c r="G38">
        <f>STDEV(E38:E40)</f>
        <v>3.5118845842842418E-4</v>
      </c>
      <c r="H38">
        <f>G38/F38</f>
        <v>7.1768758534419119E-3</v>
      </c>
      <c r="I38">
        <f t="shared" si="0"/>
        <v>0.71768758534419119</v>
      </c>
    </row>
    <row r="39" spans="4:9" x14ac:dyDescent="0.35">
      <c r="E39">
        <v>4.8599999999999997E-2</v>
      </c>
    </row>
    <row r="40" spans="4:9" x14ac:dyDescent="0.35">
      <c r="E40">
        <v>4.9299999999999997E-2</v>
      </c>
    </row>
    <row r="42" spans="4:9" x14ac:dyDescent="0.35">
      <c r="D42">
        <v>270</v>
      </c>
      <c r="E42">
        <v>5.0700000000000002E-2</v>
      </c>
      <c r="F42">
        <f>AVERAGE(E42:E44)</f>
        <v>5.0666666666666665E-2</v>
      </c>
      <c r="G42">
        <f>STDEV(E42:E44)</f>
        <v>3.5118845842842451E-4</v>
      </c>
      <c r="H42">
        <f>G42/F42</f>
        <v>6.9313511531925893E-3</v>
      </c>
      <c r="I42">
        <f t="shared" si="0"/>
        <v>0.69313511531925898</v>
      </c>
    </row>
    <row r="43" spans="4:9" x14ac:dyDescent="0.35">
      <c r="E43">
        <v>5.0299999999999997E-2</v>
      </c>
    </row>
    <row r="44" spans="4:9" x14ac:dyDescent="0.35">
      <c r="E44">
        <v>5.0999999999999997E-2</v>
      </c>
    </row>
    <row r="46" spans="4:9" x14ac:dyDescent="0.35">
      <c r="D46">
        <v>300</v>
      </c>
      <c r="E46">
        <v>5.1700000000000003E-2</v>
      </c>
      <c r="F46">
        <f>AVERAGE(E46:E48)</f>
        <v>5.1699999999999996E-2</v>
      </c>
      <c r="G46">
        <f>STDEV(E46:E48)</f>
        <v>2.9999999999999818E-4</v>
      </c>
      <c r="H46">
        <f>G46/F46</f>
        <v>5.8027079303674704E-3</v>
      </c>
      <c r="I46">
        <f t="shared" si="0"/>
        <v>0.580270793036747</v>
      </c>
    </row>
    <row r="47" spans="4:9" x14ac:dyDescent="0.35">
      <c r="E47">
        <v>5.1400000000000001E-2</v>
      </c>
    </row>
    <row r="48" spans="4:9" x14ac:dyDescent="0.35">
      <c r="E48">
        <v>5.1999999999999998E-2</v>
      </c>
    </row>
    <row r="50" spans="4:9" x14ac:dyDescent="0.35">
      <c r="D50">
        <v>330</v>
      </c>
      <c r="E50">
        <v>5.5399999999999998E-2</v>
      </c>
      <c r="F50">
        <f>AVERAGE(E50:E52)</f>
        <v>5.5433333333333334E-2</v>
      </c>
      <c r="G50">
        <f>STDEV(E50:E52)</f>
        <v>3.5118845842842451E-4</v>
      </c>
      <c r="H50">
        <f>G50/F50</f>
        <v>6.3353299776624985E-3</v>
      </c>
      <c r="I50">
        <f t="shared" si="0"/>
        <v>0.63353299776624983</v>
      </c>
    </row>
    <row r="51" spans="4:9" x14ac:dyDescent="0.35">
      <c r="E51">
        <v>5.5100000000000003E-2</v>
      </c>
    </row>
    <row r="52" spans="4:9" x14ac:dyDescent="0.35">
      <c r="E52">
        <v>5.5800000000000002E-2</v>
      </c>
    </row>
    <row r="54" spans="4:9" x14ac:dyDescent="0.35">
      <c r="D54">
        <v>360</v>
      </c>
      <c r="E54">
        <v>5.62E-2</v>
      </c>
      <c r="F54">
        <f>AVERAGE(E54:E56)</f>
        <v>5.62E-2</v>
      </c>
      <c r="G54">
        <f>STDEV(E54:E56)</f>
        <v>3.9999999999999758E-4</v>
      </c>
      <c r="H54">
        <f>G54/F54</f>
        <v>7.117437722419886E-3</v>
      </c>
      <c r="I54">
        <f t="shared" si="0"/>
        <v>0.71174377224198859</v>
      </c>
    </row>
    <row r="55" spans="4:9" x14ac:dyDescent="0.35">
      <c r="E55">
        <v>5.5800000000000002E-2</v>
      </c>
    </row>
    <row r="56" spans="4:9" x14ac:dyDescent="0.35">
      <c r="E56">
        <v>5.6599999999999998E-2</v>
      </c>
    </row>
    <row r="58" spans="4:9" x14ac:dyDescent="0.35">
      <c r="D58">
        <v>390</v>
      </c>
      <c r="E58">
        <v>5.1700000000000003E-2</v>
      </c>
      <c r="F58">
        <f>AVERAGE(E58:E60)</f>
        <v>5.1733333333333333E-2</v>
      </c>
      <c r="G58">
        <f>STDEV(E58:E60)</f>
        <v>4.5092497528229184E-4</v>
      </c>
      <c r="H58">
        <f>G58/F58</f>
        <v>8.7163332850958477E-3</v>
      </c>
      <c r="I58">
        <f t="shared" si="0"/>
        <v>0.87163332850958475</v>
      </c>
    </row>
    <row r="59" spans="4:9" x14ac:dyDescent="0.35">
      <c r="E59">
        <v>5.1299999999999998E-2</v>
      </c>
    </row>
    <row r="60" spans="4:9" x14ac:dyDescent="0.35">
      <c r="E60">
        <v>5.2200000000000003E-2</v>
      </c>
    </row>
    <row r="62" spans="4:9" x14ac:dyDescent="0.35">
      <c r="D62">
        <v>420</v>
      </c>
      <c r="E62">
        <v>5.2299999999999999E-2</v>
      </c>
      <c r="F62">
        <f>AVERAGE(E62:E64)</f>
        <v>5.2299999999999992E-2</v>
      </c>
      <c r="G62">
        <f>STDEV(E62:E64)</f>
        <v>1.9999999999999879E-4</v>
      </c>
      <c r="H62">
        <f>G62/F62</f>
        <v>3.8240917782026542E-3</v>
      </c>
      <c r="I62">
        <f t="shared" si="0"/>
        <v>0.3824091778202654</v>
      </c>
    </row>
    <row r="63" spans="4:9" x14ac:dyDescent="0.35">
      <c r="E63">
        <v>5.21E-2</v>
      </c>
    </row>
    <row r="64" spans="4:9" x14ac:dyDescent="0.35">
      <c r="E64">
        <v>5.2499999999999998E-2</v>
      </c>
    </row>
    <row r="66" spans="4:9" x14ac:dyDescent="0.35">
      <c r="D66">
        <v>450</v>
      </c>
      <c r="E66">
        <v>5.3100000000000001E-2</v>
      </c>
      <c r="F66">
        <f>AVERAGE(E66:E68)</f>
        <v>5.3100000000000001E-2</v>
      </c>
      <c r="G66">
        <f>STDEV(E66:E68)</f>
        <v>3.0000000000000165E-4</v>
      </c>
      <c r="H66">
        <f>G66/F66</f>
        <v>5.649717514124325E-3</v>
      </c>
      <c r="I66">
        <f t="shared" si="0"/>
        <v>0.5649717514124325</v>
      </c>
    </row>
    <row r="67" spans="4:9" x14ac:dyDescent="0.35">
      <c r="E67">
        <v>5.28E-2</v>
      </c>
    </row>
    <row r="68" spans="4:9" x14ac:dyDescent="0.35">
      <c r="E68">
        <v>5.3400000000000003E-2</v>
      </c>
    </row>
    <row r="70" spans="4:9" x14ac:dyDescent="0.35">
      <c r="D70">
        <v>480</v>
      </c>
      <c r="E70">
        <v>6.2100000000000002E-2</v>
      </c>
      <c r="F70">
        <f>AVERAGE(E70:E72)</f>
        <v>6.2066666666666666E-2</v>
      </c>
      <c r="G70">
        <f>STDEV(E70:E72)</f>
        <v>4.5092497528228848E-4</v>
      </c>
      <c r="H70">
        <f>G70/F70</f>
        <v>7.2651714599724247E-3</v>
      </c>
      <c r="I70">
        <f t="shared" si="0"/>
        <v>0.72651714599724249</v>
      </c>
    </row>
    <row r="71" spans="4:9" x14ac:dyDescent="0.35">
      <c r="E71">
        <v>6.1600000000000002E-2</v>
      </c>
    </row>
    <row r="72" spans="4:9" x14ac:dyDescent="0.35">
      <c r="E72">
        <v>6.25E-2</v>
      </c>
    </row>
    <row r="74" spans="4:9" x14ac:dyDescent="0.35">
      <c r="D74">
        <v>510</v>
      </c>
      <c r="E74">
        <v>6.3500000000000001E-2</v>
      </c>
      <c r="F74">
        <f>AVERAGE(E74:E76)</f>
        <v>6.3533333333333331E-2</v>
      </c>
      <c r="G74">
        <f>STDEV(E74:E76)</f>
        <v>5.5075705472861208E-4</v>
      </c>
      <c r="H74">
        <f>G74/F74</f>
        <v>8.6687888991911662E-3</v>
      </c>
      <c r="I74">
        <f t="shared" ref="I74" si="1">H74*100</f>
        <v>0.86687888991911666</v>
      </c>
    </row>
    <row r="75" spans="4:9" x14ac:dyDescent="0.35">
      <c r="E75">
        <v>6.3E-2</v>
      </c>
    </row>
    <row r="76" spans="4:9" x14ac:dyDescent="0.35">
      <c r="E76">
        <v>6.4100000000000004E-2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B88D-222C-4768-BEDB-F740F8C57E8B}">
  <dimension ref="E3:O71"/>
  <sheetViews>
    <sheetView topLeftCell="A31" workbookViewId="0">
      <selection activeCell="E53" sqref="E53:F71"/>
    </sheetView>
  </sheetViews>
  <sheetFormatPr defaultRowHeight="14.5" x14ac:dyDescent="0.35"/>
  <cols>
    <col min="5" max="5" width="10.1796875" customWidth="1"/>
    <col min="6" max="6" width="18.36328125" customWidth="1"/>
    <col min="10" max="10" width="13.6328125" customWidth="1"/>
    <col min="11" max="11" width="11.1796875" customWidth="1"/>
    <col min="12" max="12" width="12.1796875" customWidth="1"/>
  </cols>
  <sheetData>
    <row r="3" spans="6:15" x14ac:dyDescent="0.35">
      <c r="G3" s="2" t="s">
        <v>72</v>
      </c>
    </row>
    <row r="5" spans="6:15" x14ac:dyDescent="0.35">
      <c r="F5" s="4" t="s">
        <v>29</v>
      </c>
      <c r="G5" s="4" t="s">
        <v>3</v>
      </c>
      <c r="H5" s="4" t="s">
        <v>40</v>
      </c>
      <c r="I5" s="4" t="s">
        <v>41</v>
      </c>
      <c r="J5" s="4" t="s">
        <v>42</v>
      </c>
      <c r="K5" s="4" t="s">
        <v>5</v>
      </c>
      <c r="L5" s="4" t="s">
        <v>44</v>
      </c>
      <c r="M5" s="4" t="s">
        <v>43</v>
      </c>
      <c r="N5" s="4" t="s">
        <v>45</v>
      </c>
      <c r="O5" s="5"/>
    </row>
    <row r="6" spans="6:15" x14ac:dyDescent="0.35">
      <c r="F6" s="10">
        <v>0</v>
      </c>
      <c r="G6" s="10">
        <v>5.2999999999999999E-2</v>
      </c>
      <c r="H6" s="10">
        <f>G6-0.0205</f>
        <v>3.2500000000000001E-2</v>
      </c>
      <c r="I6" s="10">
        <f>(H6-0.0239)/0.0018</f>
        <v>4.7777777777777777</v>
      </c>
      <c r="J6" s="10">
        <f>I6/1000</f>
        <v>4.7777777777777775E-3</v>
      </c>
      <c r="K6" s="10">
        <f>(J6*20)/0.8</f>
        <v>0.11944444444444442</v>
      </c>
      <c r="L6" s="10">
        <f>K6</f>
        <v>0.11944444444444442</v>
      </c>
      <c r="M6" s="10">
        <f t="shared" ref="M6:M23" si="0">L6/2</f>
        <v>5.9722222222222211E-2</v>
      </c>
      <c r="N6" s="10">
        <f>M6*100</f>
        <v>5.9722222222222214</v>
      </c>
    </row>
    <row r="7" spans="6:15" x14ac:dyDescent="0.35">
      <c r="F7" s="10">
        <v>30</v>
      </c>
      <c r="G7" s="10">
        <v>5.3400000000000003E-2</v>
      </c>
      <c r="H7" s="10">
        <f t="shared" ref="H7:H23" si="1">G7-0.0205</f>
        <v>3.2899999999999999E-2</v>
      </c>
      <c r="I7" s="10">
        <f t="shared" ref="I7:I23" si="2">(H7-0.0239)/0.0018</f>
        <v>4.9999999999999991</v>
      </c>
      <c r="J7" s="10">
        <f t="shared" ref="J7:J23" si="3">I7/1000</f>
        <v>4.9999999999999992E-3</v>
      </c>
      <c r="K7" s="10">
        <f t="shared" ref="K7:K23" si="4">(J7*20)/0.8</f>
        <v>0.12499999999999997</v>
      </c>
      <c r="L7" s="10">
        <f>L6+K7</f>
        <v>0.24444444444444441</v>
      </c>
      <c r="M7" s="10">
        <f t="shared" si="0"/>
        <v>0.1222222222222222</v>
      </c>
      <c r="N7" s="10">
        <f t="shared" ref="N7:N23" si="5">M7*100</f>
        <v>12.22222222222222</v>
      </c>
    </row>
    <row r="8" spans="6:15" x14ac:dyDescent="0.35">
      <c r="F8" s="10">
        <v>60</v>
      </c>
      <c r="G8" s="10">
        <v>4.5499999999999999E-2</v>
      </c>
      <c r="H8" s="10">
        <f t="shared" si="1"/>
        <v>2.4999999999999998E-2</v>
      </c>
      <c r="I8" s="10">
        <f t="shared" si="2"/>
        <v>0.61111111111110938</v>
      </c>
      <c r="J8" s="10">
        <f t="shared" si="3"/>
        <v>6.1111111111110937E-4</v>
      </c>
      <c r="K8" s="10">
        <f t="shared" si="4"/>
        <v>1.5277777777777732E-2</v>
      </c>
      <c r="L8" s="10">
        <f t="shared" ref="L8:L23" si="6">L7+K8</f>
        <v>0.25972222222222213</v>
      </c>
      <c r="M8" s="10">
        <f t="shared" si="0"/>
        <v>0.12986111111111107</v>
      </c>
      <c r="N8" s="10">
        <f t="shared" si="5"/>
        <v>12.986111111111107</v>
      </c>
    </row>
    <row r="9" spans="6:15" x14ac:dyDescent="0.35">
      <c r="F9" s="10">
        <v>90</v>
      </c>
      <c r="G9" s="10">
        <v>4.5699999999999998E-2</v>
      </c>
      <c r="H9" s="10">
        <f t="shared" si="1"/>
        <v>2.5199999999999997E-2</v>
      </c>
      <c r="I9" s="10">
        <f t="shared" si="2"/>
        <v>0.72222222222221977</v>
      </c>
      <c r="J9" s="10">
        <f t="shared" si="3"/>
        <v>7.222222222222198E-4</v>
      </c>
      <c r="K9" s="10">
        <f t="shared" si="4"/>
        <v>1.8055555555555491E-2</v>
      </c>
      <c r="L9" s="10">
        <f t="shared" si="6"/>
        <v>0.27777777777777762</v>
      </c>
      <c r="M9" s="10">
        <f t="shared" si="0"/>
        <v>0.13888888888888881</v>
      </c>
      <c r="N9" s="10">
        <f t="shared" si="5"/>
        <v>13.88888888888888</v>
      </c>
    </row>
    <row r="10" spans="6:15" x14ac:dyDescent="0.35">
      <c r="F10" s="10">
        <v>120</v>
      </c>
      <c r="G10" s="10">
        <v>4.6800000000000001E-2</v>
      </c>
      <c r="H10" s="10">
        <f t="shared" si="1"/>
        <v>2.63E-2</v>
      </c>
      <c r="I10" s="10">
        <f t="shared" si="2"/>
        <v>1.333333333333333</v>
      </c>
      <c r="J10" s="10">
        <f t="shared" si="3"/>
        <v>1.3333333333333331E-3</v>
      </c>
      <c r="K10" s="10">
        <f t="shared" si="4"/>
        <v>3.3333333333333326E-2</v>
      </c>
      <c r="L10" s="10">
        <f t="shared" si="6"/>
        <v>0.31111111111111095</v>
      </c>
      <c r="M10" s="10">
        <f t="shared" si="0"/>
        <v>0.15555555555555547</v>
      </c>
      <c r="N10" s="10">
        <f t="shared" si="5"/>
        <v>15.555555555555548</v>
      </c>
    </row>
    <row r="11" spans="6:15" x14ac:dyDescent="0.35">
      <c r="F11" s="10">
        <v>150</v>
      </c>
      <c r="G11" s="10">
        <v>4.7300000000000002E-2</v>
      </c>
      <c r="H11" s="10">
        <f t="shared" si="1"/>
        <v>2.6800000000000001E-2</v>
      </c>
      <c r="I11" s="10">
        <f t="shared" si="2"/>
        <v>1.6111111111111109</v>
      </c>
      <c r="J11" s="10">
        <f t="shared" si="3"/>
        <v>1.6111111111111109E-3</v>
      </c>
      <c r="K11" s="10">
        <f t="shared" si="4"/>
        <v>4.0277777777777773E-2</v>
      </c>
      <c r="L11" s="10">
        <f t="shared" si="6"/>
        <v>0.35138888888888875</v>
      </c>
      <c r="M11" s="10">
        <f t="shared" si="0"/>
        <v>0.17569444444444438</v>
      </c>
      <c r="N11" s="10">
        <f t="shared" si="5"/>
        <v>17.569444444444436</v>
      </c>
    </row>
    <row r="12" spans="6:15" x14ac:dyDescent="0.35">
      <c r="F12" s="10">
        <v>180</v>
      </c>
      <c r="G12" s="10">
        <v>4.7899999999999998E-2</v>
      </c>
      <c r="H12" s="10">
        <f t="shared" si="1"/>
        <v>2.7399999999999997E-2</v>
      </c>
      <c r="I12" s="10">
        <f t="shared" si="2"/>
        <v>1.9444444444444424</v>
      </c>
      <c r="J12" s="10">
        <f t="shared" si="3"/>
        <v>1.9444444444444424E-3</v>
      </c>
      <c r="K12" s="10">
        <f t="shared" si="4"/>
        <v>4.8611111111111056E-2</v>
      </c>
      <c r="L12" s="10">
        <f t="shared" si="6"/>
        <v>0.3999999999999998</v>
      </c>
      <c r="M12" s="10">
        <f t="shared" si="0"/>
        <v>0.1999999999999999</v>
      </c>
      <c r="N12" s="10">
        <f t="shared" si="5"/>
        <v>19.999999999999989</v>
      </c>
    </row>
    <row r="13" spans="6:15" x14ac:dyDescent="0.35">
      <c r="F13" s="10">
        <v>210</v>
      </c>
      <c r="G13" s="10">
        <v>4.8000000000000001E-2</v>
      </c>
      <c r="H13" s="10">
        <f t="shared" si="1"/>
        <v>2.75E-2</v>
      </c>
      <c r="I13" s="10">
        <f t="shared" si="2"/>
        <v>1.9999999999999996</v>
      </c>
      <c r="J13" s="10">
        <f t="shared" si="3"/>
        <v>1.9999999999999996E-3</v>
      </c>
      <c r="K13" s="10">
        <f t="shared" si="4"/>
        <v>4.9999999999999989E-2</v>
      </c>
      <c r="L13" s="10">
        <f t="shared" si="6"/>
        <v>0.44999999999999979</v>
      </c>
      <c r="M13" s="10">
        <f t="shared" si="0"/>
        <v>0.22499999999999989</v>
      </c>
      <c r="N13" s="10">
        <f t="shared" si="5"/>
        <v>22.499999999999989</v>
      </c>
    </row>
    <row r="14" spans="6:15" x14ac:dyDescent="0.35">
      <c r="F14" s="10">
        <v>240</v>
      </c>
      <c r="G14" s="10">
        <v>4.8899999999999999E-2</v>
      </c>
      <c r="H14" s="10">
        <f t="shared" si="1"/>
        <v>2.8399999999999998E-2</v>
      </c>
      <c r="I14" s="10">
        <f t="shared" si="2"/>
        <v>2.4999999999999982</v>
      </c>
      <c r="J14" s="10">
        <f t="shared" si="3"/>
        <v>2.4999999999999983E-3</v>
      </c>
      <c r="K14" s="10">
        <f t="shared" si="4"/>
        <v>6.2499999999999958E-2</v>
      </c>
      <c r="L14" s="10">
        <f t="shared" si="6"/>
        <v>0.51249999999999973</v>
      </c>
      <c r="M14" s="10">
        <f t="shared" si="0"/>
        <v>0.25624999999999987</v>
      </c>
      <c r="N14" s="10">
        <f t="shared" si="5"/>
        <v>25.624999999999986</v>
      </c>
    </row>
    <row r="15" spans="6:15" x14ac:dyDescent="0.35">
      <c r="F15" s="10">
        <v>270</v>
      </c>
      <c r="G15" s="10">
        <v>5.0700000000000002E-2</v>
      </c>
      <c r="H15" s="10">
        <f t="shared" si="1"/>
        <v>3.0200000000000001E-2</v>
      </c>
      <c r="I15" s="10">
        <f t="shared" si="2"/>
        <v>3.5</v>
      </c>
      <c r="J15" s="10">
        <f t="shared" si="3"/>
        <v>3.5000000000000001E-3</v>
      </c>
      <c r="K15" s="10">
        <f t="shared" si="4"/>
        <v>8.7500000000000008E-2</v>
      </c>
      <c r="L15" s="10">
        <f t="shared" si="6"/>
        <v>0.59999999999999976</v>
      </c>
      <c r="M15" s="10">
        <f t="shared" si="0"/>
        <v>0.29999999999999988</v>
      </c>
      <c r="N15" s="10">
        <f t="shared" si="5"/>
        <v>29.999999999999989</v>
      </c>
    </row>
    <row r="16" spans="6:15" x14ac:dyDescent="0.35">
      <c r="F16" s="10">
        <v>300</v>
      </c>
      <c r="G16" s="10">
        <v>5.1700000000000003E-2</v>
      </c>
      <c r="H16" s="10">
        <f t="shared" si="1"/>
        <v>3.1200000000000002E-2</v>
      </c>
      <c r="I16" s="10">
        <f t="shared" si="2"/>
        <v>4.0555555555555562</v>
      </c>
      <c r="J16" s="10">
        <f t="shared" si="3"/>
        <v>4.0555555555555562E-3</v>
      </c>
      <c r="K16" s="10">
        <f t="shared" si="4"/>
        <v>0.10138888888888889</v>
      </c>
      <c r="L16" s="10">
        <f t="shared" si="6"/>
        <v>0.70138888888888862</v>
      </c>
      <c r="M16" s="10">
        <f t="shared" si="0"/>
        <v>0.35069444444444431</v>
      </c>
      <c r="N16" s="10">
        <f t="shared" si="5"/>
        <v>35.069444444444429</v>
      </c>
    </row>
    <row r="17" spans="5:14" x14ac:dyDescent="0.35">
      <c r="F17" s="10">
        <v>330</v>
      </c>
      <c r="G17" s="10">
        <v>5.5399999999999998E-2</v>
      </c>
      <c r="H17" s="10">
        <f t="shared" si="1"/>
        <v>3.49E-2</v>
      </c>
      <c r="I17" s="10">
        <f t="shared" si="2"/>
        <v>6.1111111111111107</v>
      </c>
      <c r="J17" s="10">
        <f t="shared" si="3"/>
        <v>6.1111111111111106E-3</v>
      </c>
      <c r="K17" s="10">
        <f t="shared" si="4"/>
        <v>0.15277777777777773</v>
      </c>
      <c r="L17" s="10">
        <f t="shared" si="6"/>
        <v>0.8541666666666663</v>
      </c>
      <c r="M17" s="10">
        <f t="shared" si="0"/>
        <v>0.42708333333333315</v>
      </c>
      <c r="N17" s="10">
        <f t="shared" si="5"/>
        <v>42.708333333333314</v>
      </c>
    </row>
    <row r="18" spans="5:14" x14ac:dyDescent="0.35">
      <c r="F18" s="10">
        <v>360</v>
      </c>
      <c r="G18" s="10">
        <v>5.6279999999999997E-2</v>
      </c>
      <c r="H18" s="10">
        <f t="shared" si="1"/>
        <v>3.5779999999999992E-2</v>
      </c>
      <c r="I18" s="10">
        <f t="shared" si="2"/>
        <v>6.5999999999999952</v>
      </c>
      <c r="J18" s="10">
        <f t="shared" si="3"/>
        <v>6.5999999999999956E-3</v>
      </c>
      <c r="K18" s="10">
        <f t="shared" si="4"/>
        <v>0.1649999999999999</v>
      </c>
      <c r="L18" s="10">
        <f t="shared" si="6"/>
        <v>1.0191666666666661</v>
      </c>
      <c r="M18" s="10">
        <f t="shared" si="0"/>
        <v>0.50958333333333306</v>
      </c>
      <c r="N18" s="10">
        <f t="shared" si="5"/>
        <v>50.958333333333307</v>
      </c>
    </row>
    <row r="19" spans="5:14" x14ac:dyDescent="0.35">
      <c r="F19" s="10">
        <v>390</v>
      </c>
      <c r="G19" s="10">
        <v>5.1700000000000003E-2</v>
      </c>
      <c r="H19" s="10">
        <f t="shared" si="1"/>
        <v>3.1200000000000002E-2</v>
      </c>
      <c r="I19" s="10">
        <f t="shared" si="2"/>
        <v>4.0555555555555562</v>
      </c>
      <c r="J19" s="10">
        <f t="shared" si="3"/>
        <v>4.0555555555555562E-3</v>
      </c>
      <c r="K19" s="10">
        <f t="shared" si="4"/>
        <v>0.10138888888888889</v>
      </c>
      <c r="L19" s="10">
        <f t="shared" si="6"/>
        <v>1.1205555555555551</v>
      </c>
      <c r="M19" s="10">
        <f t="shared" si="0"/>
        <v>0.56027777777777754</v>
      </c>
      <c r="N19" s="10">
        <f t="shared" si="5"/>
        <v>56.027777777777757</v>
      </c>
    </row>
    <row r="20" spans="5:14" x14ac:dyDescent="0.35">
      <c r="F20" s="10">
        <v>420</v>
      </c>
      <c r="G20" s="10">
        <v>5.2299999999999999E-2</v>
      </c>
      <c r="H20" s="10">
        <f t="shared" si="1"/>
        <v>3.1799999999999995E-2</v>
      </c>
      <c r="I20" s="10">
        <f t="shared" si="2"/>
        <v>4.3888888888888857</v>
      </c>
      <c r="J20" s="10">
        <f t="shared" si="3"/>
        <v>4.3888888888888858E-3</v>
      </c>
      <c r="K20" s="10">
        <f t="shared" si="4"/>
        <v>0.10972222222222214</v>
      </c>
      <c r="L20" s="10">
        <f t="shared" si="6"/>
        <v>1.2302777777777771</v>
      </c>
      <c r="M20" s="10">
        <f t="shared" si="0"/>
        <v>0.61513888888888857</v>
      </c>
      <c r="N20" s="10">
        <f t="shared" si="5"/>
        <v>61.513888888888857</v>
      </c>
    </row>
    <row r="21" spans="5:14" x14ac:dyDescent="0.35">
      <c r="F21" s="10">
        <v>450</v>
      </c>
      <c r="G21" s="10">
        <v>5.3100000000000001E-2</v>
      </c>
      <c r="H21" s="10">
        <f t="shared" si="1"/>
        <v>3.2600000000000004E-2</v>
      </c>
      <c r="I21" s="10">
        <f t="shared" si="2"/>
        <v>4.8333333333333348</v>
      </c>
      <c r="J21" s="10">
        <f t="shared" si="3"/>
        <v>4.8333333333333344E-3</v>
      </c>
      <c r="K21" s="10">
        <f t="shared" si="4"/>
        <v>0.12083333333333336</v>
      </c>
      <c r="L21" s="10">
        <f t="shared" si="6"/>
        <v>1.3511111111111105</v>
      </c>
      <c r="M21" s="10">
        <f t="shared" si="0"/>
        <v>0.67555555555555524</v>
      </c>
      <c r="N21" s="10">
        <f t="shared" si="5"/>
        <v>67.555555555555529</v>
      </c>
    </row>
    <row r="22" spans="5:14" x14ac:dyDescent="0.35">
      <c r="F22" s="10">
        <v>480</v>
      </c>
      <c r="G22" s="10">
        <v>6.2100000000000002E-2</v>
      </c>
      <c r="H22" s="10">
        <f t="shared" si="1"/>
        <v>4.1599999999999998E-2</v>
      </c>
      <c r="I22" s="10">
        <f t="shared" si="2"/>
        <v>9.8333333333333321</v>
      </c>
      <c r="J22" s="10">
        <f t="shared" si="3"/>
        <v>9.8333333333333328E-3</v>
      </c>
      <c r="K22" s="10">
        <f t="shared" si="4"/>
        <v>0.24583333333333332</v>
      </c>
      <c r="L22" s="10">
        <f t="shared" si="6"/>
        <v>1.5969444444444438</v>
      </c>
      <c r="M22" s="10">
        <f t="shared" si="0"/>
        <v>0.79847222222222192</v>
      </c>
      <c r="N22" s="10">
        <f t="shared" si="5"/>
        <v>79.847222222222186</v>
      </c>
    </row>
    <row r="23" spans="5:14" x14ac:dyDescent="0.35">
      <c r="F23" s="10">
        <v>510</v>
      </c>
      <c r="G23" s="10">
        <v>6.3500000000000001E-2</v>
      </c>
      <c r="H23" s="10">
        <f t="shared" si="1"/>
        <v>4.2999999999999997E-2</v>
      </c>
      <c r="I23" s="10">
        <f t="shared" si="2"/>
        <v>10.611111111111109</v>
      </c>
      <c r="J23" s="10">
        <f t="shared" si="3"/>
        <v>1.0611111111111109E-2</v>
      </c>
      <c r="K23" s="10">
        <f t="shared" si="4"/>
        <v>0.26527777777777772</v>
      </c>
      <c r="L23" s="10">
        <f t="shared" si="6"/>
        <v>1.8622222222222216</v>
      </c>
      <c r="M23" s="10">
        <f t="shared" si="0"/>
        <v>0.93111111111111078</v>
      </c>
      <c r="N23" s="10">
        <f t="shared" si="5"/>
        <v>93.111111111111072</v>
      </c>
    </row>
    <row r="30" spans="5:14" x14ac:dyDescent="0.35">
      <c r="E30" s="11" t="s">
        <v>39</v>
      </c>
      <c r="F30" s="11" t="s">
        <v>45</v>
      </c>
    </row>
    <row r="31" spans="5:14" x14ac:dyDescent="0.35">
      <c r="E31" s="12"/>
      <c r="F31" s="12"/>
    </row>
    <row r="32" spans="5:14" x14ac:dyDescent="0.35">
      <c r="E32" s="12">
        <v>0</v>
      </c>
      <c r="F32" s="12">
        <v>5.9720000000000004</v>
      </c>
    </row>
    <row r="33" spans="5:6" x14ac:dyDescent="0.35">
      <c r="E33" s="12">
        <v>30</v>
      </c>
      <c r="F33" s="12">
        <v>12.222</v>
      </c>
    </row>
    <row r="34" spans="5:6" x14ac:dyDescent="0.35">
      <c r="E34" s="12">
        <v>60</v>
      </c>
      <c r="F34" s="12">
        <v>12.986000000000001</v>
      </c>
    </row>
    <row r="35" spans="5:6" x14ac:dyDescent="0.35">
      <c r="E35" s="12">
        <v>90</v>
      </c>
      <c r="F35" s="12">
        <v>13.88</v>
      </c>
    </row>
    <row r="36" spans="5:6" x14ac:dyDescent="0.35">
      <c r="E36" s="12">
        <v>120</v>
      </c>
      <c r="F36" s="12">
        <v>15.555</v>
      </c>
    </row>
    <row r="37" spans="5:6" x14ac:dyDescent="0.35">
      <c r="E37" s="12">
        <v>150</v>
      </c>
      <c r="F37" s="12">
        <v>17.568999999999999</v>
      </c>
    </row>
    <row r="38" spans="5:6" x14ac:dyDescent="0.35">
      <c r="E38" s="12">
        <v>180</v>
      </c>
      <c r="F38" s="12">
        <v>19.999999999999989</v>
      </c>
    </row>
    <row r="39" spans="5:6" x14ac:dyDescent="0.35">
      <c r="E39" s="12">
        <v>210</v>
      </c>
      <c r="F39" s="12">
        <v>22.499999999999989</v>
      </c>
    </row>
    <row r="40" spans="5:6" x14ac:dyDescent="0.35">
      <c r="E40" s="12">
        <v>240</v>
      </c>
      <c r="F40" s="12">
        <v>25.624999999999986</v>
      </c>
    </row>
    <row r="41" spans="5:6" x14ac:dyDescent="0.35">
      <c r="E41" s="12">
        <v>270</v>
      </c>
      <c r="F41" s="12">
        <v>29.999999999999989</v>
      </c>
    </row>
    <row r="42" spans="5:6" x14ac:dyDescent="0.35">
      <c r="E42" s="12">
        <v>300</v>
      </c>
      <c r="F42" s="12">
        <v>35.069000000000003</v>
      </c>
    </row>
    <row r="43" spans="5:6" x14ac:dyDescent="0.35">
      <c r="E43" s="12">
        <v>330</v>
      </c>
      <c r="F43" s="12">
        <v>42.707999999999998</v>
      </c>
    </row>
    <row r="44" spans="5:6" x14ac:dyDescent="0.35">
      <c r="E44" s="12">
        <v>360</v>
      </c>
      <c r="F44" s="12">
        <v>50.957999999999998</v>
      </c>
    </row>
    <row r="45" spans="5:6" x14ac:dyDescent="0.35">
      <c r="E45" s="12">
        <v>390</v>
      </c>
      <c r="F45" s="12">
        <v>56.027000000000001</v>
      </c>
    </row>
    <row r="46" spans="5:6" x14ac:dyDescent="0.35">
      <c r="E46" s="12">
        <v>420</v>
      </c>
      <c r="F46" s="12">
        <v>61.512999999999998</v>
      </c>
    </row>
    <row r="47" spans="5:6" x14ac:dyDescent="0.35">
      <c r="E47" s="12">
        <v>450</v>
      </c>
      <c r="F47" s="12">
        <v>67.55</v>
      </c>
    </row>
    <row r="48" spans="5:6" x14ac:dyDescent="0.35">
      <c r="E48" s="12">
        <v>480</v>
      </c>
      <c r="F48" s="12">
        <v>79.846999999999994</v>
      </c>
    </row>
    <row r="49" spans="5:6" x14ac:dyDescent="0.35">
      <c r="E49" s="12">
        <v>520</v>
      </c>
      <c r="F49" s="12">
        <v>93.11</v>
      </c>
    </row>
    <row r="50" spans="5:6" x14ac:dyDescent="0.35">
      <c r="E50" s="13"/>
      <c r="F50" s="13"/>
    </row>
    <row r="53" spans="5:6" x14ac:dyDescent="0.35">
      <c r="E53" s="11" t="s">
        <v>13</v>
      </c>
      <c r="F53" s="11" t="s">
        <v>45</v>
      </c>
    </row>
    <row r="54" spans="5:6" x14ac:dyDescent="0.35">
      <c r="E54" s="12">
        <v>0</v>
      </c>
      <c r="F54" s="11" t="s">
        <v>47</v>
      </c>
    </row>
    <row r="55" spans="5:6" x14ac:dyDescent="0.35">
      <c r="E55" s="12">
        <v>30</v>
      </c>
      <c r="F55" s="11" t="s">
        <v>49</v>
      </c>
    </row>
    <row r="56" spans="5:6" x14ac:dyDescent="0.35">
      <c r="E56" s="12">
        <v>60</v>
      </c>
      <c r="F56" s="11" t="s">
        <v>48</v>
      </c>
    </row>
    <row r="57" spans="5:6" x14ac:dyDescent="0.35">
      <c r="E57" s="12">
        <v>90</v>
      </c>
      <c r="F57" s="11" t="s">
        <v>46</v>
      </c>
    </row>
    <row r="58" spans="5:6" x14ac:dyDescent="0.35">
      <c r="E58" s="12">
        <v>120</v>
      </c>
      <c r="F58" s="11" t="s">
        <v>50</v>
      </c>
    </row>
    <row r="59" spans="5:6" x14ac:dyDescent="0.35">
      <c r="E59" s="12">
        <v>150</v>
      </c>
      <c r="F59" s="11" t="s">
        <v>51</v>
      </c>
    </row>
    <row r="60" spans="5:6" x14ac:dyDescent="0.35">
      <c r="E60" s="12">
        <v>180</v>
      </c>
      <c r="F60" s="11" t="s">
        <v>52</v>
      </c>
    </row>
    <row r="61" spans="5:6" x14ac:dyDescent="0.35">
      <c r="E61" s="12">
        <v>210</v>
      </c>
      <c r="F61" s="11" t="s">
        <v>53</v>
      </c>
    </row>
    <row r="62" spans="5:6" x14ac:dyDescent="0.35">
      <c r="E62" s="12">
        <v>240</v>
      </c>
      <c r="F62" s="11" t="s">
        <v>54</v>
      </c>
    </row>
    <row r="63" spans="5:6" x14ac:dyDescent="0.35">
      <c r="E63" s="12">
        <v>270</v>
      </c>
      <c r="F63" s="11" t="s">
        <v>56</v>
      </c>
    </row>
    <row r="64" spans="5:6" x14ac:dyDescent="0.35">
      <c r="E64" s="12">
        <v>300</v>
      </c>
      <c r="F64" s="11" t="s">
        <v>55</v>
      </c>
    </row>
    <row r="65" spans="5:6" x14ac:dyDescent="0.35">
      <c r="E65" s="12">
        <v>330</v>
      </c>
      <c r="F65" s="11" t="s">
        <v>57</v>
      </c>
    </row>
    <row r="66" spans="5:6" x14ac:dyDescent="0.35">
      <c r="E66" s="12">
        <v>360</v>
      </c>
      <c r="F66" s="11" t="s">
        <v>58</v>
      </c>
    </row>
    <row r="67" spans="5:6" x14ac:dyDescent="0.35">
      <c r="E67" s="12">
        <v>390</v>
      </c>
      <c r="F67" s="11" t="s">
        <v>59</v>
      </c>
    </row>
    <row r="68" spans="5:6" x14ac:dyDescent="0.35">
      <c r="E68" s="12">
        <v>420</v>
      </c>
      <c r="F68" s="11" t="s">
        <v>60</v>
      </c>
    </row>
    <row r="69" spans="5:6" x14ac:dyDescent="0.35">
      <c r="E69" s="12">
        <v>450</v>
      </c>
      <c r="F69" s="11" t="s">
        <v>61</v>
      </c>
    </row>
    <row r="70" spans="5:6" x14ac:dyDescent="0.35">
      <c r="E70" s="12">
        <v>480</v>
      </c>
      <c r="F70" s="11" t="s">
        <v>62</v>
      </c>
    </row>
    <row r="71" spans="5:6" x14ac:dyDescent="0.35">
      <c r="E71" s="12">
        <v>510</v>
      </c>
      <c r="F71" s="11" t="s">
        <v>63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40DBE-0034-4079-96F2-E6CB52B683AB}">
  <dimension ref="D2:K47"/>
  <sheetViews>
    <sheetView topLeftCell="A10" workbookViewId="0">
      <selection activeCell="N16" sqref="N16"/>
    </sheetView>
  </sheetViews>
  <sheetFormatPr defaultRowHeight="14.5" x14ac:dyDescent="0.35"/>
  <cols>
    <col min="7" max="7" width="11.6328125" customWidth="1"/>
    <col min="9" max="9" width="10.81640625" bestFit="1" customWidth="1"/>
  </cols>
  <sheetData>
    <row r="2" spans="4:11" x14ac:dyDescent="0.35">
      <c r="D2" s="2" t="s">
        <v>73</v>
      </c>
    </row>
    <row r="8" spans="4:11" x14ac:dyDescent="0.35">
      <c r="G8" t="s">
        <v>74</v>
      </c>
      <c r="H8" t="s">
        <v>10</v>
      </c>
      <c r="I8" t="s">
        <v>75</v>
      </c>
      <c r="J8" t="s">
        <v>76</v>
      </c>
      <c r="K8" t="s">
        <v>77</v>
      </c>
    </row>
    <row r="9" spans="4:11" x14ac:dyDescent="0.35">
      <c r="F9">
        <v>0</v>
      </c>
      <c r="G9" s="14">
        <v>5.5E-2</v>
      </c>
      <c r="H9" s="15">
        <f>AVERAGE(G9:G11)</f>
        <v>5.503333333333333E-2</v>
      </c>
      <c r="I9">
        <f>STDEV(G9:G11)</f>
        <v>5.7735026918964232E-5</v>
      </c>
      <c r="J9">
        <f>I9/H9</f>
        <v>1.0490919488606463E-3</v>
      </c>
      <c r="K9">
        <f>J9*100</f>
        <v>0.10490919488606464</v>
      </c>
    </row>
    <row r="10" spans="4:11" x14ac:dyDescent="0.35">
      <c r="G10">
        <v>5.5100000000000003E-2</v>
      </c>
    </row>
    <row r="11" spans="4:11" x14ac:dyDescent="0.35">
      <c r="G11">
        <v>5.5E-2</v>
      </c>
    </row>
    <row r="12" spans="4:11" x14ac:dyDescent="0.35">
      <c r="F12">
        <v>30</v>
      </c>
      <c r="G12">
        <v>3.2000000000000001E-2</v>
      </c>
      <c r="H12">
        <f>AVERAGE(G12:G14)</f>
        <v>3.266666666666667E-2</v>
      </c>
      <c r="I12">
        <f>STDEV(G12:G14)</f>
        <v>1.1547005383792527E-3</v>
      </c>
      <c r="J12">
        <f>I12/H12</f>
        <v>3.5347975664670996E-2</v>
      </c>
      <c r="K12">
        <f t="shared" ref="K12:K45" si="0">J12*100</f>
        <v>3.5347975664670996</v>
      </c>
    </row>
    <row r="13" spans="4:11" x14ac:dyDescent="0.35">
      <c r="G13">
        <v>3.2000000000000001E-2</v>
      </c>
    </row>
    <row r="14" spans="4:11" x14ac:dyDescent="0.35">
      <c r="G14">
        <v>3.4000000000000002E-2</v>
      </c>
    </row>
    <row r="15" spans="4:11" x14ac:dyDescent="0.35">
      <c r="F15">
        <v>60</v>
      </c>
      <c r="G15" s="14">
        <v>3.2300000000000002E-2</v>
      </c>
      <c r="H15" s="15">
        <f>AVERAGE(G15:G17)</f>
        <v>3.2300000000000002E-2</v>
      </c>
      <c r="I15">
        <f>STDEV(G15:G17)</f>
        <v>9.9999999999999395E-5</v>
      </c>
      <c r="J15">
        <f>I15/H15</f>
        <v>3.0959752321981235E-3</v>
      </c>
      <c r="K15">
        <f t="shared" si="0"/>
        <v>0.30959752321981238</v>
      </c>
    </row>
    <row r="16" spans="4:11" x14ac:dyDescent="0.35">
      <c r="G16">
        <v>3.2199999999999999E-2</v>
      </c>
    </row>
    <row r="17" spans="6:11" x14ac:dyDescent="0.35">
      <c r="G17">
        <v>3.2399999999999998E-2</v>
      </c>
    </row>
    <row r="18" spans="6:11" x14ac:dyDescent="0.35">
      <c r="F18">
        <v>90</v>
      </c>
      <c r="G18">
        <v>3.27E-2</v>
      </c>
      <c r="H18">
        <f>AVERAGE(G18:G20)</f>
        <v>3.2733333333333337E-2</v>
      </c>
      <c r="I18">
        <f>STDEV(G18:G20)</f>
        <v>5.7735026918964232E-5</v>
      </c>
      <c r="J18">
        <f>I18/H18</f>
        <v>1.7637991930437135E-3</v>
      </c>
      <c r="K18">
        <f t="shared" si="0"/>
        <v>0.17637991930437136</v>
      </c>
    </row>
    <row r="19" spans="6:11" x14ac:dyDescent="0.35">
      <c r="G19">
        <v>3.27E-2</v>
      </c>
    </row>
    <row r="20" spans="6:11" ht="16" customHeight="1" x14ac:dyDescent="0.35">
      <c r="G20">
        <v>3.2800000000000003E-2</v>
      </c>
    </row>
    <row r="21" spans="6:11" x14ac:dyDescent="0.35">
      <c r="F21">
        <v>120</v>
      </c>
      <c r="G21">
        <v>3.3099999999999997E-2</v>
      </c>
      <c r="H21">
        <f>AVERAGE(G21:G23)</f>
        <v>3.3166666666666671E-2</v>
      </c>
      <c r="I21">
        <f>STDEV(G21:G23)</f>
        <v>1.1547005383792846E-4</v>
      </c>
      <c r="J21">
        <f>I21/H21</f>
        <v>3.4815091609425664E-3</v>
      </c>
      <c r="K21">
        <f t="shared" si="0"/>
        <v>0.34815091609425663</v>
      </c>
    </row>
    <row r="22" spans="6:11" x14ac:dyDescent="0.35">
      <c r="G22">
        <v>3.3300000000000003E-2</v>
      </c>
    </row>
    <row r="23" spans="6:11" x14ac:dyDescent="0.35">
      <c r="G23">
        <v>3.3099999999999997E-2</v>
      </c>
    </row>
    <row r="24" spans="6:11" x14ac:dyDescent="0.35">
      <c r="F24">
        <v>150</v>
      </c>
      <c r="G24">
        <v>3.3399999999999999E-2</v>
      </c>
      <c r="H24">
        <f>AVERAGE(G24:G26)</f>
        <v>3.3466666666666665E-2</v>
      </c>
      <c r="I24">
        <f>STDEV(G24:G26)</f>
        <v>1.1547005383792445E-4</v>
      </c>
      <c r="J24">
        <f>I24/H24</f>
        <v>3.4503004134837983E-3</v>
      </c>
      <c r="K24">
        <f t="shared" si="0"/>
        <v>0.34503004134837983</v>
      </c>
    </row>
    <row r="25" spans="6:11" x14ac:dyDescent="0.35">
      <c r="G25">
        <v>3.3599999999999998E-2</v>
      </c>
    </row>
    <row r="26" spans="6:11" x14ac:dyDescent="0.35">
      <c r="G26">
        <v>3.3399999999999999E-2</v>
      </c>
    </row>
    <row r="27" spans="6:11" x14ac:dyDescent="0.35">
      <c r="F27">
        <v>180</v>
      </c>
      <c r="G27">
        <v>3.39E-2</v>
      </c>
      <c r="H27">
        <f>AVERAGE(G27:G29)</f>
        <v>3.39E-2</v>
      </c>
      <c r="I27">
        <f>STDEV(G27:G29)</f>
        <v>1.0000000000000286E-4</v>
      </c>
      <c r="J27">
        <f>I27/H27</f>
        <v>2.9498525073747158E-3</v>
      </c>
      <c r="K27">
        <f t="shared" si="0"/>
        <v>0.29498525073747156</v>
      </c>
    </row>
    <row r="28" spans="6:11" x14ac:dyDescent="0.35">
      <c r="G28">
        <v>3.3799999999999997E-2</v>
      </c>
    </row>
    <row r="29" spans="6:11" x14ac:dyDescent="0.35">
      <c r="G29">
        <v>3.4000000000000002E-2</v>
      </c>
    </row>
    <row r="30" spans="6:11" x14ac:dyDescent="0.35">
      <c r="F30">
        <v>210</v>
      </c>
      <c r="G30">
        <v>4.0399999999999998E-2</v>
      </c>
      <c r="H30">
        <f>AVERAGE(G30:G32)</f>
        <v>4.0466666666666658E-2</v>
      </c>
      <c r="I30">
        <f>STDEV(G30:G32)</f>
        <v>1.1547005383792445E-4</v>
      </c>
      <c r="J30">
        <f>I30/H30</f>
        <v>2.853460967988249E-3</v>
      </c>
      <c r="K30">
        <f t="shared" si="0"/>
        <v>0.28534609679882489</v>
      </c>
    </row>
    <row r="31" spans="6:11" x14ac:dyDescent="0.35">
      <c r="G31">
        <v>4.0599999999999997E-2</v>
      </c>
    </row>
    <row r="32" spans="6:11" x14ac:dyDescent="0.35">
      <c r="G32">
        <v>4.0399999999999998E-2</v>
      </c>
    </row>
    <row r="33" spans="6:11" x14ac:dyDescent="0.35">
      <c r="F33">
        <v>240</v>
      </c>
      <c r="G33">
        <v>4.0899999999999999E-2</v>
      </c>
      <c r="H33">
        <f>AVERAGE(G33:G35)</f>
        <v>4.0966666666666658E-2</v>
      </c>
      <c r="I33">
        <f>STDEV(G33:G35)</f>
        <v>1.1547005383792445E-4</v>
      </c>
      <c r="J33">
        <f>I33/H33</f>
        <v>2.8186343491763501E-3</v>
      </c>
      <c r="K33">
        <f t="shared" si="0"/>
        <v>0.28186343491763499</v>
      </c>
    </row>
    <row r="34" spans="6:11" x14ac:dyDescent="0.35">
      <c r="G34">
        <v>4.1099999999999998E-2</v>
      </c>
    </row>
    <row r="35" spans="6:11" x14ac:dyDescent="0.35">
      <c r="G35">
        <v>4.0899999999999999E-2</v>
      </c>
    </row>
    <row r="36" spans="6:11" x14ac:dyDescent="0.35">
      <c r="F36">
        <v>270</v>
      </c>
      <c r="G36">
        <v>4.1099999999999998E-2</v>
      </c>
      <c r="H36">
        <f>AVERAGE(G36:G38)</f>
        <v>4.1133333333333334E-2</v>
      </c>
      <c r="I36">
        <f>STDEV(G36:G38)</f>
        <v>5.7735026918964232E-5</v>
      </c>
      <c r="J36">
        <f>I36/H36</f>
        <v>1.4036068132649326E-3</v>
      </c>
      <c r="K36">
        <f t="shared" si="0"/>
        <v>0.14036068132649326</v>
      </c>
    </row>
    <row r="37" spans="6:11" x14ac:dyDescent="0.35">
      <c r="G37">
        <v>4.1200000000000001E-2</v>
      </c>
    </row>
    <row r="38" spans="6:11" x14ac:dyDescent="0.35">
      <c r="G38">
        <v>4.1099999999999998E-2</v>
      </c>
    </row>
    <row r="39" spans="6:11" x14ac:dyDescent="0.35">
      <c r="F39">
        <v>300</v>
      </c>
      <c r="G39">
        <v>4.1599999999999998E-2</v>
      </c>
      <c r="H39">
        <f>AVERAGE(G39:G41)</f>
        <v>4.1633333333333335E-2</v>
      </c>
      <c r="I39">
        <f>STDEV(G39:G41)</f>
        <v>5.7735026918964232E-5</v>
      </c>
      <c r="J39">
        <f>I39/H39</f>
        <v>1.3867500460920151E-3</v>
      </c>
      <c r="K39">
        <f t="shared" si="0"/>
        <v>0.13867500460920151</v>
      </c>
    </row>
    <row r="40" spans="6:11" x14ac:dyDescent="0.35">
      <c r="G40">
        <v>4.1700000000000001E-2</v>
      </c>
    </row>
    <row r="41" spans="6:11" x14ac:dyDescent="0.35">
      <c r="G41">
        <v>4.1599999999999998E-2</v>
      </c>
    </row>
    <row r="42" spans="6:11" x14ac:dyDescent="0.35">
      <c r="F42">
        <v>330</v>
      </c>
      <c r="G42">
        <v>4.2000000000000003E-2</v>
      </c>
      <c r="H42">
        <f>AVERAGE(G42:G44)</f>
        <v>4.2033333333333332E-2</v>
      </c>
      <c r="I42">
        <f>STDEV(G42:G44)</f>
        <v>5.7735026918960227E-5</v>
      </c>
      <c r="J42">
        <f>I42/H42</f>
        <v>1.373553376343225E-3</v>
      </c>
      <c r="K42">
        <f t="shared" si="0"/>
        <v>0.13735533763432251</v>
      </c>
    </row>
    <row r="43" spans="6:11" x14ac:dyDescent="0.35">
      <c r="G43">
        <v>4.2000000000000003E-2</v>
      </c>
    </row>
    <row r="44" spans="6:11" x14ac:dyDescent="0.35">
      <c r="G44">
        <v>4.2099999999999999E-2</v>
      </c>
    </row>
    <row r="45" spans="6:11" x14ac:dyDescent="0.35">
      <c r="F45">
        <v>360</v>
      </c>
      <c r="G45">
        <v>4.2299999999999997E-2</v>
      </c>
      <c r="H45">
        <f>AVERAGE(G45:G47)</f>
        <v>4.2299999999999997E-2</v>
      </c>
      <c r="I45">
        <f>STDEV(G45:G47)</f>
        <v>9.9999999999999395E-5</v>
      </c>
      <c r="J45">
        <f>I45/H45</f>
        <v>2.3640661938534135E-3</v>
      </c>
      <c r="K45">
        <f t="shared" si="0"/>
        <v>0.23640661938534135</v>
      </c>
    </row>
    <row r="46" spans="6:11" x14ac:dyDescent="0.35">
      <c r="G46">
        <v>4.2200000000000001E-2</v>
      </c>
    </row>
    <row r="47" spans="6:11" x14ac:dyDescent="0.35">
      <c r="G47">
        <v>4.24E-2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1B1F5-A671-4636-88FC-33E573D5464A}">
  <dimension ref="F4:N69"/>
  <sheetViews>
    <sheetView tabSelected="1" topLeftCell="A34" workbookViewId="0">
      <selection activeCell="G54" sqref="G54:H68"/>
    </sheetView>
  </sheetViews>
  <sheetFormatPr defaultRowHeight="14.5" x14ac:dyDescent="0.35"/>
  <cols>
    <col min="8" max="8" width="16.81640625" customWidth="1"/>
    <col min="10" max="10" width="9.90625" customWidth="1"/>
  </cols>
  <sheetData>
    <row r="4" spans="6:14" x14ac:dyDescent="0.35">
      <c r="F4" s="5"/>
      <c r="G4" s="5" t="s">
        <v>74</v>
      </c>
      <c r="H4" s="5" t="s">
        <v>78</v>
      </c>
      <c r="I4" s="5" t="s">
        <v>79</v>
      </c>
      <c r="J4" s="5" t="s">
        <v>80</v>
      </c>
      <c r="K4" s="5" t="s">
        <v>5</v>
      </c>
      <c r="L4" s="5" t="s">
        <v>81</v>
      </c>
      <c r="M4" s="5" t="s">
        <v>28</v>
      </c>
      <c r="N4" s="5" t="s">
        <v>82</v>
      </c>
    </row>
    <row r="5" spans="6:14" x14ac:dyDescent="0.35">
      <c r="F5" s="5"/>
      <c r="G5" s="5"/>
      <c r="H5" s="5"/>
      <c r="I5" s="5"/>
      <c r="J5" s="5"/>
      <c r="K5" s="5"/>
      <c r="L5" s="5"/>
      <c r="M5" s="5"/>
      <c r="N5" s="5"/>
    </row>
    <row r="6" spans="6:14" x14ac:dyDescent="0.35">
      <c r="F6" s="14"/>
    </row>
    <row r="7" spans="6:14" x14ac:dyDescent="0.35">
      <c r="F7" s="14">
        <v>0</v>
      </c>
      <c r="G7">
        <v>5.5E-2</v>
      </c>
      <c r="H7">
        <v>2.3100000000000002E-2</v>
      </c>
      <c r="I7">
        <v>5.5555555555557148E-2</v>
      </c>
      <c r="J7">
        <v>5.5555555555557151E-5</v>
      </c>
      <c r="K7">
        <v>1.111111111111143E-3</v>
      </c>
      <c r="L7">
        <v>1.111111111111143E-3</v>
      </c>
      <c r="M7">
        <v>5.5555555555557149E-4</v>
      </c>
      <c r="N7">
        <v>5.5555555555557148E-2</v>
      </c>
    </row>
    <row r="8" spans="6:14" x14ac:dyDescent="0.35">
      <c r="F8" s="14">
        <v>30</v>
      </c>
      <c r="G8" s="15">
        <v>3.2000000000000001E-2</v>
      </c>
      <c r="H8">
        <v>3.2000000000000001E-2</v>
      </c>
      <c r="I8">
        <v>5.0000000000000009</v>
      </c>
      <c r="J8">
        <v>5.000000000000001E-3</v>
      </c>
      <c r="K8">
        <v>0.10000000000000002</v>
      </c>
      <c r="L8">
        <v>0.10111111111111117</v>
      </c>
      <c r="M8">
        <v>5.0555555555555583E-2</v>
      </c>
      <c r="N8">
        <v>5.055555555555558</v>
      </c>
    </row>
    <row r="9" spans="6:14" x14ac:dyDescent="0.35">
      <c r="F9" s="14">
        <v>60</v>
      </c>
      <c r="G9" s="15">
        <v>3.2300000000000002E-2</v>
      </c>
      <c r="H9">
        <v>3.2300000000000002E-2</v>
      </c>
      <c r="I9">
        <v>5.1666666666666687</v>
      </c>
      <c r="J9">
        <v>5.1666666666666684E-3</v>
      </c>
      <c r="K9">
        <v>0.10333333333333336</v>
      </c>
      <c r="L9">
        <v>0.20444444444444454</v>
      </c>
      <c r="M9">
        <v>0.10222222222222227</v>
      </c>
      <c r="N9">
        <v>10.222222222222227</v>
      </c>
    </row>
    <row r="10" spans="6:14" x14ac:dyDescent="0.35">
      <c r="F10" s="14">
        <v>90</v>
      </c>
      <c r="G10" s="15">
        <v>3.27E-2</v>
      </c>
      <c r="H10">
        <v>3.27E-2</v>
      </c>
      <c r="I10">
        <v>5.3888888888888893</v>
      </c>
      <c r="J10">
        <v>5.3888888888888892E-3</v>
      </c>
      <c r="K10">
        <v>0.10777777777777778</v>
      </c>
      <c r="L10">
        <v>0.31222222222222229</v>
      </c>
      <c r="M10">
        <v>0.15611111111111101</v>
      </c>
      <c r="N10">
        <v>15.611111111111114</v>
      </c>
    </row>
    <row r="11" spans="6:14" x14ac:dyDescent="0.35">
      <c r="F11" s="14">
        <v>120</v>
      </c>
      <c r="G11" s="15">
        <v>3.3099999999999997E-2</v>
      </c>
      <c r="H11">
        <v>3.3099999999999997E-2</v>
      </c>
      <c r="I11">
        <v>5.6111111111111098</v>
      </c>
      <c r="J11">
        <v>5.6111111111111101E-3</v>
      </c>
      <c r="K11">
        <v>0.1122222222222222</v>
      </c>
      <c r="L11">
        <v>0.42444444444444451</v>
      </c>
      <c r="M11">
        <v>0.21222222222222226</v>
      </c>
      <c r="N11">
        <v>21.222222222222225</v>
      </c>
    </row>
    <row r="12" spans="6:14" x14ac:dyDescent="0.35">
      <c r="F12" s="14">
        <v>150</v>
      </c>
      <c r="G12" s="15">
        <v>3.3399999999999999E-2</v>
      </c>
      <c r="H12">
        <v>3.3399999999999999E-2</v>
      </c>
      <c r="I12">
        <v>5.7777777777777777</v>
      </c>
      <c r="J12">
        <v>5.7777777777777775E-3</v>
      </c>
      <c r="K12">
        <v>0.11555555555555555</v>
      </c>
      <c r="L12">
        <v>0.54</v>
      </c>
      <c r="M12">
        <v>0.27</v>
      </c>
      <c r="N12">
        <v>27</v>
      </c>
    </row>
    <row r="13" spans="6:14" x14ac:dyDescent="0.35">
      <c r="F13" s="14">
        <v>180</v>
      </c>
      <c r="G13" s="15">
        <v>3.39E-2</v>
      </c>
      <c r="H13">
        <v>3.39E-2</v>
      </c>
      <c r="I13">
        <v>6.0555555555555554</v>
      </c>
      <c r="J13">
        <v>6.0555555555555553E-3</v>
      </c>
      <c r="K13">
        <v>0.12111111111111111</v>
      </c>
      <c r="L13">
        <v>0.6611111111111112</v>
      </c>
      <c r="M13">
        <v>0.3305555555555556</v>
      </c>
      <c r="N13">
        <v>33.055555555555557</v>
      </c>
    </row>
    <row r="14" spans="6:14" x14ac:dyDescent="0.35">
      <c r="F14" s="14">
        <v>210</v>
      </c>
      <c r="G14" s="15">
        <v>4.0399999999999998E-2</v>
      </c>
      <c r="H14">
        <v>4.0399999999999998E-2</v>
      </c>
      <c r="I14">
        <v>9.6666666666666661</v>
      </c>
      <c r="J14">
        <v>9.6666666666666654E-3</v>
      </c>
      <c r="K14">
        <v>0.1933333333333333</v>
      </c>
      <c r="L14">
        <v>0.85444444444444456</v>
      </c>
      <c r="M14">
        <v>0.42722222222222228</v>
      </c>
      <c r="N14">
        <v>42.722222222222229</v>
      </c>
    </row>
    <row r="15" spans="6:14" x14ac:dyDescent="0.35">
      <c r="F15" s="14">
        <v>240</v>
      </c>
      <c r="G15" s="15">
        <v>4.0899999999999999E-2</v>
      </c>
      <c r="H15">
        <v>4.0899999999999999E-2</v>
      </c>
      <c r="I15">
        <v>9.9444444444444446</v>
      </c>
      <c r="J15">
        <v>9.944444444444445E-3</v>
      </c>
      <c r="K15">
        <v>0.19888888888888889</v>
      </c>
      <c r="L15">
        <v>1.0533333333333335</v>
      </c>
      <c r="M15">
        <v>0.52666666666666673</v>
      </c>
      <c r="N15">
        <v>52.666666666666671</v>
      </c>
    </row>
    <row r="16" spans="6:14" x14ac:dyDescent="0.35">
      <c r="F16" s="14">
        <v>270</v>
      </c>
      <c r="G16" s="15">
        <v>4.1099999999999998E-2</v>
      </c>
      <c r="H16">
        <v>4.1099999999999998E-2</v>
      </c>
      <c r="I16">
        <v>10.055555555555555</v>
      </c>
      <c r="J16">
        <v>1.0055555555555555E-2</v>
      </c>
      <c r="K16">
        <v>0.2011111111111111</v>
      </c>
      <c r="L16">
        <v>1.2544444444444445</v>
      </c>
      <c r="M16">
        <v>0.62722222222222224</v>
      </c>
      <c r="N16">
        <v>62.722222222222221</v>
      </c>
    </row>
    <row r="17" spans="6:14" x14ac:dyDescent="0.35">
      <c r="F17" s="14">
        <v>300</v>
      </c>
      <c r="G17" s="15">
        <v>4.1599999999999998E-2</v>
      </c>
      <c r="H17">
        <v>4.1599999999999998E-2</v>
      </c>
      <c r="I17">
        <v>10.333333333333332</v>
      </c>
      <c r="J17">
        <v>1.0333333333333332E-2</v>
      </c>
      <c r="K17">
        <v>0.20666666666666664</v>
      </c>
      <c r="L17">
        <v>1.461111111111111</v>
      </c>
      <c r="M17">
        <v>0.73055555555555551</v>
      </c>
      <c r="N17">
        <v>73.055555555555557</v>
      </c>
    </row>
    <row r="18" spans="6:14" x14ac:dyDescent="0.35">
      <c r="F18" s="14">
        <v>330</v>
      </c>
      <c r="G18" s="15">
        <v>4.2000000000000003E-2</v>
      </c>
      <c r="H18">
        <v>4.2000000000000003E-2</v>
      </c>
      <c r="I18">
        <v>10.555555555555557</v>
      </c>
      <c r="J18">
        <v>1.0555555555555558E-2</v>
      </c>
      <c r="K18">
        <v>0.21111111111111114</v>
      </c>
      <c r="L18">
        <v>1.6722222222222221</v>
      </c>
      <c r="M18">
        <v>0.83611111111111103</v>
      </c>
      <c r="N18">
        <v>83.6111111111111</v>
      </c>
    </row>
    <row r="19" spans="6:14" x14ac:dyDescent="0.35">
      <c r="F19" s="14">
        <v>360</v>
      </c>
      <c r="G19" s="15">
        <v>4.2299999999999997E-2</v>
      </c>
      <c r="H19">
        <v>4.2299999999999997E-2</v>
      </c>
      <c r="I19">
        <v>10.722222222222221</v>
      </c>
      <c r="J19">
        <v>1.0722222222222222E-2</v>
      </c>
      <c r="K19">
        <v>0.21444444444444444</v>
      </c>
      <c r="L19">
        <v>1.8866666666666665</v>
      </c>
      <c r="M19">
        <v>0.94333333333333325</v>
      </c>
      <c r="N19">
        <v>94.333333333333329</v>
      </c>
    </row>
    <row r="20" spans="6:14" x14ac:dyDescent="0.35">
      <c r="F20" s="14">
        <v>390</v>
      </c>
      <c r="G20" s="15">
        <v>3.2899999999999999E-2</v>
      </c>
      <c r="H20">
        <v>3.2899999999999999E-2</v>
      </c>
      <c r="I20">
        <v>5.5</v>
      </c>
      <c r="J20">
        <v>5.4999999999999997E-3</v>
      </c>
      <c r="K20">
        <v>0.10999999999999999</v>
      </c>
      <c r="L20">
        <v>1.9966666666666666</v>
      </c>
      <c r="M20">
        <v>0.99833333333333329</v>
      </c>
      <c r="N20">
        <v>99.833333333333329</v>
      </c>
    </row>
    <row r="21" spans="6:14" x14ac:dyDescent="0.35">
      <c r="F21" s="14">
        <v>420</v>
      </c>
      <c r="G21" s="15">
        <v>3.3700000000000001E-2</v>
      </c>
      <c r="H21">
        <v>3.3700000000000001E-2</v>
      </c>
      <c r="I21">
        <v>5.9444444444444455</v>
      </c>
      <c r="J21">
        <v>5.9444444444444458E-3</v>
      </c>
      <c r="K21">
        <v>0.11888888888888892</v>
      </c>
      <c r="L21">
        <v>2.1155555555555554</v>
      </c>
      <c r="M21">
        <v>1.0577777777777777</v>
      </c>
      <c r="N21">
        <v>105.77777777777777</v>
      </c>
    </row>
    <row r="22" spans="6:14" x14ac:dyDescent="0.35">
      <c r="F22" s="16">
        <v>450</v>
      </c>
      <c r="G22" s="15">
        <v>4.4699999999999997E-2</v>
      </c>
      <c r="H22">
        <v>4.4699999999999997E-2</v>
      </c>
      <c r="I22">
        <v>12.055555555555554</v>
      </c>
      <c r="J22">
        <v>1.2055555555555554E-2</v>
      </c>
      <c r="K22">
        <v>0.24111111111111108</v>
      </c>
      <c r="L22">
        <v>2.3566666666666665</v>
      </c>
      <c r="M22">
        <v>1.1783333333333332</v>
      </c>
      <c r="N22">
        <v>117.83333333333333</v>
      </c>
    </row>
    <row r="23" spans="6:14" x14ac:dyDescent="0.35">
      <c r="F23" s="16">
        <v>480</v>
      </c>
      <c r="G23" s="15">
        <v>4.6800000000000001E-2</v>
      </c>
      <c r="H23">
        <v>4.6800000000000001E-2</v>
      </c>
      <c r="I23">
        <v>13.222222222222223</v>
      </c>
      <c r="J23">
        <v>1.3222222222222224E-2</v>
      </c>
      <c r="K23">
        <v>0.26444444444444448</v>
      </c>
      <c r="L23">
        <v>2.6211111111111109</v>
      </c>
      <c r="M23">
        <v>1.3105555555555555</v>
      </c>
      <c r="N23">
        <v>131.05555555555554</v>
      </c>
    </row>
    <row r="24" spans="6:14" x14ac:dyDescent="0.35">
      <c r="F24" s="16">
        <v>510</v>
      </c>
      <c r="G24" s="15">
        <v>4.1099999999999998E-2</v>
      </c>
      <c r="H24">
        <v>4.1099999999999998E-2</v>
      </c>
      <c r="I24">
        <v>10.055555555555555</v>
      </c>
      <c r="J24">
        <v>1.0055555555555555E-2</v>
      </c>
      <c r="K24">
        <v>0.2011111111111111</v>
      </c>
      <c r="L24">
        <v>2.822222222222222</v>
      </c>
      <c r="M24">
        <v>1.411111111111111</v>
      </c>
      <c r="N24">
        <v>141.11111111111109</v>
      </c>
    </row>
    <row r="25" spans="6:14" x14ac:dyDescent="0.35">
      <c r="F25" s="16">
        <v>540</v>
      </c>
      <c r="G25" s="15">
        <v>5.1799999999999999E-2</v>
      </c>
      <c r="H25">
        <v>5.1799999999999999E-2</v>
      </c>
      <c r="I25">
        <v>16</v>
      </c>
      <c r="J25">
        <v>1.6E-2</v>
      </c>
      <c r="K25">
        <v>0.32</v>
      </c>
      <c r="L25">
        <v>3.1422222222222218</v>
      </c>
      <c r="M25">
        <v>1.5711111111111109</v>
      </c>
      <c r="N25">
        <v>157.11111111111109</v>
      </c>
    </row>
    <row r="26" spans="6:14" x14ac:dyDescent="0.35">
      <c r="F26" s="16">
        <v>570</v>
      </c>
      <c r="G26" s="15">
        <v>4.5400000000000003E-2</v>
      </c>
      <c r="H26">
        <v>4.5400000000000003E-2</v>
      </c>
      <c r="I26">
        <v>12.444444444444446</v>
      </c>
      <c r="J26">
        <v>1.2444444444444447E-2</v>
      </c>
      <c r="K26">
        <v>0.24888888888888894</v>
      </c>
      <c r="L26">
        <v>3.391111111111111</v>
      </c>
      <c r="M26">
        <v>1.6955555555555555</v>
      </c>
      <c r="N26">
        <v>169.55555555555554</v>
      </c>
    </row>
    <row r="27" spans="6:14" x14ac:dyDescent="0.35">
      <c r="F27" s="16">
        <v>600</v>
      </c>
      <c r="G27" s="15">
        <v>4.3499999999999997E-2</v>
      </c>
      <c r="H27">
        <v>4.3499999999999997E-2</v>
      </c>
      <c r="I27">
        <v>11.388888888888888</v>
      </c>
      <c r="J27">
        <v>1.1388888888888888E-2</v>
      </c>
      <c r="K27">
        <v>0.22777777777777775</v>
      </c>
      <c r="L27">
        <v>3.6188888888888888</v>
      </c>
      <c r="M27">
        <v>1.8094444444444444</v>
      </c>
      <c r="N27">
        <v>180.94444444444443</v>
      </c>
    </row>
    <row r="28" spans="6:14" x14ac:dyDescent="0.35">
      <c r="F28" s="16"/>
      <c r="G28" s="15"/>
    </row>
    <row r="33" spans="6:7" x14ac:dyDescent="0.35">
      <c r="F33" s="2" t="s">
        <v>83</v>
      </c>
      <c r="G33" s="2" t="s">
        <v>84</v>
      </c>
    </row>
    <row r="34" spans="6:7" x14ac:dyDescent="0.35">
      <c r="F34" s="13"/>
      <c r="G34" s="13"/>
    </row>
    <row r="35" spans="6:7" x14ac:dyDescent="0.35">
      <c r="F35" s="13">
        <v>0</v>
      </c>
      <c r="G35" s="13">
        <v>5.5555555555557148E-2</v>
      </c>
    </row>
    <row r="36" spans="6:7" x14ac:dyDescent="0.35">
      <c r="F36" s="13">
        <v>30</v>
      </c>
      <c r="G36" s="13">
        <v>5.055555555555558</v>
      </c>
    </row>
    <row r="37" spans="6:7" x14ac:dyDescent="0.35">
      <c r="F37" s="13">
        <v>60</v>
      </c>
      <c r="G37" s="13">
        <v>10.222222222222227</v>
      </c>
    </row>
    <row r="38" spans="6:7" x14ac:dyDescent="0.35">
      <c r="F38" s="13">
        <v>90</v>
      </c>
      <c r="G38" s="13">
        <v>15.611111111111114</v>
      </c>
    </row>
    <row r="39" spans="6:7" x14ac:dyDescent="0.35">
      <c r="F39" s="13">
        <v>120</v>
      </c>
      <c r="G39" s="13">
        <v>21.222222222222225</v>
      </c>
    </row>
    <row r="40" spans="6:7" x14ac:dyDescent="0.35">
      <c r="F40" s="13">
        <v>150</v>
      </c>
      <c r="G40" s="13">
        <v>27</v>
      </c>
    </row>
    <row r="41" spans="6:7" x14ac:dyDescent="0.35">
      <c r="F41" s="13">
        <v>180</v>
      </c>
      <c r="G41" s="13">
        <v>33.055555555555557</v>
      </c>
    </row>
    <row r="42" spans="6:7" x14ac:dyDescent="0.35">
      <c r="F42" s="13">
        <v>210</v>
      </c>
      <c r="G42" s="13">
        <v>42.722222222222229</v>
      </c>
    </row>
    <row r="43" spans="6:7" x14ac:dyDescent="0.35">
      <c r="F43" s="13">
        <v>240</v>
      </c>
      <c r="G43" s="13">
        <v>52.666666666666671</v>
      </c>
    </row>
    <row r="44" spans="6:7" x14ac:dyDescent="0.35">
      <c r="F44" s="13">
        <v>270</v>
      </c>
      <c r="G44" s="13">
        <v>62.722222222222221</v>
      </c>
    </row>
    <row r="45" spans="6:7" x14ac:dyDescent="0.35">
      <c r="F45" s="13">
        <v>300</v>
      </c>
      <c r="G45" s="13">
        <v>73.055555555555557</v>
      </c>
    </row>
    <row r="46" spans="6:7" x14ac:dyDescent="0.35">
      <c r="F46" s="13">
        <v>330</v>
      </c>
      <c r="G46" s="13">
        <v>83.6111111111111</v>
      </c>
    </row>
    <row r="47" spans="6:7" x14ac:dyDescent="0.35">
      <c r="F47" s="13">
        <v>360</v>
      </c>
      <c r="G47" s="13">
        <v>94.333333333333329</v>
      </c>
    </row>
    <row r="48" spans="6:7" x14ac:dyDescent="0.35">
      <c r="F48" s="13">
        <v>390</v>
      </c>
      <c r="G48" s="13">
        <v>99.833333333333329</v>
      </c>
    </row>
    <row r="54" spans="7:8" x14ac:dyDescent="0.35">
      <c r="G54" s="8" t="s">
        <v>83</v>
      </c>
      <c r="H54" s="8" t="s">
        <v>84</v>
      </c>
    </row>
    <row r="55" spans="7:8" x14ac:dyDescent="0.35">
      <c r="G55" s="17">
        <v>0</v>
      </c>
      <c r="H55" s="17" t="s">
        <v>85</v>
      </c>
    </row>
    <row r="56" spans="7:8" x14ac:dyDescent="0.35">
      <c r="G56" s="17">
        <v>30</v>
      </c>
      <c r="H56" s="17" t="s">
        <v>97</v>
      </c>
    </row>
    <row r="57" spans="7:8" x14ac:dyDescent="0.35">
      <c r="G57" s="17">
        <v>60</v>
      </c>
      <c r="H57" s="17" t="s">
        <v>96</v>
      </c>
    </row>
    <row r="58" spans="7:8" x14ac:dyDescent="0.35">
      <c r="G58" s="17">
        <v>90</v>
      </c>
      <c r="H58" s="17" t="s">
        <v>95</v>
      </c>
    </row>
    <row r="59" spans="7:8" x14ac:dyDescent="0.35">
      <c r="G59" s="17">
        <v>120</v>
      </c>
      <c r="H59" s="17" t="s">
        <v>94</v>
      </c>
    </row>
    <row r="60" spans="7:8" x14ac:dyDescent="0.35">
      <c r="G60" s="17">
        <v>150</v>
      </c>
      <c r="H60" s="17" t="s">
        <v>93</v>
      </c>
    </row>
    <row r="61" spans="7:8" x14ac:dyDescent="0.35">
      <c r="G61" s="17">
        <v>180</v>
      </c>
      <c r="H61" s="17" t="s">
        <v>92</v>
      </c>
    </row>
    <row r="62" spans="7:8" x14ac:dyDescent="0.35">
      <c r="G62" s="17">
        <v>210</v>
      </c>
      <c r="H62" s="17" t="s">
        <v>91</v>
      </c>
    </row>
    <row r="63" spans="7:8" x14ac:dyDescent="0.35">
      <c r="G63" s="17">
        <v>240</v>
      </c>
      <c r="H63" s="17" t="s">
        <v>90</v>
      </c>
    </row>
    <row r="64" spans="7:8" x14ac:dyDescent="0.35">
      <c r="G64" s="17">
        <v>270</v>
      </c>
      <c r="H64" s="17" t="s">
        <v>89</v>
      </c>
    </row>
    <row r="65" spans="7:8" x14ac:dyDescent="0.35">
      <c r="G65" s="17">
        <v>300</v>
      </c>
      <c r="H65" s="17" t="s">
        <v>88</v>
      </c>
    </row>
    <row r="66" spans="7:8" x14ac:dyDescent="0.35">
      <c r="G66" s="17">
        <v>330</v>
      </c>
      <c r="H66" s="17" t="s">
        <v>33</v>
      </c>
    </row>
    <row r="67" spans="7:8" x14ac:dyDescent="0.35">
      <c r="G67" s="17">
        <v>360</v>
      </c>
      <c r="H67" s="17" t="s">
        <v>87</v>
      </c>
    </row>
    <row r="68" spans="7:8" x14ac:dyDescent="0.35">
      <c r="G68" s="17">
        <v>390</v>
      </c>
      <c r="H68" s="17" t="s">
        <v>86</v>
      </c>
    </row>
    <row r="69" spans="7:8" x14ac:dyDescent="0.35">
      <c r="G69" s="18"/>
      <c r="H69" s="1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38A02-42D0-4EB6-B479-F106DB00D783}">
  <dimension ref="A1"/>
  <sheetViews>
    <sheetView workbookViewId="0">
      <selection activeCell="D6" sqref="D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Sheet6</vt:lpstr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Divya Ramesh</dc:creator>
  <cp:lastModifiedBy>DIVYA RAMESH - 200100121</cp:lastModifiedBy>
  <dcterms:created xsi:type="dcterms:W3CDTF">2015-06-05T18:17:20Z</dcterms:created>
  <dcterms:modified xsi:type="dcterms:W3CDTF">2024-11-22T15:53:45Z</dcterms:modified>
</cp:coreProperties>
</file>